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WIFT\Desktop\RUNGTHIP 69\ผตร เขต 8\"/>
    </mc:Choice>
  </mc:AlternateContent>
  <xr:revisionPtr revIDLastSave="0" documentId="13_ncr:1_{6372A0D8-B841-4A8F-94AA-3A5506A0BC53}" xr6:coauthVersionLast="47" xr6:coauthVersionMax="47" xr10:uidLastSave="{00000000-0000-0000-0000-000000000000}"/>
  <bookViews>
    <workbookView xWindow="-110" yWindow="-110" windowWidth="19420" windowHeight="10300" tabRatio="959" xr2:uid="{2780C487-47C1-4551-81F2-9520391EA650}"/>
  </bookViews>
  <sheets>
    <sheet name="1.รายรับ UC Basic Payment" sheetId="3" r:id="rId1"/>
    <sheet name="2.รวมรับ UC Basic Payment จว." sheetId="4" r:id="rId2"/>
    <sheet name="3.รายได้ คชจ ราย รพ" sheetId="1" r:id="rId3"/>
    <sheet name="4. รายได้ คชจ รวม จว." sheetId="2" r:id="rId4"/>
    <sheet name="5.เงินบริหารระดับเขต" sheetId="5" r:id="rId5"/>
    <sheet name="6.ปรับเกลี่ยเงินบริหารเขต ปี 68" sheetId="6" r:id="rId6"/>
    <sheet name="7.สรุปได้รับ CFปี68 ราย รพ" sheetId="7" r:id="rId7"/>
  </sheets>
  <externalReferences>
    <externalReference r:id="rId8"/>
  </externalReferences>
  <definedNames>
    <definedName name="_xlnm._FilterDatabase" localSheetId="0" hidden="1">'1.รายรับ UC Basic Payment'!$A$4:$XEY$93</definedName>
    <definedName name="_xlnm._FilterDatabase" localSheetId="2" hidden="1">'3.รายได้ คชจ ราย รพ'!$A$2:$V$93</definedName>
    <definedName name="_xlnm.Print_Titles" localSheetId="0">'1.รายรับ UC Basic Payment'!$A:$C,'1.รายรับ UC Basic Payment'!$1:$4</definedName>
    <definedName name="_xlnm.Print_Titles" localSheetId="1">'2.รวมรับ UC Basic Payment จว.'!$A:$C,'2.รวมรับ UC Basic Payment จว.'!$1:$4</definedName>
    <definedName name="_xlnm.Print_Titles" localSheetId="2">'3.รายได้ คชจ ราย รพ'!$A:$H,'3.รายได้ คชจ ราย รพ'!$1:$4</definedName>
    <definedName name="_xlnm.Print_Titles" localSheetId="6">'7.สรุปได้รับ CFปี68 ราย รพ'!$A:$F,'7.สรุปได้รับ CFปี68 ราย รพ'!$2:$5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94" i="7" l="1"/>
  <c r="Z94" i="7"/>
  <c r="Y94" i="7"/>
  <c r="X94" i="7"/>
  <c r="U94" i="7"/>
  <c r="T94" i="7"/>
  <c r="R94" i="7"/>
  <c r="Q94" i="7"/>
  <c r="F94" i="7"/>
  <c r="V93" i="7"/>
  <c r="S93" i="7"/>
  <c r="V92" i="7"/>
  <c r="S92" i="7"/>
  <c r="V91" i="7"/>
  <c r="S91" i="7"/>
  <c r="V90" i="7"/>
  <c r="S90" i="7"/>
  <c r="V89" i="7"/>
  <c r="S89" i="7"/>
  <c r="V88" i="7"/>
  <c r="S88" i="7"/>
  <c r="W88" i="7" s="1"/>
  <c r="V87" i="7"/>
  <c r="S87" i="7"/>
  <c r="V86" i="7"/>
  <c r="S86" i="7"/>
  <c r="V85" i="7"/>
  <c r="S85" i="7"/>
  <c r="V84" i="7"/>
  <c r="S84" i="7"/>
  <c r="V83" i="7"/>
  <c r="S83" i="7"/>
  <c r="V82" i="7"/>
  <c r="S82" i="7"/>
  <c r="V81" i="7"/>
  <c r="S81" i="7"/>
  <c r="V80" i="7"/>
  <c r="S80" i="7"/>
  <c r="W80" i="7" s="1"/>
  <c r="V79" i="7"/>
  <c r="S79" i="7"/>
  <c r="W79" i="7" s="1"/>
  <c r="V78" i="7"/>
  <c r="W78" i="7" s="1"/>
  <c r="S78" i="7"/>
  <c r="V77" i="7"/>
  <c r="S77" i="7"/>
  <c r="W77" i="7" s="1"/>
  <c r="V76" i="7"/>
  <c r="S76" i="7"/>
  <c r="V75" i="7"/>
  <c r="S75" i="7"/>
  <c r="V74" i="7"/>
  <c r="S74" i="7"/>
  <c r="V73" i="7"/>
  <c r="S73" i="7"/>
  <c r="V72" i="7"/>
  <c r="S72" i="7"/>
  <c r="W72" i="7" s="1"/>
  <c r="V71" i="7"/>
  <c r="S71" i="7"/>
  <c r="W70" i="7"/>
  <c r="V70" i="7"/>
  <c r="S70" i="7"/>
  <c r="V69" i="7"/>
  <c r="S69" i="7"/>
  <c r="V68" i="7"/>
  <c r="S68" i="7"/>
  <c r="V67" i="7"/>
  <c r="S67" i="7"/>
  <c r="V66" i="7"/>
  <c r="S66" i="7"/>
  <c r="V65" i="7"/>
  <c r="W65" i="7" s="1"/>
  <c r="S65" i="7"/>
  <c r="V64" i="7"/>
  <c r="S64" i="7"/>
  <c r="W64" i="7" s="1"/>
  <c r="V63" i="7"/>
  <c r="S63" i="7"/>
  <c r="V62" i="7"/>
  <c r="S62" i="7"/>
  <c r="V61" i="7"/>
  <c r="S61" i="7"/>
  <c r="V60" i="7"/>
  <c r="S60" i="7"/>
  <c r="V59" i="7"/>
  <c r="S59" i="7"/>
  <c r="V58" i="7"/>
  <c r="S58" i="7"/>
  <c r="V57" i="7"/>
  <c r="S57" i="7"/>
  <c r="V56" i="7"/>
  <c r="S56" i="7"/>
  <c r="V55" i="7"/>
  <c r="S55" i="7"/>
  <c r="V54" i="7"/>
  <c r="S54" i="7"/>
  <c r="V53" i="7"/>
  <c r="S53" i="7"/>
  <c r="V52" i="7"/>
  <c r="S52" i="7"/>
  <c r="W52" i="7" s="1"/>
  <c r="V51" i="7"/>
  <c r="S51" i="7"/>
  <c r="V50" i="7"/>
  <c r="S50" i="7"/>
  <c r="W50" i="7" s="1"/>
  <c r="V49" i="7"/>
  <c r="S49" i="7"/>
  <c r="V48" i="7"/>
  <c r="S48" i="7"/>
  <c r="W48" i="7" s="1"/>
  <c r="V47" i="7"/>
  <c r="S47" i="7"/>
  <c r="V46" i="7"/>
  <c r="S46" i="7"/>
  <c r="W46" i="7" s="1"/>
  <c r="V45" i="7"/>
  <c r="S45" i="7"/>
  <c r="W45" i="7" s="1"/>
  <c r="V44" i="7"/>
  <c r="S44" i="7"/>
  <c r="W44" i="7" s="1"/>
  <c r="V43" i="7"/>
  <c r="S43" i="7"/>
  <c r="V42" i="7"/>
  <c r="S42" i="7"/>
  <c r="V41" i="7"/>
  <c r="S41" i="7"/>
  <c r="V40" i="7"/>
  <c r="S40" i="7"/>
  <c r="W40" i="7" s="1"/>
  <c r="V39" i="7"/>
  <c r="S39" i="7"/>
  <c r="V38" i="7"/>
  <c r="S38" i="7"/>
  <c r="W38" i="7" s="1"/>
  <c r="V37" i="7"/>
  <c r="S37" i="7"/>
  <c r="V36" i="7"/>
  <c r="S36" i="7"/>
  <c r="V35" i="7"/>
  <c r="S35" i="7"/>
  <c r="V34" i="7"/>
  <c r="S34" i="7"/>
  <c r="V33" i="7"/>
  <c r="S33" i="7"/>
  <c r="V32" i="7"/>
  <c r="S32" i="7"/>
  <c r="W32" i="7" s="1"/>
  <c r="V31" i="7"/>
  <c r="S31" i="7"/>
  <c r="V30" i="7"/>
  <c r="S30" i="7"/>
  <c r="V29" i="7"/>
  <c r="S29" i="7"/>
  <c r="V28" i="7"/>
  <c r="S28" i="7"/>
  <c r="V27" i="7"/>
  <c r="S27" i="7"/>
  <c r="V26" i="7"/>
  <c r="S26" i="7"/>
  <c r="V25" i="7"/>
  <c r="S25" i="7"/>
  <c r="V24" i="7"/>
  <c r="S24" i="7"/>
  <c r="V23" i="7"/>
  <c r="S23" i="7"/>
  <c r="V22" i="7"/>
  <c r="S22" i="7"/>
  <c r="V21" i="7"/>
  <c r="S21" i="7"/>
  <c r="V20" i="7"/>
  <c r="S20" i="7"/>
  <c r="W20" i="7" s="1"/>
  <c r="V19" i="7"/>
  <c r="S19" i="7"/>
  <c r="V18" i="7"/>
  <c r="S18" i="7"/>
  <c r="V17" i="7"/>
  <c r="S17" i="7"/>
  <c r="V16" i="7"/>
  <c r="S16" i="7"/>
  <c r="W16" i="7" s="1"/>
  <c r="V15" i="7"/>
  <c r="S15" i="7"/>
  <c r="V14" i="7"/>
  <c r="S14" i="7"/>
  <c r="V13" i="7"/>
  <c r="S13" i="7"/>
  <c r="V12" i="7"/>
  <c r="S12" i="7"/>
  <c r="V11" i="7"/>
  <c r="S11" i="7"/>
  <c r="V10" i="7"/>
  <c r="S10" i="7"/>
  <c r="V9" i="7"/>
  <c r="S9" i="7"/>
  <c r="V8" i="7"/>
  <c r="S8" i="7"/>
  <c r="V7" i="7"/>
  <c r="S7" i="7"/>
  <c r="V6" i="7"/>
  <c r="S6" i="7"/>
  <c r="G14" i="6"/>
  <c r="F14" i="6"/>
  <c r="E14" i="6"/>
  <c r="H14" i="6" s="1"/>
  <c r="C14" i="6"/>
  <c r="H13" i="6"/>
  <c r="I13" i="6" s="1"/>
  <c r="D13" i="6"/>
  <c r="K13" i="6" s="1"/>
  <c r="L13" i="6" s="1"/>
  <c r="H12" i="6"/>
  <c r="I12" i="6" s="1"/>
  <c r="D12" i="6"/>
  <c r="K12" i="6" s="1"/>
  <c r="L12" i="6" s="1"/>
  <c r="H11" i="6"/>
  <c r="I11" i="6" s="1"/>
  <c r="D11" i="6"/>
  <c r="K11" i="6" s="1"/>
  <c r="L11" i="6" s="1"/>
  <c r="H10" i="6"/>
  <c r="I10" i="6" s="1"/>
  <c r="D10" i="6"/>
  <c r="K10" i="6" s="1"/>
  <c r="L10" i="6" s="1"/>
  <c r="H9" i="6"/>
  <c r="I9" i="6" s="1"/>
  <c r="D9" i="6"/>
  <c r="K9" i="6" s="1"/>
  <c r="L9" i="6" s="1"/>
  <c r="H8" i="6"/>
  <c r="I8" i="6" s="1"/>
  <c r="D8" i="6"/>
  <c r="K8" i="6" s="1"/>
  <c r="L8" i="6" s="1"/>
  <c r="H7" i="6"/>
  <c r="I7" i="6" s="1"/>
  <c r="D7" i="6"/>
  <c r="K7" i="6" s="1"/>
  <c r="W53" i="7" l="1"/>
  <c r="W54" i="7"/>
  <c r="W87" i="7"/>
  <c r="W9" i="7"/>
  <c r="W25" i="7"/>
  <c r="W85" i="7"/>
  <c r="W89" i="7"/>
  <c r="W14" i="7"/>
  <c r="W18" i="7"/>
  <c r="W22" i="7"/>
  <c r="W26" i="7"/>
  <c r="W30" i="7"/>
  <c r="W34" i="7"/>
  <c r="W49" i="7"/>
  <c r="W57" i="7"/>
  <c r="W62" i="7"/>
  <c r="W7" i="7"/>
  <c r="W15" i="7"/>
  <c r="W31" i="7"/>
  <c r="W35" i="7"/>
  <c r="W66" i="7"/>
  <c r="W47" i="7"/>
  <c r="W51" i="7"/>
  <c r="W55" i="7"/>
  <c r="W59" i="7"/>
  <c r="W86" i="7"/>
  <c r="W36" i="7"/>
  <c r="W21" i="7"/>
  <c r="W29" i="7"/>
  <c r="W37" i="7"/>
  <c r="W83" i="7"/>
  <c r="W91" i="7"/>
  <c r="W13" i="7"/>
  <c r="W24" i="7"/>
  <c r="W28" i="7"/>
  <c r="W39" i="7"/>
  <c r="W43" i="7"/>
  <c r="W58" i="7"/>
  <c r="W69" i="7"/>
  <c r="W76" i="7"/>
  <c r="W90" i="7"/>
  <c r="S94" i="7"/>
  <c r="V94" i="7"/>
  <c r="W10" i="7"/>
  <c r="W17" i="7"/>
  <c r="W84" i="7"/>
  <c r="W6" i="7"/>
  <c r="W63" i="7"/>
  <c r="W73" i="7"/>
  <c r="W11" i="7"/>
  <c r="W33" i="7"/>
  <c r="W56" i="7"/>
  <c r="W60" i="7"/>
  <c r="W67" i="7"/>
  <c r="W74" i="7"/>
  <c r="W92" i="7"/>
  <c r="W19" i="7"/>
  <c r="W41" i="7"/>
  <c r="W71" i="7"/>
  <c r="W81" i="7"/>
  <c r="W8" i="7"/>
  <c r="W12" i="7"/>
  <c r="W23" i="7"/>
  <c r="W27" i="7"/>
  <c r="W42" i="7"/>
  <c r="W61" i="7"/>
  <c r="W68" i="7"/>
  <c r="W75" i="7"/>
  <c r="W82" i="7"/>
  <c r="W93" i="7"/>
  <c r="J10" i="6"/>
  <c r="M11" i="6"/>
  <c r="N11" i="6" s="1"/>
  <c r="M12" i="6"/>
  <c r="N12" i="6" s="1"/>
  <c r="M13" i="6"/>
  <c r="N13" i="6" s="1"/>
  <c r="J8" i="6"/>
  <c r="J12" i="6"/>
  <c r="J9" i="6"/>
  <c r="J13" i="6"/>
  <c r="M10" i="6"/>
  <c r="N10" i="6" s="1"/>
  <c r="I14" i="6"/>
  <c r="J11" i="6" s="1"/>
  <c r="H16" i="6"/>
  <c r="K14" i="6"/>
  <c r="L14" i="6" s="1"/>
  <c r="M14" i="6" s="1"/>
  <c r="N14" i="6" s="1"/>
  <c r="L7" i="6"/>
  <c r="J7" i="6"/>
  <c r="D14" i="6"/>
  <c r="W94" i="7" l="1"/>
  <c r="M8" i="6"/>
  <c r="N8" i="6" s="1"/>
  <c r="M9" i="6"/>
  <c r="N9" i="6" s="1"/>
  <c r="M7" i="6"/>
  <c r="N7" i="6" s="1"/>
  <c r="Q6" i="4" l="1"/>
  <c r="Q10" i="4"/>
  <c r="O6" i="4"/>
  <c r="O9" i="4"/>
  <c r="O10" i="4"/>
  <c r="K6" i="4"/>
  <c r="K9" i="4"/>
  <c r="K10" i="4"/>
  <c r="I9" i="4"/>
  <c r="I10" i="4"/>
  <c r="G6" i="4"/>
  <c r="G9" i="4"/>
  <c r="G10" i="4"/>
  <c r="E6" i="4"/>
  <c r="E9" i="4"/>
  <c r="E10" i="4"/>
  <c r="C12" i="4"/>
  <c r="P11" i="4"/>
  <c r="Q11" i="4" s="1"/>
  <c r="N11" i="4"/>
  <c r="O11" i="4" s="1"/>
  <c r="J11" i="4"/>
  <c r="K11" i="4" s="1"/>
  <c r="H11" i="4"/>
  <c r="I11" i="4" s="1"/>
  <c r="F11" i="4"/>
  <c r="G11" i="4" s="1"/>
  <c r="D11" i="4"/>
  <c r="E11" i="4" s="1"/>
  <c r="P10" i="4"/>
  <c r="N10" i="4"/>
  <c r="J10" i="4"/>
  <c r="H10" i="4"/>
  <c r="F10" i="4"/>
  <c r="D10" i="4"/>
  <c r="P9" i="4"/>
  <c r="Q9" i="4" s="1"/>
  <c r="N9" i="4"/>
  <c r="J9" i="4"/>
  <c r="H9" i="4"/>
  <c r="F9" i="4"/>
  <c r="D9" i="4"/>
  <c r="P8" i="4"/>
  <c r="Q8" i="4" s="1"/>
  <c r="N8" i="4"/>
  <c r="O8" i="4" s="1"/>
  <c r="J8" i="4"/>
  <c r="K8" i="4" s="1"/>
  <c r="H8" i="4"/>
  <c r="I8" i="4" s="1"/>
  <c r="F8" i="4"/>
  <c r="G8" i="4" s="1"/>
  <c r="D8" i="4"/>
  <c r="E8" i="4" s="1"/>
  <c r="P7" i="4"/>
  <c r="Q7" i="4" s="1"/>
  <c r="N7" i="4"/>
  <c r="O7" i="4" s="1"/>
  <c r="J7" i="4"/>
  <c r="K7" i="4" s="1"/>
  <c r="H7" i="4"/>
  <c r="I7" i="4" s="1"/>
  <c r="F7" i="4"/>
  <c r="G7" i="4" s="1"/>
  <c r="D7" i="4"/>
  <c r="E7" i="4" s="1"/>
  <c r="P6" i="4"/>
  <c r="N6" i="4"/>
  <c r="H6" i="4"/>
  <c r="I6" i="4" s="1"/>
  <c r="F6" i="4"/>
  <c r="D6" i="4"/>
  <c r="P5" i="4"/>
  <c r="Q5" i="4" s="1"/>
  <c r="N5" i="4"/>
  <c r="O5" i="4" s="1"/>
  <c r="J5" i="4"/>
  <c r="K5" i="4" s="1"/>
  <c r="H5" i="4"/>
  <c r="I5" i="4" s="1"/>
  <c r="F5" i="4"/>
  <c r="G5" i="4" s="1"/>
  <c r="D5" i="4"/>
  <c r="E5" i="4" s="1"/>
  <c r="J12" i="4" l="1"/>
  <c r="K12" i="4" s="1"/>
  <c r="P12" i="4"/>
  <c r="Q12" i="4" s="1"/>
  <c r="N12" i="4"/>
  <c r="O12" i="4" s="1"/>
  <c r="D12" i="4"/>
  <c r="E12" i="4" s="1"/>
  <c r="F12" i="4"/>
  <c r="G12" i="4" s="1"/>
  <c r="H12" i="4"/>
  <c r="I12" i="4" s="1"/>
  <c r="L11" i="4"/>
  <c r="M11" i="4" s="1"/>
  <c r="L10" i="4"/>
  <c r="M10" i="4" s="1"/>
  <c r="L9" i="4"/>
  <c r="M9" i="4" s="1"/>
  <c r="L8" i="4"/>
  <c r="M8" i="4" s="1"/>
  <c r="L6" i="4"/>
  <c r="M6" i="4" s="1"/>
  <c r="L5" i="4"/>
  <c r="M5" i="4" s="1"/>
  <c r="L7" i="4"/>
  <c r="M7" i="4" s="1"/>
  <c r="L12" i="4" l="1"/>
  <c r="M12" i="4" s="1"/>
  <c r="U93" i="1"/>
  <c r="Q13" i="2"/>
  <c r="E12" i="2"/>
  <c r="G12" i="2"/>
  <c r="H12" i="2"/>
  <c r="I12" i="2"/>
  <c r="J12" i="2"/>
  <c r="K12" i="2"/>
  <c r="D12" i="2"/>
  <c r="C12" i="2"/>
  <c r="E11" i="2"/>
  <c r="G11" i="2"/>
  <c r="H11" i="2"/>
  <c r="I11" i="2"/>
  <c r="J11" i="2"/>
  <c r="K11" i="2"/>
  <c r="D11" i="2"/>
  <c r="C11" i="2"/>
  <c r="E10" i="2"/>
  <c r="G10" i="2"/>
  <c r="H10" i="2"/>
  <c r="I10" i="2"/>
  <c r="J10" i="2"/>
  <c r="K10" i="2"/>
  <c r="D10" i="2"/>
  <c r="C10" i="2"/>
  <c r="E9" i="2"/>
  <c r="G9" i="2"/>
  <c r="H9" i="2"/>
  <c r="I9" i="2"/>
  <c r="J9" i="2"/>
  <c r="K9" i="2"/>
  <c r="D9" i="2"/>
  <c r="C9" i="2"/>
  <c r="E8" i="2"/>
  <c r="G8" i="2"/>
  <c r="H8" i="2"/>
  <c r="I8" i="2"/>
  <c r="J8" i="2"/>
  <c r="K8" i="2"/>
  <c r="D8" i="2"/>
  <c r="C8" i="2"/>
  <c r="E7" i="2"/>
  <c r="G7" i="2"/>
  <c r="H7" i="2"/>
  <c r="I7" i="2"/>
  <c r="J7" i="2"/>
  <c r="K7" i="2"/>
  <c r="D7" i="2"/>
  <c r="C7" i="2"/>
  <c r="C6" i="2"/>
  <c r="E6" i="2"/>
  <c r="G6" i="2"/>
  <c r="H6" i="2"/>
  <c r="I6" i="2"/>
  <c r="J6" i="2"/>
  <c r="K6" i="2"/>
  <c r="D6" i="2"/>
  <c r="U6" i="1"/>
  <c r="U7" i="1"/>
  <c r="U9" i="1"/>
  <c r="U12" i="1"/>
  <c r="U13" i="1"/>
  <c r="U16" i="1"/>
  <c r="U17" i="1"/>
  <c r="U18" i="1"/>
  <c r="U19" i="1"/>
  <c r="U20" i="1"/>
  <c r="U21" i="1"/>
  <c r="U22" i="1"/>
  <c r="U23" i="1"/>
  <c r="U25" i="1"/>
  <c r="U26" i="1"/>
  <c r="U28" i="1"/>
  <c r="U30" i="1"/>
  <c r="U35" i="1"/>
  <c r="U36" i="1"/>
  <c r="U37" i="1"/>
  <c r="U38" i="1"/>
  <c r="U39" i="1"/>
  <c r="U40" i="1"/>
  <c r="U43" i="1"/>
  <c r="U44" i="1"/>
  <c r="U46" i="1"/>
  <c r="U47" i="1"/>
  <c r="U48" i="1"/>
  <c r="U51" i="1"/>
  <c r="U53" i="1"/>
  <c r="U55" i="1"/>
  <c r="U58" i="1"/>
  <c r="U62" i="1"/>
  <c r="U64" i="1"/>
  <c r="U65" i="1"/>
  <c r="U67" i="1"/>
  <c r="U69" i="1"/>
  <c r="U70" i="1"/>
  <c r="U72" i="1"/>
  <c r="U73" i="1"/>
  <c r="U74" i="1"/>
  <c r="U75" i="1"/>
  <c r="U76" i="1"/>
  <c r="U77" i="1"/>
  <c r="U79" i="1"/>
  <c r="U81" i="1"/>
  <c r="U82" i="1"/>
  <c r="U83" i="1"/>
  <c r="U85" i="1"/>
  <c r="U86" i="1"/>
  <c r="U87" i="1"/>
  <c r="U88" i="1"/>
  <c r="U89" i="1"/>
  <c r="U91" i="1"/>
  <c r="P93" i="1"/>
  <c r="Q93" i="1"/>
  <c r="R93" i="1"/>
  <c r="O93" i="1"/>
  <c r="S21" i="1"/>
  <c r="S22" i="1"/>
  <c r="S23" i="1"/>
  <c r="S24" i="1"/>
  <c r="T24" i="1" s="1"/>
  <c r="U24" i="1" s="1"/>
  <c r="S25" i="1"/>
  <c r="S26" i="1"/>
  <c r="S27" i="1"/>
  <c r="T27" i="1" s="1"/>
  <c r="U27" i="1" s="1"/>
  <c r="S28" i="1"/>
  <c r="S29" i="1"/>
  <c r="T29" i="1" s="1"/>
  <c r="U29" i="1" s="1"/>
  <c r="S30" i="1"/>
  <c r="S31" i="1"/>
  <c r="T31" i="1" s="1"/>
  <c r="U31" i="1" s="1"/>
  <c r="S32" i="1"/>
  <c r="T32" i="1" s="1"/>
  <c r="U32" i="1" s="1"/>
  <c r="S33" i="1"/>
  <c r="T33" i="1" s="1"/>
  <c r="U33" i="1" s="1"/>
  <c r="S34" i="1"/>
  <c r="T34" i="1" s="1"/>
  <c r="U34" i="1" s="1"/>
  <c r="S35" i="1"/>
  <c r="S36" i="1"/>
  <c r="S37" i="1"/>
  <c r="S38" i="1"/>
  <c r="S39" i="1"/>
  <c r="S40" i="1"/>
  <c r="S41" i="1"/>
  <c r="T41" i="1" s="1"/>
  <c r="U41" i="1" s="1"/>
  <c r="S42" i="1"/>
  <c r="T42" i="1" s="1"/>
  <c r="U42" i="1" s="1"/>
  <c r="S43" i="1"/>
  <c r="S44" i="1"/>
  <c r="S45" i="1"/>
  <c r="T45" i="1" s="1"/>
  <c r="U45" i="1" s="1"/>
  <c r="S46" i="1"/>
  <c r="S47" i="1"/>
  <c r="S48" i="1"/>
  <c r="S49" i="1"/>
  <c r="T49" i="1" s="1"/>
  <c r="U49" i="1" s="1"/>
  <c r="S50" i="1"/>
  <c r="T50" i="1" s="1"/>
  <c r="U50" i="1" s="1"/>
  <c r="S51" i="1"/>
  <c r="S52" i="1"/>
  <c r="T52" i="1" s="1"/>
  <c r="U52" i="1" s="1"/>
  <c r="S53" i="1"/>
  <c r="S54" i="1"/>
  <c r="T54" i="1" s="1"/>
  <c r="U54" i="1" s="1"/>
  <c r="S55" i="1"/>
  <c r="S56" i="1"/>
  <c r="T56" i="1" s="1"/>
  <c r="U56" i="1" s="1"/>
  <c r="S57" i="1"/>
  <c r="T57" i="1" s="1"/>
  <c r="U57" i="1" s="1"/>
  <c r="S58" i="1"/>
  <c r="S59" i="1"/>
  <c r="T59" i="1" s="1"/>
  <c r="U59" i="1" s="1"/>
  <c r="S60" i="1"/>
  <c r="T60" i="1" s="1"/>
  <c r="U60" i="1" s="1"/>
  <c r="S61" i="1"/>
  <c r="T61" i="1" s="1"/>
  <c r="U61" i="1" s="1"/>
  <c r="S62" i="1"/>
  <c r="S63" i="1"/>
  <c r="T63" i="1" s="1"/>
  <c r="U63" i="1" s="1"/>
  <c r="S64" i="1"/>
  <c r="S65" i="1"/>
  <c r="S66" i="1"/>
  <c r="T66" i="1" s="1"/>
  <c r="U66" i="1" s="1"/>
  <c r="S67" i="1"/>
  <c r="S68" i="1"/>
  <c r="T68" i="1" s="1"/>
  <c r="U68" i="1" s="1"/>
  <c r="S69" i="1"/>
  <c r="S70" i="1"/>
  <c r="S71" i="1"/>
  <c r="T71" i="1" s="1"/>
  <c r="U71" i="1" s="1"/>
  <c r="S72" i="1"/>
  <c r="S73" i="1"/>
  <c r="S74" i="1"/>
  <c r="S75" i="1"/>
  <c r="S76" i="1"/>
  <c r="S77" i="1"/>
  <c r="S78" i="1"/>
  <c r="T78" i="1" s="1"/>
  <c r="U78" i="1" s="1"/>
  <c r="S79" i="1"/>
  <c r="S80" i="1"/>
  <c r="T80" i="1" s="1"/>
  <c r="U80" i="1" s="1"/>
  <c r="S81" i="1"/>
  <c r="S82" i="1"/>
  <c r="S83" i="1"/>
  <c r="S84" i="1"/>
  <c r="T84" i="1" s="1"/>
  <c r="U84" i="1" s="1"/>
  <c r="S85" i="1"/>
  <c r="S86" i="1"/>
  <c r="S87" i="1"/>
  <c r="S88" i="1"/>
  <c r="S89" i="1"/>
  <c r="S90" i="1"/>
  <c r="T90" i="1" s="1"/>
  <c r="U90" i="1" s="1"/>
  <c r="S91" i="1"/>
  <c r="S92" i="1"/>
  <c r="T92" i="1" s="1"/>
  <c r="U92" i="1" s="1"/>
  <c r="S20" i="1"/>
  <c r="S6" i="1"/>
  <c r="S7" i="1"/>
  <c r="S8" i="1"/>
  <c r="T8" i="1" s="1"/>
  <c r="U8" i="1" s="1"/>
  <c r="S9" i="1"/>
  <c r="S10" i="1"/>
  <c r="T10" i="1" s="1"/>
  <c r="U10" i="1" s="1"/>
  <c r="S11" i="1"/>
  <c r="T11" i="1" s="1"/>
  <c r="U11" i="1" s="1"/>
  <c r="S12" i="1"/>
  <c r="S13" i="1"/>
  <c r="S14" i="1"/>
  <c r="T14" i="1" s="1"/>
  <c r="U14" i="1" s="1"/>
  <c r="S15" i="1"/>
  <c r="T15" i="1" s="1"/>
  <c r="U15" i="1" s="1"/>
  <c r="S16" i="1"/>
  <c r="S17" i="1"/>
  <c r="S18" i="1"/>
  <c r="S19" i="1"/>
  <c r="S5" i="1"/>
  <c r="T5" i="1" s="1"/>
  <c r="K93" i="1"/>
  <c r="N93" i="1"/>
  <c r="J93" i="1"/>
  <c r="L6" i="1"/>
  <c r="L7" i="1"/>
  <c r="L8" i="1"/>
  <c r="L9" i="1"/>
  <c r="L10" i="1"/>
  <c r="L11" i="1"/>
  <c r="L12" i="1"/>
  <c r="L13" i="1"/>
  <c r="L14" i="1"/>
  <c r="L15" i="1"/>
  <c r="L16" i="1"/>
  <c r="L17" i="1"/>
  <c r="M17" i="1" s="1"/>
  <c r="L18" i="1"/>
  <c r="M18" i="1" s="1"/>
  <c r="L19" i="1"/>
  <c r="L20" i="1"/>
  <c r="M20" i="1" s="1"/>
  <c r="L21" i="1"/>
  <c r="M21" i="1" s="1"/>
  <c r="L22" i="1"/>
  <c r="M22" i="1" s="1"/>
  <c r="L23" i="1"/>
  <c r="M23" i="1" s="1"/>
  <c r="L24" i="1"/>
  <c r="M24" i="1" s="1"/>
  <c r="L25" i="1"/>
  <c r="L26" i="1"/>
  <c r="M26" i="1" s="1"/>
  <c r="L27" i="1"/>
  <c r="M27" i="1" s="1"/>
  <c r="L28" i="1"/>
  <c r="M28" i="1" s="1"/>
  <c r="L29" i="1"/>
  <c r="M29" i="1" s="1"/>
  <c r="L30" i="1"/>
  <c r="M30" i="1" s="1"/>
  <c r="L31" i="1"/>
  <c r="M31" i="1" s="1"/>
  <c r="L32" i="1"/>
  <c r="L33" i="1"/>
  <c r="L34" i="1"/>
  <c r="L35" i="1"/>
  <c r="L36" i="1"/>
  <c r="M36" i="1" s="1"/>
  <c r="L37" i="1"/>
  <c r="M37" i="1" s="1"/>
  <c r="L38" i="1"/>
  <c r="M38" i="1" s="1"/>
  <c r="L39" i="1"/>
  <c r="L40" i="1"/>
  <c r="L41" i="1"/>
  <c r="L42" i="1"/>
  <c r="M42" i="1" s="1"/>
  <c r="L43" i="1"/>
  <c r="M43" i="1" s="1"/>
  <c r="L44" i="1"/>
  <c r="L45" i="1"/>
  <c r="M45" i="1" s="1"/>
  <c r="L46" i="1"/>
  <c r="M46" i="1" s="1"/>
  <c r="L47" i="1"/>
  <c r="M47" i="1" s="1"/>
  <c r="L48" i="1"/>
  <c r="L49" i="1"/>
  <c r="M49" i="1" s="1"/>
  <c r="L50" i="1"/>
  <c r="M50" i="1" s="1"/>
  <c r="L51" i="1"/>
  <c r="L52" i="1"/>
  <c r="M52" i="1" s="1"/>
  <c r="L53" i="1"/>
  <c r="M53" i="1" s="1"/>
  <c r="L54" i="1"/>
  <c r="M54" i="1" s="1"/>
  <c r="L55" i="1"/>
  <c r="M55" i="1" s="1"/>
  <c r="L56" i="1"/>
  <c r="L57" i="1"/>
  <c r="L58" i="1"/>
  <c r="M58" i="1" s="1"/>
  <c r="L59" i="1"/>
  <c r="M59" i="1" s="1"/>
  <c r="L60" i="1"/>
  <c r="M60" i="1" s="1"/>
  <c r="L61" i="1"/>
  <c r="M61" i="1" s="1"/>
  <c r="L62" i="1"/>
  <c r="M62" i="1" s="1"/>
  <c r="L63" i="1"/>
  <c r="M63" i="1" s="1"/>
  <c r="L64" i="1"/>
  <c r="L65" i="1"/>
  <c r="L66" i="1"/>
  <c r="L67" i="1"/>
  <c r="L68" i="1"/>
  <c r="M68" i="1" s="1"/>
  <c r="L69" i="1"/>
  <c r="M69" i="1" s="1"/>
  <c r="L70" i="1"/>
  <c r="M70" i="1" s="1"/>
  <c r="L71" i="1"/>
  <c r="M71" i="1" s="1"/>
  <c r="L72" i="1"/>
  <c r="L73" i="1"/>
  <c r="M73" i="1" s="1"/>
  <c r="L74" i="1"/>
  <c r="L75" i="1"/>
  <c r="L76" i="1"/>
  <c r="M76" i="1" s="1"/>
  <c r="L77" i="1"/>
  <c r="M77" i="1" s="1"/>
  <c r="L78" i="1"/>
  <c r="M78" i="1" s="1"/>
  <c r="L79" i="1"/>
  <c r="M79" i="1" s="1"/>
  <c r="L80" i="1"/>
  <c r="M80" i="1" s="1"/>
  <c r="L81" i="1"/>
  <c r="L82" i="1"/>
  <c r="M82" i="1" s="1"/>
  <c r="L83" i="1"/>
  <c r="M83" i="1" s="1"/>
  <c r="L84" i="1"/>
  <c r="M84" i="1" s="1"/>
  <c r="L85" i="1"/>
  <c r="M85" i="1" s="1"/>
  <c r="L86" i="1"/>
  <c r="M86" i="1" s="1"/>
  <c r="L87" i="1"/>
  <c r="M87" i="1" s="1"/>
  <c r="L88" i="1"/>
  <c r="L89" i="1"/>
  <c r="L90" i="1"/>
  <c r="M90" i="1" s="1"/>
  <c r="L91" i="1"/>
  <c r="L92" i="1"/>
  <c r="M92" i="1" s="1"/>
  <c r="L5" i="1"/>
  <c r="N11" i="2" l="1"/>
  <c r="D13" i="2"/>
  <c r="N12" i="2"/>
  <c r="F12" i="2"/>
  <c r="C13" i="2"/>
  <c r="L12" i="2"/>
  <c r="J13" i="2"/>
  <c r="M12" i="2"/>
  <c r="I13" i="2"/>
  <c r="H13" i="2"/>
  <c r="F11" i="2"/>
  <c r="G13" i="2"/>
  <c r="E13" i="2"/>
  <c r="K13" i="2"/>
  <c r="V74" i="1"/>
  <c r="N10" i="2"/>
  <c r="F10" i="2"/>
  <c r="M11" i="2"/>
  <c r="L9" i="2"/>
  <c r="L11" i="2"/>
  <c r="F9" i="2"/>
  <c r="N9" i="2"/>
  <c r="M10" i="2"/>
  <c r="L10" i="2"/>
  <c r="F8" i="2"/>
  <c r="V72" i="1"/>
  <c r="V40" i="1"/>
  <c r="L8" i="2"/>
  <c r="M9" i="2"/>
  <c r="N8" i="2"/>
  <c r="V51" i="1"/>
  <c r="V89" i="1"/>
  <c r="N7" i="2"/>
  <c r="M8" i="2"/>
  <c r="L7" i="2"/>
  <c r="V64" i="1"/>
  <c r="V44" i="1"/>
  <c r="V75" i="1"/>
  <c r="V35" i="1"/>
  <c r="V19" i="1"/>
  <c r="M7" i="2"/>
  <c r="F7" i="2"/>
  <c r="V56" i="1"/>
  <c r="V32" i="1"/>
  <c r="V16" i="1"/>
  <c r="V91" i="1"/>
  <c r="V39" i="1"/>
  <c r="M6" i="2"/>
  <c r="V67" i="1"/>
  <c r="V88" i="1"/>
  <c r="V48" i="1"/>
  <c r="F6" i="2"/>
  <c r="M64" i="1"/>
  <c r="M39" i="1"/>
  <c r="M40" i="1"/>
  <c r="M56" i="1"/>
  <c r="L6" i="2"/>
  <c r="M32" i="1"/>
  <c r="M88" i="1"/>
  <c r="V66" i="1"/>
  <c r="V34" i="1"/>
  <c r="V10" i="1"/>
  <c r="M72" i="1"/>
  <c r="V81" i="1"/>
  <c r="V65" i="1"/>
  <c r="V57" i="1"/>
  <c r="V41" i="1"/>
  <c r="V33" i="1"/>
  <c r="V25" i="1"/>
  <c r="V9" i="1"/>
  <c r="M48" i="1"/>
  <c r="M89" i="1"/>
  <c r="M81" i="1"/>
  <c r="M65" i="1"/>
  <c r="M57" i="1"/>
  <c r="M41" i="1"/>
  <c r="M33" i="1"/>
  <c r="M25" i="1"/>
  <c r="V87" i="1"/>
  <c r="V79" i="1"/>
  <c r="V23" i="1"/>
  <c r="V7" i="1"/>
  <c r="V86" i="1"/>
  <c r="V70" i="1"/>
  <c r="V62" i="1"/>
  <c r="V46" i="1"/>
  <c r="V38" i="1"/>
  <c r="V30" i="1"/>
  <c r="V22" i="1"/>
  <c r="V6" i="1"/>
  <c r="V80" i="1"/>
  <c r="V47" i="1"/>
  <c r="M44" i="1"/>
  <c r="V92" i="1"/>
  <c r="V76" i="1"/>
  <c r="V68" i="1"/>
  <c r="V52" i="1"/>
  <c r="V36" i="1"/>
  <c r="V20" i="1"/>
  <c r="V12" i="1"/>
  <c r="M91" i="1"/>
  <c r="M75" i="1"/>
  <c r="M67" i="1"/>
  <c r="M51" i="1"/>
  <c r="M35" i="1"/>
  <c r="M19" i="1"/>
  <c r="V11" i="1"/>
  <c r="M74" i="1"/>
  <c r="M66" i="1"/>
  <c r="M34" i="1"/>
  <c r="V8" i="1"/>
  <c r="V28" i="1"/>
  <c r="V83" i="1"/>
  <c r="V43" i="1"/>
  <c r="V90" i="1"/>
  <c r="V58" i="1"/>
  <c r="V50" i="1"/>
  <c r="V18" i="1"/>
  <c r="V73" i="1"/>
  <c r="V49" i="1"/>
  <c r="V17" i="1"/>
  <c r="V55" i="1"/>
  <c r="V61" i="1"/>
  <c r="V45" i="1"/>
  <c r="V29" i="1"/>
  <c r="V53" i="1"/>
  <c r="V78" i="1"/>
  <c r="V54" i="1"/>
  <c r="V14" i="1"/>
  <c r="V69" i="1"/>
  <c r="V13" i="1"/>
  <c r="V77" i="1"/>
  <c r="V37" i="1"/>
  <c r="V60" i="1"/>
  <c r="V21" i="1"/>
  <c r="V59" i="1"/>
  <c r="V27" i="1"/>
  <c r="V82" i="1"/>
  <c r="V42" i="1"/>
  <c r="V26" i="1"/>
  <c r="V85" i="1"/>
  <c r="V24" i="1"/>
  <c r="V71" i="1"/>
  <c r="V63" i="1"/>
  <c r="V31" i="1"/>
  <c r="V15" i="1"/>
  <c r="T93" i="1"/>
  <c r="U5" i="1"/>
  <c r="V84" i="1"/>
  <c r="S93" i="1"/>
  <c r="L93" i="1"/>
  <c r="P12" i="2" l="1"/>
  <c r="P11" i="2"/>
  <c r="P10" i="2"/>
  <c r="P9" i="2"/>
  <c r="P8" i="2"/>
  <c r="P7" i="2"/>
  <c r="P6" i="2"/>
  <c r="O12" i="2"/>
  <c r="L13" i="2"/>
  <c r="F13" i="2"/>
  <c r="M13" i="2"/>
  <c r="O11" i="2"/>
  <c r="O10" i="2"/>
  <c r="O8" i="2"/>
  <c r="O9" i="2"/>
  <c r="O7" i="2"/>
  <c r="V5" i="1"/>
  <c r="O6" i="2" s="1"/>
  <c r="N6" i="2"/>
  <c r="N13" i="2" s="1"/>
  <c r="P13" i="2" l="1"/>
  <c r="O13" i="2"/>
  <c r="V93" i="1"/>
  <c r="F93" i="1" l="1"/>
</calcChain>
</file>

<file path=xl/sharedStrings.xml><?xml version="1.0" encoding="utf-8"?>
<sst xmlns="http://schemas.openxmlformats.org/spreadsheetml/2006/main" count="1561" uniqueCount="429">
  <si>
    <t>ลำดับ</t>
  </si>
  <si>
    <t>จังหวัด</t>
  </si>
  <si>
    <t>ID</t>
  </si>
  <si>
    <t>Ket</t>
  </si>
  <si>
    <t>Province</t>
  </si>
  <si>
    <t>OrgID</t>
  </si>
  <si>
    <t>Org</t>
  </si>
  <si>
    <t>POP UC 1 เม.ย.68</t>
  </si>
  <si>
    <t>ระดับใหม่ SAP (มติ อกพ. 20 พ.ค.68)</t>
  </si>
  <si>
    <t>CapacityGroup</t>
  </si>
  <si>
    <t>นครพนม</t>
  </si>
  <si>
    <t>10711</t>
  </si>
  <si>
    <t>นครพนม,รพท.</t>
  </si>
  <si>
    <t>A+</t>
  </si>
  <si>
    <t>รพท.S B&lt;=400</t>
  </si>
  <si>
    <t>11104</t>
  </si>
  <si>
    <t>ปลาปาก,รพช.</t>
  </si>
  <si>
    <t>S</t>
  </si>
  <si>
    <t>รพช.F2 P30,000-60,000</t>
  </si>
  <si>
    <t>11105</t>
  </si>
  <si>
    <t>ท่าอุเทน,รพช.</t>
  </si>
  <si>
    <t>11106</t>
  </si>
  <si>
    <t>บ้านแพง,รพช.</t>
  </si>
  <si>
    <t>รพช.F2 P&lt;=30,000</t>
  </si>
  <si>
    <t>11107</t>
  </si>
  <si>
    <t>นาทม,รพช.</t>
  </si>
  <si>
    <t>11108</t>
  </si>
  <si>
    <t>เรณูนคร,รพช.</t>
  </si>
  <si>
    <t>11109</t>
  </si>
  <si>
    <t>นาแก,รพช.</t>
  </si>
  <si>
    <t>11110</t>
  </si>
  <si>
    <t>ศรีสงคราม,รพช.</t>
  </si>
  <si>
    <t>S+</t>
  </si>
  <si>
    <t>รพช.M2 B&gt;100</t>
  </si>
  <si>
    <t>11111</t>
  </si>
  <si>
    <t>นาหว้า,รพช.</t>
  </si>
  <si>
    <t>11112</t>
  </si>
  <si>
    <t>โพนสวรรค์,รพช.</t>
  </si>
  <si>
    <t>11451</t>
  </si>
  <si>
    <t>สมเด็จพระยุพราชธาตุพนม,รพช.</t>
  </si>
  <si>
    <t>40840</t>
  </si>
  <si>
    <t>วังยาง,รพช.</t>
  </si>
  <si>
    <t>รพช.F3 P&lt;=15,000</t>
  </si>
  <si>
    <t>บึงกาฬ</t>
  </si>
  <si>
    <t>11040</t>
  </si>
  <si>
    <t>บึงกาฬ,รพท.</t>
  </si>
  <si>
    <t>11041</t>
  </si>
  <si>
    <t>พรเจริญ,รพช.</t>
  </si>
  <si>
    <t>11043</t>
  </si>
  <si>
    <t>โซ่พิสัย,รพช.</t>
  </si>
  <si>
    <t>รพช.F1 P&lt;=50,000</t>
  </si>
  <si>
    <t>11046</t>
  </si>
  <si>
    <t>เซกา,รพช.</t>
  </si>
  <si>
    <t>11047</t>
  </si>
  <si>
    <t>ปากคาด,รพช.</t>
  </si>
  <si>
    <t>11048</t>
  </si>
  <si>
    <t>บึงโขงหลง,รพช.</t>
  </si>
  <si>
    <t>11049</t>
  </si>
  <si>
    <t>ศรีวิไล,รพช.</t>
  </si>
  <si>
    <t>11050</t>
  </si>
  <si>
    <t>บุ่งคล้า,รพช.</t>
  </si>
  <si>
    <t>เลย</t>
  </si>
  <si>
    <t>10705</t>
  </si>
  <si>
    <t>เลย,รพท.</t>
  </si>
  <si>
    <t>รพท.S B&gt;400</t>
  </si>
  <si>
    <t>11030</t>
  </si>
  <si>
    <t>นาด้วง,รพช.</t>
  </si>
  <si>
    <t>11031</t>
  </si>
  <si>
    <t>เชียงคาน,รพช.</t>
  </si>
  <si>
    <t>11032</t>
  </si>
  <si>
    <t>ปากชม,รพช.</t>
  </si>
  <si>
    <t>11033</t>
  </si>
  <si>
    <t>นาแห้ว,รพช.</t>
  </si>
  <si>
    <t>11034</t>
  </si>
  <si>
    <t>ภูเรือ,รพช.</t>
  </si>
  <si>
    <t>11035</t>
  </si>
  <si>
    <t>ท่าลี่,รพช.</t>
  </si>
  <si>
    <t>11036</t>
  </si>
  <si>
    <t>วังสะพุง,รพช.</t>
  </si>
  <si>
    <t>11037</t>
  </si>
  <si>
    <t>ภูกระดึง,รพช.</t>
  </si>
  <si>
    <t>11038</t>
  </si>
  <si>
    <t>ภูหลวง,รพช.</t>
  </si>
  <si>
    <t>11039</t>
  </si>
  <si>
    <t>ผาขาว,รพช.</t>
  </si>
  <si>
    <t>11447</t>
  </si>
  <si>
    <t>สมเด็จพระยุพราชด่านซ้าย,รพช.</t>
  </si>
  <si>
    <t>รพช.M2 B&lt;=100</t>
  </si>
  <si>
    <t>14133</t>
  </si>
  <si>
    <t>เอราวัณ,รพช.</t>
  </si>
  <si>
    <t>28861</t>
  </si>
  <si>
    <t>หนองหิน,รพช.</t>
  </si>
  <si>
    <t>สกลนคร</t>
  </si>
  <si>
    <t>10710</t>
  </si>
  <si>
    <t>สกลนคร,รพศ.</t>
  </si>
  <si>
    <t>P+</t>
  </si>
  <si>
    <t>รพศ.A B&gt;700to1000</t>
  </si>
  <si>
    <t>11089</t>
  </si>
  <si>
    <t>กุสุมาลย์,รพช.</t>
  </si>
  <si>
    <t>11090</t>
  </si>
  <si>
    <t>กุดบาก,รพช.</t>
  </si>
  <si>
    <t>11091</t>
  </si>
  <si>
    <t>พระอาจารย์ฝั้นอาจาโร,รพช.</t>
  </si>
  <si>
    <t>รพช.F1 P50,000-100,000</t>
  </si>
  <si>
    <t>11092</t>
  </si>
  <si>
    <t>พังโคน,รพช.</t>
  </si>
  <si>
    <t>11093</t>
  </si>
  <si>
    <t>วาริชภูมิ,รพช.</t>
  </si>
  <si>
    <t>11094</t>
  </si>
  <si>
    <t>นิคมน้ำอูน,รพช.</t>
  </si>
  <si>
    <t>S เงื่อนไข</t>
  </si>
  <si>
    <t>11095</t>
  </si>
  <si>
    <t>วานรนิวาส,รพท.</t>
  </si>
  <si>
    <t>รพท.M1 B&gt;200</t>
  </si>
  <si>
    <t>11096</t>
  </si>
  <si>
    <t>คำตากล้า,รพช.</t>
  </si>
  <si>
    <t>11097</t>
  </si>
  <si>
    <t>บ้านม่วง,รพช.</t>
  </si>
  <si>
    <t>11098</t>
  </si>
  <si>
    <t>อากาศอำนวย,รพช.</t>
  </si>
  <si>
    <t>11099</t>
  </si>
  <si>
    <t>ส่องดาว,รพช.</t>
  </si>
  <si>
    <t>11100</t>
  </si>
  <si>
    <t>เต่างอย,รพช.</t>
  </si>
  <si>
    <t>11101</t>
  </si>
  <si>
    <t>โคกศรีสุพรรณ,รพช.</t>
  </si>
  <si>
    <t>11102</t>
  </si>
  <si>
    <t>เจริญศิลป์,รพช.</t>
  </si>
  <si>
    <t>11103</t>
  </si>
  <si>
    <t>โพนนาแก้ว,รพช.</t>
  </si>
  <si>
    <t>11450</t>
  </si>
  <si>
    <t>สมเด็จพระยุพราชสว่างแดนดิน,รพท.</t>
  </si>
  <si>
    <t>21323</t>
  </si>
  <si>
    <t>พระอาจารย์แบน  ธนากโร,รพช.</t>
  </si>
  <si>
    <t>หนองคาย</t>
  </si>
  <si>
    <t>10706</t>
  </si>
  <si>
    <t>หนองคาย,รพท.</t>
  </si>
  <si>
    <t>11042</t>
  </si>
  <si>
    <t>โพนพิสัย,รพช.</t>
  </si>
  <si>
    <t>11044</t>
  </si>
  <si>
    <t>ศรีเชียงใหม่,รพช.</t>
  </si>
  <si>
    <t>11045</t>
  </si>
  <si>
    <t>สังคม,รพช.</t>
  </si>
  <si>
    <t>11448</t>
  </si>
  <si>
    <t>สมเด็จพระยุพราชท่าบ่อ,รพท.</t>
  </si>
  <si>
    <t>21356</t>
  </si>
  <si>
    <t>สระใคร,รพช.</t>
  </si>
  <si>
    <t>28778</t>
  </si>
  <si>
    <t>โพธิ์ตาก,รพช.</t>
  </si>
  <si>
    <t>28811</t>
  </si>
  <si>
    <t>เฝ้าไร่,รพช.</t>
  </si>
  <si>
    <t>28815</t>
  </si>
  <si>
    <t>รัตนวาปี,รพช.</t>
  </si>
  <si>
    <t>หนองบัวลำภู</t>
  </si>
  <si>
    <t>10704</t>
  </si>
  <si>
    <t>หนองบัวลำภู,รพท.</t>
  </si>
  <si>
    <t>10991</t>
  </si>
  <si>
    <t>นากลาง,รพช.</t>
  </si>
  <si>
    <t>10992</t>
  </si>
  <si>
    <t>โนนสัง,รพช.</t>
  </si>
  <si>
    <t>10993</t>
  </si>
  <si>
    <t>ศรีบุญเรือง,รพช.</t>
  </si>
  <si>
    <t>10994</t>
  </si>
  <si>
    <t>สุวรรณคูหา,รพช.</t>
  </si>
  <si>
    <t>23367</t>
  </si>
  <si>
    <t>นาวัง เฉลิมพระเกียรติ 80 พรรษา,รพช.</t>
  </si>
  <si>
    <t>อุดรธานี</t>
  </si>
  <si>
    <t>10671</t>
  </si>
  <si>
    <t>อุดรธานี,รพศ.</t>
  </si>
  <si>
    <t>รพศ.A B&gt;1000</t>
  </si>
  <si>
    <t>11013</t>
  </si>
  <si>
    <t>กุดจับ,รพช.</t>
  </si>
  <si>
    <t>11014</t>
  </si>
  <si>
    <t>หนองวัวซอ,รพช.</t>
  </si>
  <si>
    <t>11015</t>
  </si>
  <si>
    <t>กุมภวาปี,รพท.</t>
  </si>
  <si>
    <t>11016</t>
  </si>
  <si>
    <t>ห้วยเกิ้ง,รพช.</t>
  </si>
  <si>
    <t>11017</t>
  </si>
  <si>
    <t>โนนสะอาด,รพช.</t>
  </si>
  <si>
    <t>11018</t>
  </si>
  <si>
    <t>หนองหาน,รพช.</t>
  </si>
  <si>
    <t>11019</t>
  </si>
  <si>
    <t>ทุ่งฝน,รพช.</t>
  </si>
  <si>
    <t>11020</t>
  </si>
  <si>
    <t>ไชยวาน,รพช.</t>
  </si>
  <si>
    <t>11021</t>
  </si>
  <si>
    <t>ศรีธาตุ,รพช.</t>
  </si>
  <si>
    <t>11022</t>
  </si>
  <si>
    <t>วังสามหมอ,รพช.</t>
  </si>
  <si>
    <t>11023</t>
  </si>
  <si>
    <t>บ้านผือ,รพช.</t>
  </si>
  <si>
    <t>A</t>
  </si>
  <si>
    <t>11024</t>
  </si>
  <si>
    <t>น้ำโสม,รพช.</t>
  </si>
  <si>
    <t>11025</t>
  </si>
  <si>
    <t>เพ็ญ,รพช.</t>
  </si>
  <si>
    <t>11026</t>
  </si>
  <si>
    <t>สร้างคอม,รพช.</t>
  </si>
  <si>
    <t>11027</t>
  </si>
  <si>
    <t>หนองแสง,รพช.</t>
  </si>
  <si>
    <t>11028</t>
  </si>
  <si>
    <t>นายูง,รพช.</t>
  </si>
  <si>
    <t>11029</t>
  </si>
  <si>
    <t>พิบูลย์รักษ์,รพช.</t>
  </si>
  <si>
    <t>11446</t>
  </si>
  <si>
    <t>สมเด็จพระยุพราชบ้านดุง,รพช.</t>
  </si>
  <si>
    <t>25058</t>
  </si>
  <si>
    <t>กู่แก้ว,รพช.</t>
  </si>
  <si>
    <t>25059</t>
  </si>
  <si>
    <t>ประจักษ์ศิลปาคม,รพช.</t>
  </si>
  <si>
    <t>รพช.F3 P15,000-25,000</t>
  </si>
  <si>
    <t>รวมเขต 8</t>
  </si>
  <si>
    <t>เตียงจริง</t>
  </si>
  <si>
    <t>ค่าใช้จ่ายส่วนเกินค่าเฉลี่ยกลุ่ม</t>
  </si>
  <si>
    <t>LC</t>
  </si>
  <si>
    <t>ค่ายา</t>
  </si>
  <si>
    <t>ค่าวัสดุวิทยาศาสตร์และการแพทย์</t>
  </si>
  <si>
    <t>ค่าเวชภัณฑ์มิใช่ยาและวัสดุการแพทย์</t>
  </si>
  <si>
    <t>รวมค่าใช้จ่ายเกินค่าเฉลี่ยกลุ่ม</t>
  </si>
  <si>
    <t>[1]</t>
  </si>
  <si>
    <t>ส่วนต่าง รายได้-ค่าใช้จ่าย</t>
  </si>
  <si>
    <t>[2]</t>
  </si>
  <si>
    <t>[3]=[1]+[2]</t>
  </si>
  <si>
    <t>[4]</t>
  </si>
  <si>
    <t>[5]</t>
  </si>
  <si>
    <t>[6]</t>
  </si>
  <si>
    <t>[7]</t>
  </si>
  <si>
    <t>[8]</t>
  </si>
  <si>
    <t>[9]=[5]+[6]+[7]+[8]</t>
  </si>
  <si>
    <t>[10]=ค่าบวก[9]</t>
  </si>
  <si>
    <t>[11]=[4]-[10]</t>
  </si>
  <si>
    <t>[12]=[3]-[11]</t>
  </si>
  <si>
    <t>%รายได้จาก UC</t>
  </si>
  <si>
    <t>วิเคราะห์รายได้ ค่าใช้จ่าย ไม่รวมงบประมาณบุคลากร และงบลงทุน ข้อมูลปี 2568 รายโรงพยาบาล</t>
  </si>
  <si>
    <t>รวมค่าใช้จ่าย ไม่รวมเงินงบประมาณเงินเดือน ค่าเสื่อมราคา ค่าตัดจำหน่าย ปรับส่วนเกินค่าเฉลี่ยกลุ่ม</t>
  </si>
  <si>
    <t>วิเคราะห์รายได้ ค่าใช้จ่าย ไม่รวมงบประมาณบุคลากร และงบลงทุน ข้อมูลปี 2568 ภาพรวมจังหวัด เฉพาะ รพ.ที่ติดลบ</t>
  </si>
  <si>
    <t>รวมรายได้ทั้งหมด ไม่รวมเงินงบประมาณบุคลากร</t>
  </si>
  <si>
    <t>รวมค่าใช้จ่าย  ไม่รวมเงินงบประมาณบุคลากร , ค่าเสื่อมราคา ค่าตัดจำหน่าย</t>
  </si>
  <si>
    <t>ปชก UC  1 เมย 68</t>
  </si>
  <si>
    <t>[13]= [12] เฉพาะ รพ.ติดลบ</t>
  </si>
  <si>
    <t>จำนวน รพ.ติดลบ (แห่ง)</t>
  </si>
  <si>
    <t>รวมค่าใช้จ่าย  ไม่รวมเงินงบประมาณบุคลากร , ค่าเสื่อมราคา , ค่าตัดจำหน่าย</t>
  </si>
  <si>
    <t>รวมรายได้สิทธิอื่น (ไม่รวมเงินงบประมาณบุคลากร และงบลงทุน)</t>
  </si>
  <si>
    <t>รวมรายได้ UC (ไม่รวมงบค่าแรง)</t>
  </si>
  <si>
    <t>รวมรายได้ทั้งหมด (ไม่รวมเงินงบประมาณบุคลากร)</t>
  </si>
  <si>
    <t>หน่วยบริการ</t>
  </si>
  <si>
    <t>ประมาณการรายรับเงินค่าบริการทางการแพทย์ หน่วยบริการในสังกัดสำนักงานปลัดกระทรวงสาธารณสุข ปีงบประมาณ 2568</t>
  </si>
  <si>
    <t>งบโอนตรงปฐมภูมิ ถ่ายโอน</t>
  </si>
  <si>
    <t>[3]=[1]-[2]</t>
  </si>
  <si>
    <t>[6]=[3]-[4]-[5]</t>
  </si>
  <si>
    <t>[9]=[7]-[8]</t>
  </si>
  <si>
    <t>[10]</t>
  </si>
  <si>
    <t>[11]</t>
  </si>
  <si>
    <t>[12]=[10]-[11]</t>
  </si>
  <si>
    <t>[13]=[3]+[9]+[12]</t>
  </si>
  <si>
    <t>[14]</t>
  </si>
  <si>
    <t xml:space="preserve">รายรับ OP </t>
  </si>
  <si>
    <t>ปรับลดค่าแรง OP</t>
  </si>
  <si>
    <t>รายรับ OP 
หลังปรับลดค่าแรง</t>
  </si>
  <si>
    <t>กันเงิน 
Virtual account</t>
  </si>
  <si>
    <t>ปรับลดอัตราจ่าย OP</t>
  </si>
  <si>
    <t>รายรับ OP สุทธิ
หลังหักเงินกัน
 Virtual account และปรับอัตราจ่าย OP</t>
  </si>
  <si>
    <t xml:space="preserve">รายรับ PP 
</t>
  </si>
  <si>
    <t>ปรับลดค่าแรง PP</t>
  </si>
  <si>
    <t>รายรับ PP สุทธิ
หลังปรับลดค่าแรง</t>
  </si>
  <si>
    <t xml:space="preserve">ประมาณการ
รายรับ IP </t>
  </si>
  <si>
    <t>ปรับลดค่าแรง IP</t>
  </si>
  <si>
    <t>ประมาณการ
รายรับ IP 
หลังปรับลดค่าแรง</t>
  </si>
  <si>
    <t>รวมประมาณการรายรับ OP-PP-IP
หลังหักเงินเดือน
(ก่อนโอน รพ.สต.)</t>
  </si>
  <si>
    <t>งบโอนตรงปฐมภูมิภายใต้เงื่อนไขที่ตกลงกับหน่วยบริการประจำ</t>
  </si>
  <si>
    <t>รวมประมาณการรายรับ OP-PP-IP</t>
  </si>
  <si>
    <t>ยอดประกัน
รายรับปี 68</t>
  </si>
  <si>
    <t>งบระดับเขต</t>
  </si>
  <si>
    <t>[15]=[13]-[14]</t>
  </si>
  <si>
    <t>[16]</t>
  </si>
  <si>
    <t>[17]</t>
  </si>
  <si>
    <t>รวมยอดประกัน 
OP-PP-IP
(ก่อนหัก Virtual account)</t>
  </si>
  <si>
    <t>รพ.บึงกาฬ</t>
  </si>
  <si>
    <t>รพ.พรเจริญ</t>
  </si>
  <si>
    <t>รพ.โซ่พิสัย</t>
  </si>
  <si>
    <t>รพ.เซกา</t>
  </si>
  <si>
    <t>รพ.ปากคาด</t>
  </si>
  <si>
    <t>รพ.บึงโขงหลง</t>
  </si>
  <si>
    <t>รพ.ศรีวิไล</t>
  </si>
  <si>
    <t>รพ.บุ่งคล้า</t>
  </si>
  <si>
    <t>รพ.หนองบัวลำภู</t>
  </si>
  <si>
    <t>รพ.นากลาง</t>
  </si>
  <si>
    <t>รพ.โนนสัง</t>
  </si>
  <si>
    <t>รพ.ศรีบุญเรือง</t>
  </si>
  <si>
    <t>รพ.สุวรรณคูหา</t>
  </si>
  <si>
    <t>รพ.นาวัง เฉลิมพระเกียรติ 80 พรรษา</t>
  </si>
  <si>
    <t>รพ.อุดรธานี</t>
  </si>
  <si>
    <t>รพ.กุดจับ</t>
  </si>
  <si>
    <t>รพ.หนองวัวซอ</t>
  </si>
  <si>
    <t>รพ.กุมภวาปี</t>
  </si>
  <si>
    <t>รพ.ห้วยเกิ้ง</t>
  </si>
  <si>
    <t>รพ.โนนสะอาด</t>
  </si>
  <si>
    <t>รพ.หนองหาน</t>
  </si>
  <si>
    <t>รพ.ทุ่งฝน</t>
  </si>
  <si>
    <t>รพ.ไชยวาน</t>
  </si>
  <si>
    <t>รพ.ศรีธาตุ</t>
  </si>
  <si>
    <t>รพ.วังสามหมอ</t>
  </si>
  <si>
    <t>รพ.บ้านผือ</t>
  </si>
  <si>
    <t>รพ.น้ำโสม</t>
  </si>
  <si>
    <t>รพ.เพ็ญ</t>
  </si>
  <si>
    <t>รพ.สร้างคอม</t>
  </si>
  <si>
    <t>รพ.หนองแสง</t>
  </si>
  <si>
    <t>รพ.นายูง</t>
  </si>
  <si>
    <t>รพ.พิบูลย์รักษ์</t>
  </si>
  <si>
    <t>รพร.บ้านดุง</t>
  </si>
  <si>
    <t>รพ.กู่แก้ว</t>
  </si>
  <si>
    <t>รพ.ประจักษ์ศิลปาคม</t>
  </si>
  <si>
    <t>รพ.เลย</t>
  </si>
  <si>
    <t>รพ.นาด้วง</t>
  </si>
  <si>
    <t>รพ.เชียงคาน</t>
  </si>
  <si>
    <t>รพ.ปากชม</t>
  </si>
  <si>
    <t>รพ.นาแห้ว</t>
  </si>
  <si>
    <t>รพ.ภูเรือ</t>
  </si>
  <si>
    <t>รพ.ท่าลี่</t>
  </si>
  <si>
    <t>รพ.วังสะพุง</t>
  </si>
  <si>
    <t>รพ.ภูกระดึง</t>
  </si>
  <si>
    <t>รพ.ภูหลวง</t>
  </si>
  <si>
    <t>รพ.ผาขาว</t>
  </si>
  <si>
    <t>รพร.ด่านซ้าย</t>
  </si>
  <si>
    <t>รพ.เอราวัณ</t>
  </si>
  <si>
    <t>รพ.หนองหิน</t>
  </si>
  <si>
    <t>รพ.หนองคาย</t>
  </si>
  <si>
    <t>รพ.โพนพิสัย</t>
  </si>
  <si>
    <t>รพ.ศรีเชียงใหม่</t>
  </si>
  <si>
    <t>รพ.สังคม</t>
  </si>
  <si>
    <t>รพร.ท่าบ่อ</t>
  </si>
  <si>
    <t>รพ.สระใคร</t>
  </si>
  <si>
    <t>รพ.โพธิ์ตาก</t>
  </si>
  <si>
    <t>รพ.เฝ้าไร่</t>
  </si>
  <si>
    <t>รพ.รัตนวาปี</t>
  </si>
  <si>
    <t>รพ.สกลนคร</t>
  </si>
  <si>
    <t>รพ.กุสุมาลย์</t>
  </si>
  <si>
    <t>รพ.กุดบาก</t>
  </si>
  <si>
    <t>รพ.พระอาจารย์ฝั้นอาจาโร</t>
  </si>
  <si>
    <t>รพ.พังโคน</t>
  </si>
  <si>
    <t>รพ.วาริชภูมิ</t>
  </si>
  <si>
    <t>รพ.นิคมน้ำอูน</t>
  </si>
  <si>
    <t>รพ.วานรนิวาส</t>
  </si>
  <si>
    <t>รพ.คำตากล้า</t>
  </si>
  <si>
    <t>รพ.บ้านม่วง</t>
  </si>
  <si>
    <t>รพ.อากาศอำนวย</t>
  </si>
  <si>
    <t>รพ.ส่องดาว</t>
  </si>
  <si>
    <t>รพ.เต่างอย</t>
  </si>
  <si>
    <t>รพ.โคกศรีสุพรรณ</t>
  </si>
  <si>
    <t>รพ.เจริญศิลป์</t>
  </si>
  <si>
    <t>รพ.โพนนาแก้ว</t>
  </si>
  <si>
    <t>รพร.สว่างแดนดิน</t>
  </si>
  <si>
    <t>รพ.พระอาจารย์แบน  ธนากโร</t>
  </si>
  <si>
    <t>รพ.นครพนม</t>
  </si>
  <si>
    <t>รพ.ปลาปาก</t>
  </si>
  <si>
    <t>รพ.ท่าอุเทน</t>
  </si>
  <si>
    <t>รพ.บ้านแพง</t>
  </si>
  <si>
    <t>รพ.นาทม</t>
  </si>
  <si>
    <t>รพ.เรณูนคร</t>
  </si>
  <si>
    <t>รพ.นาแก</t>
  </si>
  <si>
    <t>รพ.ศรีสงคราม</t>
  </si>
  <si>
    <t>รพ.นาหว้า</t>
  </si>
  <si>
    <t>รพ.โพนสวรรค์</t>
  </si>
  <si>
    <t>รพร.ธาตุพนม</t>
  </si>
  <si>
    <t>รพ.วังยาง</t>
  </si>
  <si>
    <t xml:space="preserve">รวมค่าแรงที่ปรับลดใน OP-PP-IP ปี 68 </t>
  </si>
  <si>
    <t xml:space="preserve">หลังหักเงินเดือน หักงบโอนตรง รพ.สต.ฯ </t>
  </si>
  <si>
    <t>ค่าแรงที่ปรับลดใน UC</t>
  </si>
  <si>
    <t>[18]</t>
  </si>
  <si>
    <t>งบบริหารระดับเขต</t>
  </si>
  <si>
    <t xml:space="preserve">รวมประมาณการรายรับ OP-PP-IP หลังหักเงินเดือน หักงบโอนตรง รพ.สต.ฯ </t>
  </si>
  <si>
    <t>รายรับ PP 
หลังปรับลดค่าแรง</t>
  </si>
  <si>
    <t>1.รายรับ UC Basic Payment OP-PP-IP ปี 2568  เขตสุขภาพที่ 8</t>
  </si>
  <si>
    <t>[3]</t>
  </si>
  <si>
    <t>บาท</t>
  </si>
  <si>
    <t>บาท/ปชก.</t>
  </si>
  <si>
    <t>[3]=[2]/[1]</t>
  </si>
  <si>
    <t>[5]=[4]/[1]</t>
  </si>
  <si>
    <t>[7]=[6]/[1]</t>
  </si>
  <si>
    <t>[9]=[8]/[1]</t>
  </si>
  <si>
    <t>[11]=[10]/[1]</t>
  </si>
  <si>
    <t>[12]</t>
  </si>
  <si>
    <t>[13]=[12]/[1]</t>
  </si>
  <si>
    <t>[15]=[14]/[1]</t>
  </si>
  <si>
    <t>ปชก.UC  ณ 1 เมย 68</t>
  </si>
  <si>
    <t>ส่วนต่าง รายได้-ค่าใช้จ่าย เฉพาะ รพ.ที่ติดลบ</t>
  </si>
  <si>
    <t>การได้รับจัดสรรเงินบริหารระดับเขต ปี 2565-2568 ดังนี้</t>
  </si>
  <si>
    <t xml:space="preserve">การจัดสรรเงินงบปรับเกลี่ยระดับเขต  จำนวน 245,495,350 บาท  </t>
  </si>
  <si>
    <t>[6]=[3]+[4]+[5]</t>
  </si>
  <si>
    <t>[9]=[2]+[6]</t>
  </si>
  <si>
    <t>[10]=[9]/[2]</t>
  </si>
  <si>
    <t>จำนวนประชากร UC</t>
  </si>
  <si>
    <t>1.จัดสรรช่วยเหลือ รพ ที่ได้รับผลกระทบจากค่า K  จำนวน 19 แห่ง</t>
  </si>
  <si>
    <t>2.จัดสรรแบบกระตุ้น Motivated โดยใช้หลักการ “กระจายเงินตาม Capitation ปรับด้วยค่า K1-K2-K3</t>
  </si>
  <si>
    <t>รวมได้รับปรับเกลี่ยทั้งหมด</t>
  </si>
  <si>
    <t>คิดเป็น บาท/บัตร</t>
  </si>
  <si>
    <t>ต่างจากค่าเฉลี่ย บาท/บัตร</t>
  </si>
  <si>
    <t>K1 ตามเกณฑ์ประสิทธิภาพ (25%)</t>
  </si>
  <si>
    <t>K2 ตามเกณฑ์ความมั่นคง (55%)</t>
  </si>
  <si>
    <t>K 3 ด้านผลลัพธ์ Out come สุขภาพ (20%)</t>
  </si>
  <si>
    <t>รวมได้รับจัดสรร K1+K2+K3</t>
  </si>
  <si>
    <t>ServBed</t>
  </si>
  <si>
    <t>TPS</t>
  </si>
  <si>
    <t>Risk Score MOPH</t>
  </si>
  <si>
    <t>สถานการณ์การเงิน ณ 31 ตุลาคม 2568</t>
  </si>
  <si>
    <t>การได้รับงบปรับเกลี่ย CF ระดับเขต , CF ประเทศ และปิดประกัน ปี 2568</t>
  </si>
  <si>
    <t>Q4Y66</t>
  </si>
  <si>
    <t>Q4Y67</t>
  </si>
  <si>
    <t>Q4Y68</t>
  </si>
  <si>
    <t>NWC</t>
  </si>
  <si>
    <t>NI</t>
  </si>
  <si>
    <t>EBITDA</t>
  </si>
  <si>
    <t>Cash Ratio</t>
  </si>
  <si>
    <t>เงินบำรุงคงเหลือ  (หักหนี้แล้ว)</t>
  </si>
  <si>
    <t>CF เขต (15% กันระหว่างปี)</t>
  </si>
  <si>
    <t>CF ประเทศ รวมทั้งหมด</t>
  </si>
  <si>
    <t>รวมได้รับ CF เขต+ประเทศ</t>
  </si>
  <si>
    <t>เงินปิดประกัน</t>
  </si>
  <si>
    <t>รวม CF เขต+ ประเทศ+เงินปิดประกันปี 68</t>
  </si>
  <si>
    <t>ช่วยประกันรายรับปี 68</t>
  </si>
  <si>
    <t>ช่วยสภาพคล่อง</t>
  </si>
  <si>
    <t>รวมได้รับจากเงินปิดประกัน</t>
  </si>
  <si>
    <t>D</t>
  </si>
  <si>
    <t>F</t>
  </si>
  <si>
    <t>C</t>
  </si>
  <si>
    <t>B</t>
  </si>
  <si>
    <t xml:space="preserve">การได้รับ CF ในปี 2568 </t>
  </si>
  <si>
    <t>1.รายรับ UC Basic Payment OP-PP-IP ปี 2568  เขตสุขภาพที่ 8 ภาพรวมจังหวัด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</si>
</sst>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0_ ;[Red]\-0.00\ "/>
    <numFmt numFmtId="165" formatCode="#,##0_ ;[Red]\-#,##0\ "/>
    <numFmt numFmtId="166" formatCode="_-* #,##0_-;\-* #,##0_-;_-* &quot;-&quot;??_-;_-@_-"/>
    <numFmt numFmtId="168" formatCode="#,##0.00_ ;[Red]\-#,##0.00\ "/>
    <numFmt numFmtId="169" formatCode="0_ ;[Red]\-0\ "/>
  </numFmts>
  <fonts count="2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rgb="FF000000"/>
      <name val="Tahoma"/>
      <family val="2"/>
    </font>
    <font>
      <b/>
      <sz val="16"/>
      <color rgb="FF000000"/>
      <name val="TH SarabunPSK"/>
      <family val="2"/>
    </font>
    <font>
      <b/>
      <sz val="16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rgb="FFFF0000"/>
      <name val="TH SarabunPSK"/>
      <family val="2"/>
    </font>
    <font>
      <b/>
      <sz val="16"/>
      <color rgb="FF0000CC"/>
      <name val="TH SarabunPSK"/>
      <family val="2"/>
    </font>
    <font>
      <b/>
      <sz val="12"/>
      <color theme="1"/>
      <name val="Tahoma"/>
      <family val="2"/>
    </font>
    <font>
      <b/>
      <sz val="10"/>
      <color theme="1"/>
      <name val="Tahoma"/>
      <family val="2"/>
    </font>
    <font>
      <sz val="16"/>
      <name val="TH SarabunPSK"/>
      <family val="2"/>
    </font>
    <font>
      <b/>
      <sz val="18"/>
      <color theme="1"/>
      <name val="TH SarabunPSK"/>
      <family val="2"/>
    </font>
    <font>
      <b/>
      <sz val="11"/>
      <color rgb="FF0000FF"/>
      <name val="Tahoma"/>
      <family val="2"/>
    </font>
    <font>
      <sz val="11"/>
      <color theme="1"/>
      <name val="Tahoma"/>
      <family val="2"/>
    </font>
    <font>
      <b/>
      <sz val="12"/>
      <color rgb="FF0000FF"/>
      <name val="Tahoma"/>
      <family val="2"/>
    </font>
    <font>
      <b/>
      <sz val="9"/>
      <color rgb="FFFF0000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Tahoma"/>
      <family val="2"/>
    </font>
    <font>
      <b/>
      <sz val="16"/>
      <color theme="0"/>
      <name val="TH SarabunPSK"/>
      <family val="2"/>
    </font>
  </fonts>
  <fills count="2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210">
    <xf numFmtId="0" fontId="0" fillId="0" borderId="0" xfId="0"/>
    <xf numFmtId="0" fontId="2" fillId="0" borderId="0" xfId="0" applyFont="1"/>
    <xf numFmtId="0" fontId="3" fillId="0" borderId="1" xfId="0" applyFont="1" applyBorder="1" applyAlignment="1" applyProtection="1">
      <alignment horizontal="center"/>
      <protection hidden="1"/>
    </xf>
    <xf numFmtId="164" fontId="3" fillId="0" borderId="1" xfId="0" applyNumberFormat="1" applyFont="1" applyBorder="1" applyProtection="1">
      <protection hidden="1"/>
    </xf>
    <xf numFmtId="164" fontId="3" fillId="5" borderId="1" xfId="0" applyNumberFormat="1" applyFont="1" applyFill="1" applyBorder="1" applyProtection="1">
      <protection locked="0"/>
    </xf>
    <xf numFmtId="165" fontId="5" fillId="0" borderId="1" xfId="3" applyNumberFormat="1" applyFont="1" applyBorder="1" applyAlignment="1">
      <alignment vertical="top"/>
    </xf>
    <xf numFmtId="164" fontId="3" fillId="0" borderId="1" xfId="0" applyNumberFormat="1" applyFont="1" applyBorder="1" applyAlignment="1" applyProtection="1">
      <alignment horizontal="center"/>
      <protection hidden="1"/>
    </xf>
    <xf numFmtId="0" fontId="6" fillId="0" borderId="1" xfId="3" applyFont="1" applyBorder="1" applyAlignment="1">
      <alignment horizontal="center" vertical="center"/>
    </xf>
    <xf numFmtId="0" fontId="5" fillId="0" borderId="1" xfId="3" applyFont="1" applyBorder="1" applyAlignment="1">
      <alignment vertical="top"/>
    </xf>
    <xf numFmtId="0" fontId="6" fillId="6" borderId="1" xfId="3" applyFont="1" applyFill="1" applyBorder="1" applyAlignment="1">
      <alignment horizontal="center" vertical="center"/>
    </xf>
    <xf numFmtId="0" fontId="5" fillId="6" borderId="1" xfId="3" applyFont="1" applyFill="1" applyBorder="1" applyAlignment="1">
      <alignment vertical="top"/>
    </xf>
    <xf numFmtId="164" fontId="3" fillId="7" borderId="1" xfId="0" applyNumberFormat="1" applyFont="1" applyFill="1" applyBorder="1" applyAlignment="1">
      <alignment horizontal="center"/>
    </xf>
    <xf numFmtId="164" fontId="3" fillId="7" borderId="1" xfId="0" applyNumberFormat="1" applyFont="1" applyFill="1" applyBorder="1"/>
    <xf numFmtId="165" fontId="2" fillId="0" borderId="0" xfId="0" applyNumberFormat="1" applyFont="1"/>
    <xf numFmtId="165" fontId="2" fillId="0" borderId="0" xfId="1" applyNumberFormat="1" applyFont="1"/>
    <xf numFmtId="165" fontId="2" fillId="0" borderId="0" xfId="0" applyNumberFormat="1" applyFont="1" applyAlignment="1">
      <alignment horizontal="center"/>
    </xf>
    <xf numFmtId="165" fontId="2" fillId="0" borderId="1" xfId="1" applyNumberFormat="1" applyFont="1" applyBorder="1"/>
    <xf numFmtId="165" fontId="2" fillId="0" borderId="1" xfId="0" applyNumberFormat="1" applyFont="1" applyBorder="1"/>
    <xf numFmtId="165" fontId="3" fillId="7" borderId="1" xfId="0" applyNumberFormat="1" applyFont="1" applyFill="1" applyBorder="1"/>
    <xf numFmtId="166" fontId="7" fillId="7" borderId="1" xfId="1" applyNumberFormat="1" applyFont="1" applyFill="1" applyBorder="1"/>
    <xf numFmtId="164" fontId="7" fillId="0" borderId="1" xfId="0" applyNumberFormat="1" applyFont="1" applyBorder="1" applyProtection="1">
      <protection hidden="1"/>
    </xf>
    <xf numFmtId="10" fontId="2" fillId="0" borderId="1" xfId="2" applyNumberFormat="1" applyFont="1" applyBorder="1"/>
    <xf numFmtId="0" fontId="3" fillId="0" borderId="0" xfId="0" applyFont="1"/>
    <xf numFmtId="0" fontId="10" fillId="0" borderId="0" xfId="0" applyFont="1"/>
    <xf numFmtId="0" fontId="11" fillId="0" borderId="0" xfId="0" applyFont="1"/>
    <xf numFmtId="0" fontId="2" fillId="0" borderId="0" xfId="0" applyFont="1" applyAlignment="1">
      <alignment horizontal="center" vertical="top" wrapText="1"/>
    </xf>
    <xf numFmtId="166" fontId="2" fillId="0" borderId="0" xfId="1" applyNumberFormat="1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6" fontId="2" fillId="0" borderId="1" xfId="1" applyNumberFormat="1" applyFont="1" applyBorder="1"/>
    <xf numFmtId="166" fontId="3" fillId="0" borderId="0" xfId="1" applyNumberFormat="1" applyFont="1"/>
    <xf numFmtId="166" fontId="3" fillId="11" borderId="1" xfId="1" applyNumberFormat="1" applyFont="1" applyFill="1" applyBorder="1"/>
    <xf numFmtId="165" fontId="3" fillId="11" borderId="1" xfId="1" applyNumberFormat="1" applyFont="1" applyFill="1" applyBorder="1"/>
    <xf numFmtId="166" fontId="3" fillId="11" borderId="1" xfId="1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166" fontId="3" fillId="10" borderId="1" xfId="1" applyNumberFormat="1" applyFont="1" applyFill="1" applyBorder="1" applyAlignment="1">
      <alignment horizontal="center" vertical="top" wrapText="1"/>
    </xf>
    <xf numFmtId="166" fontId="2" fillId="0" borderId="0" xfId="1" applyNumberFormat="1" applyFont="1" applyAlignment="1">
      <alignment horizontal="center"/>
    </xf>
    <xf numFmtId="166" fontId="2" fillId="0" borderId="1" xfId="1" applyNumberFormat="1" applyFont="1" applyBorder="1" applyAlignment="1">
      <alignment horizontal="center"/>
    </xf>
    <xf numFmtId="166" fontId="3" fillId="11" borderId="1" xfId="1" applyNumberFormat="1" applyFont="1" applyFill="1" applyBorder="1" applyAlignment="1">
      <alignment horizontal="center"/>
    </xf>
    <xf numFmtId="165" fontId="7" fillId="7" borderId="2" xfId="0" applyNumberFormat="1" applyFont="1" applyFill="1" applyBorder="1" applyAlignment="1">
      <alignment horizontal="center" vertical="top" wrapText="1"/>
    </xf>
    <xf numFmtId="165" fontId="7" fillId="7" borderId="4" xfId="0" applyNumberFormat="1" applyFont="1" applyFill="1" applyBorder="1" applyAlignment="1">
      <alignment horizontal="center" vertical="top" wrapText="1"/>
    </xf>
    <xf numFmtId="165" fontId="7" fillId="8" borderId="1" xfId="1" applyNumberFormat="1" applyFont="1" applyFill="1" applyBorder="1" applyAlignment="1">
      <alignment horizontal="center" vertical="top" wrapText="1"/>
    </xf>
    <xf numFmtId="165" fontId="8" fillId="4" borderId="1" xfId="0" applyNumberFormat="1" applyFont="1" applyFill="1" applyBorder="1" applyAlignment="1">
      <alignment horizontal="center" vertical="top" wrapText="1"/>
    </xf>
    <xf numFmtId="165" fontId="3" fillId="10" borderId="1" xfId="0" applyNumberFormat="1" applyFont="1" applyFill="1" applyBorder="1" applyAlignment="1">
      <alignment horizontal="center" vertical="top" wrapText="1"/>
    </xf>
    <xf numFmtId="165" fontId="8" fillId="9" borderId="1" xfId="0" applyNumberFormat="1" applyFont="1" applyFill="1" applyBorder="1" applyAlignment="1">
      <alignment horizontal="center" vertical="top" wrapText="1"/>
    </xf>
    <xf numFmtId="165" fontId="7" fillId="7" borderId="1" xfId="0" applyNumberFormat="1" applyFont="1" applyFill="1" applyBorder="1" applyAlignment="1">
      <alignment horizontal="center" vertical="top" wrapText="1"/>
    </xf>
    <xf numFmtId="165" fontId="3" fillId="8" borderId="2" xfId="1" applyNumberFormat="1" applyFont="1" applyFill="1" applyBorder="1" applyAlignment="1">
      <alignment horizontal="center" vertical="top" wrapText="1"/>
    </xf>
    <xf numFmtId="165" fontId="3" fillId="8" borderId="3" xfId="1" applyNumberFormat="1" applyFont="1" applyFill="1" applyBorder="1" applyAlignment="1">
      <alignment horizontal="center" vertical="top" wrapText="1"/>
    </xf>
    <xf numFmtId="165" fontId="3" fillId="8" borderId="4" xfId="1" applyNumberFormat="1" applyFont="1" applyFill="1" applyBorder="1" applyAlignment="1">
      <alignment horizontal="center" vertical="top" wrapText="1"/>
    </xf>
    <xf numFmtId="164" fontId="3" fillId="4" borderId="2" xfId="0" applyNumberFormat="1" applyFont="1" applyFill="1" applyBorder="1" applyAlignment="1">
      <alignment horizontal="center" vertical="top" wrapText="1"/>
    </xf>
    <xf numFmtId="164" fontId="3" fillId="4" borderId="3" xfId="0" applyNumberFormat="1" applyFont="1" applyFill="1" applyBorder="1" applyAlignment="1">
      <alignment horizontal="center" vertical="top" wrapText="1"/>
    </xf>
    <xf numFmtId="164" fontId="3" fillId="4" borderId="4" xfId="0" applyNumberFormat="1" applyFont="1" applyFill="1" applyBorder="1" applyAlignment="1">
      <alignment horizontal="center" vertical="top" wrapText="1"/>
    </xf>
    <xf numFmtId="164" fontId="3" fillId="7" borderId="1" xfId="0" applyNumberFormat="1" applyFont="1" applyFill="1" applyBorder="1" applyAlignment="1">
      <alignment horizontal="center"/>
    </xf>
    <xf numFmtId="165" fontId="7" fillId="2" borderId="1" xfId="0" applyNumberFormat="1" applyFont="1" applyFill="1" applyBorder="1" applyAlignment="1">
      <alignment horizontal="center" vertical="top" wrapText="1"/>
    </xf>
    <xf numFmtId="165" fontId="7" fillId="2" borderId="1" xfId="1" applyNumberFormat="1" applyFont="1" applyFill="1" applyBorder="1" applyAlignment="1">
      <alignment horizontal="center" vertical="top" wrapText="1"/>
    </xf>
    <xf numFmtId="164" fontId="3" fillId="2" borderId="1" xfId="0" applyNumberFormat="1" applyFont="1" applyFill="1" applyBorder="1" applyAlignment="1">
      <alignment horizontal="center" vertical="top" wrapText="1"/>
    </xf>
    <xf numFmtId="164" fontId="3" fillId="3" borderId="2" xfId="0" applyNumberFormat="1" applyFont="1" applyFill="1" applyBorder="1" applyAlignment="1">
      <alignment horizontal="center" vertical="top" wrapText="1"/>
    </xf>
    <xf numFmtId="164" fontId="3" fillId="3" borderId="3" xfId="0" applyNumberFormat="1" applyFont="1" applyFill="1" applyBorder="1" applyAlignment="1">
      <alignment horizontal="center" vertical="top" wrapText="1"/>
    </xf>
    <xf numFmtId="164" fontId="3" fillId="3" borderId="4" xfId="0" applyNumberFormat="1" applyFont="1" applyFill="1" applyBorder="1" applyAlignment="1">
      <alignment horizontal="center" vertical="top" wrapText="1"/>
    </xf>
    <xf numFmtId="164" fontId="8" fillId="4" borderId="2" xfId="0" applyNumberFormat="1" applyFont="1" applyFill="1" applyBorder="1" applyAlignment="1">
      <alignment horizontal="center" vertical="top" wrapText="1"/>
    </xf>
    <xf numFmtId="164" fontId="8" fillId="4" borderId="3" xfId="0" applyNumberFormat="1" applyFont="1" applyFill="1" applyBorder="1" applyAlignment="1">
      <alignment horizontal="center" vertical="top" wrapText="1"/>
    </xf>
    <xf numFmtId="164" fontId="8" fillId="4" borderId="4" xfId="0" applyNumberFormat="1" applyFont="1" applyFill="1" applyBorder="1" applyAlignment="1">
      <alignment horizontal="center" vertical="top" wrapText="1"/>
    </xf>
    <xf numFmtId="166" fontId="7" fillId="10" borderId="1" xfId="1" applyNumberFormat="1" applyFont="1" applyFill="1" applyBorder="1" applyAlignment="1">
      <alignment horizontal="center" vertical="top" wrapText="1"/>
    </xf>
    <xf numFmtId="165" fontId="9" fillId="0" borderId="7" xfId="0" applyNumberFormat="1" applyFont="1" applyBorder="1" applyAlignment="1">
      <alignment horizontal="center"/>
    </xf>
    <xf numFmtId="0" fontId="3" fillId="11" borderId="6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166" fontId="8" fillId="7" borderId="2" xfId="1" applyNumberFormat="1" applyFont="1" applyFill="1" applyBorder="1" applyAlignment="1">
      <alignment horizontal="center" vertical="top" wrapText="1"/>
    </xf>
    <xf numFmtId="166" fontId="8" fillId="7" borderId="4" xfId="1" applyNumberFormat="1" applyFont="1" applyFill="1" applyBorder="1" applyAlignment="1">
      <alignment horizontal="center" vertical="top" wrapText="1"/>
    </xf>
    <xf numFmtId="166" fontId="8" fillId="9" borderId="5" xfId="1" applyNumberFormat="1" applyFont="1" applyFill="1" applyBorder="1" applyAlignment="1">
      <alignment horizontal="center" vertical="top" wrapText="1"/>
    </xf>
    <xf numFmtId="166" fontId="3" fillId="10" borderId="1" xfId="1" applyNumberFormat="1" applyFont="1" applyFill="1" applyBorder="1" applyAlignment="1">
      <alignment horizontal="center" vertical="top" wrapText="1"/>
    </xf>
    <xf numFmtId="0" fontId="3" fillId="11" borderId="1" xfId="0" applyFont="1" applyFill="1" applyBorder="1" applyAlignment="1">
      <alignment horizontal="center" vertical="top" wrapText="1"/>
    </xf>
    <xf numFmtId="166" fontId="3" fillId="11" borderId="1" xfId="1" applyNumberFormat="1" applyFont="1" applyFill="1" applyBorder="1" applyAlignment="1">
      <alignment horizontal="center" vertical="top" wrapText="1"/>
    </xf>
    <xf numFmtId="166" fontId="7" fillId="2" borderId="1" xfId="1" applyNumberFormat="1" applyFont="1" applyFill="1" applyBorder="1" applyAlignment="1">
      <alignment horizontal="center" vertical="center" wrapText="1"/>
    </xf>
    <xf numFmtId="166" fontId="7" fillId="8" borderId="1" xfId="1" applyNumberFormat="1" applyFont="1" applyFill="1" applyBorder="1" applyAlignment="1">
      <alignment horizontal="center" vertical="center" wrapText="1"/>
    </xf>
    <xf numFmtId="166" fontId="8" fillId="4" borderId="1" xfId="1" applyNumberFormat="1" applyFont="1" applyFill="1" applyBorder="1" applyAlignment="1">
      <alignment horizontal="center" vertical="top" wrapText="1"/>
    </xf>
    <xf numFmtId="166" fontId="8" fillId="7" borderId="1" xfId="1" applyNumberFormat="1" applyFont="1" applyFill="1" applyBorder="1" applyAlignment="1">
      <alignment horizontal="center" vertical="top" wrapText="1"/>
    </xf>
    <xf numFmtId="166" fontId="3" fillId="12" borderId="1" xfId="1" applyNumberFormat="1" applyFont="1" applyFill="1" applyBorder="1" applyAlignment="1">
      <alignment horizontal="center" vertical="center" wrapText="1"/>
    </xf>
    <xf numFmtId="166" fontId="2" fillId="12" borderId="1" xfId="1" applyNumberFormat="1" applyFont="1" applyFill="1" applyBorder="1" applyAlignment="1">
      <alignment horizontal="center" vertical="center" shrinkToFit="1"/>
    </xf>
    <xf numFmtId="166" fontId="2" fillId="12" borderId="1" xfId="1" applyNumberFormat="1" applyFont="1" applyFill="1" applyBorder="1" applyAlignment="1">
      <alignment horizontal="center" vertical="center"/>
    </xf>
    <xf numFmtId="166" fontId="3" fillId="12" borderId="6" xfId="1" applyNumberFormat="1" applyFont="1" applyFill="1" applyBorder="1" applyAlignment="1">
      <alignment horizontal="center" vertical="center"/>
    </xf>
    <xf numFmtId="166" fontId="3" fillId="12" borderId="9" xfId="1" applyNumberFormat="1" applyFont="1" applyFill="1" applyBorder="1" applyAlignment="1">
      <alignment horizontal="center" vertical="center"/>
    </xf>
    <xf numFmtId="166" fontId="3" fillId="12" borderId="5" xfId="1" applyNumberFormat="1" applyFont="1" applyFill="1" applyBorder="1" applyAlignment="1">
      <alignment horizontal="center" vertical="center"/>
    </xf>
    <xf numFmtId="166" fontId="7" fillId="12" borderId="6" xfId="1" applyNumberFormat="1" applyFont="1" applyFill="1" applyBorder="1" applyAlignment="1">
      <alignment horizontal="center" vertical="center" wrapText="1"/>
    </xf>
    <xf numFmtId="166" fontId="7" fillId="12" borderId="1" xfId="1" applyNumberFormat="1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horizontal="center" vertical="center" wrapText="1"/>
    </xf>
    <xf numFmtId="166" fontId="14" fillId="12" borderId="2" xfId="1" applyNumberFormat="1" applyFont="1" applyFill="1" applyBorder="1" applyAlignment="1">
      <alignment horizontal="center" vertical="center" wrapText="1"/>
    </xf>
    <xf numFmtId="166" fontId="2" fillId="12" borderId="8" xfId="1" applyNumberFormat="1" applyFont="1" applyFill="1" applyBorder="1" applyAlignment="1">
      <alignment horizontal="center" vertical="center" wrapText="1"/>
    </xf>
    <xf numFmtId="166" fontId="2" fillId="12" borderId="2" xfId="1" applyNumberFormat="1" applyFont="1" applyFill="1" applyBorder="1" applyAlignment="1">
      <alignment horizontal="center" vertical="center" wrapText="1"/>
    </xf>
    <xf numFmtId="166" fontId="2" fillId="0" borderId="1" xfId="1" applyNumberFormat="1" applyFont="1" applyBorder="1" applyAlignment="1">
      <alignment horizontal="center" vertical="top" wrapText="1"/>
    </xf>
    <xf numFmtId="166" fontId="2" fillId="12" borderId="1" xfId="1" applyNumberFormat="1" applyFont="1" applyFill="1" applyBorder="1" applyAlignment="1">
      <alignment horizontal="center" vertical="top" wrapText="1"/>
    </xf>
    <xf numFmtId="166" fontId="3" fillId="12" borderId="1" xfId="1" applyNumberFormat="1" applyFont="1" applyFill="1" applyBorder="1" applyAlignment="1">
      <alignment horizontal="center" wrapText="1"/>
    </xf>
    <xf numFmtId="166" fontId="14" fillId="13" borderId="2" xfId="1" applyNumberFormat="1" applyFont="1" applyFill="1" applyBorder="1" applyAlignment="1">
      <alignment horizontal="center" vertical="center" wrapText="1"/>
    </xf>
    <xf numFmtId="166" fontId="7" fillId="13" borderId="1" xfId="1" applyNumberFormat="1" applyFont="1" applyFill="1" applyBorder="1" applyAlignment="1">
      <alignment horizontal="center" vertical="center" wrapText="1"/>
    </xf>
    <xf numFmtId="166" fontId="2" fillId="13" borderId="1" xfId="1" applyNumberFormat="1" applyFont="1" applyFill="1" applyBorder="1" applyAlignment="1">
      <alignment horizontal="center" vertical="center" shrinkToFit="1"/>
    </xf>
    <xf numFmtId="0" fontId="3" fillId="11" borderId="1" xfId="0" applyFont="1" applyFill="1" applyBorder="1" applyAlignment="1">
      <alignment horizontal="center"/>
    </xf>
    <xf numFmtId="0" fontId="2" fillId="0" borderId="0" xfId="0" applyFont="1" applyAlignment="1">
      <alignment vertical="top"/>
    </xf>
    <xf numFmtId="166" fontId="2" fillId="0" borderId="0" xfId="1" applyNumberFormat="1" applyFont="1" applyAlignment="1">
      <alignment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166" fontId="2" fillId="0" borderId="1" xfId="1" applyNumberFormat="1" applyFont="1" applyBorder="1" applyAlignment="1">
      <alignment vertical="top"/>
    </xf>
    <xf numFmtId="0" fontId="3" fillId="11" borderId="1" xfId="0" applyFont="1" applyFill="1" applyBorder="1" applyAlignment="1">
      <alignment horizontal="center" vertical="top"/>
    </xf>
    <xf numFmtId="166" fontId="3" fillId="11" borderId="1" xfId="1" applyNumberFormat="1" applyFont="1" applyFill="1" applyBorder="1" applyAlignment="1">
      <alignment vertical="top"/>
    </xf>
    <xf numFmtId="166" fontId="6" fillId="13" borderId="1" xfId="1" applyNumberFormat="1" applyFont="1" applyFill="1" applyBorder="1" applyAlignment="1">
      <alignment horizontal="center" vertical="top" wrapText="1"/>
    </xf>
    <xf numFmtId="166" fontId="3" fillId="12" borderId="1" xfId="1" applyNumberFormat="1" applyFont="1" applyFill="1" applyBorder="1" applyAlignment="1">
      <alignment horizontal="center" vertical="top" wrapText="1"/>
    </xf>
    <xf numFmtId="0" fontId="15" fillId="0" borderId="0" xfId="0" applyFont="1"/>
    <xf numFmtId="166" fontId="6" fillId="10" borderId="1" xfId="1" applyNumberFormat="1" applyFont="1" applyFill="1" applyBorder="1" applyAlignment="1">
      <alignment horizontal="center" vertical="top" wrapText="1"/>
    </xf>
    <xf numFmtId="166" fontId="6" fillId="13" borderId="6" xfId="1" applyNumberFormat="1" applyFont="1" applyFill="1" applyBorder="1" applyAlignment="1">
      <alignment horizontal="center" vertical="top" wrapText="1"/>
    </xf>
    <xf numFmtId="166" fontId="6" fillId="13" borderId="5" xfId="1" applyNumberFormat="1" applyFont="1" applyFill="1" applyBorder="1" applyAlignment="1">
      <alignment horizontal="center" vertical="top" wrapText="1"/>
    </xf>
    <xf numFmtId="166" fontId="3" fillId="12" borderId="6" xfId="1" applyNumberFormat="1" applyFont="1" applyFill="1" applyBorder="1" applyAlignment="1">
      <alignment horizontal="center" vertical="top" wrapText="1"/>
    </xf>
    <xf numFmtId="166" fontId="3" fillId="12" borderId="5" xfId="1" applyNumberFormat="1" applyFont="1" applyFill="1" applyBorder="1" applyAlignment="1">
      <alignment horizontal="center" vertical="top" wrapText="1"/>
    </xf>
    <xf numFmtId="166" fontId="6" fillId="10" borderId="6" xfId="1" applyNumberFormat="1" applyFont="1" applyFill="1" applyBorder="1" applyAlignment="1">
      <alignment horizontal="center" vertical="top" wrapText="1"/>
    </xf>
    <xf numFmtId="166" fontId="6" fillId="10" borderId="5" xfId="1" applyNumberFormat="1" applyFont="1" applyFill="1" applyBorder="1" applyAlignment="1">
      <alignment horizontal="center" vertical="top" wrapText="1"/>
    </xf>
    <xf numFmtId="0" fontId="3" fillId="10" borderId="1" xfId="0" applyFont="1" applyFill="1" applyBorder="1" applyAlignment="1">
      <alignment vertical="top"/>
    </xf>
    <xf numFmtId="165" fontId="9" fillId="0" borderId="0" xfId="0" applyNumberFormat="1" applyFont="1" applyAlignment="1">
      <alignment horizontal="center"/>
    </xf>
    <xf numFmtId="0" fontId="3" fillId="12" borderId="2" xfId="0" applyFont="1" applyFill="1" applyBorder="1" applyAlignment="1">
      <alignment horizontal="center" vertical="top" wrapText="1"/>
    </xf>
    <xf numFmtId="0" fontId="3" fillId="12" borderId="4" xfId="0" applyFont="1" applyFill="1" applyBorder="1" applyAlignment="1">
      <alignment horizontal="center" vertical="top" wrapText="1"/>
    </xf>
    <xf numFmtId="0" fontId="16" fillId="0" borderId="0" xfId="0" applyFont="1"/>
    <xf numFmtId="0" fontId="17" fillId="0" borderId="0" xfId="0" applyFont="1"/>
    <xf numFmtId="166" fontId="17" fillId="0" borderId="0" xfId="1" applyNumberFormat="1" applyFont="1"/>
    <xf numFmtId="43" fontId="17" fillId="0" borderId="0" xfId="1" applyFont="1"/>
    <xf numFmtId="0" fontId="12" fillId="0" borderId="0" xfId="0" applyFont="1"/>
    <xf numFmtId="0" fontId="18" fillId="0" borderId="0" xfId="0" applyFont="1"/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166" fontId="20" fillId="0" borderId="0" xfId="1" applyNumberFormat="1" applyFont="1" applyAlignment="1">
      <alignment horizontal="center"/>
    </xf>
    <xf numFmtId="0" fontId="21" fillId="10" borderId="1" xfId="0" applyFont="1" applyFill="1" applyBorder="1" applyAlignment="1">
      <alignment horizontal="center" vertical="center"/>
    </xf>
    <xf numFmtId="43" fontId="21" fillId="14" borderId="2" xfId="1" applyFont="1" applyFill="1" applyBorder="1" applyAlignment="1">
      <alignment horizontal="center" vertical="center"/>
    </xf>
    <xf numFmtId="166" fontId="22" fillId="11" borderId="2" xfId="1" applyNumberFormat="1" applyFont="1" applyFill="1" applyBorder="1" applyAlignment="1">
      <alignment horizontal="center" vertical="center" wrapText="1"/>
    </xf>
    <xf numFmtId="43" fontId="22" fillId="11" borderId="2" xfId="1" applyFont="1" applyFill="1" applyBorder="1" applyAlignment="1">
      <alignment horizontal="center" vertical="center" wrapText="1"/>
    </xf>
    <xf numFmtId="0" fontId="13" fillId="14" borderId="1" xfId="1" applyNumberFormat="1" applyFont="1" applyFill="1" applyBorder="1" applyAlignment="1">
      <alignment horizontal="center" vertical="center" wrapText="1"/>
    </xf>
    <xf numFmtId="0" fontId="17" fillId="12" borderId="1" xfId="0" applyFont="1" applyFill="1" applyBorder="1" applyAlignment="1">
      <alignment horizontal="center" vertical="top" wrapText="1"/>
    </xf>
    <xf numFmtId="0" fontId="13" fillId="12" borderId="1" xfId="1" applyNumberFormat="1" applyFont="1" applyFill="1" applyBorder="1" applyAlignment="1">
      <alignment horizontal="center" vertical="top" wrapText="1"/>
    </xf>
    <xf numFmtId="43" fontId="21" fillId="14" borderId="3" xfId="1" applyFont="1" applyFill="1" applyBorder="1" applyAlignment="1">
      <alignment horizontal="center" vertical="center"/>
    </xf>
    <xf numFmtId="166" fontId="22" fillId="11" borderId="3" xfId="1" applyNumberFormat="1" applyFont="1" applyFill="1" applyBorder="1" applyAlignment="1">
      <alignment horizontal="center" vertical="center" wrapText="1"/>
    </xf>
    <xf numFmtId="43" fontId="22" fillId="11" borderId="4" xfId="1" applyFont="1" applyFill="1" applyBorder="1" applyAlignment="1">
      <alignment horizontal="center" vertical="center" wrapText="1"/>
    </xf>
    <xf numFmtId="0" fontId="13" fillId="14" borderId="1" xfId="1" applyNumberFormat="1" applyFont="1" applyFill="1" applyBorder="1" applyAlignment="1">
      <alignment horizontal="center" vertical="top" wrapText="1"/>
    </xf>
    <xf numFmtId="0" fontId="17" fillId="14" borderId="1" xfId="0" applyFont="1" applyFill="1" applyBorder="1" applyAlignment="1">
      <alignment horizontal="center" vertical="top" wrapText="1"/>
    </xf>
    <xf numFmtId="0" fontId="17" fillId="0" borderId="0" xfId="0" applyFont="1" applyAlignment="1">
      <alignment wrapText="1"/>
    </xf>
    <xf numFmtId="0" fontId="17" fillId="0" borderId="1" xfId="0" applyFont="1" applyBorder="1" applyAlignment="1">
      <alignment horizontal="center"/>
    </xf>
    <xf numFmtId="43" fontId="17" fillId="0" borderId="1" xfId="1" applyFont="1" applyBorder="1"/>
    <xf numFmtId="166" fontId="23" fillId="0" borderId="1" xfId="1" applyNumberFormat="1" applyFont="1" applyFill="1" applyBorder="1" applyAlignment="1">
      <alignment vertical="top" wrapText="1"/>
    </xf>
    <xf numFmtId="168" fontId="23" fillId="2" borderId="1" xfId="1" applyNumberFormat="1" applyFont="1" applyFill="1" applyBorder="1" applyAlignment="1">
      <alignment vertical="top" wrapText="1"/>
    </xf>
    <xf numFmtId="168" fontId="17" fillId="0" borderId="1" xfId="1" applyNumberFormat="1" applyFont="1" applyBorder="1"/>
    <xf numFmtId="168" fontId="17" fillId="0" borderId="1" xfId="1" applyNumberFormat="1" applyFont="1" applyFill="1" applyBorder="1"/>
    <xf numFmtId="168" fontId="17" fillId="2" borderId="1" xfId="1" applyNumberFormat="1" applyFont="1" applyFill="1" applyBorder="1"/>
    <xf numFmtId="168" fontId="17" fillId="0" borderId="1" xfId="0" applyNumberFormat="1" applyFont="1" applyBorder="1"/>
    <xf numFmtId="168" fontId="17" fillId="0" borderId="0" xfId="0" applyNumberFormat="1" applyFont="1"/>
    <xf numFmtId="166" fontId="23" fillId="0" borderId="1" xfId="1" applyNumberFormat="1" applyFont="1" applyFill="1" applyBorder="1"/>
    <xf numFmtId="168" fontId="23" fillId="2" borderId="1" xfId="1" applyNumberFormat="1" applyFont="1" applyFill="1" applyBorder="1"/>
    <xf numFmtId="43" fontId="21" fillId="7" borderId="6" xfId="1" applyFont="1" applyFill="1" applyBorder="1" applyAlignment="1">
      <alignment horizontal="center"/>
    </xf>
    <xf numFmtId="43" fontId="21" fillId="7" borderId="5" xfId="1" applyFont="1" applyFill="1" applyBorder="1" applyAlignment="1">
      <alignment horizontal="center"/>
    </xf>
    <xf numFmtId="166" fontId="21" fillId="7" borderId="5" xfId="1" applyNumberFormat="1" applyFont="1" applyFill="1" applyBorder="1" applyAlignment="1">
      <alignment horizontal="center"/>
    </xf>
    <xf numFmtId="168" fontId="21" fillId="7" borderId="5" xfId="1" applyNumberFormat="1" applyFont="1" applyFill="1" applyBorder="1" applyAlignment="1">
      <alignment horizontal="center"/>
    </xf>
    <xf numFmtId="168" fontId="21" fillId="7" borderId="1" xfId="1" applyNumberFormat="1" applyFont="1" applyFill="1" applyBorder="1" applyAlignment="1">
      <alignment horizontal="center"/>
    </xf>
    <xf numFmtId="168" fontId="21" fillId="7" borderId="1" xfId="1" applyNumberFormat="1" applyFont="1" applyFill="1" applyBorder="1"/>
    <xf numFmtId="168" fontId="17" fillId="7" borderId="1" xfId="0" applyNumberFormat="1" applyFont="1" applyFill="1" applyBorder="1"/>
    <xf numFmtId="168" fontId="21" fillId="7" borderId="1" xfId="0" applyNumberFormat="1" applyFont="1" applyFill="1" applyBorder="1"/>
    <xf numFmtId="168" fontId="17" fillId="7" borderId="1" xfId="1" applyNumberFormat="1" applyFont="1" applyFill="1" applyBorder="1"/>
    <xf numFmtId="43" fontId="24" fillId="0" borderId="0" xfId="0" applyNumberFormat="1" applyFont="1"/>
    <xf numFmtId="164" fontId="3" fillId="0" borderId="0" xfId="0" applyNumberFormat="1" applyFont="1"/>
    <xf numFmtId="164" fontId="3" fillId="0" borderId="7" xfId="0" applyNumberFormat="1" applyFont="1" applyBorder="1" applyAlignment="1">
      <alignment horizontal="left"/>
    </xf>
    <xf numFmtId="164" fontId="3" fillId="0" borderId="0" xfId="0" applyNumberFormat="1" applyFont="1" applyAlignment="1">
      <alignment horizontal="center"/>
    </xf>
    <xf numFmtId="165" fontId="3" fillId="0" borderId="0" xfId="0" applyNumberFormat="1" applyFont="1"/>
    <xf numFmtId="165" fontId="3" fillId="0" borderId="0" xfId="0" applyNumberFormat="1" applyFont="1" applyAlignment="1">
      <alignment horizontal="center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164" fontId="3" fillId="4" borderId="2" xfId="0" applyNumberFormat="1" applyFont="1" applyFill="1" applyBorder="1" applyAlignment="1">
      <alignment horizontal="center" vertical="center" wrapText="1"/>
    </xf>
    <xf numFmtId="164" fontId="3" fillId="15" borderId="6" xfId="0" applyNumberFormat="1" applyFont="1" applyFill="1" applyBorder="1" applyAlignment="1">
      <alignment horizontal="center"/>
    </xf>
    <xf numFmtId="164" fontId="3" fillId="15" borderId="9" xfId="0" applyNumberFormat="1" applyFont="1" applyFill="1" applyBorder="1" applyAlignment="1">
      <alignment horizontal="center"/>
    </xf>
    <xf numFmtId="164" fontId="3" fillId="15" borderId="5" xfId="0" applyNumberFormat="1" applyFont="1" applyFill="1" applyBorder="1" applyAlignment="1">
      <alignment horizontal="center"/>
    </xf>
    <xf numFmtId="164" fontId="3" fillId="4" borderId="6" xfId="0" applyNumberFormat="1" applyFont="1" applyFill="1" applyBorder="1" applyAlignment="1">
      <alignment horizontal="center"/>
    </xf>
    <xf numFmtId="164" fontId="3" fillId="4" borderId="9" xfId="0" applyNumberFormat="1" applyFont="1" applyFill="1" applyBorder="1" applyAlignment="1">
      <alignment horizontal="center"/>
    </xf>
    <xf numFmtId="164" fontId="3" fillId="4" borderId="5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 vertical="center" wrapText="1"/>
    </xf>
    <xf numFmtId="164" fontId="3" fillId="4" borderId="3" xfId="0" applyNumberFormat="1" applyFont="1" applyFill="1" applyBorder="1" applyAlignment="1">
      <alignment horizontal="center" vertical="center" wrapText="1"/>
    </xf>
    <xf numFmtId="164" fontId="3" fillId="15" borderId="2" xfId="0" applyNumberFormat="1" applyFont="1" applyFill="1" applyBorder="1" applyAlignment="1">
      <alignment horizontal="center" vertical="center" wrapText="1"/>
    </xf>
    <xf numFmtId="17" fontId="3" fillId="4" borderId="2" xfId="0" applyNumberFormat="1" applyFont="1" applyFill="1" applyBorder="1" applyAlignment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top" wrapText="1"/>
    </xf>
    <xf numFmtId="166" fontId="3" fillId="8" borderId="1" xfId="1" applyNumberFormat="1" applyFont="1" applyFill="1" applyBorder="1" applyAlignment="1">
      <alignment horizontal="center" vertical="top" wrapText="1"/>
    </xf>
    <xf numFmtId="166" fontId="3" fillId="2" borderId="1" xfId="1" applyNumberFormat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 wrapText="1"/>
    </xf>
    <xf numFmtId="164" fontId="3" fillId="15" borderId="4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3" fillId="17" borderId="1" xfId="0" applyFont="1" applyFill="1" applyBorder="1" applyAlignment="1">
      <alignment horizontal="center" vertical="center"/>
    </xf>
    <xf numFmtId="0" fontId="3" fillId="18" borderId="1" xfId="0" applyFont="1" applyFill="1" applyBorder="1" applyAlignment="1">
      <alignment horizontal="center" vertical="center"/>
    </xf>
    <xf numFmtId="0" fontId="3" fillId="19" borderId="1" xfId="0" applyFont="1" applyFill="1" applyBorder="1" applyAlignment="1">
      <alignment horizontal="center" vertical="center"/>
    </xf>
    <xf numFmtId="165" fontId="3" fillId="20" borderId="1" xfId="0" applyNumberFormat="1" applyFont="1" applyFill="1" applyBorder="1" applyProtection="1">
      <protection locked="0"/>
    </xf>
    <xf numFmtId="165" fontId="3" fillId="0" borderId="1" xfId="0" applyNumberFormat="1" applyFont="1" applyBorder="1"/>
    <xf numFmtId="164" fontId="25" fillId="21" borderId="1" xfId="0" applyNumberFormat="1" applyFont="1" applyFill="1" applyBorder="1" applyProtection="1">
      <protection locked="0"/>
    </xf>
    <xf numFmtId="165" fontId="6" fillId="0" borderId="1" xfId="1" applyNumberFormat="1" applyFont="1" applyFill="1" applyBorder="1" applyAlignment="1">
      <alignment horizontal="right" vertical="center"/>
    </xf>
    <xf numFmtId="166" fontId="3" fillId="0" borderId="1" xfId="1" applyNumberFormat="1" applyFont="1" applyBorder="1"/>
    <xf numFmtId="0" fontId="3" fillId="16" borderId="4" xfId="0" applyFont="1" applyFill="1" applyBorder="1" applyAlignment="1">
      <alignment horizontal="center" vertical="center"/>
    </xf>
    <xf numFmtId="164" fontId="3" fillId="16" borderId="1" xfId="0" applyNumberFormat="1" applyFont="1" applyFill="1" applyBorder="1" applyProtection="1">
      <protection locked="0"/>
    </xf>
    <xf numFmtId="0" fontId="3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25" fillId="21" borderId="2" xfId="0" applyFont="1" applyFill="1" applyBorder="1" applyAlignment="1">
      <alignment horizontal="center" vertical="center"/>
    </xf>
    <xf numFmtId="0" fontId="3" fillId="22" borderId="1" xfId="0" applyFont="1" applyFill="1" applyBorder="1" applyAlignment="1">
      <alignment horizontal="center" vertical="center"/>
    </xf>
    <xf numFmtId="166" fontId="3" fillId="0" borderId="1" xfId="1" applyNumberFormat="1" applyFont="1" applyFill="1" applyBorder="1"/>
    <xf numFmtId="0" fontId="25" fillId="0" borderId="1" xfId="0" applyFont="1" applyBorder="1" applyAlignment="1">
      <alignment horizontal="center" vertical="center"/>
    </xf>
    <xf numFmtId="166" fontId="3" fillId="7" borderId="1" xfId="1" applyNumberFormat="1" applyFont="1" applyFill="1" applyBorder="1"/>
    <xf numFmtId="169" fontId="3" fillId="0" borderId="0" xfId="0" applyNumberFormat="1" applyFont="1"/>
    <xf numFmtId="168" fontId="3" fillId="11" borderId="1" xfId="0" applyNumberFormat="1" applyFont="1" applyFill="1" applyBorder="1" applyAlignment="1">
      <alignment horizontal="center"/>
    </xf>
    <xf numFmtId="165" fontId="3" fillId="11" borderId="1" xfId="0" applyNumberFormat="1" applyFont="1" applyFill="1" applyBorder="1" applyAlignment="1">
      <alignment horizontal="center" vertical="center" wrapText="1"/>
    </xf>
    <xf numFmtId="164" fontId="3" fillId="11" borderId="1" xfId="0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 2" xfId="3" xr:uid="{C1D88046-7E89-4537-A833-A174AEB63323}"/>
    <cellStyle name="Percent" xfId="2" builtinId="5"/>
  </cellStyles>
  <dxfs count="5">
    <dxf>
      <fill>
        <patternFill>
          <bgColor rgb="FF00B050"/>
        </patternFill>
      </fill>
    </dxf>
    <dxf>
      <fill>
        <patternFill>
          <bgColor rgb="FFCCFFCC"/>
        </patternFill>
      </fill>
    </dxf>
    <dxf>
      <fill>
        <patternFill>
          <bgColor rgb="FF00B0F0"/>
        </patternFill>
      </fill>
    </dxf>
    <dxf>
      <fill>
        <patternFill>
          <bgColor rgb="FFFFFFCC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</xdr:row>
      <xdr:rowOff>177800</xdr:rowOff>
    </xdr:from>
    <xdr:to>
      <xdr:col>10</xdr:col>
      <xdr:colOff>419100</xdr:colOff>
      <xdr:row>8</xdr:row>
      <xdr:rowOff>247650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A83857B-948F-4535-B7FB-42F81A3DC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438150"/>
          <a:ext cx="6286500" cy="1892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WIFT\Desktop\RUNGTHIP%2068\UC%2068\&#3591;&#3610;&#3611;&#3619;&#3633;&#3610;&#3648;&#3585;&#3621;&#3637;&#3656;&#3618;%2068\&#3605;&#3634;&#3619;&#3634;&#3591;&#3588;&#3635;&#3609;&#3623;&#3603;&#3611;&#3619;&#3633;&#3610;&#3648;&#3585;&#3621;&#3637;&#3656;&#3618;&#3648;&#3591;&#3636;&#3609;&#3585;&#3633;&#3609;&#3619;&#3632;&#3604;&#3633;&#3610;&#3648;&#3586;&#3605;&#3611;&#3637;%2068_&#3592;&#3633;&#3604;&#3626;&#3619;&#3619;Motivated.xlsx" TargetMode="External"/><Relationship Id="rId1" Type="http://schemas.openxmlformats.org/officeDocument/2006/relationships/externalLinkPath" Target="/Users/SWIFT/Desktop/RUNGTHIP%2068/UC%2068/&#3591;&#3610;&#3611;&#3619;&#3633;&#3610;&#3648;&#3585;&#3621;&#3637;&#3656;&#3618;%2068/&#3605;&#3634;&#3619;&#3634;&#3591;&#3588;&#3635;&#3609;&#3623;&#3603;&#3611;&#3619;&#3633;&#3610;&#3648;&#3585;&#3621;&#3637;&#3656;&#3618;&#3648;&#3591;&#3636;&#3609;&#3585;&#3633;&#3609;&#3619;&#3632;&#3604;&#3633;&#3610;&#3648;&#3586;&#3605;&#3611;&#3637;%2068_&#3592;&#3633;&#3604;&#3626;&#3619;&#3619;Motiva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เกณฑ์การจัดสรร"/>
      <sheetName val="ปชก UC 1 เมย 67"/>
      <sheetName val="2เกณฑ์จัดสรรลดผลกระทบค่า K"/>
      <sheetName val="ทดคำนวณK"/>
      <sheetName val="2สรุปจัดสรรช่วยค่าKปี68"/>
      <sheetName val="3สรุปGrading"/>
      <sheetName val="3คำนวณจัดสรรK1"/>
      <sheetName val="3คำนวณจัดสรรK2"/>
      <sheetName val="3คำนวณจัดสรรK3"/>
      <sheetName val="4สรุปการได้รับจัดสรร"/>
      <sheetName val="K1.1EB MOPH"/>
      <sheetName val="รวมค่าใช้จ่าย"/>
      <sheetName val="K.1.2 TPS"/>
      <sheetName val="K 1.3 Score"/>
      <sheetName val="K2.1RiskScore"/>
      <sheetName val="ทดRiskเฉลี่ย"/>
      <sheetName val="K2.2 Unit Cos"/>
      <sheetName val="K3 PA Outcome "/>
    </sheetNames>
    <sheetDataSet>
      <sheetData sheetId="0"/>
      <sheetData sheetId="1"/>
      <sheetData sheetId="2"/>
      <sheetData sheetId="3"/>
      <sheetData sheetId="4">
        <row r="4">
          <cell r="Y4">
            <v>1109940.2</v>
          </cell>
        </row>
        <row r="5">
          <cell r="Y5">
            <v>1100565.6000000001</v>
          </cell>
        </row>
        <row r="6">
          <cell r="Y6">
            <v>1115576.48</v>
          </cell>
        </row>
        <row r="7">
          <cell r="Y7">
            <v>1703682.32</v>
          </cell>
        </row>
        <row r="8">
          <cell r="Y8">
            <v>581846.47</v>
          </cell>
        </row>
        <row r="9">
          <cell r="Y9">
            <v>759066.83</v>
          </cell>
        </row>
        <row r="10">
          <cell r="Y10">
            <v>3025708.3</v>
          </cell>
        </row>
        <row r="11">
          <cell r="Y11">
            <v>2563804.2999999998</v>
          </cell>
        </row>
        <row r="12">
          <cell r="Y12">
            <v>1387645.9</v>
          </cell>
        </row>
        <row r="13">
          <cell r="Y13">
            <v>2871728.37</v>
          </cell>
        </row>
        <row r="14">
          <cell r="Y14">
            <v>2515855.9700000002</v>
          </cell>
        </row>
        <row r="15">
          <cell r="Y15">
            <v>1647593.22</v>
          </cell>
        </row>
        <row r="16">
          <cell r="Y16">
            <v>1094548.9099999999</v>
          </cell>
        </row>
        <row r="17">
          <cell r="Y17">
            <v>1694224.01</v>
          </cell>
        </row>
        <row r="18">
          <cell r="Y18">
            <v>2087665.64</v>
          </cell>
        </row>
        <row r="19">
          <cell r="Y19">
            <v>1555227.98</v>
          </cell>
        </row>
        <row r="20">
          <cell r="Y20">
            <v>534711.05000000005</v>
          </cell>
        </row>
        <row r="21">
          <cell r="Y21">
            <v>809656.2</v>
          </cell>
        </row>
        <row r="22">
          <cell r="Y22">
            <v>3281472.25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C3E95-6CA8-4ABD-9BC6-5913DFC7B564}">
  <dimension ref="A1:U93"/>
  <sheetViews>
    <sheetView tabSelected="1" zoomScale="80" zoomScaleNormal="80" workbookViewId="0">
      <pane xSplit="3" ySplit="4" topLeftCell="D5" activePane="bottomRight" state="frozen"/>
      <selection pane="topRight" activeCell="D1" sqref="D1"/>
      <selection pane="bottomLeft" activeCell="A5" sqref="A5"/>
      <selection pane="bottomRight"/>
    </sheetView>
  </sheetViews>
  <sheetFormatPr defaultRowHeight="20.5"/>
  <cols>
    <col min="1" max="1" width="8.7265625" style="1"/>
    <col min="2" max="2" width="11.08984375" style="1" bestFit="1" customWidth="1"/>
    <col min="3" max="3" width="30" style="1" bestFit="1" customWidth="1"/>
    <col min="4" max="6" width="16.08984375" style="26" bestFit="1" customWidth="1"/>
    <col min="7" max="7" width="14.6328125" style="26" bestFit="1" customWidth="1"/>
    <col min="8" max="8" width="12.54296875" style="26" bestFit="1" customWidth="1"/>
    <col min="9" max="10" width="16.08984375" style="26" bestFit="1" customWidth="1"/>
    <col min="11" max="12" width="14.6328125" style="26" bestFit="1" customWidth="1"/>
    <col min="13" max="16" width="16.08984375" style="26" bestFit="1" customWidth="1"/>
    <col min="17" max="17" width="14.6328125" style="26" bestFit="1" customWidth="1"/>
    <col min="18" max="19" width="16.08984375" style="26" bestFit="1" customWidth="1"/>
    <col min="20" max="20" width="14.6328125" style="26" bestFit="1" customWidth="1"/>
    <col min="21" max="21" width="15.1796875" style="26" bestFit="1" customWidth="1"/>
    <col min="22" max="16384" width="8.7265625" style="1"/>
  </cols>
  <sheetData>
    <row r="1" spans="1:21" ht="23">
      <c r="A1" s="105" t="s">
        <v>373</v>
      </c>
    </row>
    <row r="2" spans="1:21" ht="38.5" customHeight="1">
      <c r="A2" s="84" t="s">
        <v>0</v>
      </c>
      <c r="B2" s="84" t="s">
        <v>1</v>
      </c>
      <c r="C2" s="84" t="s">
        <v>246</v>
      </c>
      <c r="D2" s="79" t="s">
        <v>247</v>
      </c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1"/>
      <c r="Q2" s="82" t="s">
        <v>248</v>
      </c>
      <c r="R2" s="93" t="s">
        <v>271</v>
      </c>
      <c r="S2" s="76" t="s">
        <v>272</v>
      </c>
      <c r="T2" s="83" t="s">
        <v>370</v>
      </c>
      <c r="U2" s="91" t="s">
        <v>368</v>
      </c>
    </row>
    <row r="3" spans="1:21">
      <c r="A3" s="85"/>
      <c r="B3" s="85"/>
      <c r="C3" s="85"/>
      <c r="D3" s="77" t="s">
        <v>220</v>
      </c>
      <c r="E3" s="77" t="s">
        <v>222</v>
      </c>
      <c r="F3" s="77" t="s">
        <v>249</v>
      </c>
      <c r="G3" s="77" t="s">
        <v>224</v>
      </c>
      <c r="H3" s="77" t="s">
        <v>225</v>
      </c>
      <c r="I3" s="77" t="s">
        <v>250</v>
      </c>
      <c r="J3" s="77" t="s">
        <v>227</v>
      </c>
      <c r="K3" s="77" t="s">
        <v>228</v>
      </c>
      <c r="L3" s="77" t="s">
        <v>251</v>
      </c>
      <c r="M3" s="77" t="s">
        <v>252</v>
      </c>
      <c r="N3" s="77" t="s">
        <v>253</v>
      </c>
      <c r="O3" s="77" t="s">
        <v>254</v>
      </c>
      <c r="P3" s="77" t="s">
        <v>255</v>
      </c>
      <c r="Q3" s="77" t="s">
        <v>256</v>
      </c>
      <c r="R3" s="94" t="s">
        <v>274</v>
      </c>
      <c r="S3" s="78" t="s">
        <v>275</v>
      </c>
      <c r="T3" s="77" t="s">
        <v>276</v>
      </c>
      <c r="U3" s="77" t="s">
        <v>369</v>
      </c>
    </row>
    <row r="4" spans="1:21" ht="102.5">
      <c r="A4" s="85"/>
      <c r="B4" s="85"/>
      <c r="C4" s="85"/>
      <c r="D4" s="86" t="s">
        <v>257</v>
      </c>
      <c r="E4" s="86" t="s">
        <v>258</v>
      </c>
      <c r="F4" s="92" t="s">
        <v>259</v>
      </c>
      <c r="G4" s="86" t="s">
        <v>260</v>
      </c>
      <c r="H4" s="86" t="s">
        <v>261</v>
      </c>
      <c r="I4" s="86" t="s">
        <v>262</v>
      </c>
      <c r="J4" s="86" t="s">
        <v>263</v>
      </c>
      <c r="K4" s="86" t="s">
        <v>264</v>
      </c>
      <c r="L4" s="92" t="s">
        <v>265</v>
      </c>
      <c r="M4" s="86" t="s">
        <v>266</v>
      </c>
      <c r="N4" s="86" t="s">
        <v>267</v>
      </c>
      <c r="O4" s="92" t="s">
        <v>268</v>
      </c>
      <c r="P4" s="92" t="s">
        <v>269</v>
      </c>
      <c r="Q4" s="87" t="s">
        <v>270</v>
      </c>
      <c r="R4" s="92" t="s">
        <v>367</v>
      </c>
      <c r="S4" s="88" t="s">
        <v>277</v>
      </c>
      <c r="T4" s="88" t="s">
        <v>273</v>
      </c>
      <c r="U4" s="90" t="s">
        <v>366</v>
      </c>
    </row>
    <row r="5" spans="1:21">
      <c r="A5" s="27">
        <v>1</v>
      </c>
      <c r="B5" s="28" t="s">
        <v>43</v>
      </c>
      <c r="C5" s="28" t="s">
        <v>278</v>
      </c>
      <c r="D5" s="29">
        <v>86982212.439999998</v>
      </c>
      <c r="E5" s="29">
        <v>35454599.689999998</v>
      </c>
      <c r="F5" s="29">
        <v>51527612.75</v>
      </c>
      <c r="G5" s="29">
        <v>2000000</v>
      </c>
      <c r="H5" s="29">
        <v>0</v>
      </c>
      <c r="I5" s="29">
        <v>49527612.75</v>
      </c>
      <c r="J5" s="29">
        <v>18995386.300000001</v>
      </c>
      <c r="K5" s="29">
        <v>7748957.3099999996</v>
      </c>
      <c r="L5" s="29">
        <v>11246428.99</v>
      </c>
      <c r="M5" s="29">
        <v>180436413.58000001</v>
      </c>
      <c r="N5" s="29">
        <v>70251162</v>
      </c>
      <c r="O5" s="29">
        <v>110185251.58</v>
      </c>
      <c r="P5" s="29">
        <v>172959293.31999999</v>
      </c>
      <c r="Q5" s="29">
        <v>0</v>
      </c>
      <c r="R5" s="29">
        <v>172959293.31999999</v>
      </c>
      <c r="S5" s="29">
        <v>159199449</v>
      </c>
      <c r="T5" s="29">
        <v>1082394.57</v>
      </c>
      <c r="U5" s="89">
        <v>113454719</v>
      </c>
    </row>
    <row r="6" spans="1:21">
      <c r="A6" s="27">
        <v>2</v>
      </c>
      <c r="B6" s="28" t="s">
        <v>43</v>
      </c>
      <c r="C6" s="28" t="s">
        <v>279</v>
      </c>
      <c r="D6" s="29">
        <v>56211309.799999997</v>
      </c>
      <c r="E6" s="29">
        <v>20920241</v>
      </c>
      <c r="F6" s="29">
        <v>35291068.799999997</v>
      </c>
      <c r="G6" s="29">
        <v>4000000</v>
      </c>
      <c r="H6" s="29">
        <v>0</v>
      </c>
      <c r="I6" s="29">
        <v>31291068.799999997</v>
      </c>
      <c r="J6" s="29">
        <v>12275562.029999999</v>
      </c>
      <c r="K6" s="29">
        <v>4568900.16</v>
      </c>
      <c r="L6" s="29">
        <v>7706661.8700000001</v>
      </c>
      <c r="M6" s="29">
        <v>18900770.32</v>
      </c>
      <c r="N6" s="29">
        <v>6960433.8399999999</v>
      </c>
      <c r="O6" s="29">
        <v>11940336.48</v>
      </c>
      <c r="P6" s="29">
        <v>54938067.149999999</v>
      </c>
      <c r="Q6" s="29">
        <v>0</v>
      </c>
      <c r="R6" s="29">
        <v>54938067.149999999</v>
      </c>
      <c r="S6" s="29">
        <v>44672115</v>
      </c>
      <c r="T6" s="29">
        <v>1455888</v>
      </c>
      <c r="U6" s="89">
        <v>32449575</v>
      </c>
    </row>
    <row r="7" spans="1:21">
      <c r="A7" s="27">
        <v>3</v>
      </c>
      <c r="B7" s="28" t="s">
        <v>43</v>
      </c>
      <c r="C7" s="28" t="s">
        <v>280</v>
      </c>
      <c r="D7" s="29">
        <v>63418937.030000001</v>
      </c>
      <c r="E7" s="29">
        <v>17315605.949999999</v>
      </c>
      <c r="F7" s="29">
        <v>46103331.079999998</v>
      </c>
      <c r="G7" s="29">
        <v>5000000</v>
      </c>
      <c r="H7" s="29">
        <v>0</v>
      </c>
      <c r="I7" s="29">
        <v>41103331.079999998</v>
      </c>
      <c r="J7" s="29">
        <v>13849581.119999999</v>
      </c>
      <c r="K7" s="29">
        <v>3781757.13</v>
      </c>
      <c r="L7" s="29">
        <v>10067823.99</v>
      </c>
      <c r="M7" s="29">
        <v>43323046.079999998</v>
      </c>
      <c r="N7" s="29">
        <v>11616798.92</v>
      </c>
      <c r="O7" s="29">
        <v>31706247.16</v>
      </c>
      <c r="P7" s="29">
        <v>87877402.230000004</v>
      </c>
      <c r="Q7" s="29">
        <v>0</v>
      </c>
      <c r="R7" s="29">
        <v>87877402.230000004</v>
      </c>
      <c r="S7" s="29">
        <v>75138125</v>
      </c>
      <c r="T7" s="29">
        <v>5397265.9800000004</v>
      </c>
      <c r="U7" s="89">
        <v>32714162</v>
      </c>
    </row>
    <row r="8" spans="1:21">
      <c r="A8" s="27">
        <v>4</v>
      </c>
      <c r="B8" s="28" t="s">
        <v>43</v>
      </c>
      <c r="C8" s="28" t="s">
        <v>281</v>
      </c>
      <c r="D8" s="29">
        <v>67469504.400000006</v>
      </c>
      <c r="E8" s="29">
        <v>29022980.030000001</v>
      </c>
      <c r="F8" s="29">
        <v>38446524.369999997</v>
      </c>
      <c r="G8" s="29">
        <v>1000000</v>
      </c>
      <c r="H8" s="29">
        <v>0</v>
      </c>
      <c r="I8" s="29">
        <v>37446524.369999997</v>
      </c>
      <c r="J8" s="29">
        <v>14734153.84</v>
      </c>
      <c r="K8" s="29">
        <v>6335399.7699999996</v>
      </c>
      <c r="L8" s="29">
        <v>8398754.0700000003</v>
      </c>
      <c r="M8" s="29">
        <v>42794993.25</v>
      </c>
      <c r="N8" s="29">
        <v>18150064.199999999</v>
      </c>
      <c r="O8" s="29">
        <v>24644929.050000001</v>
      </c>
      <c r="P8" s="29">
        <v>71490207.489999995</v>
      </c>
      <c r="Q8" s="29">
        <v>0</v>
      </c>
      <c r="R8" s="29">
        <v>71490207.489999995</v>
      </c>
      <c r="S8" s="29">
        <v>60965349</v>
      </c>
      <c r="T8" s="29">
        <v>4100565.6</v>
      </c>
      <c r="U8" s="89">
        <v>53508444</v>
      </c>
    </row>
    <row r="9" spans="1:21">
      <c r="A9" s="27">
        <v>5</v>
      </c>
      <c r="B9" s="28" t="s">
        <v>43</v>
      </c>
      <c r="C9" s="28" t="s">
        <v>282</v>
      </c>
      <c r="D9" s="29">
        <v>44543264.25</v>
      </c>
      <c r="E9" s="29">
        <v>16856328.379999999</v>
      </c>
      <c r="F9" s="29">
        <v>27686935.870000001</v>
      </c>
      <c r="G9" s="29">
        <v>2000000</v>
      </c>
      <c r="H9" s="29">
        <v>0</v>
      </c>
      <c r="I9" s="29">
        <v>25686935.870000001</v>
      </c>
      <c r="J9" s="29">
        <v>9727465.9700000007</v>
      </c>
      <c r="K9" s="29">
        <v>3680921.86</v>
      </c>
      <c r="L9" s="29">
        <v>6046544.1100000003</v>
      </c>
      <c r="M9" s="29">
        <v>18423234.489999998</v>
      </c>
      <c r="N9" s="29">
        <v>6769291.7599999998</v>
      </c>
      <c r="O9" s="29">
        <v>11653942.73</v>
      </c>
      <c r="P9" s="29">
        <v>45387422.710000001</v>
      </c>
      <c r="Q9" s="29">
        <v>0</v>
      </c>
      <c r="R9" s="29">
        <v>45387422.710000001</v>
      </c>
      <c r="S9" s="29">
        <v>32828444</v>
      </c>
      <c r="T9" s="29">
        <v>1552348</v>
      </c>
      <c r="U9" s="89">
        <v>27306542</v>
      </c>
    </row>
    <row r="10" spans="1:21">
      <c r="A10" s="27">
        <v>6</v>
      </c>
      <c r="B10" s="28" t="s">
        <v>43</v>
      </c>
      <c r="C10" s="28" t="s">
        <v>283</v>
      </c>
      <c r="D10" s="29">
        <v>45090453.119999997</v>
      </c>
      <c r="E10" s="29">
        <v>16756492.050000001</v>
      </c>
      <c r="F10" s="29">
        <v>28333961.07</v>
      </c>
      <c r="G10" s="29">
        <v>1500000</v>
      </c>
      <c r="H10" s="29">
        <v>0</v>
      </c>
      <c r="I10" s="29">
        <v>26833961.07</v>
      </c>
      <c r="J10" s="29">
        <v>9846962.4000000004</v>
      </c>
      <c r="K10" s="29">
        <v>3659139.75</v>
      </c>
      <c r="L10" s="29">
        <v>6187822.6500000004</v>
      </c>
      <c r="M10" s="29">
        <v>21331554.84</v>
      </c>
      <c r="N10" s="29">
        <v>7774967.2000000002</v>
      </c>
      <c r="O10" s="29">
        <v>13556587.640000001</v>
      </c>
      <c r="P10" s="29">
        <v>48078371.359999999</v>
      </c>
      <c r="Q10" s="29">
        <v>0</v>
      </c>
      <c r="R10" s="29">
        <v>48078371.359999999</v>
      </c>
      <c r="S10" s="29">
        <v>34306296</v>
      </c>
      <c r="T10" s="29">
        <v>120834</v>
      </c>
      <c r="U10" s="89">
        <v>28190599</v>
      </c>
    </row>
    <row r="11" spans="1:21">
      <c r="A11" s="27">
        <v>7</v>
      </c>
      <c r="B11" s="28" t="s">
        <v>43</v>
      </c>
      <c r="C11" s="28" t="s">
        <v>284</v>
      </c>
      <c r="D11" s="29">
        <v>45552211.310000002</v>
      </c>
      <c r="E11" s="29">
        <v>18752780.579999998</v>
      </c>
      <c r="F11" s="29">
        <v>26799430.73</v>
      </c>
      <c r="G11" s="29">
        <v>3000000</v>
      </c>
      <c r="H11" s="29">
        <v>0</v>
      </c>
      <c r="I11" s="29">
        <v>23799430.73</v>
      </c>
      <c r="J11" s="29">
        <v>9947802.2699999996</v>
      </c>
      <c r="K11" s="29">
        <v>4095204.9</v>
      </c>
      <c r="L11" s="29">
        <v>5852597.3700000001</v>
      </c>
      <c r="M11" s="29">
        <v>14158582.76</v>
      </c>
      <c r="N11" s="29">
        <v>5729857.5199999996</v>
      </c>
      <c r="O11" s="29">
        <v>8428725.2400000002</v>
      </c>
      <c r="P11" s="29">
        <v>41080753.340000004</v>
      </c>
      <c r="Q11" s="29">
        <v>0</v>
      </c>
      <c r="R11" s="29">
        <v>41080753.340000004</v>
      </c>
      <c r="S11" s="29">
        <v>29254856</v>
      </c>
      <c r="T11" s="29">
        <v>2000000</v>
      </c>
      <c r="U11" s="89">
        <v>28577842.999999996</v>
      </c>
    </row>
    <row r="12" spans="1:21">
      <c r="A12" s="27">
        <v>8</v>
      </c>
      <c r="B12" s="28" t="s">
        <v>43</v>
      </c>
      <c r="C12" s="28" t="s">
        <v>285</v>
      </c>
      <c r="D12" s="29">
        <v>18923074.190000001</v>
      </c>
      <c r="E12" s="29">
        <v>9488044.6500000004</v>
      </c>
      <c r="F12" s="29">
        <v>9435029.5399999991</v>
      </c>
      <c r="G12" s="29">
        <v>1500000</v>
      </c>
      <c r="H12" s="29">
        <v>0</v>
      </c>
      <c r="I12" s="29">
        <v>7935029.5399999991</v>
      </c>
      <c r="J12" s="29">
        <v>4132466.79</v>
      </c>
      <c r="K12" s="29">
        <v>2071775.49</v>
      </c>
      <c r="L12" s="29">
        <v>2060691.3</v>
      </c>
      <c r="M12" s="29">
        <v>6824965.4199999999</v>
      </c>
      <c r="N12" s="29">
        <v>3377277.86</v>
      </c>
      <c r="O12" s="29">
        <v>3447687.56</v>
      </c>
      <c r="P12" s="29">
        <v>14943408.4</v>
      </c>
      <c r="Q12" s="29">
        <v>0</v>
      </c>
      <c r="R12" s="29">
        <v>14943408.4</v>
      </c>
      <c r="S12" s="29">
        <v>10000000</v>
      </c>
      <c r="T12" s="29">
        <v>1523436.6</v>
      </c>
      <c r="U12" s="89">
        <v>14937098</v>
      </c>
    </row>
    <row r="13" spans="1:21">
      <c r="A13" s="27">
        <v>9</v>
      </c>
      <c r="B13" s="28" t="s">
        <v>153</v>
      </c>
      <c r="C13" s="28" t="s">
        <v>286</v>
      </c>
      <c r="D13" s="29">
        <v>113667182.7</v>
      </c>
      <c r="E13" s="29">
        <v>57554723.200000003</v>
      </c>
      <c r="F13" s="29">
        <v>56112459.5</v>
      </c>
      <c r="G13" s="29">
        <v>3036809</v>
      </c>
      <c r="H13" s="29">
        <v>5625</v>
      </c>
      <c r="I13" s="29">
        <v>53070025.5</v>
      </c>
      <c r="J13" s="29">
        <v>23953683.420000002</v>
      </c>
      <c r="K13" s="29">
        <v>12128250.82</v>
      </c>
      <c r="L13" s="29">
        <v>11825432.6</v>
      </c>
      <c r="M13" s="29">
        <v>235486570.38999999</v>
      </c>
      <c r="N13" s="29">
        <v>111877666.98</v>
      </c>
      <c r="O13" s="29">
        <v>123608903.41</v>
      </c>
      <c r="P13" s="29">
        <v>191546795.50999999</v>
      </c>
      <c r="Q13" s="29">
        <v>5385821.0999999996</v>
      </c>
      <c r="R13" s="29">
        <v>186160974.41</v>
      </c>
      <c r="S13" s="29">
        <v>188867707</v>
      </c>
      <c r="T13" s="29">
        <v>3449830</v>
      </c>
      <c r="U13" s="89">
        <v>181560641</v>
      </c>
    </row>
    <row r="14" spans="1:21">
      <c r="A14" s="27">
        <v>10</v>
      </c>
      <c r="B14" s="28" t="s">
        <v>153</v>
      </c>
      <c r="C14" s="28" t="s">
        <v>287</v>
      </c>
      <c r="D14" s="29">
        <v>85397003.609999999</v>
      </c>
      <c r="E14" s="29">
        <v>33266969.550000001</v>
      </c>
      <c r="F14" s="29">
        <v>52130034.060000002</v>
      </c>
      <c r="G14" s="29">
        <v>7995320</v>
      </c>
      <c r="H14" s="29">
        <v>0</v>
      </c>
      <c r="I14" s="29">
        <v>44134714.060000002</v>
      </c>
      <c r="J14" s="29">
        <v>17996159.84</v>
      </c>
      <c r="K14" s="29">
        <v>7008520.1200000001</v>
      </c>
      <c r="L14" s="29">
        <v>10987639.720000001</v>
      </c>
      <c r="M14" s="29">
        <v>31434039.23</v>
      </c>
      <c r="N14" s="29">
        <v>11948952.33</v>
      </c>
      <c r="O14" s="29">
        <v>19485086.899999999</v>
      </c>
      <c r="P14" s="29">
        <v>82602760.680000007</v>
      </c>
      <c r="Q14" s="29">
        <v>4897065.7999999989</v>
      </c>
      <c r="R14" s="29">
        <v>77705694.879999995</v>
      </c>
      <c r="S14" s="29">
        <v>77376242</v>
      </c>
      <c r="T14" s="29">
        <v>4057468.84</v>
      </c>
      <c r="U14" s="89">
        <v>52224442</v>
      </c>
    </row>
    <row r="15" spans="1:21">
      <c r="A15" s="27">
        <v>11</v>
      </c>
      <c r="B15" s="28" t="s">
        <v>153</v>
      </c>
      <c r="C15" s="28" t="s">
        <v>288</v>
      </c>
      <c r="D15" s="29">
        <v>64180474.939999998</v>
      </c>
      <c r="E15" s="29">
        <v>26186516.469999999</v>
      </c>
      <c r="F15" s="29">
        <v>37993958.469999999</v>
      </c>
      <c r="G15" s="29">
        <v>5638655</v>
      </c>
      <c r="H15" s="29">
        <v>0</v>
      </c>
      <c r="I15" s="29">
        <v>32355303.469999999</v>
      </c>
      <c r="J15" s="29">
        <v>13525089.15</v>
      </c>
      <c r="K15" s="29">
        <v>5519916.8099999996</v>
      </c>
      <c r="L15" s="29">
        <v>8005172.3399999999</v>
      </c>
      <c r="M15" s="29">
        <v>18023569.120000001</v>
      </c>
      <c r="N15" s="29">
        <v>7221047.7199999997</v>
      </c>
      <c r="O15" s="29">
        <v>10802521.4</v>
      </c>
      <c r="P15" s="29">
        <v>56801652.210000001</v>
      </c>
      <c r="Q15" s="29">
        <v>3463103.58</v>
      </c>
      <c r="R15" s="29">
        <v>53338548.630000003</v>
      </c>
      <c r="S15" s="29">
        <v>45522839</v>
      </c>
      <c r="T15" s="29">
        <v>2701396.78</v>
      </c>
      <c r="U15" s="89">
        <v>38927481</v>
      </c>
    </row>
    <row r="16" spans="1:21">
      <c r="A16" s="27">
        <v>12</v>
      </c>
      <c r="B16" s="28" t="s">
        <v>153</v>
      </c>
      <c r="C16" s="28" t="s">
        <v>289</v>
      </c>
      <c r="D16" s="29">
        <v>95972851.739999995</v>
      </c>
      <c r="E16" s="29">
        <v>37620666.829999998</v>
      </c>
      <c r="F16" s="29">
        <v>58352184.909999996</v>
      </c>
      <c r="G16" s="29">
        <v>6958249</v>
      </c>
      <c r="H16" s="29">
        <v>0</v>
      </c>
      <c r="I16" s="29">
        <v>51393935.909999996</v>
      </c>
      <c r="J16" s="29">
        <v>20224863.960000001</v>
      </c>
      <c r="K16" s="29">
        <v>7925522.7400000002</v>
      </c>
      <c r="L16" s="29">
        <v>12299341.220000001</v>
      </c>
      <c r="M16" s="29">
        <v>49826362.799999997</v>
      </c>
      <c r="N16" s="29">
        <v>18369316.43</v>
      </c>
      <c r="O16" s="29">
        <v>31457046.370000001</v>
      </c>
      <c r="P16" s="29">
        <v>102108572.5</v>
      </c>
      <c r="Q16" s="29">
        <v>5627060.0099999988</v>
      </c>
      <c r="R16" s="29">
        <v>96481512.489999995</v>
      </c>
      <c r="S16" s="29">
        <v>98668806</v>
      </c>
      <c r="T16" s="29">
        <v>5136589.4000000004</v>
      </c>
      <c r="U16" s="89">
        <v>63915506</v>
      </c>
    </row>
    <row r="17" spans="1:21">
      <c r="A17" s="27">
        <v>13</v>
      </c>
      <c r="B17" s="28" t="s">
        <v>153</v>
      </c>
      <c r="C17" s="28" t="s">
        <v>290</v>
      </c>
      <c r="D17" s="29">
        <v>70487396.040000007</v>
      </c>
      <c r="E17" s="29">
        <v>27150706.27</v>
      </c>
      <c r="F17" s="29">
        <v>43336689.770000003</v>
      </c>
      <c r="G17" s="29">
        <v>5260858</v>
      </c>
      <c r="H17" s="29">
        <v>0</v>
      </c>
      <c r="I17" s="29">
        <v>38075831.770000003</v>
      </c>
      <c r="J17" s="29">
        <v>14854179.810000001</v>
      </c>
      <c r="K17" s="29">
        <v>5720283.4699999997</v>
      </c>
      <c r="L17" s="29">
        <v>9133896.3399999999</v>
      </c>
      <c r="M17" s="29">
        <v>17188637.41</v>
      </c>
      <c r="N17" s="29">
        <v>6443673.2599999998</v>
      </c>
      <c r="O17" s="29">
        <v>10744964.15</v>
      </c>
      <c r="P17" s="29">
        <v>63215550.259999998</v>
      </c>
      <c r="Q17" s="29">
        <v>4177182.7399999998</v>
      </c>
      <c r="R17" s="29">
        <v>59038367.520000003</v>
      </c>
      <c r="S17" s="29">
        <v>51569694</v>
      </c>
      <c r="T17" s="29">
        <v>3707305.07</v>
      </c>
      <c r="U17" s="89">
        <v>39314663</v>
      </c>
    </row>
    <row r="18" spans="1:21">
      <c r="A18" s="27">
        <v>14</v>
      </c>
      <c r="B18" s="28" t="s">
        <v>153</v>
      </c>
      <c r="C18" s="28" t="s">
        <v>291</v>
      </c>
      <c r="D18" s="29">
        <v>44338175.689999998</v>
      </c>
      <c r="E18" s="29">
        <v>14584381.380000001</v>
      </c>
      <c r="F18" s="29">
        <v>29753794.309999999</v>
      </c>
      <c r="G18" s="29">
        <v>3413539</v>
      </c>
      <c r="H18" s="29">
        <v>0</v>
      </c>
      <c r="I18" s="29">
        <v>26340255.309999999</v>
      </c>
      <c r="J18" s="29">
        <v>9343617.0299999993</v>
      </c>
      <c r="K18" s="29">
        <v>3073759.18</v>
      </c>
      <c r="L18" s="29">
        <v>6269857.8499999996</v>
      </c>
      <c r="M18" s="29">
        <v>13473657.630000001</v>
      </c>
      <c r="N18" s="29">
        <v>4375975.4400000004</v>
      </c>
      <c r="O18" s="29">
        <v>9097682.1899999995</v>
      </c>
      <c r="P18" s="29">
        <v>45121334.350000001</v>
      </c>
      <c r="Q18" s="29">
        <v>2828050</v>
      </c>
      <c r="R18" s="29">
        <v>42293284.350000001</v>
      </c>
      <c r="S18" s="29">
        <v>29642982</v>
      </c>
      <c r="T18" s="29">
        <v>1483167.03</v>
      </c>
      <c r="U18" s="89">
        <v>22034116.000000004</v>
      </c>
    </row>
    <row r="19" spans="1:21">
      <c r="A19" s="27">
        <v>15</v>
      </c>
      <c r="B19" s="28" t="s">
        <v>166</v>
      </c>
      <c r="C19" s="28" t="s">
        <v>292</v>
      </c>
      <c r="D19" s="29">
        <v>311704636.23000002</v>
      </c>
      <c r="E19" s="29">
        <v>137748534.69999999</v>
      </c>
      <c r="F19" s="29">
        <v>173956101.53</v>
      </c>
      <c r="G19" s="29">
        <v>2517288.0599999996</v>
      </c>
      <c r="H19" s="29">
        <v>905800</v>
      </c>
      <c r="I19" s="29">
        <v>170533013.47</v>
      </c>
      <c r="J19" s="29">
        <v>66473180.93</v>
      </c>
      <c r="K19" s="29">
        <v>29404248.77</v>
      </c>
      <c r="L19" s="29">
        <v>37068932.159999996</v>
      </c>
      <c r="M19" s="29">
        <v>1058659667.46</v>
      </c>
      <c r="N19" s="29">
        <v>442893871.52999997</v>
      </c>
      <c r="O19" s="29">
        <v>615765795.92999995</v>
      </c>
      <c r="P19" s="29">
        <v>826790829.62</v>
      </c>
      <c r="Q19" s="29">
        <v>0</v>
      </c>
      <c r="R19" s="29">
        <v>826790829.62</v>
      </c>
      <c r="S19" s="29">
        <v>826790830</v>
      </c>
      <c r="T19" s="29">
        <v>0</v>
      </c>
      <c r="U19" s="89">
        <v>610046655</v>
      </c>
    </row>
    <row r="20" spans="1:21">
      <c r="A20" s="27">
        <v>16</v>
      </c>
      <c r="B20" s="28" t="s">
        <v>166</v>
      </c>
      <c r="C20" s="28" t="s">
        <v>293</v>
      </c>
      <c r="D20" s="29">
        <v>67713008.400000006</v>
      </c>
      <c r="E20" s="29">
        <v>25792272.370000001</v>
      </c>
      <c r="F20" s="29">
        <v>41920736.030000001</v>
      </c>
      <c r="G20" s="29">
        <v>5516188.1699999999</v>
      </c>
      <c r="H20" s="29">
        <v>29250</v>
      </c>
      <c r="I20" s="29">
        <v>36375297.859999999</v>
      </c>
      <c r="J20" s="29">
        <v>14454174.130000001</v>
      </c>
      <c r="K20" s="29">
        <v>5506259.96</v>
      </c>
      <c r="L20" s="29">
        <v>8947914.1699999999</v>
      </c>
      <c r="M20" s="29">
        <v>22109869.460000001</v>
      </c>
      <c r="N20" s="29">
        <v>8314848.6699999999</v>
      </c>
      <c r="O20" s="29">
        <v>13795020.789999999</v>
      </c>
      <c r="P20" s="29">
        <v>64663670.990000002</v>
      </c>
      <c r="Q20" s="29">
        <v>0</v>
      </c>
      <c r="R20" s="29">
        <v>64663670.990000002</v>
      </c>
      <c r="S20" s="29">
        <v>56441787</v>
      </c>
      <c r="T20" s="29">
        <v>3638621.75</v>
      </c>
      <c r="U20" s="89">
        <v>39613381</v>
      </c>
    </row>
    <row r="21" spans="1:21">
      <c r="A21" s="27">
        <v>17</v>
      </c>
      <c r="B21" s="28" t="s">
        <v>166</v>
      </c>
      <c r="C21" s="28" t="s">
        <v>294</v>
      </c>
      <c r="D21" s="29">
        <v>65679968.229999997</v>
      </c>
      <c r="E21" s="29">
        <v>29787553.010000002</v>
      </c>
      <c r="F21" s="29">
        <v>35892415.219999999</v>
      </c>
      <c r="G21" s="29">
        <v>5156031.0999999996</v>
      </c>
      <c r="H21" s="29">
        <v>24975</v>
      </c>
      <c r="I21" s="29">
        <v>30711409.119999997</v>
      </c>
      <c r="J21" s="29">
        <v>14020196.710000001</v>
      </c>
      <c r="K21" s="29">
        <v>6358417.3200000003</v>
      </c>
      <c r="L21" s="29">
        <v>7661779.3899999997</v>
      </c>
      <c r="M21" s="29">
        <v>22213895.43</v>
      </c>
      <c r="N21" s="29">
        <v>9829570.6699999999</v>
      </c>
      <c r="O21" s="29">
        <v>12384324.76</v>
      </c>
      <c r="P21" s="29">
        <v>55938519.369999997</v>
      </c>
      <c r="Q21" s="29">
        <v>0</v>
      </c>
      <c r="R21" s="29">
        <v>55938519.369999997</v>
      </c>
      <c r="S21" s="29">
        <v>45187207</v>
      </c>
      <c r="T21" s="29">
        <v>2800548.92</v>
      </c>
      <c r="U21" s="89">
        <v>45975541</v>
      </c>
    </row>
    <row r="22" spans="1:21">
      <c r="A22" s="27">
        <v>18</v>
      </c>
      <c r="B22" s="28" t="s">
        <v>166</v>
      </c>
      <c r="C22" s="28" t="s">
        <v>295</v>
      </c>
      <c r="D22" s="29">
        <v>96578962.939999998</v>
      </c>
      <c r="E22" s="29">
        <v>41278416.960000001</v>
      </c>
      <c r="F22" s="29">
        <v>55300545.979999997</v>
      </c>
      <c r="G22" s="29">
        <v>6528226.04</v>
      </c>
      <c r="H22" s="29">
        <v>41062.5</v>
      </c>
      <c r="I22" s="29">
        <v>48731257.439999998</v>
      </c>
      <c r="J22" s="29">
        <v>20615967.02</v>
      </c>
      <c r="K22" s="29">
        <v>8811111.6300000008</v>
      </c>
      <c r="L22" s="29">
        <v>11804855.390000001</v>
      </c>
      <c r="M22" s="29">
        <v>183862833.56999999</v>
      </c>
      <c r="N22" s="29">
        <v>76144162.409999996</v>
      </c>
      <c r="O22" s="29">
        <v>107718671.16</v>
      </c>
      <c r="P22" s="29">
        <v>174824072.53</v>
      </c>
      <c r="Q22" s="29">
        <v>0</v>
      </c>
      <c r="R22" s="29">
        <v>174824072.53</v>
      </c>
      <c r="S22" s="29">
        <v>172000235</v>
      </c>
      <c r="T22" s="29">
        <v>5064311.3600000003</v>
      </c>
      <c r="U22" s="89">
        <v>126233691</v>
      </c>
    </row>
    <row r="23" spans="1:21">
      <c r="A23" s="27">
        <v>19</v>
      </c>
      <c r="B23" s="28" t="s">
        <v>166</v>
      </c>
      <c r="C23" s="28" t="s">
        <v>296</v>
      </c>
      <c r="D23" s="29">
        <v>17404862.07</v>
      </c>
      <c r="E23" s="29">
        <v>9158862.0700000003</v>
      </c>
      <c r="F23" s="29">
        <v>8246000</v>
      </c>
      <c r="G23" s="29">
        <v>799212.5</v>
      </c>
      <c r="H23" s="29">
        <v>787.5</v>
      </c>
      <c r="I23" s="29">
        <v>7446000</v>
      </c>
      <c r="J23" s="29">
        <v>3707741.11</v>
      </c>
      <c r="K23" s="29">
        <v>1953741.11</v>
      </c>
      <c r="L23" s="29">
        <v>1754000</v>
      </c>
      <c r="M23" s="29">
        <v>269280.82</v>
      </c>
      <c r="N23" s="29">
        <v>269280.82</v>
      </c>
      <c r="O23" s="29">
        <v>0</v>
      </c>
      <c r="P23" s="29">
        <v>10000000</v>
      </c>
      <c r="Q23" s="29">
        <v>0</v>
      </c>
      <c r="R23" s="29">
        <v>10000000</v>
      </c>
      <c r="S23" s="29">
        <v>10000000</v>
      </c>
      <c r="T23" s="29">
        <v>1124654.32</v>
      </c>
      <c r="U23" s="89">
        <v>11381884</v>
      </c>
    </row>
    <row r="24" spans="1:21">
      <c r="A24" s="27">
        <v>20</v>
      </c>
      <c r="B24" s="28" t="s">
        <v>166</v>
      </c>
      <c r="C24" s="28" t="s">
        <v>297</v>
      </c>
      <c r="D24" s="29">
        <v>52439945.57</v>
      </c>
      <c r="E24" s="29">
        <v>20423507.370000001</v>
      </c>
      <c r="F24" s="29">
        <v>32016438.199999999</v>
      </c>
      <c r="G24" s="29">
        <v>5640528.29</v>
      </c>
      <c r="H24" s="29">
        <v>13725</v>
      </c>
      <c r="I24" s="29">
        <v>26362184.91</v>
      </c>
      <c r="J24" s="29">
        <v>11193951.1</v>
      </c>
      <c r="K24" s="29">
        <v>4359076.5599999996</v>
      </c>
      <c r="L24" s="29">
        <v>6834874.54</v>
      </c>
      <c r="M24" s="29">
        <v>21066274.93</v>
      </c>
      <c r="N24" s="29">
        <v>8116107.0700000003</v>
      </c>
      <c r="O24" s="29">
        <v>12950167.859999999</v>
      </c>
      <c r="P24" s="29">
        <v>51801480.600000001</v>
      </c>
      <c r="Q24" s="29">
        <v>0</v>
      </c>
      <c r="R24" s="29">
        <v>51801480.600000001</v>
      </c>
      <c r="S24" s="29">
        <v>39694579</v>
      </c>
      <c r="T24" s="29">
        <v>9058860.3499999996</v>
      </c>
      <c r="U24" s="89">
        <v>32898691</v>
      </c>
    </row>
    <row r="25" spans="1:21">
      <c r="A25" s="27">
        <v>21</v>
      </c>
      <c r="B25" s="28" t="s">
        <v>166</v>
      </c>
      <c r="C25" s="28" t="s">
        <v>298</v>
      </c>
      <c r="D25" s="29">
        <v>106874544.12</v>
      </c>
      <c r="E25" s="29">
        <v>38815373.950000003</v>
      </c>
      <c r="F25" s="29">
        <v>68059170.170000002</v>
      </c>
      <c r="G25" s="29">
        <v>7287140.9100000001</v>
      </c>
      <c r="H25" s="29">
        <v>40950</v>
      </c>
      <c r="I25" s="29">
        <v>60731079.260000005</v>
      </c>
      <c r="J25" s="29">
        <v>22810782.399999999</v>
      </c>
      <c r="K25" s="29">
        <v>8283626.2800000003</v>
      </c>
      <c r="L25" s="29">
        <v>14527156.119999999</v>
      </c>
      <c r="M25" s="29">
        <v>85857935.150000006</v>
      </c>
      <c r="N25" s="29">
        <v>30827869.77</v>
      </c>
      <c r="O25" s="29">
        <v>55030065.380000003</v>
      </c>
      <c r="P25" s="29">
        <v>137616391.66999999</v>
      </c>
      <c r="Q25" s="29">
        <v>0</v>
      </c>
      <c r="R25" s="29">
        <v>137616391.66999999</v>
      </c>
      <c r="S25" s="29">
        <v>137616392</v>
      </c>
      <c r="T25" s="29">
        <v>8574378.8000000007</v>
      </c>
      <c r="U25" s="89">
        <v>77926870</v>
      </c>
    </row>
    <row r="26" spans="1:21">
      <c r="A26" s="27">
        <v>22</v>
      </c>
      <c r="B26" s="28" t="s">
        <v>166</v>
      </c>
      <c r="C26" s="28" t="s">
        <v>299</v>
      </c>
      <c r="D26" s="29">
        <v>38652185.899999999</v>
      </c>
      <c r="E26" s="29">
        <v>15366600.460000001</v>
      </c>
      <c r="F26" s="29">
        <v>23285585.440000001</v>
      </c>
      <c r="G26" s="29">
        <v>3463895.46</v>
      </c>
      <c r="H26" s="29">
        <v>12487.5</v>
      </c>
      <c r="I26" s="29">
        <v>19809202.48</v>
      </c>
      <c r="J26" s="29">
        <v>8250784.2800000003</v>
      </c>
      <c r="K26" s="29">
        <v>3281133.23</v>
      </c>
      <c r="L26" s="29">
        <v>4969651.05</v>
      </c>
      <c r="M26" s="29">
        <v>13911023.4</v>
      </c>
      <c r="N26" s="29">
        <v>5460519.3099999996</v>
      </c>
      <c r="O26" s="29">
        <v>8450504.0899999999</v>
      </c>
      <c r="P26" s="29">
        <v>36705740.579999998</v>
      </c>
      <c r="Q26" s="29">
        <v>0</v>
      </c>
      <c r="R26" s="29">
        <v>36705740.579999998</v>
      </c>
      <c r="S26" s="29">
        <v>24181997</v>
      </c>
      <c r="T26" s="29">
        <v>1357080.73</v>
      </c>
      <c r="U26" s="89">
        <v>24108253</v>
      </c>
    </row>
    <row r="27" spans="1:21">
      <c r="A27" s="27">
        <v>23</v>
      </c>
      <c r="B27" s="28" t="s">
        <v>166</v>
      </c>
      <c r="C27" s="28" t="s">
        <v>300</v>
      </c>
      <c r="D27" s="29">
        <v>44888893.189999998</v>
      </c>
      <c r="E27" s="29">
        <v>14450731.67</v>
      </c>
      <c r="F27" s="29">
        <v>30438161.52</v>
      </c>
      <c r="G27" s="29">
        <v>3461314.42</v>
      </c>
      <c r="H27" s="29">
        <v>11587.5</v>
      </c>
      <c r="I27" s="29">
        <v>26965259.600000001</v>
      </c>
      <c r="J27" s="29">
        <v>9582086.1400000006</v>
      </c>
      <c r="K27" s="29">
        <v>3085104.93</v>
      </c>
      <c r="L27" s="29">
        <v>6496981.21</v>
      </c>
      <c r="M27" s="29">
        <v>10434902.76</v>
      </c>
      <c r="N27" s="29">
        <v>3337674.4</v>
      </c>
      <c r="O27" s="29">
        <v>7097228.3600000003</v>
      </c>
      <c r="P27" s="29">
        <v>44032371.090000004</v>
      </c>
      <c r="Q27" s="29">
        <v>0</v>
      </c>
      <c r="R27" s="29">
        <v>44032371.090000004</v>
      </c>
      <c r="S27" s="29">
        <v>31416627</v>
      </c>
      <c r="T27" s="29">
        <v>1640800.78</v>
      </c>
      <c r="U27" s="89">
        <v>20873511</v>
      </c>
    </row>
    <row r="28" spans="1:21">
      <c r="A28" s="27">
        <v>24</v>
      </c>
      <c r="B28" s="28" t="s">
        <v>166</v>
      </c>
      <c r="C28" s="28" t="s">
        <v>301</v>
      </c>
      <c r="D28" s="29">
        <v>52018236.549999997</v>
      </c>
      <c r="E28" s="29">
        <v>23540111.559999999</v>
      </c>
      <c r="F28" s="29">
        <v>28478124.989999998</v>
      </c>
      <c r="G28" s="29">
        <v>5187151.5999999996</v>
      </c>
      <c r="H28" s="29">
        <v>7875</v>
      </c>
      <c r="I28" s="29">
        <v>23283098.390000001</v>
      </c>
      <c r="J28" s="29">
        <v>11103932.119999999</v>
      </c>
      <c r="K28" s="29">
        <v>5023493.32</v>
      </c>
      <c r="L28" s="29">
        <v>6080438.7999999998</v>
      </c>
      <c r="M28" s="29">
        <v>17582397.91</v>
      </c>
      <c r="N28" s="29">
        <v>7864918.1200000001</v>
      </c>
      <c r="O28" s="29">
        <v>9717479.7899999991</v>
      </c>
      <c r="P28" s="29">
        <v>44276043.579999998</v>
      </c>
      <c r="Q28" s="29">
        <v>0</v>
      </c>
      <c r="R28" s="29">
        <v>44276043.579999998</v>
      </c>
      <c r="S28" s="29">
        <v>33218078</v>
      </c>
      <c r="T28" s="29">
        <v>2872216.96</v>
      </c>
      <c r="U28" s="89">
        <v>36428523</v>
      </c>
    </row>
    <row r="29" spans="1:21">
      <c r="A29" s="27">
        <v>25</v>
      </c>
      <c r="B29" s="28" t="s">
        <v>166</v>
      </c>
      <c r="C29" s="28" t="s">
        <v>302</v>
      </c>
      <c r="D29" s="29">
        <v>59483623.460000001</v>
      </c>
      <c r="E29" s="29">
        <v>23537791.98</v>
      </c>
      <c r="F29" s="29">
        <v>35945831.479999997</v>
      </c>
      <c r="G29" s="29">
        <v>3656452.45</v>
      </c>
      <c r="H29" s="29">
        <v>11812.5</v>
      </c>
      <c r="I29" s="29">
        <v>32277566.529999997</v>
      </c>
      <c r="J29" s="29">
        <v>12697510.74</v>
      </c>
      <c r="K29" s="29">
        <v>5025573.93</v>
      </c>
      <c r="L29" s="29">
        <v>7671936.8099999996</v>
      </c>
      <c r="M29" s="29">
        <v>26327842.210000001</v>
      </c>
      <c r="N29" s="29">
        <v>10124655.09</v>
      </c>
      <c r="O29" s="29">
        <v>16203187.119999999</v>
      </c>
      <c r="P29" s="29">
        <v>59820955.409999996</v>
      </c>
      <c r="Q29" s="29">
        <v>0</v>
      </c>
      <c r="R29" s="29">
        <v>59820955.409999996</v>
      </c>
      <c r="S29" s="29">
        <v>48256836</v>
      </c>
      <c r="T29" s="29">
        <v>2607928.5499999998</v>
      </c>
      <c r="U29" s="89">
        <v>38688021</v>
      </c>
    </row>
    <row r="30" spans="1:21">
      <c r="A30" s="27">
        <v>26</v>
      </c>
      <c r="B30" s="28" t="s">
        <v>166</v>
      </c>
      <c r="C30" s="28" t="s">
        <v>303</v>
      </c>
      <c r="D30" s="29">
        <v>100907805.18000001</v>
      </c>
      <c r="E30" s="29">
        <v>39636405</v>
      </c>
      <c r="F30" s="29">
        <v>61271400.18</v>
      </c>
      <c r="G30" s="29">
        <v>5778678.1200000001</v>
      </c>
      <c r="H30" s="29">
        <v>29137.5</v>
      </c>
      <c r="I30" s="29">
        <v>55463584.560000002</v>
      </c>
      <c r="J30" s="29">
        <v>21538424.039999999</v>
      </c>
      <c r="K30" s="29">
        <v>8460335.4399999995</v>
      </c>
      <c r="L30" s="29">
        <v>13078088.6</v>
      </c>
      <c r="M30" s="29">
        <v>72821140.790000007</v>
      </c>
      <c r="N30" s="29">
        <v>28053893.559999999</v>
      </c>
      <c r="O30" s="29">
        <v>44767247.229999997</v>
      </c>
      <c r="P30" s="29">
        <v>119116736.01000001</v>
      </c>
      <c r="Q30" s="29">
        <v>0</v>
      </c>
      <c r="R30" s="29">
        <v>119116736.01000001</v>
      </c>
      <c r="S30" s="29">
        <v>119116736</v>
      </c>
      <c r="T30" s="29">
        <v>8838692.4600000009</v>
      </c>
      <c r="U30" s="89">
        <v>76150634</v>
      </c>
    </row>
    <row r="31" spans="1:21">
      <c r="A31" s="27">
        <v>27</v>
      </c>
      <c r="B31" s="28" t="s">
        <v>166</v>
      </c>
      <c r="C31" s="28" t="s">
        <v>304</v>
      </c>
      <c r="D31" s="29">
        <v>63667155.920000002</v>
      </c>
      <c r="E31" s="29">
        <v>23568054.57</v>
      </c>
      <c r="F31" s="29">
        <v>40099101.350000001</v>
      </c>
      <c r="G31" s="29">
        <v>3568097.25</v>
      </c>
      <c r="H31" s="29">
        <v>8887.5</v>
      </c>
      <c r="I31" s="29">
        <v>36522116.600000001</v>
      </c>
      <c r="J31" s="29">
        <v>13590537.18</v>
      </c>
      <c r="K31" s="29">
        <v>5030585.08</v>
      </c>
      <c r="L31" s="29">
        <v>8559952.0999999996</v>
      </c>
      <c r="M31" s="29">
        <v>29894410.239999998</v>
      </c>
      <c r="N31" s="29">
        <v>10826008.35</v>
      </c>
      <c r="O31" s="29">
        <v>19068401.890000001</v>
      </c>
      <c r="P31" s="29">
        <v>67727455.340000004</v>
      </c>
      <c r="Q31" s="29">
        <v>0</v>
      </c>
      <c r="R31" s="29">
        <v>67727455.340000004</v>
      </c>
      <c r="S31" s="29">
        <v>56391302</v>
      </c>
      <c r="T31" s="29">
        <v>2813931.71</v>
      </c>
      <c r="U31" s="89">
        <v>39424648</v>
      </c>
    </row>
    <row r="32" spans="1:21">
      <c r="A32" s="27">
        <v>28</v>
      </c>
      <c r="B32" s="28" t="s">
        <v>166</v>
      </c>
      <c r="C32" s="28" t="s">
        <v>305</v>
      </c>
      <c r="D32" s="29">
        <v>103620453.90000001</v>
      </c>
      <c r="E32" s="29">
        <v>41223768.68</v>
      </c>
      <c r="F32" s="29">
        <v>62396685.219999999</v>
      </c>
      <c r="G32" s="29">
        <v>7174666.6799999997</v>
      </c>
      <c r="H32" s="29">
        <v>38025</v>
      </c>
      <c r="I32" s="29">
        <v>55183993.539999999</v>
      </c>
      <c r="J32" s="29">
        <v>22116913.890000001</v>
      </c>
      <c r="K32" s="29">
        <v>8795253.0899999999</v>
      </c>
      <c r="L32" s="29">
        <v>13321660.800000001</v>
      </c>
      <c r="M32" s="29">
        <v>52914797.119999997</v>
      </c>
      <c r="N32" s="29">
        <v>20739249.23</v>
      </c>
      <c r="O32" s="29">
        <v>32175547.890000001</v>
      </c>
      <c r="P32" s="29">
        <v>107893893.91</v>
      </c>
      <c r="Q32" s="29">
        <v>0</v>
      </c>
      <c r="R32" s="29">
        <v>107893893.91</v>
      </c>
      <c r="S32" s="29">
        <v>107893894</v>
      </c>
      <c r="T32" s="29">
        <v>6542746.1799999997</v>
      </c>
      <c r="U32" s="89">
        <v>70758271</v>
      </c>
    </row>
    <row r="33" spans="1:21">
      <c r="A33" s="27">
        <v>29</v>
      </c>
      <c r="B33" s="28" t="s">
        <v>166</v>
      </c>
      <c r="C33" s="28" t="s">
        <v>306</v>
      </c>
      <c r="D33" s="29">
        <v>35531874.719999999</v>
      </c>
      <c r="E33" s="29">
        <v>11697933.32</v>
      </c>
      <c r="F33" s="29">
        <v>23833941.399999999</v>
      </c>
      <c r="G33" s="29">
        <v>3369537.9</v>
      </c>
      <c r="H33" s="29">
        <v>5962.5</v>
      </c>
      <c r="I33" s="29">
        <v>20458441</v>
      </c>
      <c r="J33" s="29">
        <v>7584715.5099999998</v>
      </c>
      <c r="K33" s="29">
        <v>2496359.4500000002</v>
      </c>
      <c r="L33" s="29">
        <v>5088356.0599999996</v>
      </c>
      <c r="M33" s="29">
        <v>10571268.34</v>
      </c>
      <c r="N33" s="29">
        <v>3460300.23</v>
      </c>
      <c r="O33" s="29">
        <v>7110968.1100000003</v>
      </c>
      <c r="P33" s="29">
        <v>36033265.57</v>
      </c>
      <c r="Q33" s="29">
        <v>0</v>
      </c>
      <c r="R33" s="29">
        <v>36033265.57</v>
      </c>
      <c r="S33" s="29">
        <v>24037835</v>
      </c>
      <c r="T33" s="29">
        <v>1309804.45</v>
      </c>
      <c r="U33" s="89">
        <v>17654593</v>
      </c>
    </row>
    <row r="34" spans="1:21">
      <c r="A34" s="27">
        <v>30</v>
      </c>
      <c r="B34" s="28" t="s">
        <v>166</v>
      </c>
      <c r="C34" s="28" t="s">
        <v>307</v>
      </c>
      <c r="D34" s="29">
        <v>33707451.869999997</v>
      </c>
      <c r="E34" s="29">
        <v>15349804.75</v>
      </c>
      <c r="F34" s="29">
        <v>18357647.120000001</v>
      </c>
      <c r="G34" s="29">
        <v>2624614.2200000002</v>
      </c>
      <c r="H34" s="29">
        <v>10912.5</v>
      </c>
      <c r="I34" s="29">
        <v>15722120.4</v>
      </c>
      <c r="J34" s="29">
        <v>7195270.0099999998</v>
      </c>
      <c r="K34" s="29">
        <v>3277081.85</v>
      </c>
      <c r="L34" s="29">
        <v>3918188.16</v>
      </c>
      <c r="M34" s="29">
        <v>10500230.77</v>
      </c>
      <c r="N34" s="29">
        <v>4697539.4000000004</v>
      </c>
      <c r="O34" s="29">
        <v>5802691.3700000001</v>
      </c>
      <c r="P34" s="29">
        <v>28078526.649999999</v>
      </c>
      <c r="Q34" s="29">
        <v>0</v>
      </c>
      <c r="R34" s="29">
        <v>28078526.649999999</v>
      </c>
      <c r="S34" s="29">
        <v>16636920</v>
      </c>
      <c r="T34" s="29">
        <v>1208642.8700000001</v>
      </c>
      <c r="U34" s="89">
        <v>23324426</v>
      </c>
    </row>
    <row r="35" spans="1:21">
      <c r="A35" s="27">
        <v>31</v>
      </c>
      <c r="B35" s="28" t="s">
        <v>166</v>
      </c>
      <c r="C35" s="28" t="s">
        <v>308</v>
      </c>
      <c r="D35" s="29">
        <v>36916504.649999999</v>
      </c>
      <c r="E35" s="29">
        <v>13698183.82</v>
      </c>
      <c r="F35" s="29">
        <v>23218320.829999998</v>
      </c>
      <c r="G35" s="29">
        <v>2547039.52</v>
      </c>
      <c r="H35" s="29">
        <v>5287.5</v>
      </c>
      <c r="I35" s="29">
        <v>20665993.809999999</v>
      </c>
      <c r="J35" s="29">
        <v>7880281.7800000003</v>
      </c>
      <c r="K35" s="29">
        <v>2923613.61</v>
      </c>
      <c r="L35" s="29">
        <v>4956668.17</v>
      </c>
      <c r="M35" s="29">
        <v>12780928.890000001</v>
      </c>
      <c r="N35" s="29">
        <v>4671819.57</v>
      </c>
      <c r="O35" s="29">
        <v>8109109.3200000003</v>
      </c>
      <c r="P35" s="29">
        <v>36284098.32</v>
      </c>
      <c r="Q35" s="29">
        <v>0</v>
      </c>
      <c r="R35" s="29">
        <v>36284098.32</v>
      </c>
      <c r="S35" s="29">
        <v>24651627</v>
      </c>
      <c r="T35" s="29">
        <v>2217692.44</v>
      </c>
      <c r="U35" s="89">
        <v>21293617</v>
      </c>
    </row>
    <row r="36" spans="1:21">
      <c r="A36" s="27">
        <v>32</v>
      </c>
      <c r="B36" s="28" t="s">
        <v>166</v>
      </c>
      <c r="C36" s="28" t="s">
        <v>309</v>
      </c>
      <c r="D36" s="29">
        <v>31685970.48</v>
      </c>
      <c r="E36" s="29">
        <v>13745842.58</v>
      </c>
      <c r="F36" s="29">
        <v>17940127.899999999</v>
      </c>
      <c r="G36" s="29">
        <v>2595873.0299999998</v>
      </c>
      <c r="H36" s="29">
        <v>11700</v>
      </c>
      <c r="I36" s="29">
        <v>15332554.869999999</v>
      </c>
      <c r="J36" s="29">
        <v>6763759.96</v>
      </c>
      <c r="K36" s="29">
        <v>2934892.16</v>
      </c>
      <c r="L36" s="29">
        <v>3828867.8</v>
      </c>
      <c r="M36" s="29">
        <v>14574597.57</v>
      </c>
      <c r="N36" s="29">
        <v>6248110.2599999998</v>
      </c>
      <c r="O36" s="29">
        <v>8326487.3099999996</v>
      </c>
      <c r="P36" s="29">
        <v>30095483.010000002</v>
      </c>
      <c r="Q36" s="29">
        <v>0</v>
      </c>
      <c r="R36" s="29">
        <v>30095483.010000002</v>
      </c>
      <c r="S36" s="29">
        <v>18432247</v>
      </c>
      <c r="T36" s="29">
        <v>1179187.79</v>
      </c>
      <c r="U36" s="89">
        <v>22928845</v>
      </c>
    </row>
    <row r="37" spans="1:21">
      <c r="A37" s="27">
        <v>33</v>
      </c>
      <c r="B37" s="28" t="s">
        <v>166</v>
      </c>
      <c r="C37" s="28" t="s">
        <v>310</v>
      </c>
      <c r="D37" s="29">
        <v>113743877.18000001</v>
      </c>
      <c r="E37" s="29">
        <v>36387691.390000001</v>
      </c>
      <c r="F37" s="29">
        <v>77356185.790000007</v>
      </c>
      <c r="G37" s="29">
        <v>5115963.3499999996</v>
      </c>
      <c r="H37" s="29">
        <v>20362.5</v>
      </c>
      <c r="I37" s="29">
        <v>72219859.940000013</v>
      </c>
      <c r="J37" s="29">
        <v>24276028.390000001</v>
      </c>
      <c r="K37" s="29">
        <v>7767291.6299999999</v>
      </c>
      <c r="L37" s="29">
        <v>16508736.76</v>
      </c>
      <c r="M37" s="29">
        <v>83450606.060000002</v>
      </c>
      <c r="N37" s="29">
        <v>26010252.98</v>
      </c>
      <c r="O37" s="29">
        <v>57440353.079999998</v>
      </c>
      <c r="P37" s="29">
        <v>151305275.63</v>
      </c>
      <c r="Q37" s="29">
        <v>0</v>
      </c>
      <c r="R37" s="29">
        <v>151305275.63</v>
      </c>
      <c r="S37" s="29">
        <v>151305276</v>
      </c>
      <c r="T37" s="29">
        <v>8737693.2200000007</v>
      </c>
      <c r="U37" s="89">
        <v>70165236</v>
      </c>
    </row>
    <row r="38" spans="1:21">
      <c r="A38" s="27">
        <v>34</v>
      </c>
      <c r="B38" s="28" t="s">
        <v>166</v>
      </c>
      <c r="C38" s="28" t="s">
        <v>311</v>
      </c>
      <c r="D38" s="29">
        <v>29858937.59</v>
      </c>
      <c r="E38" s="29">
        <v>10170398.5</v>
      </c>
      <c r="F38" s="29">
        <v>19688539.09</v>
      </c>
      <c r="G38" s="29">
        <v>3483060.12</v>
      </c>
      <c r="H38" s="29">
        <v>7762.5</v>
      </c>
      <c r="I38" s="29">
        <v>16197716.469999999</v>
      </c>
      <c r="J38" s="29">
        <v>6373757.3300000001</v>
      </c>
      <c r="K38" s="29">
        <v>2171517.52</v>
      </c>
      <c r="L38" s="29">
        <v>4202239.8099999996</v>
      </c>
      <c r="M38" s="29">
        <v>11361763.210000001</v>
      </c>
      <c r="N38" s="29">
        <v>3827238.98</v>
      </c>
      <c r="O38" s="29">
        <v>7534524.2300000004</v>
      </c>
      <c r="P38" s="29">
        <v>31425303.129999999</v>
      </c>
      <c r="Q38" s="29">
        <v>0</v>
      </c>
      <c r="R38" s="29">
        <v>31425303.129999999</v>
      </c>
      <c r="S38" s="29">
        <v>19719445</v>
      </c>
      <c r="T38" s="29">
        <v>1102660.82</v>
      </c>
      <c r="U38" s="89">
        <v>16169155</v>
      </c>
    </row>
    <row r="39" spans="1:21">
      <c r="A39" s="27">
        <v>35</v>
      </c>
      <c r="B39" s="28" t="s">
        <v>166</v>
      </c>
      <c r="C39" s="28" t="s">
        <v>312</v>
      </c>
      <c r="D39" s="29">
        <v>31093862.68</v>
      </c>
      <c r="E39" s="29">
        <v>9866679.5099999998</v>
      </c>
      <c r="F39" s="29">
        <v>21227183.170000002</v>
      </c>
      <c r="G39" s="29">
        <v>3274715.81</v>
      </c>
      <c r="H39" s="29">
        <v>15975</v>
      </c>
      <c r="I39" s="29">
        <v>17936492.360000003</v>
      </c>
      <c r="J39" s="29">
        <v>6637367.2699999996</v>
      </c>
      <c r="K39" s="29">
        <v>2106126.89</v>
      </c>
      <c r="L39" s="29">
        <v>4531240.38</v>
      </c>
      <c r="M39" s="29">
        <v>11069621.92</v>
      </c>
      <c r="N39" s="29">
        <v>3468006.6</v>
      </c>
      <c r="O39" s="29">
        <v>7601615.3200000003</v>
      </c>
      <c r="P39" s="29">
        <v>33360038.870000001</v>
      </c>
      <c r="Q39" s="29">
        <v>0</v>
      </c>
      <c r="R39" s="29">
        <v>33360038.870000001</v>
      </c>
      <c r="S39" s="29">
        <v>22926838</v>
      </c>
      <c r="T39" s="29">
        <v>1104902.44</v>
      </c>
      <c r="U39" s="89">
        <v>15440813</v>
      </c>
    </row>
    <row r="40" spans="1:21">
      <c r="A40" s="27">
        <v>36</v>
      </c>
      <c r="B40" s="28" t="s">
        <v>61</v>
      </c>
      <c r="C40" s="28" t="s">
        <v>313</v>
      </c>
      <c r="D40" s="29">
        <v>110548181.95</v>
      </c>
      <c r="E40" s="29">
        <v>69174353.489999995</v>
      </c>
      <c r="F40" s="29">
        <v>41373828.460000001</v>
      </c>
      <c r="G40" s="29">
        <v>15415834.48</v>
      </c>
      <c r="H40" s="29">
        <v>8602.25</v>
      </c>
      <c r="I40" s="29">
        <v>25949391.73</v>
      </c>
      <c r="J40" s="29">
        <v>23213389.710000001</v>
      </c>
      <c r="K40" s="29">
        <v>14534454.4</v>
      </c>
      <c r="L40" s="29">
        <v>8678935.3100000005</v>
      </c>
      <c r="M40" s="29">
        <v>372047697.25</v>
      </c>
      <c r="N40" s="29">
        <v>217835889.11000001</v>
      </c>
      <c r="O40" s="29">
        <v>154211808.13999999</v>
      </c>
      <c r="P40" s="29">
        <v>204264571.91</v>
      </c>
      <c r="Q40" s="29">
        <v>2893478</v>
      </c>
      <c r="R40" s="29">
        <v>201371093.91</v>
      </c>
      <c r="S40" s="29">
        <v>204264572</v>
      </c>
      <c r="T40" s="29">
        <v>2000000</v>
      </c>
      <c r="U40" s="89">
        <v>301544697</v>
      </c>
    </row>
    <row r="41" spans="1:21">
      <c r="A41" s="27">
        <v>37</v>
      </c>
      <c r="B41" s="28" t="s">
        <v>61</v>
      </c>
      <c r="C41" s="28" t="s">
        <v>314</v>
      </c>
      <c r="D41" s="29">
        <v>35696207.799999997</v>
      </c>
      <c r="E41" s="29">
        <v>13097084.35</v>
      </c>
      <c r="F41" s="29">
        <v>22599123.449999999</v>
      </c>
      <c r="G41" s="29">
        <v>5614689.0999999996</v>
      </c>
      <c r="H41" s="29">
        <v>2714.7</v>
      </c>
      <c r="I41" s="29">
        <v>16981719.650000002</v>
      </c>
      <c r="J41" s="29">
        <v>7492692.2999999998</v>
      </c>
      <c r="K41" s="29">
        <v>2748596.18</v>
      </c>
      <c r="L41" s="29">
        <v>4744096.12</v>
      </c>
      <c r="M41" s="29">
        <v>21371074.050000001</v>
      </c>
      <c r="N41" s="29">
        <v>7727185.4699999997</v>
      </c>
      <c r="O41" s="29">
        <v>13643888.58</v>
      </c>
      <c r="P41" s="29">
        <v>40987108.149999999</v>
      </c>
      <c r="Q41" s="29">
        <v>1038827</v>
      </c>
      <c r="R41" s="29">
        <v>39948281.149999999</v>
      </c>
      <c r="S41" s="29">
        <v>26243070</v>
      </c>
      <c r="T41" s="29">
        <v>2000000</v>
      </c>
      <c r="U41" s="89">
        <v>23572866</v>
      </c>
    </row>
    <row r="42" spans="1:21">
      <c r="A42" s="27">
        <v>38</v>
      </c>
      <c r="B42" s="28" t="s">
        <v>61</v>
      </c>
      <c r="C42" s="28" t="s">
        <v>315</v>
      </c>
      <c r="D42" s="29">
        <v>65927141.600000001</v>
      </c>
      <c r="E42" s="29">
        <v>25698707.359999999</v>
      </c>
      <c r="F42" s="29">
        <v>40228434.240000002</v>
      </c>
      <c r="G42" s="29">
        <v>15033767.07</v>
      </c>
      <c r="H42" s="29">
        <v>6920.7</v>
      </c>
      <c r="I42" s="29">
        <v>25187746.470000003</v>
      </c>
      <c r="J42" s="29">
        <v>13838214.66</v>
      </c>
      <c r="K42" s="29">
        <v>5392269.71</v>
      </c>
      <c r="L42" s="29">
        <v>8445944.9499999993</v>
      </c>
      <c r="M42" s="29">
        <v>27581359.489999998</v>
      </c>
      <c r="N42" s="29">
        <v>10580349.93</v>
      </c>
      <c r="O42" s="29">
        <v>17001009.559999999</v>
      </c>
      <c r="P42" s="29">
        <v>65675388.75</v>
      </c>
      <c r="Q42" s="29">
        <v>1060466</v>
      </c>
      <c r="R42" s="29">
        <v>64614922.75</v>
      </c>
      <c r="S42" s="29">
        <v>55026836</v>
      </c>
      <c r="T42" s="29">
        <v>1000000</v>
      </c>
      <c r="U42" s="89">
        <v>41671327</v>
      </c>
    </row>
    <row r="43" spans="1:21">
      <c r="A43" s="27">
        <v>39</v>
      </c>
      <c r="B43" s="28" t="s">
        <v>61</v>
      </c>
      <c r="C43" s="28" t="s">
        <v>316</v>
      </c>
      <c r="D43" s="29">
        <v>52508263.43</v>
      </c>
      <c r="E43" s="29">
        <v>14139438.359999999</v>
      </c>
      <c r="F43" s="29">
        <v>38368825.07</v>
      </c>
      <c r="G43" s="29">
        <v>8112428.1399999997</v>
      </c>
      <c r="H43" s="29">
        <v>3099.45</v>
      </c>
      <c r="I43" s="29">
        <v>30253297.48</v>
      </c>
      <c r="J43" s="29">
        <v>11021570.220000001</v>
      </c>
      <c r="K43" s="29">
        <v>2966923.41</v>
      </c>
      <c r="L43" s="29">
        <v>8054646.8099999996</v>
      </c>
      <c r="M43" s="29">
        <v>29056746.66</v>
      </c>
      <c r="N43" s="29">
        <v>7721449.2300000004</v>
      </c>
      <c r="O43" s="29">
        <v>21335297.43</v>
      </c>
      <c r="P43" s="29">
        <v>67758769.310000002</v>
      </c>
      <c r="Q43" s="29">
        <v>879336</v>
      </c>
      <c r="R43" s="29">
        <v>66879433.310000002</v>
      </c>
      <c r="S43" s="29">
        <v>54312892</v>
      </c>
      <c r="T43" s="29">
        <v>2000000</v>
      </c>
      <c r="U43" s="89">
        <v>24827811</v>
      </c>
    </row>
    <row r="44" spans="1:21">
      <c r="A44" s="27">
        <v>40</v>
      </c>
      <c r="B44" s="28" t="s">
        <v>61</v>
      </c>
      <c r="C44" s="28" t="s">
        <v>317</v>
      </c>
      <c r="D44" s="29">
        <v>17212426.120000001</v>
      </c>
      <c r="E44" s="29">
        <v>8966426.1199999992</v>
      </c>
      <c r="F44" s="29">
        <v>8246000</v>
      </c>
      <c r="G44" s="29">
        <v>1035316.57</v>
      </c>
      <c r="H44" s="29">
        <v>619.08000000000004</v>
      </c>
      <c r="I44" s="29">
        <v>7210064.3499999996</v>
      </c>
      <c r="J44" s="29">
        <v>3616519.7</v>
      </c>
      <c r="K44" s="29">
        <v>1862519.7</v>
      </c>
      <c r="L44" s="29">
        <v>1754000</v>
      </c>
      <c r="M44" s="29">
        <v>8067018.1799999997</v>
      </c>
      <c r="N44" s="29">
        <v>8067018.1799999997</v>
      </c>
      <c r="O44" s="29">
        <v>0</v>
      </c>
      <c r="P44" s="29">
        <v>10000000</v>
      </c>
      <c r="Q44" s="29">
        <v>0</v>
      </c>
      <c r="R44" s="29">
        <v>10000000</v>
      </c>
      <c r="S44" s="29">
        <v>10000000</v>
      </c>
      <c r="T44" s="29">
        <v>2000000</v>
      </c>
      <c r="U44" s="89">
        <v>18895964</v>
      </c>
    </row>
    <row r="45" spans="1:21">
      <c r="A45" s="27">
        <v>41</v>
      </c>
      <c r="B45" s="28" t="s">
        <v>61</v>
      </c>
      <c r="C45" s="28" t="s">
        <v>318</v>
      </c>
      <c r="D45" s="29">
        <v>30220143.609999999</v>
      </c>
      <c r="E45" s="29">
        <v>13139375.68</v>
      </c>
      <c r="F45" s="29">
        <v>17080767.93</v>
      </c>
      <c r="G45" s="29">
        <v>4659570.2699999996</v>
      </c>
      <c r="H45" s="29">
        <v>1594.04</v>
      </c>
      <c r="I45" s="29">
        <v>12419603.620000001</v>
      </c>
      <c r="J45" s="29">
        <v>6343257.4800000004</v>
      </c>
      <c r="K45" s="29">
        <v>2757003.48</v>
      </c>
      <c r="L45" s="29">
        <v>3586254</v>
      </c>
      <c r="M45" s="29">
        <v>15883141.039999999</v>
      </c>
      <c r="N45" s="29">
        <v>6757716.8399999999</v>
      </c>
      <c r="O45" s="29">
        <v>9125424.1999999993</v>
      </c>
      <c r="P45" s="29">
        <v>29792446.129999999</v>
      </c>
      <c r="Q45" s="29">
        <v>472826</v>
      </c>
      <c r="R45" s="29">
        <v>29319620.129999999</v>
      </c>
      <c r="S45" s="29">
        <v>17772611</v>
      </c>
      <c r="T45" s="29">
        <v>2000000</v>
      </c>
      <c r="U45" s="89">
        <v>22654096</v>
      </c>
    </row>
    <row r="46" spans="1:21">
      <c r="A46" s="27">
        <v>42</v>
      </c>
      <c r="B46" s="28" t="s">
        <v>61</v>
      </c>
      <c r="C46" s="28" t="s">
        <v>319</v>
      </c>
      <c r="D46" s="29">
        <v>34157509.009999998</v>
      </c>
      <c r="E46" s="29">
        <v>16588741.41</v>
      </c>
      <c r="F46" s="29">
        <v>17568767.600000001</v>
      </c>
      <c r="G46" s="29">
        <v>5727262.0899999999</v>
      </c>
      <c r="H46" s="29">
        <v>2748.94</v>
      </c>
      <c r="I46" s="29">
        <v>11838756.570000002</v>
      </c>
      <c r="J46" s="29">
        <v>7169716.9100000001</v>
      </c>
      <c r="K46" s="29">
        <v>3481085.25</v>
      </c>
      <c r="L46" s="29">
        <v>3688631.66</v>
      </c>
      <c r="M46" s="29">
        <v>14781915.33</v>
      </c>
      <c r="N46" s="29">
        <v>7062560.3399999999</v>
      </c>
      <c r="O46" s="29">
        <v>7719354.9900000002</v>
      </c>
      <c r="P46" s="29">
        <v>28976754.25</v>
      </c>
      <c r="Q46" s="29">
        <v>1149215.26</v>
      </c>
      <c r="R46" s="29">
        <v>27827538.989999998</v>
      </c>
      <c r="S46" s="29">
        <v>16966327</v>
      </c>
      <c r="T46" s="29">
        <v>2000000</v>
      </c>
      <c r="U46" s="89">
        <v>27132387</v>
      </c>
    </row>
    <row r="47" spans="1:21">
      <c r="A47" s="27">
        <v>43</v>
      </c>
      <c r="B47" s="28" t="s">
        <v>61</v>
      </c>
      <c r="C47" s="28" t="s">
        <v>320</v>
      </c>
      <c r="D47" s="29">
        <v>102239242.22</v>
      </c>
      <c r="E47" s="29">
        <v>48131888.359999999</v>
      </c>
      <c r="F47" s="29">
        <v>54107353.859999999</v>
      </c>
      <c r="G47" s="29">
        <v>19630201.23</v>
      </c>
      <c r="H47" s="29">
        <v>8545.6299999999992</v>
      </c>
      <c r="I47" s="29">
        <v>34468606.999999993</v>
      </c>
      <c r="J47" s="29">
        <v>21463659.460000001</v>
      </c>
      <c r="K47" s="29">
        <v>10101866.800000001</v>
      </c>
      <c r="L47" s="29">
        <v>11361792.66</v>
      </c>
      <c r="M47" s="29">
        <v>71066348.920000002</v>
      </c>
      <c r="N47" s="29">
        <v>32856116.84</v>
      </c>
      <c r="O47" s="29">
        <v>38210232.079999998</v>
      </c>
      <c r="P47" s="29">
        <v>103679378.59999999</v>
      </c>
      <c r="Q47" s="29">
        <v>2283536</v>
      </c>
      <c r="R47" s="29">
        <v>101395842.59999999</v>
      </c>
      <c r="S47" s="29">
        <v>103679379</v>
      </c>
      <c r="T47" s="29">
        <v>4515855.9700000007</v>
      </c>
      <c r="U47" s="89">
        <v>91089872</v>
      </c>
    </row>
    <row r="48" spans="1:21">
      <c r="A48" s="27">
        <v>44</v>
      </c>
      <c r="B48" s="28" t="s">
        <v>61</v>
      </c>
      <c r="C48" s="28" t="s">
        <v>321</v>
      </c>
      <c r="D48" s="29">
        <v>42177191.079999998</v>
      </c>
      <c r="E48" s="29">
        <v>16973647.260000002</v>
      </c>
      <c r="F48" s="29">
        <v>25203543.82</v>
      </c>
      <c r="G48" s="29">
        <v>6469978.8399999999</v>
      </c>
      <c r="H48" s="29">
        <v>1970.72</v>
      </c>
      <c r="I48" s="29">
        <v>18731594.260000002</v>
      </c>
      <c r="J48" s="29">
        <v>8853061.2699999996</v>
      </c>
      <c r="K48" s="29">
        <v>3561709.68</v>
      </c>
      <c r="L48" s="29">
        <v>5291351.59</v>
      </c>
      <c r="M48" s="29">
        <v>16110503</v>
      </c>
      <c r="N48" s="29">
        <v>6224295.0599999996</v>
      </c>
      <c r="O48" s="29">
        <v>9886207.9399999995</v>
      </c>
      <c r="P48" s="29">
        <v>40381103.350000001</v>
      </c>
      <c r="Q48" s="29">
        <v>1561366.44</v>
      </c>
      <c r="R48" s="29">
        <v>38819736.909999996</v>
      </c>
      <c r="S48" s="29">
        <v>26380409</v>
      </c>
      <c r="T48" s="29">
        <v>2000000</v>
      </c>
      <c r="U48" s="89">
        <v>26759652</v>
      </c>
    </row>
    <row r="49" spans="1:21">
      <c r="A49" s="27">
        <v>45</v>
      </c>
      <c r="B49" s="28" t="s">
        <v>61</v>
      </c>
      <c r="C49" s="28" t="s">
        <v>322</v>
      </c>
      <c r="D49" s="29">
        <v>33685605.729999997</v>
      </c>
      <c r="E49" s="29">
        <v>11405188.800000001</v>
      </c>
      <c r="F49" s="29">
        <v>22280416.93</v>
      </c>
      <c r="G49" s="29">
        <v>6641388.1399999997</v>
      </c>
      <c r="H49" s="29">
        <v>2019.07</v>
      </c>
      <c r="I49" s="29">
        <v>15637009.719999999</v>
      </c>
      <c r="J49" s="29">
        <v>7070663.6399999997</v>
      </c>
      <c r="K49" s="29">
        <v>2392805.5099999998</v>
      </c>
      <c r="L49" s="29">
        <v>4677858.13</v>
      </c>
      <c r="M49" s="29">
        <v>25131631.120000001</v>
      </c>
      <c r="N49" s="29">
        <v>8378145.6900000004</v>
      </c>
      <c r="O49" s="29">
        <v>16753485.43</v>
      </c>
      <c r="P49" s="29">
        <v>43711760.490000002</v>
      </c>
      <c r="Q49" s="29">
        <v>781635.06</v>
      </c>
      <c r="R49" s="29">
        <v>42930125.43</v>
      </c>
      <c r="S49" s="29">
        <v>28815326</v>
      </c>
      <c r="T49" s="29">
        <v>2000000</v>
      </c>
      <c r="U49" s="89">
        <v>22176140</v>
      </c>
    </row>
    <row r="50" spans="1:21">
      <c r="A50" s="27">
        <v>46</v>
      </c>
      <c r="B50" s="28" t="s">
        <v>61</v>
      </c>
      <c r="C50" s="28" t="s">
        <v>323</v>
      </c>
      <c r="D50" s="29">
        <v>48652445.060000002</v>
      </c>
      <c r="E50" s="29">
        <v>16792237.59</v>
      </c>
      <c r="F50" s="29">
        <v>31860207.469999999</v>
      </c>
      <c r="G50" s="29">
        <v>7783629.9900000002</v>
      </c>
      <c r="H50" s="29">
        <v>2726.78</v>
      </c>
      <c r="I50" s="29">
        <v>24073850.699999996</v>
      </c>
      <c r="J50" s="29">
        <v>10212227.65</v>
      </c>
      <c r="K50" s="29">
        <v>3524973.05</v>
      </c>
      <c r="L50" s="29">
        <v>6687254.5999999996</v>
      </c>
      <c r="M50" s="29">
        <v>21027752.16</v>
      </c>
      <c r="N50" s="29">
        <v>7071857.3600000003</v>
      </c>
      <c r="O50" s="29">
        <v>13955894.800000001</v>
      </c>
      <c r="P50" s="29">
        <v>52503356.869999997</v>
      </c>
      <c r="Q50" s="29">
        <v>1518156.44</v>
      </c>
      <c r="R50" s="29">
        <v>50985200.43</v>
      </c>
      <c r="S50" s="29">
        <v>38411495</v>
      </c>
      <c r="T50" s="29">
        <v>1000000</v>
      </c>
      <c r="U50" s="89">
        <v>27389068</v>
      </c>
    </row>
    <row r="51" spans="1:21">
      <c r="A51" s="27">
        <v>47</v>
      </c>
      <c r="B51" s="28" t="s">
        <v>61</v>
      </c>
      <c r="C51" s="28" t="s">
        <v>324</v>
      </c>
      <c r="D51" s="29">
        <v>60029305.490000002</v>
      </c>
      <c r="E51" s="29">
        <v>27355126.510000002</v>
      </c>
      <c r="F51" s="29">
        <v>32674178.98</v>
      </c>
      <c r="G51" s="29">
        <v>6844072.5800000001</v>
      </c>
      <c r="H51" s="29">
        <v>2150.67</v>
      </c>
      <c r="I51" s="29">
        <v>25827955.729999997</v>
      </c>
      <c r="J51" s="29">
        <v>12600249.23</v>
      </c>
      <c r="K51" s="29">
        <v>5742383.7699999996</v>
      </c>
      <c r="L51" s="29">
        <v>6857865.46</v>
      </c>
      <c r="M51" s="29">
        <v>28320197.98</v>
      </c>
      <c r="N51" s="29">
        <v>12585733.720000001</v>
      </c>
      <c r="O51" s="29">
        <v>15734464.26</v>
      </c>
      <c r="P51" s="29">
        <v>55266508.700000003</v>
      </c>
      <c r="Q51" s="29">
        <v>277984.52</v>
      </c>
      <c r="R51" s="29">
        <v>54988524.18</v>
      </c>
      <c r="S51" s="29">
        <v>43644200</v>
      </c>
      <c r="T51" s="29">
        <v>2916411.01</v>
      </c>
      <c r="U51" s="89">
        <v>45683244</v>
      </c>
    </row>
    <row r="52" spans="1:21">
      <c r="A52" s="27">
        <v>48</v>
      </c>
      <c r="B52" s="28" t="s">
        <v>61</v>
      </c>
      <c r="C52" s="28" t="s">
        <v>325</v>
      </c>
      <c r="D52" s="29">
        <v>47528356.549999997</v>
      </c>
      <c r="E52" s="29">
        <v>17771128.32</v>
      </c>
      <c r="F52" s="29">
        <v>29757228.23</v>
      </c>
      <c r="G52" s="29">
        <v>7720875.75</v>
      </c>
      <c r="H52" s="29">
        <v>2857.05</v>
      </c>
      <c r="I52" s="29">
        <v>22033495.43</v>
      </c>
      <c r="J52" s="29">
        <v>9976279.6400000006</v>
      </c>
      <c r="K52" s="29">
        <v>3729709.86</v>
      </c>
      <c r="L52" s="29">
        <v>6246569.7800000003</v>
      </c>
      <c r="M52" s="29">
        <v>14601196.939999999</v>
      </c>
      <c r="N52" s="29">
        <v>5331606.82</v>
      </c>
      <c r="O52" s="29">
        <v>9269590.1199999992</v>
      </c>
      <c r="P52" s="29">
        <v>45273388.130000003</v>
      </c>
      <c r="Q52" s="29">
        <v>1492361.05</v>
      </c>
      <c r="R52" s="29">
        <v>43781027.079999998</v>
      </c>
      <c r="S52" s="29">
        <v>32395230</v>
      </c>
      <c r="T52" s="29">
        <v>2000000</v>
      </c>
      <c r="U52" s="89">
        <v>26832445</v>
      </c>
    </row>
    <row r="53" spans="1:21">
      <c r="A53" s="27">
        <v>49</v>
      </c>
      <c r="B53" s="28" t="s">
        <v>61</v>
      </c>
      <c r="C53" s="28" t="s">
        <v>326</v>
      </c>
      <c r="D53" s="29">
        <v>32727284.949999999</v>
      </c>
      <c r="E53" s="29">
        <v>14302054.529999999</v>
      </c>
      <c r="F53" s="29">
        <v>18425230.420000002</v>
      </c>
      <c r="G53" s="29">
        <v>5822462.2300000004</v>
      </c>
      <c r="H53" s="29">
        <v>2033.17</v>
      </c>
      <c r="I53" s="29">
        <v>12600735.020000001</v>
      </c>
      <c r="J53" s="29">
        <v>6869510.54</v>
      </c>
      <c r="K53" s="29">
        <v>3002407.65</v>
      </c>
      <c r="L53" s="29">
        <v>3867102.89</v>
      </c>
      <c r="M53" s="29">
        <v>11740964.76</v>
      </c>
      <c r="N53" s="29">
        <v>4952080.82</v>
      </c>
      <c r="O53" s="29">
        <v>6788883.9400000004</v>
      </c>
      <c r="P53" s="29">
        <v>29081217.25</v>
      </c>
      <c r="Q53" s="29">
        <v>0</v>
      </c>
      <c r="R53" s="29">
        <v>29081217.25</v>
      </c>
      <c r="S53" s="29">
        <v>17496521</v>
      </c>
      <c r="T53" s="29">
        <v>1000000</v>
      </c>
      <c r="U53" s="89">
        <v>22256543</v>
      </c>
    </row>
    <row r="54" spans="1:21">
      <c r="A54" s="27">
        <v>50</v>
      </c>
      <c r="B54" s="28" t="s">
        <v>134</v>
      </c>
      <c r="C54" s="28" t="s">
        <v>327</v>
      </c>
      <c r="D54" s="29">
        <v>127854588.56999999</v>
      </c>
      <c r="E54" s="29">
        <v>70144673.150000006</v>
      </c>
      <c r="F54" s="29">
        <v>57709915.420000002</v>
      </c>
      <c r="G54" s="29">
        <v>7441116.3899999997</v>
      </c>
      <c r="H54" s="29">
        <v>1000</v>
      </c>
      <c r="I54" s="29">
        <v>50267799.030000001</v>
      </c>
      <c r="J54" s="29">
        <v>26866569.57</v>
      </c>
      <c r="K54" s="29">
        <v>14738843.859999999</v>
      </c>
      <c r="L54" s="29">
        <v>12127725.710000001</v>
      </c>
      <c r="M54" s="29">
        <v>288903017.63999999</v>
      </c>
      <c r="N54" s="29">
        <v>150185762.99000001</v>
      </c>
      <c r="O54" s="29">
        <v>138717254.65000001</v>
      </c>
      <c r="P54" s="29">
        <v>208554895.78</v>
      </c>
      <c r="Q54" s="29">
        <v>0</v>
      </c>
      <c r="R54" s="29">
        <v>208554895.78</v>
      </c>
      <c r="S54" s="29">
        <v>208554896</v>
      </c>
      <c r="T54" s="29">
        <v>3000000</v>
      </c>
      <c r="U54" s="89">
        <v>235069280</v>
      </c>
    </row>
    <row r="55" spans="1:21">
      <c r="A55" s="27">
        <v>51</v>
      </c>
      <c r="B55" s="28" t="s">
        <v>134</v>
      </c>
      <c r="C55" s="28" t="s">
        <v>328</v>
      </c>
      <c r="D55" s="29">
        <v>76990708.269999996</v>
      </c>
      <c r="E55" s="29">
        <v>34203783.700000003</v>
      </c>
      <c r="F55" s="29">
        <v>42786924.57</v>
      </c>
      <c r="G55" s="29">
        <v>10798488.210000001</v>
      </c>
      <c r="H55" s="29">
        <v>5000</v>
      </c>
      <c r="I55" s="29">
        <v>31983436.359999999</v>
      </c>
      <c r="J55" s="29">
        <v>16172089.65</v>
      </c>
      <c r="K55" s="29">
        <v>7188003.2699999996</v>
      </c>
      <c r="L55" s="29">
        <v>8984086.3800000008</v>
      </c>
      <c r="M55" s="29">
        <v>64760885.259999998</v>
      </c>
      <c r="N55" s="29">
        <v>28057520.030000001</v>
      </c>
      <c r="O55" s="29">
        <v>36703365.229999997</v>
      </c>
      <c r="P55" s="29">
        <v>88474376.180000007</v>
      </c>
      <c r="Q55" s="29">
        <v>0</v>
      </c>
      <c r="R55" s="29">
        <v>88474376.180000007</v>
      </c>
      <c r="S55" s="29">
        <v>79463851</v>
      </c>
      <c r="T55" s="29">
        <v>4465223.67</v>
      </c>
      <c r="U55" s="89">
        <v>69449307</v>
      </c>
    </row>
    <row r="56" spans="1:21">
      <c r="A56" s="27">
        <v>52</v>
      </c>
      <c r="B56" s="28" t="s">
        <v>134</v>
      </c>
      <c r="C56" s="28" t="s">
        <v>329</v>
      </c>
      <c r="D56" s="29">
        <v>37295574.259999998</v>
      </c>
      <c r="E56" s="29">
        <v>16010603.32</v>
      </c>
      <c r="F56" s="29">
        <v>21284970.940000001</v>
      </c>
      <c r="G56" s="29">
        <v>6330508.9800000004</v>
      </c>
      <c r="H56" s="29">
        <v>0</v>
      </c>
      <c r="I56" s="29">
        <v>14954461.960000001</v>
      </c>
      <c r="J56" s="29">
        <v>7834028.0800000001</v>
      </c>
      <c r="K56" s="29">
        <v>3363211.42</v>
      </c>
      <c r="L56" s="29">
        <v>4470816.66</v>
      </c>
      <c r="M56" s="29">
        <v>14030541.91</v>
      </c>
      <c r="N56" s="29">
        <v>5875520.2599999998</v>
      </c>
      <c r="O56" s="29">
        <v>8155021.6500000004</v>
      </c>
      <c r="P56" s="29">
        <v>33910809.25</v>
      </c>
      <c r="Q56" s="29">
        <v>0</v>
      </c>
      <c r="R56" s="29">
        <v>33910809.25</v>
      </c>
      <c r="S56" s="29">
        <v>21237069</v>
      </c>
      <c r="T56" s="29">
        <v>2000000</v>
      </c>
      <c r="U56" s="89">
        <v>25249335</v>
      </c>
    </row>
    <row r="57" spans="1:21">
      <c r="A57" s="27">
        <v>53</v>
      </c>
      <c r="B57" s="28" t="s">
        <v>134</v>
      </c>
      <c r="C57" s="28" t="s">
        <v>330</v>
      </c>
      <c r="D57" s="29">
        <v>34104971.759999998</v>
      </c>
      <c r="E57" s="29">
        <v>16231412.59</v>
      </c>
      <c r="F57" s="29">
        <v>17873559.170000002</v>
      </c>
      <c r="G57" s="29">
        <v>3978436.78</v>
      </c>
      <c r="H57" s="29">
        <v>0</v>
      </c>
      <c r="I57" s="29">
        <v>13895122.390000002</v>
      </c>
      <c r="J57" s="29">
        <v>7163834.0899999999</v>
      </c>
      <c r="K57" s="29">
        <v>3410391.59</v>
      </c>
      <c r="L57" s="29">
        <v>3753442.5</v>
      </c>
      <c r="M57" s="29">
        <v>12862373.33</v>
      </c>
      <c r="N57" s="29">
        <v>6000237.8200000003</v>
      </c>
      <c r="O57" s="29">
        <v>6862135.5099999998</v>
      </c>
      <c r="P57" s="29">
        <v>28489137.18</v>
      </c>
      <c r="Q57" s="29">
        <v>0</v>
      </c>
      <c r="R57" s="29">
        <v>28489137.18</v>
      </c>
      <c r="S57" s="29">
        <v>17030442</v>
      </c>
      <c r="T57" s="29">
        <v>2000000</v>
      </c>
      <c r="U57" s="89">
        <v>25642042</v>
      </c>
    </row>
    <row r="58" spans="1:21">
      <c r="A58" s="27">
        <v>54</v>
      </c>
      <c r="B58" s="28" t="s">
        <v>134</v>
      </c>
      <c r="C58" s="28" t="s">
        <v>331</v>
      </c>
      <c r="D58" s="29">
        <v>80066077.129999995</v>
      </c>
      <c r="E58" s="29">
        <v>36576965.560000002</v>
      </c>
      <c r="F58" s="29">
        <v>43489111.57</v>
      </c>
      <c r="G58" s="29">
        <v>5619991.5099999998</v>
      </c>
      <c r="H58" s="29">
        <v>0</v>
      </c>
      <c r="I58" s="29">
        <v>37869120.060000002</v>
      </c>
      <c r="J58" s="29">
        <v>16818078.52</v>
      </c>
      <c r="K58" s="29">
        <v>7687528.2400000002</v>
      </c>
      <c r="L58" s="29">
        <v>9130550.2799999993</v>
      </c>
      <c r="M58" s="29">
        <v>176774945.00999999</v>
      </c>
      <c r="N58" s="29">
        <v>78148376.200000003</v>
      </c>
      <c r="O58" s="29">
        <v>98626568.810000002</v>
      </c>
      <c r="P58" s="29">
        <v>151246230.66</v>
      </c>
      <c r="Q58" s="29">
        <v>0</v>
      </c>
      <c r="R58" s="29">
        <v>151246230.66</v>
      </c>
      <c r="S58" s="29">
        <v>134548194</v>
      </c>
      <c r="T58" s="29">
        <v>3000000</v>
      </c>
      <c r="U58" s="89">
        <v>122412870</v>
      </c>
    </row>
    <row r="59" spans="1:21">
      <c r="A59" s="27">
        <v>55</v>
      </c>
      <c r="B59" s="28" t="s">
        <v>134</v>
      </c>
      <c r="C59" s="28" t="s">
        <v>332</v>
      </c>
      <c r="D59" s="29">
        <v>33422126.920000002</v>
      </c>
      <c r="E59" s="29">
        <v>13010912.68</v>
      </c>
      <c r="F59" s="29">
        <v>20411214.239999998</v>
      </c>
      <c r="G59" s="29">
        <v>4773064.78</v>
      </c>
      <c r="H59" s="29">
        <v>0</v>
      </c>
      <c r="I59" s="29">
        <v>15638149.459999997</v>
      </c>
      <c r="J59" s="29">
        <v>7020400.8300000001</v>
      </c>
      <c r="K59" s="29">
        <v>2733932.92</v>
      </c>
      <c r="L59" s="29">
        <v>4286467.91</v>
      </c>
      <c r="M59" s="29">
        <v>17672351.210000001</v>
      </c>
      <c r="N59" s="29">
        <v>6738155.4000000004</v>
      </c>
      <c r="O59" s="29">
        <v>10934195.810000001</v>
      </c>
      <c r="P59" s="29">
        <v>35631877.960000001</v>
      </c>
      <c r="Q59" s="29">
        <v>0</v>
      </c>
      <c r="R59" s="29">
        <v>35631877.960000001</v>
      </c>
      <c r="S59" s="29">
        <v>22987171</v>
      </c>
      <c r="T59" s="29">
        <v>2000000</v>
      </c>
      <c r="U59" s="89">
        <v>22483001</v>
      </c>
    </row>
    <row r="60" spans="1:21">
      <c r="A60" s="27">
        <v>56</v>
      </c>
      <c r="B60" s="28" t="s">
        <v>134</v>
      </c>
      <c r="C60" s="28" t="s">
        <v>333</v>
      </c>
      <c r="D60" s="29">
        <v>20947420.68</v>
      </c>
      <c r="E60" s="29">
        <v>9264355.4199999999</v>
      </c>
      <c r="F60" s="29">
        <v>11683065.26</v>
      </c>
      <c r="G60" s="29">
        <v>3433301.28</v>
      </c>
      <c r="H60" s="29">
        <v>0</v>
      </c>
      <c r="I60" s="29">
        <v>8249763.9800000004</v>
      </c>
      <c r="J60" s="29">
        <v>4400057.78</v>
      </c>
      <c r="K60" s="29">
        <v>1946268.78</v>
      </c>
      <c r="L60" s="29">
        <v>2453789</v>
      </c>
      <c r="M60" s="29">
        <v>7635961.8399999999</v>
      </c>
      <c r="N60" s="29">
        <v>3292123.8</v>
      </c>
      <c r="O60" s="29">
        <v>4343838.04</v>
      </c>
      <c r="P60" s="29">
        <v>18480692.300000001</v>
      </c>
      <c r="Q60" s="29">
        <v>0</v>
      </c>
      <c r="R60" s="29">
        <v>18480692.300000001</v>
      </c>
      <c r="S60" s="29">
        <v>10000000</v>
      </c>
      <c r="T60" s="29">
        <v>2000000</v>
      </c>
      <c r="U60" s="89">
        <v>14502748</v>
      </c>
    </row>
    <row r="61" spans="1:21">
      <c r="A61" s="27">
        <v>57</v>
      </c>
      <c r="B61" s="28" t="s">
        <v>134</v>
      </c>
      <c r="C61" s="28" t="s">
        <v>334</v>
      </c>
      <c r="D61" s="29">
        <v>53878378.5</v>
      </c>
      <c r="E61" s="29">
        <v>14470058.09</v>
      </c>
      <c r="F61" s="29">
        <v>39408320.409999996</v>
      </c>
      <c r="G61" s="29">
        <v>7968009.7400000002</v>
      </c>
      <c r="H61" s="29">
        <v>2500</v>
      </c>
      <c r="I61" s="29">
        <v>31437810.669999994</v>
      </c>
      <c r="J61" s="29">
        <v>11317287.33</v>
      </c>
      <c r="K61" s="29">
        <v>3038605.88</v>
      </c>
      <c r="L61" s="29">
        <v>8278681.4500000002</v>
      </c>
      <c r="M61" s="29">
        <v>14333495.51</v>
      </c>
      <c r="N61" s="29">
        <v>3755198.03</v>
      </c>
      <c r="O61" s="29">
        <v>10578297.48</v>
      </c>
      <c r="P61" s="29">
        <v>58265299.340000004</v>
      </c>
      <c r="Q61" s="29">
        <v>0</v>
      </c>
      <c r="R61" s="29">
        <v>58265299.340000004</v>
      </c>
      <c r="S61" s="29">
        <v>44888653</v>
      </c>
      <c r="T61" s="29">
        <v>2000000</v>
      </c>
      <c r="U61" s="89">
        <v>21263862</v>
      </c>
    </row>
    <row r="62" spans="1:21">
      <c r="A62" s="27">
        <v>58</v>
      </c>
      <c r="B62" s="28" t="s">
        <v>134</v>
      </c>
      <c r="C62" s="28" t="s">
        <v>335</v>
      </c>
      <c r="D62" s="29">
        <v>44778914.799999997</v>
      </c>
      <c r="E62" s="29">
        <v>11889153.66</v>
      </c>
      <c r="F62" s="29">
        <v>32889761.140000001</v>
      </c>
      <c r="G62" s="29">
        <v>6591398.5</v>
      </c>
      <c r="H62" s="29">
        <v>1000</v>
      </c>
      <c r="I62" s="29">
        <v>26297362.640000001</v>
      </c>
      <c r="J62" s="29">
        <v>9405922.3699999992</v>
      </c>
      <c r="K62" s="29">
        <v>2498014.9500000002</v>
      </c>
      <c r="L62" s="29">
        <v>6907907.4199999999</v>
      </c>
      <c r="M62" s="29">
        <v>11762648.640000001</v>
      </c>
      <c r="N62" s="29">
        <v>3081467.39</v>
      </c>
      <c r="O62" s="29">
        <v>8681181.25</v>
      </c>
      <c r="P62" s="29">
        <v>48478849.810000002</v>
      </c>
      <c r="Q62" s="29">
        <v>0</v>
      </c>
      <c r="R62" s="29">
        <v>48478849.810000002</v>
      </c>
      <c r="S62" s="29">
        <v>34610277</v>
      </c>
      <c r="T62" s="29">
        <v>2000000</v>
      </c>
      <c r="U62" s="89">
        <v>17468636</v>
      </c>
    </row>
    <row r="63" spans="1:21">
      <c r="A63" s="27">
        <v>59</v>
      </c>
      <c r="B63" s="28" t="s">
        <v>92</v>
      </c>
      <c r="C63" s="28" t="s">
        <v>336</v>
      </c>
      <c r="D63" s="29">
        <v>157235583.30000001</v>
      </c>
      <c r="E63" s="29">
        <v>72324338.959999993</v>
      </c>
      <c r="F63" s="29">
        <v>84911244.340000004</v>
      </c>
      <c r="G63" s="29">
        <v>5200000</v>
      </c>
      <c r="H63" s="29">
        <v>680000</v>
      </c>
      <c r="I63" s="29">
        <v>79031244.340000004</v>
      </c>
      <c r="J63" s="29">
        <v>33947510.770000003</v>
      </c>
      <c r="K63" s="29">
        <v>15610991.199999999</v>
      </c>
      <c r="L63" s="29">
        <v>18336519.57</v>
      </c>
      <c r="M63" s="29">
        <v>716766029.54999995</v>
      </c>
      <c r="N63" s="29">
        <v>307279636.83999997</v>
      </c>
      <c r="O63" s="29">
        <v>409486392.70999998</v>
      </c>
      <c r="P63" s="29">
        <v>512734156.62</v>
      </c>
      <c r="Q63" s="29">
        <v>16113520</v>
      </c>
      <c r="R63" s="29">
        <v>496620636.62</v>
      </c>
      <c r="S63" s="29">
        <v>512734157</v>
      </c>
      <c r="T63" s="29">
        <v>5964242.2599999998</v>
      </c>
      <c r="U63" s="89">
        <v>395214967</v>
      </c>
    </row>
    <row r="64" spans="1:21">
      <c r="A64" s="27">
        <v>60</v>
      </c>
      <c r="B64" s="28" t="s">
        <v>92</v>
      </c>
      <c r="C64" s="28" t="s">
        <v>337</v>
      </c>
      <c r="D64" s="29">
        <v>51089542.539999999</v>
      </c>
      <c r="E64" s="29">
        <v>16084353.300000001</v>
      </c>
      <c r="F64" s="29">
        <v>35005189.240000002</v>
      </c>
      <c r="G64" s="29">
        <v>3400000</v>
      </c>
      <c r="H64" s="29">
        <v>10000</v>
      </c>
      <c r="I64" s="29">
        <v>31595189.240000002</v>
      </c>
      <c r="J64" s="29">
        <v>11045047.92</v>
      </c>
      <c r="K64" s="29">
        <v>3476504.62</v>
      </c>
      <c r="L64" s="29">
        <v>7568543.2999999998</v>
      </c>
      <c r="M64" s="29">
        <v>31717284.16</v>
      </c>
      <c r="N64" s="29">
        <v>9876099.0800000001</v>
      </c>
      <c r="O64" s="29">
        <v>21841185.079999998</v>
      </c>
      <c r="P64" s="29">
        <v>64414917.619999997</v>
      </c>
      <c r="Q64" s="29">
        <v>6027828.6899999995</v>
      </c>
      <c r="R64" s="29">
        <v>58387088.93</v>
      </c>
      <c r="S64" s="29">
        <v>47819235</v>
      </c>
      <c r="T64" s="29">
        <v>2047618.15</v>
      </c>
      <c r="U64" s="89">
        <v>29436957</v>
      </c>
    </row>
    <row r="65" spans="1:21">
      <c r="A65" s="27">
        <v>61</v>
      </c>
      <c r="B65" s="28" t="s">
        <v>92</v>
      </c>
      <c r="C65" s="28" t="s">
        <v>338</v>
      </c>
      <c r="D65" s="29">
        <v>36764844.350000001</v>
      </c>
      <c r="E65" s="29">
        <v>17209963.890000001</v>
      </c>
      <c r="F65" s="29">
        <v>19554880.460000001</v>
      </c>
      <c r="G65" s="29">
        <v>2000000</v>
      </c>
      <c r="H65" s="29">
        <v>3000</v>
      </c>
      <c r="I65" s="29">
        <v>17551880.460000001</v>
      </c>
      <c r="J65" s="29">
        <v>7948191.4900000002</v>
      </c>
      <c r="K65" s="29">
        <v>3720002.07</v>
      </c>
      <c r="L65" s="29">
        <v>4228189.42</v>
      </c>
      <c r="M65" s="29">
        <v>16047098.890000001</v>
      </c>
      <c r="N65" s="29">
        <v>7380552.04</v>
      </c>
      <c r="O65" s="29">
        <v>8666546.8499999996</v>
      </c>
      <c r="P65" s="29">
        <v>32449616.73</v>
      </c>
      <c r="Q65" s="29">
        <v>3852775.51</v>
      </c>
      <c r="R65" s="29">
        <v>28596841.219999999</v>
      </c>
      <c r="S65" s="29">
        <v>19957796</v>
      </c>
      <c r="T65" s="29">
        <v>1685182.01</v>
      </c>
      <c r="U65" s="89">
        <v>28310518</v>
      </c>
    </row>
    <row r="66" spans="1:21">
      <c r="A66" s="27">
        <v>62</v>
      </c>
      <c r="B66" s="28" t="s">
        <v>92</v>
      </c>
      <c r="C66" s="28" t="s">
        <v>339</v>
      </c>
      <c r="D66" s="29">
        <v>69534808.409999996</v>
      </c>
      <c r="E66" s="29">
        <v>34179230.490000002</v>
      </c>
      <c r="F66" s="29">
        <v>35355577.920000002</v>
      </c>
      <c r="G66" s="29">
        <v>5000000</v>
      </c>
      <c r="H66" s="29">
        <v>15000</v>
      </c>
      <c r="I66" s="29">
        <v>30340577.920000002</v>
      </c>
      <c r="J66" s="29">
        <v>15032729.84</v>
      </c>
      <c r="K66" s="29">
        <v>7388086.9400000004</v>
      </c>
      <c r="L66" s="29">
        <v>7644642.9000000004</v>
      </c>
      <c r="M66" s="29">
        <v>43036031.869999997</v>
      </c>
      <c r="N66" s="29">
        <v>20621966.57</v>
      </c>
      <c r="O66" s="29">
        <v>22414065.300000001</v>
      </c>
      <c r="P66" s="29">
        <v>65414286.119999997</v>
      </c>
      <c r="Q66" s="29">
        <v>6752126.4700000007</v>
      </c>
      <c r="R66" s="29">
        <v>58662159.649999999</v>
      </c>
      <c r="S66" s="29">
        <v>54021978</v>
      </c>
      <c r="T66" s="29">
        <v>4434347.5199999996</v>
      </c>
      <c r="U66" s="89">
        <v>62189284</v>
      </c>
    </row>
    <row r="67" spans="1:21">
      <c r="A67" s="27">
        <v>63</v>
      </c>
      <c r="B67" s="28" t="s">
        <v>92</v>
      </c>
      <c r="C67" s="28" t="s">
        <v>340</v>
      </c>
      <c r="D67" s="29">
        <v>53613550.560000002</v>
      </c>
      <c r="E67" s="29">
        <v>25179172.52</v>
      </c>
      <c r="F67" s="29">
        <v>28434378.039999999</v>
      </c>
      <c r="G67" s="29">
        <v>3400000</v>
      </c>
      <c r="H67" s="29">
        <v>8000</v>
      </c>
      <c r="I67" s="29">
        <v>25026378.039999999</v>
      </c>
      <c r="J67" s="29">
        <v>11590713.189999999</v>
      </c>
      <c r="K67" s="29">
        <v>5445591.1699999999</v>
      </c>
      <c r="L67" s="29">
        <v>6145122.0199999996</v>
      </c>
      <c r="M67" s="29">
        <v>50345806.439999998</v>
      </c>
      <c r="N67" s="29">
        <v>22868273.309999999</v>
      </c>
      <c r="O67" s="29">
        <v>27477533.129999999</v>
      </c>
      <c r="P67" s="29">
        <v>62057033.189999998</v>
      </c>
      <c r="Q67" s="29">
        <v>934344</v>
      </c>
      <c r="R67" s="29">
        <v>61122689.189999998</v>
      </c>
      <c r="S67" s="29">
        <v>48358300</v>
      </c>
      <c r="T67" s="29">
        <v>3927709.7</v>
      </c>
      <c r="U67" s="89">
        <v>53493037</v>
      </c>
    </row>
    <row r="68" spans="1:21">
      <c r="A68" s="27">
        <v>64</v>
      </c>
      <c r="B68" s="28" t="s">
        <v>92</v>
      </c>
      <c r="C68" s="28" t="s">
        <v>341</v>
      </c>
      <c r="D68" s="29">
        <v>52955065.890000001</v>
      </c>
      <c r="E68" s="29">
        <v>21402820.629999999</v>
      </c>
      <c r="F68" s="29">
        <v>31552245.260000002</v>
      </c>
      <c r="G68" s="29">
        <v>3200000</v>
      </c>
      <c r="H68" s="29">
        <v>5000</v>
      </c>
      <c r="I68" s="29">
        <v>28347245.260000002</v>
      </c>
      <c r="J68" s="29">
        <v>11448355.4</v>
      </c>
      <c r="K68" s="29">
        <v>4626113.2300000004</v>
      </c>
      <c r="L68" s="29">
        <v>6822242.1699999999</v>
      </c>
      <c r="M68" s="29">
        <v>17911111.780000001</v>
      </c>
      <c r="N68" s="29">
        <v>7133168.1399999997</v>
      </c>
      <c r="O68" s="29">
        <v>10777943.640000001</v>
      </c>
      <c r="P68" s="29">
        <v>49152431.07</v>
      </c>
      <c r="Q68" s="29">
        <v>4771667.54</v>
      </c>
      <c r="R68" s="29">
        <v>44380763.530000001</v>
      </c>
      <c r="S68" s="29">
        <v>35371682</v>
      </c>
      <c r="T68" s="29">
        <v>2352424.0299999998</v>
      </c>
      <c r="U68" s="89">
        <v>33162102</v>
      </c>
    </row>
    <row r="69" spans="1:21">
      <c r="A69" s="27">
        <v>65</v>
      </c>
      <c r="B69" s="28" t="s">
        <v>92</v>
      </c>
      <c r="C69" s="28" t="s">
        <v>342</v>
      </c>
      <c r="D69" s="29">
        <v>18539224.219999999</v>
      </c>
      <c r="E69" s="29">
        <v>10293224.220000001</v>
      </c>
      <c r="F69" s="29">
        <v>8246000</v>
      </c>
      <c r="G69" s="29">
        <v>1000000</v>
      </c>
      <c r="H69" s="29">
        <v>1000</v>
      </c>
      <c r="I69" s="29">
        <v>7245000</v>
      </c>
      <c r="J69" s="29">
        <v>4007855.23</v>
      </c>
      <c r="K69" s="29">
        <v>2253855.23</v>
      </c>
      <c r="L69" s="29">
        <v>1754000</v>
      </c>
      <c r="M69" s="29">
        <v>5482059.5499999998</v>
      </c>
      <c r="N69" s="29">
        <v>5482059.5499999998</v>
      </c>
      <c r="O69" s="29">
        <v>0</v>
      </c>
      <c r="P69" s="29">
        <v>10000000</v>
      </c>
      <c r="Q69" s="29">
        <v>1210072</v>
      </c>
      <c r="R69" s="29">
        <v>8789928</v>
      </c>
      <c r="S69" s="29">
        <v>10000000</v>
      </c>
      <c r="T69" s="29">
        <v>2842832.77</v>
      </c>
      <c r="U69" s="89">
        <v>18029139</v>
      </c>
    </row>
    <row r="70" spans="1:21">
      <c r="A70" s="27">
        <v>66</v>
      </c>
      <c r="B70" s="28" t="s">
        <v>92</v>
      </c>
      <c r="C70" s="28" t="s">
        <v>343</v>
      </c>
      <c r="D70" s="29">
        <v>102631083.34</v>
      </c>
      <c r="E70" s="29">
        <v>36825297.009999998</v>
      </c>
      <c r="F70" s="29">
        <v>65805786.329999998</v>
      </c>
      <c r="G70" s="29">
        <v>5900000</v>
      </c>
      <c r="H70" s="29">
        <v>30000</v>
      </c>
      <c r="I70" s="29">
        <v>59875786.329999998</v>
      </c>
      <c r="J70" s="29">
        <v>22187813.32</v>
      </c>
      <c r="K70" s="29">
        <v>7965685.9000000004</v>
      </c>
      <c r="L70" s="29">
        <v>14222127.42</v>
      </c>
      <c r="M70" s="29">
        <v>157627437.94999999</v>
      </c>
      <c r="N70" s="29">
        <v>53672378.090000004</v>
      </c>
      <c r="O70" s="29">
        <v>103955059.86</v>
      </c>
      <c r="P70" s="29">
        <v>183982973.61000001</v>
      </c>
      <c r="Q70" s="29">
        <v>8025438.2300000004</v>
      </c>
      <c r="R70" s="29">
        <v>175957535.38</v>
      </c>
      <c r="S70" s="29">
        <v>175314911</v>
      </c>
      <c r="T70" s="29">
        <v>3684993.83</v>
      </c>
      <c r="U70" s="89">
        <v>98463361</v>
      </c>
    </row>
    <row r="71" spans="1:21">
      <c r="A71" s="27">
        <v>67</v>
      </c>
      <c r="B71" s="28" t="s">
        <v>92</v>
      </c>
      <c r="C71" s="28" t="s">
        <v>344</v>
      </c>
      <c r="D71" s="29">
        <v>45134598.560000002</v>
      </c>
      <c r="E71" s="29">
        <v>18060465.59</v>
      </c>
      <c r="F71" s="29">
        <v>27074132.969999999</v>
      </c>
      <c r="G71" s="29">
        <v>4300000</v>
      </c>
      <c r="H71" s="29">
        <v>3000</v>
      </c>
      <c r="I71" s="29">
        <v>22771132.969999999</v>
      </c>
      <c r="J71" s="29">
        <v>9757648.5999999996</v>
      </c>
      <c r="K71" s="29">
        <v>3905125.21</v>
      </c>
      <c r="L71" s="29">
        <v>5852523.3899999997</v>
      </c>
      <c r="M71" s="29">
        <v>19302366.940000001</v>
      </c>
      <c r="N71" s="29">
        <v>7573934.2000000002</v>
      </c>
      <c r="O71" s="29">
        <v>11728432.74</v>
      </c>
      <c r="P71" s="29">
        <v>44655089.100000001</v>
      </c>
      <c r="Q71" s="29">
        <v>3589056</v>
      </c>
      <c r="R71" s="29">
        <v>41066033.100000001</v>
      </c>
      <c r="S71" s="29">
        <v>30273978</v>
      </c>
      <c r="T71" s="29">
        <v>1844608.23</v>
      </c>
      <c r="U71" s="89">
        <v>29539525</v>
      </c>
    </row>
    <row r="72" spans="1:21">
      <c r="A72" s="27">
        <v>68</v>
      </c>
      <c r="B72" s="28" t="s">
        <v>92</v>
      </c>
      <c r="C72" s="28" t="s">
        <v>345</v>
      </c>
      <c r="D72" s="29">
        <v>67831799.230000004</v>
      </c>
      <c r="E72" s="29">
        <v>23513750.260000002</v>
      </c>
      <c r="F72" s="29">
        <v>44318048.969999999</v>
      </c>
      <c r="G72" s="29">
        <v>4200000</v>
      </c>
      <c r="H72" s="29">
        <v>5000</v>
      </c>
      <c r="I72" s="29">
        <v>40113048.969999999</v>
      </c>
      <c r="J72" s="29">
        <v>14664556.289999999</v>
      </c>
      <c r="K72" s="29">
        <v>5083119.54</v>
      </c>
      <c r="L72" s="29">
        <v>9581436.75</v>
      </c>
      <c r="M72" s="29">
        <v>61138357.020000003</v>
      </c>
      <c r="N72" s="29">
        <v>20801765.199999999</v>
      </c>
      <c r="O72" s="29">
        <v>40336591.82</v>
      </c>
      <c r="P72" s="29">
        <v>94236077.540000007</v>
      </c>
      <c r="Q72" s="29">
        <v>7121490.0199999996</v>
      </c>
      <c r="R72" s="29">
        <v>87114587.519999996</v>
      </c>
      <c r="S72" s="29">
        <v>80955133</v>
      </c>
      <c r="T72" s="29">
        <v>5297284.34</v>
      </c>
      <c r="U72" s="89">
        <v>49398635</v>
      </c>
    </row>
    <row r="73" spans="1:21">
      <c r="A73" s="27">
        <v>69</v>
      </c>
      <c r="B73" s="28" t="s">
        <v>92</v>
      </c>
      <c r="C73" s="28" t="s">
        <v>346</v>
      </c>
      <c r="D73" s="29">
        <v>68091968.469999999</v>
      </c>
      <c r="E73" s="29">
        <v>31704665.390000001</v>
      </c>
      <c r="F73" s="29">
        <v>36387303.079999998</v>
      </c>
      <c r="G73" s="29">
        <v>4700000</v>
      </c>
      <c r="H73" s="29">
        <v>9000</v>
      </c>
      <c r="I73" s="29">
        <v>31678303.079999998</v>
      </c>
      <c r="J73" s="29">
        <v>14720802.279999999</v>
      </c>
      <c r="K73" s="29">
        <v>6852815.8600000003</v>
      </c>
      <c r="L73" s="29">
        <v>7867986.4199999999</v>
      </c>
      <c r="M73" s="29">
        <v>45409060.859999999</v>
      </c>
      <c r="N73" s="29">
        <v>20825671.75</v>
      </c>
      <c r="O73" s="29">
        <v>24583389.109999999</v>
      </c>
      <c r="P73" s="29">
        <v>68838678.609999999</v>
      </c>
      <c r="Q73" s="29">
        <v>6411918</v>
      </c>
      <c r="R73" s="29">
        <v>62426760.609999999</v>
      </c>
      <c r="S73" s="29">
        <v>57934873</v>
      </c>
      <c r="T73" s="29">
        <v>4102551.18</v>
      </c>
      <c r="U73" s="89">
        <v>59383153</v>
      </c>
    </row>
    <row r="74" spans="1:21">
      <c r="A74" s="27">
        <v>70</v>
      </c>
      <c r="B74" s="28" t="s">
        <v>92</v>
      </c>
      <c r="C74" s="28" t="s">
        <v>347</v>
      </c>
      <c r="D74" s="29">
        <v>40089147.579999998</v>
      </c>
      <c r="E74" s="29">
        <v>16841685.32</v>
      </c>
      <c r="F74" s="29">
        <v>23247462.260000002</v>
      </c>
      <c r="G74" s="29">
        <v>3600000</v>
      </c>
      <c r="H74" s="29">
        <v>3000</v>
      </c>
      <c r="I74" s="29">
        <v>19644462.260000002</v>
      </c>
      <c r="J74" s="29">
        <v>8666872.5899999999</v>
      </c>
      <c r="K74" s="29">
        <v>3642076.46</v>
      </c>
      <c r="L74" s="29">
        <v>5024796.13</v>
      </c>
      <c r="M74" s="29">
        <v>20920172.219999999</v>
      </c>
      <c r="N74" s="29">
        <v>8699543.2200000007</v>
      </c>
      <c r="O74" s="29">
        <v>12220629</v>
      </c>
      <c r="P74" s="29">
        <v>40492887.390000001</v>
      </c>
      <c r="Q74" s="29">
        <v>2976533.9699999997</v>
      </c>
      <c r="R74" s="29">
        <v>37516353.420000002</v>
      </c>
      <c r="S74" s="29">
        <v>25757700</v>
      </c>
      <c r="T74" s="29">
        <v>1726343.15</v>
      </c>
      <c r="U74" s="89">
        <v>29183305</v>
      </c>
    </row>
    <row r="75" spans="1:21">
      <c r="A75" s="27">
        <v>71</v>
      </c>
      <c r="B75" s="28" t="s">
        <v>92</v>
      </c>
      <c r="C75" s="28" t="s">
        <v>348</v>
      </c>
      <c r="D75" s="29">
        <v>28693368.66</v>
      </c>
      <c r="E75" s="29">
        <v>14778940.67</v>
      </c>
      <c r="F75" s="29">
        <v>13914427.99</v>
      </c>
      <c r="G75" s="29">
        <v>2000000</v>
      </c>
      <c r="H75" s="29">
        <v>1500</v>
      </c>
      <c r="I75" s="29">
        <v>11912927.99</v>
      </c>
      <c r="J75" s="29">
        <v>6203219.21</v>
      </c>
      <c r="K75" s="29">
        <v>3194457.29</v>
      </c>
      <c r="L75" s="29">
        <v>3008761.92</v>
      </c>
      <c r="M75" s="29">
        <v>13052543.25</v>
      </c>
      <c r="N75" s="29">
        <v>6430401.04</v>
      </c>
      <c r="O75" s="29">
        <v>6622142.21</v>
      </c>
      <c r="P75" s="29">
        <v>23545332.120000001</v>
      </c>
      <c r="Q75" s="29">
        <v>2471830.7599999998</v>
      </c>
      <c r="R75" s="29">
        <v>21073501.359999999</v>
      </c>
      <c r="S75" s="29">
        <v>12956955</v>
      </c>
      <c r="T75" s="29">
        <v>1236273.81</v>
      </c>
      <c r="U75" s="89">
        <v>24403799</v>
      </c>
    </row>
    <row r="76" spans="1:21">
      <c r="A76" s="27">
        <v>72</v>
      </c>
      <c r="B76" s="28" t="s">
        <v>92</v>
      </c>
      <c r="C76" s="28" t="s">
        <v>349</v>
      </c>
      <c r="D76" s="29">
        <v>37969134.75</v>
      </c>
      <c r="E76" s="29">
        <v>17735585.940000001</v>
      </c>
      <c r="F76" s="29">
        <v>20233548.809999999</v>
      </c>
      <c r="G76" s="29">
        <v>2400000</v>
      </c>
      <c r="H76" s="29">
        <v>4500</v>
      </c>
      <c r="I76" s="29">
        <v>17829048.809999999</v>
      </c>
      <c r="J76" s="29">
        <v>8208547.0300000003</v>
      </c>
      <c r="K76" s="29">
        <v>3833718.86</v>
      </c>
      <c r="L76" s="29">
        <v>4374828.17</v>
      </c>
      <c r="M76" s="29">
        <v>26456493.559999999</v>
      </c>
      <c r="N76" s="29">
        <v>12148539.199999999</v>
      </c>
      <c r="O76" s="29">
        <v>14307954.359999999</v>
      </c>
      <c r="P76" s="29">
        <v>38916331.340000004</v>
      </c>
      <c r="Q76" s="29">
        <v>2873892.3400000003</v>
      </c>
      <c r="R76" s="29">
        <v>36042439</v>
      </c>
      <c r="S76" s="29">
        <v>24818273</v>
      </c>
      <c r="T76" s="29">
        <v>1522453.1</v>
      </c>
      <c r="U76" s="89">
        <v>33717844</v>
      </c>
    </row>
    <row r="77" spans="1:21">
      <c r="A77" s="27">
        <v>73</v>
      </c>
      <c r="B77" s="28" t="s">
        <v>92</v>
      </c>
      <c r="C77" s="28" t="s">
        <v>350</v>
      </c>
      <c r="D77" s="29">
        <v>48117017.43</v>
      </c>
      <c r="E77" s="29">
        <v>21174714.600000001</v>
      </c>
      <c r="F77" s="29">
        <v>26942302.829999998</v>
      </c>
      <c r="G77" s="29">
        <v>4600000</v>
      </c>
      <c r="H77" s="29">
        <v>3000</v>
      </c>
      <c r="I77" s="29">
        <v>22339302.829999998</v>
      </c>
      <c r="J77" s="29">
        <v>10402417.720000001</v>
      </c>
      <c r="K77" s="29">
        <v>4579328.38</v>
      </c>
      <c r="L77" s="29">
        <v>5823089.3399999999</v>
      </c>
      <c r="M77" s="29">
        <v>12571311.119999999</v>
      </c>
      <c r="N77" s="29">
        <v>5440292.0199999996</v>
      </c>
      <c r="O77" s="29">
        <v>7131019.0999999996</v>
      </c>
      <c r="P77" s="29">
        <v>39896411.270000003</v>
      </c>
      <c r="Q77" s="29">
        <v>4293271.41</v>
      </c>
      <c r="R77" s="29">
        <v>35603139.859999999</v>
      </c>
      <c r="S77" s="29">
        <v>27449776</v>
      </c>
      <c r="T77" s="29">
        <v>1927634.59</v>
      </c>
      <c r="U77" s="89">
        <v>31194335</v>
      </c>
    </row>
    <row r="78" spans="1:21">
      <c r="A78" s="27">
        <v>74</v>
      </c>
      <c r="B78" s="28" t="s">
        <v>92</v>
      </c>
      <c r="C78" s="28" t="s">
        <v>351</v>
      </c>
      <c r="D78" s="29">
        <v>42079625.439999998</v>
      </c>
      <c r="E78" s="29">
        <v>17084301.199999999</v>
      </c>
      <c r="F78" s="29">
        <v>24995324.239999998</v>
      </c>
      <c r="G78" s="29">
        <v>3400000</v>
      </c>
      <c r="H78" s="29">
        <v>5000</v>
      </c>
      <c r="I78" s="29">
        <v>21590324.239999998</v>
      </c>
      <c r="J78" s="29">
        <v>9097193.9900000002</v>
      </c>
      <c r="K78" s="29">
        <v>3692342.53</v>
      </c>
      <c r="L78" s="29">
        <v>5404851.46</v>
      </c>
      <c r="M78" s="29">
        <v>16693976.970000001</v>
      </c>
      <c r="N78" s="29">
        <v>6716599.2699999996</v>
      </c>
      <c r="O78" s="29">
        <v>9977377.6999999993</v>
      </c>
      <c r="P78" s="29">
        <v>40377553.399999999</v>
      </c>
      <c r="Q78" s="29">
        <v>3783153.3</v>
      </c>
      <c r="R78" s="29">
        <v>36594400.100000001</v>
      </c>
      <c r="S78" s="29">
        <v>26298766</v>
      </c>
      <c r="T78" s="29">
        <v>1638883.45</v>
      </c>
      <c r="U78" s="89">
        <v>27493243</v>
      </c>
    </row>
    <row r="79" spans="1:21">
      <c r="A79" s="27">
        <v>75</v>
      </c>
      <c r="B79" s="28" t="s">
        <v>92</v>
      </c>
      <c r="C79" s="28" t="s">
        <v>352</v>
      </c>
      <c r="D79" s="29">
        <v>125204714.62</v>
      </c>
      <c r="E79" s="29">
        <v>52169673.869999997</v>
      </c>
      <c r="F79" s="29">
        <v>73035040.75</v>
      </c>
      <c r="G79" s="29">
        <v>5800000</v>
      </c>
      <c r="H79" s="29">
        <v>40000</v>
      </c>
      <c r="I79" s="29">
        <v>67195040.75</v>
      </c>
      <c r="J79" s="29">
        <v>27048962.949999999</v>
      </c>
      <c r="K79" s="29">
        <v>11274764.68</v>
      </c>
      <c r="L79" s="29">
        <v>15774198.27</v>
      </c>
      <c r="M79" s="29">
        <v>159975086.58000001</v>
      </c>
      <c r="N79" s="29">
        <v>63954032.450000003</v>
      </c>
      <c r="O79" s="29">
        <v>96021054.129999995</v>
      </c>
      <c r="P79" s="29">
        <v>184830293.15000001</v>
      </c>
      <c r="Q79" s="29">
        <v>12731965.230000002</v>
      </c>
      <c r="R79" s="29">
        <v>172098327.91999999</v>
      </c>
      <c r="S79" s="29">
        <v>184830293</v>
      </c>
      <c r="T79" s="29">
        <v>5094190.26</v>
      </c>
      <c r="U79" s="89">
        <v>127398471</v>
      </c>
    </row>
    <row r="80" spans="1:21">
      <c r="A80" s="27">
        <v>76</v>
      </c>
      <c r="B80" s="28" t="s">
        <v>92</v>
      </c>
      <c r="C80" s="28" t="s">
        <v>353</v>
      </c>
      <c r="D80" s="29">
        <v>42781166.289999999</v>
      </c>
      <c r="E80" s="29">
        <v>17274000.120000001</v>
      </c>
      <c r="F80" s="29">
        <v>25507166.170000002</v>
      </c>
      <c r="G80" s="29">
        <v>2900000</v>
      </c>
      <c r="H80" s="29">
        <v>4000</v>
      </c>
      <c r="I80" s="29">
        <v>22603166.170000002</v>
      </c>
      <c r="J80" s="29">
        <v>9248860.0899999999</v>
      </c>
      <c r="K80" s="29">
        <v>3735462.98</v>
      </c>
      <c r="L80" s="29">
        <v>5513397.1100000003</v>
      </c>
      <c r="M80" s="29">
        <v>19526739.670000002</v>
      </c>
      <c r="N80" s="29">
        <v>7746987.9000000004</v>
      </c>
      <c r="O80" s="29">
        <v>11779751.77</v>
      </c>
      <c r="P80" s="29">
        <v>42800315.049999997</v>
      </c>
      <c r="Q80" s="29">
        <v>3875692.45</v>
      </c>
      <c r="R80" s="29">
        <v>38924622.600000001</v>
      </c>
      <c r="S80" s="29">
        <v>28334086</v>
      </c>
      <c r="T80" s="29">
        <v>1430226.81</v>
      </c>
      <c r="U80" s="89">
        <v>28756451</v>
      </c>
    </row>
    <row r="81" spans="1:21">
      <c r="A81" s="27">
        <v>77</v>
      </c>
      <c r="B81" s="28" t="s">
        <v>10</v>
      </c>
      <c r="C81" s="28" t="s">
        <v>354</v>
      </c>
      <c r="D81" s="29">
        <v>120310901.53</v>
      </c>
      <c r="E81" s="29">
        <v>76827383.930000007</v>
      </c>
      <c r="F81" s="29">
        <v>43483517.600000001</v>
      </c>
      <c r="G81" s="29">
        <v>2800000</v>
      </c>
      <c r="H81" s="29">
        <v>3600000</v>
      </c>
      <c r="I81" s="29">
        <v>37083517.600000001</v>
      </c>
      <c r="J81" s="29">
        <v>25999172.449999999</v>
      </c>
      <c r="K81" s="29">
        <v>16607423.220000001</v>
      </c>
      <c r="L81" s="29">
        <v>9391749.2300000004</v>
      </c>
      <c r="M81" s="29">
        <v>244438255.27000001</v>
      </c>
      <c r="N81" s="29">
        <v>147252485.84999999</v>
      </c>
      <c r="O81" s="29">
        <v>97185769.420000002</v>
      </c>
      <c r="P81" s="29">
        <v>150061036.25</v>
      </c>
      <c r="Q81" s="29">
        <v>991050</v>
      </c>
      <c r="R81" s="29">
        <v>149069986.25</v>
      </c>
      <c r="S81" s="29">
        <v>150061036</v>
      </c>
      <c r="T81" s="29">
        <v>2025864.96</v>
      </c>
      <c r="U81" s="89">
        <v>240687293</v>
      </c>
    </row>
    <row r="82" spans="1:21">
      <c r="A82" s="27">
        <v>78</v>
      </c>
      <c r="B82" s="28" t="s">
        <v>10</v>
      </c>
      <c r="C82" s="28" t="s">
        <v>355</v>
      </c>
      <c r="D82" s="29">
        <v>54783163.189999998</v>
      </c>
      <c r="E82" s="29">
        <v>24607488.16</v>
      </c>
      <c r="F82" s="29">
        <v>30175675.030000001</v>
      </c>
      <c r="G82" s="29">
        <v>3400000</v>
      </c>
      <c r="H82" s="29">
        <v>30000</v>
      </c>
      <c r="I82" s="29">
        <v>26745675.030000001</v>
      </c>
      <c r="J82" s="29">
        <v>11848704.539999999</v>
      </c>
      <c r="K82" s="29">
        <v>5323884.2300000004</v>
      </c>
      <c r="L82" s="29">
        <v>6524820.3099999996</v>
      </c>
      <c r="M82" s="29">
        <v>10225027.539999999</v>
      </c>
      <c r="N82" s="29">
        <v>4460644.6100000003</v>
      </c>
      <c r="O82" s="29">
        <v>5764382.9299999997</v>
      </c>
      <c r="P82" s="29">
        <v>42464878.270000003</v>
      </c>
      <c r="Q82" s="29">
        <v>1099500</v>
      </c>
      <c r="R82" s="29">
        <v>41365378.270000003</v>
      </c>
      <c r="S82" s="29">
        <v>32131318</v>
      </c>
      <c r="T82" s="29">
        <v>3189291.79</v>
      </c>
      <c r="U82" s="89">
        <v>34392017</v>
      </c>
    </row>
    <row r="83" spans="1:21">
      <c r="A83" s="27">
        <v>79</v>
      </c>
      <c r="B83" s="28" t="s">
        <v>10</v>
      </c>
      <c r="C83" s="28" t="s">
        <v>356</v>
      </c>
      <c r="D83" s="29">
        <v>59898437.609999999</v>
      </c>
      <c r="E83" s="29">
        <v>31016730.73</v>
      </c>
      <c r="F83" s="29">
        <v>28881706.879999999</v>
      </c>
      <c r="G83" s="29">
        <v>7000000</v>
      </c>
      <c r="H83" s="29">
        <v>15000</v>
      </c>
      <c r="I83" s="29">
        <v>21866706.879999999</v>
      </c>
      <c r="J83" s="29">
        <v>12955054.960000001</v>
      </c>
      <c r="K83" s="29">
        <v>6706674.4199999999</v>
      </c>
      <c r="L83" s="29">
        <v>6248380.54</v>
      </c>
      <c r="M83" s="29">
        <v>11703047.23</v>
      </c>
      <c r="N83" s="29">
        <v>5968284.8499999996</v>
      </c>
      <c r="O83" s="29">
        <v>5734762.3799999999</v>
      </c>
      <c r="P83" s="29">
        <v>40864849.799999997</v>
      </c>
      <c r="Q83" s="29">
        <v>317400</v>
      </c>
      <c r="R83" s="29">
        <v>40547449.799999997</v>
      </c>
      <c r="S83" s="29">
        <v>35056203</v>
      </c>
      <c r="T83" s="29">
        <v>3141475.61</v>
      </c>
      <c r="U83" s="89">
        <v>43691690</v>
      </c>
    </row>
    <row r="84" spans="1:21">
      <c r="A84" s="27">
        <v>80</v>
      </c>
      <c r="B84" s="28" t="s">
        <v>10</v>
      </c>
      <c r="C84" s="28" t="s">
        <v>357</v>
      </c>
      <c r="D84" s="29">
        <v>40723178.090000004</v>
      </c>
      <c r="E84" s="29">
        <v>21341719.859999999</v>
      </c>
      <c r="F84" s="29">
        <v>19381458.23</v>
      </c>
      <c r="G84" s="29">
        <v>2300000</v>
      </c>
      <c r="H84" s="29">
        <v>8000</v>
      </c>
      <c r="I84" s="29">
        <v>17073458.23</v>
      </c>
      <c r="J84" s="29">
        <v>8807759.1300000008</v>
      </c>
      <c r="K84" s="29">
        <v>4615682.37</v>
      </c>
      <c r="L84" s="29">
        <v>4192076.76</v>
      </c>
      <c r="M84" s="29">
        <v>14070077.039999999</v>
      </c>
      <c r="N84" s="29">
        <v>7248945.7699999996</v>
      </c>
      <c r="O84" s="29">
        <v>6821131.2699999996</v>
      </c>
      <c r="P84" s="29">
        <v>30394666.260000002</v>
      </c>
      <c r="Q84" s="29">
        <v>615450</v>
      </c>
      <c r="R84" s="29">
        <v>29779216.260000002</v>
      </c>
      <c r="S84" s="29">
        <v>19648287</v>
      </c>
      <c r="T84" s="29">
        <v>1015663.91</v>
      </c>
      <c r="U84" s="89">
        <v>33206348</v>
      </c>
    </row>
    <row r="85" spans="1:21">
      <c r="A85" s="27">
        <v>81</v>
      </c>
      <c r="B85" s="28" t="s">
        <v>10</v>
      </c>
      <c r="C85" s="28" t="s">
        <v>358</v>
      </c>
      <c r="D85" s="29">
        <v>28269233.140000001</v>
      </c>
      <c r="E85" s="29">
        <v>11750016.76</v>
      </c>
      <c r="F85" s="29">
        <v>16519216.380000001</v>
      </c>
      <c r="G85" s="29">
        <v>1000000</v>
      </c>
      <c r="H85" s="29">
        <v>2000</v>
      </c>
      <c r="I85" s="29">
        <v>15517216.380000001</v>
      </c>
      <c r="J85" s="29">
        <v>6114173.9800000004</v>
      </c>
      <c r="K85" s="29">
        <v>2540938.84</v>
      </c>
      <c r="L85" s="29">
        <v>3573235.14</v>
      </c>
      <c r="M85" s="29">
        <v>9795987.1999999993</v>
      </c>
      <c r="N85" s="29">
        <v>3962915.4</v>
      </c>
      <c r="O85" s="29">
        <v>5833071.7999999998</v>
      </c>
      <c r="P85" s="29">
        <v>25925523.32</v>
      </c>
      <c r="Q85" s="29">
        <v>527100</v>
      </c>
      <c r="R85" s="29">
        <v>25398423.32</v>
      </c>
      <c r="S85" s="29">
        <v>16712362</v>
      </c>
      <c r="T85" s="29">
        <v>1530802.33</v>
      </c>
      <c r="U85" s="89">
        <v>18253871</v>
      </c>
    </row>
    <row r="86" spans="1:21">
      <c r="A86" s="27">
        <v>82</v>
      </c>
      <c r="B86" s="28" t="s">
        <v>10</v>
      </c>
      <c r="C86" s="28" t="s">
        <v>359</v>
      </c>
      <c r="D86" s="29">
        <v>47453913.049999997</v>
      </c>
      <c r="E86" s="29">
        <v>29975341.98</v>
      </c>
      <c r="F86" s="29">
        <v>17478571.07</v>
      </c>
      <c r="G86" s="29">
        <v>3000000</v>
      </c>
      <c r="H86" s="29">
        <v>5000</v>
      </c>
      <c r="I86" s="29">
        <v>14473571.07</v>
      </c>
      <c r="J86" s="29">
        <v>10263507.300000001</v>
      </c>
      <c r="K86" s="29">
        <v>6481033.6299999999</v>
      </c>
      <c r="L86" s="29">
        <v>3782473.67</v>
      </c>
      <c r="M86" s="29">
        <v>13556322.41</v>
      </c>
      <c r="N86" s="29">
        <v>8457232.3900000006</v>
      </c>
      <c r="O86" s="29">
        <v>5099090.0199999996</v>
      </c>
      <c r="P86" s="29">
        <v>26360134.760000002</v>
      </c>
      <c r="Q86" s="29">
        <v>776100</v>
      </c>
      <c r="R86" s="29">
        <v>25584034.760000002</v>
      </c>
      <c r="S86" s="29">
        <v>16192476</v>
      </c>
      <c r="T86" s="29">
        <v>4660564.71</v>
      </c>
      <c r="U86" s="89">
        <v>44913608</v>
      </c>
    </row>
    <row r="87" spans="1:21">
      <c r="A87" s="27">
        <v>83</v>
      </c>
      <c r="B87" s="28" t="s">
        <v>10</v>
      </c>
      <c r="C87" s="28" t="s">
        <v>360</v>
      </c>
      <c r="D87" s="29">
        <v>69336850.140000001</v>
      </c>
      <c r="E87" s="29">
        <v>35533106.509999998</v>
      </c>
      <c r="F87" s="29">
        <v>33803743.630000003</v>
      </c>
      <c r="G87" s="29">
        <v>4500000</v>
      </c>
      <c r="H87" s="29">
        <v>14000</v>
      </c>
      <c r="I87" s="29">
        <v>29289743.630000003</v>
      </c>
      <c r="J87" s="29">
        <v>14996429.630000001</v>
      </c>
      <c r="K87" s="29">
        <v>7687915.8499999996</v>
      </c>
      <c r="L87" s="29">
        <v>7308513.7800000003</v>
      </c>
      <c r="M87" s="29">
        <v>21055484.43</v>
      </c>
      <c r="N87" s="29">
        <v>10503057.640000001</v>
      </c>
      <c r="O87" s="29">
        <v>10552426.789999999</v>
      </c>
      <c r="P87" s="29">
        <v>51664684.200000003</v>
      </c>
      <c r="Q87" s="29">
        <v>0</v>
      </c>
      <c r="R87" s="29">
        <v>51664684.200000003</v>
      </c>
      <c r="S87" s="29">
        <v>45508019</v>
      </c>
      <c r="T87" s="29">
        <v>4172216.3</v>
      </c>
      <c r="U87" s="89">
        <v>53724080</v>
      </c>
    </row>
    <row r="88" spans="1:21">
      <c r="A88" s="27">
        <v>84</v>
      </c>
      <c r="B88" s="28" t="s">
        <v>10</v>
      </c>
      <c r="C88" s="28" t="s">
        <v>361</v>
      </c>
      <c r="D88" s="29">
        <v>68509135.829999998</v>
      </c>
      <c r="E88" s="29">
        <v>31751530.84</v>
      </c>
      <c r="F88" s="29">
        <v>36757604.990000002</v>
      </c>
      <c r="G88" s="29">
        <v>3500000</v>
      </c>
      <c r="H88" s="29">
        <v>9000</v>
      </c>
      <c r="I88" s="29">
        <v>33248604.990000002</v>
      </c>
      <c r="J88" s="29">
        <v>14817408.52</v>
      </c>
      <c r="K88" s="29">
        <v>6869780.29</v>
      </c>
      <c r="L88" s="29">
        <v>7947628.2300000004</v>
      </c>
      <c r="M88" s="29">
        <v>32171073.789999999</v>
      </c>
      <c r="N88" s="29">
        <v>14386252.869999999</v>
      </c>
      <c r="O88" s="29">
        <v>17784820.920000002</v>
      </c>
      <c r="P88" s="29">
        <v>62490054.140000001</v>
      </c>
      <c r="Q88" s="29">
        <v>904500</v>
      </c>
      <c r="R88" s="29">
        <v>61585554.140000001</v>
      </c>
      <c r="S88" s="29">
        <v>54834414</v>
      </c>
      <c r="T88" s="29">
        <v>2419621.69</v>
      </c>
      <c r="U88" s="89">
        <v>53007564</v>
      </c>
    </row>
    <row r="89" spans="1:21">
      <c r="A89" s="27">
        <v>85</v>
      </c>
      <c r="B89" s="28" t="s">
        <v>10</v>
      </c>
      <c r="C89" s="28" t="s">
        <v>362</v>
      </c>
      <c r="D89" s="29">
        <v>52885548.109999999</v>
      </c>
      <c r="E89" s="29">
        <v>22504731.25</v>
      </c>
      <c r="F89" s="29">
        <v>30380816.859999999</v>
      </c>
      <c r="G89" s="29">
        <v>1500000</v>
      </c>
      <c r="H89" s="29">
        <v>1000</v>
      </c>
      <c r="I89" s="29">
        <v>28879816.859999999</v>
      </c>
      <c r="J89" s="29">
        <v>11438281.359999999</v>
      </c>
      <c r="K89" s="29">
        <v>4867867.5999999996</v>
      </c>
      <c r="L89" s="29">
        <v>6570413.7599999998</v>
      </c>
      <c r="M89" s="29">
        <v>14286707.09</v>
      </c>
      <c r="N89" s="29">
        <v>5923349.1500000004</v>
      </c>
      <c r="O89" s="29">
        <v>8363357.9400000004</v>
      </c>
      <c r="P89" s="29">
        <v>45314588.560000002</v>
      </c>
      <c r="Q89" s="29">
        <v>512550</v>
      </c>
      <c r="R89" s="29">
        <v>44802038.560000002</v>
      </c>
      <c r="S89" s="29">
        <v>37300027</v>
      </c>
      <c r="T89" s="29">
        <v>1136677.1399999999</v>
      </c>
      <c r="U89" s="89">
        <v>33295948</v>
      </c>
    </row>
    <row r="90" spans="1:21">
      <c r="A90" s="27">
        <v>86</v>
      </c>
      <c r="B90" s="28" t="s">
        <v>10</v>
      </c>
      <c r="C90" s="28" t="s">
        <v>363</v>
      </c>
      <c r="D90" s="29">
        <v>59141879.289999999</v>
      </c>
      <c r="E90" s="29">
        <v>23975970.82</v>
      </c>
      <c r="F90" s="29">
        <v>35165908.469999999</v>
      </c>
      <c r="G90" s="29">
        <v>4500000</v>
      </c>
      <c r="H90" s="29">
        <v>20000</v>
      </c>
      <c r="I90" s="29">
        <v>30645908.469999999</v>
      </c>
      <c r="J90" s="29">
        <v>12791423.74</v>
      </c>
      <c r="K90" s="29">
        <v>5184190.2</v>
      </c>
      <c r="L90" s="29">
        <v>7607233.54</v>
      </c>
      <c r="M90" s="29">
        <v>18197537.879999999</v>
      </c>
      <c r="N90" s="29">
        <v>7194608.9800000004</v>
      </c>
      <c r="O90" s="29">
        <v>11002928.9</v>
      </c>
      <c r="P90" s="29">
        <v>53776070.909999996</v>
      </c>
      <c r="Q90" s="29">
        <v>0</v>
      </c>
      <c r="R90" s="29">
        <v>53776070.909999996</v>
      </c>
      <c r="S90" s="29">
        <v>45088099</v>
      </c>
      <c r="T90" s="29">
        <v>1318591.74</v>
      </c>
      <c r="U90" s="89">
        <v>36354770</v>
      </c>
    </row>
    <row r="91" spans="1:21">
      <c r="A91" s="27">
        <v>87</v>
      </c>
      <c r="B91" s="28" t="s">
        <v>10</v>
      </c>
      <c r="C91" s="28" t="s">
        <v>364</v>
      </c>
      <c r="D91" s="29">
        <v>74977197.25</v>
      </c>
      <c r="E91" s="29">
        <v>36397091.759999998</v>
      </c>
      <c r="F91" s="29">
        <v>38580105.490000002</v>
      </c>
      <c r="G91" s="29">
        <v>4000000</v>
      </c>
      <c r="H91" s="29">
        <v>12000</v>
      </c>
      <c r="I91" s="29">
        <v>34568105.490000002</v>
      </c>
      <c r="J91" s="29">
        <v>16216344.699999999</v>
      </c>
      <c r="K91" s="29">
        <v>7871609.3099999996</v>
      </c>
      <c r="L91" s="29">
        <v>8344735.3899999997</v>
      </c>
      <c r="M91" s="29">
        <v>78495917.769999996</v>
      </c>
      <c r="N91" s="29">
        <v>36631702.93</v>
      </c>
      <c r="O91" s="29">
        <v>41864214.840000004</v>
      </c>
      <c r="P91" s="29">
        <v>88789055.719999999</v>
      </c>
      <c r="Q91" s="29">
        <v>0</v>
      </c>
      <c r="R91" s="29">
        <v>88789055.719999999</v>
      </c>
      <c r="S91" s="29">
        <v>79756080</v>
      </c>
      <c r="T91" s="29">
        <v>4106643.5</v>
      </c>
      <c r="U91" s="89">
        <v>80900404</v>
      </c>
    </row>
    <row r="92" spans="1:21">
      <c r="A92" s="27">
        <v>88</v>
      </c>
      <c r="B92" s="28" t="s">
        <v>10</v>
      </c>
      <c r="C92" s="28" t="s">
        <v>365</v>
      </c>
      <c r="D92" s="29">
        <v>19901727.440000001</v>
      </c>
      <c r="E92" s="29">
        <v>9640759.7899999991</v>
      </c>
      <c r="F92" s="29">
        <v>10260967.65</v>
      </c>
      <c r="G92" s="29">
        <v>500000</v>
      </c>
      <c r="H92" s="29">
        <v>2000</v>
      </c>
      <c r="I92" s="29">
        <v>9758967.6500000004</v>
      </c>
      <c r="J92" s="29">
        <v>4304419</v>
      </c>
      <c r="K92" s="29">
        <v>2085527.03</v>
      </c>
      <c r="L92" s="29">
        <v>2218891.9700000002</v>
      </c>
      <c r="M92" s="29">
        <v>7590387.7199999997</v>
      </c>
      <c r="N92" s="29">
        <v>3642372.18</v>
      </c>
      <c r="O92" s="29">
        <v>3948015.54</v>
      </c>
      <c r="P92" s="29">
        <v>16427875.16</v>
      </c>
      <c r="Q92" s="29">
        <v>66846.12</v>
      </c>
      <c r="R92" s="29">
        <v>16361029.039999999</v>
      </c>
      <c r="S92" s="29">
        <v>10000000</v>
      </c>
      <c r="T92" s="29">
        <v>1556799.71</v>
      </c>
      <c r="U92" s="89">
        <v>15368658.999999998</v>
      </c>
    </row>
    <row r="93" spans="1:21">
      <c r="A93" s="95" t="s">
        <v>212</v>
      </c>
      <c r="B93" s="95"/>
      <c r="C93" s="95"/>
      <c r="D93" s="31">
        <v>5403602285.8899994</v>
      </c>
      <c r="E93" s="31">
        <v>2310670926.9300008</v>
      </c>
      <c r="F93" s="31">
        <v>3092931358.9599996</v>
      </c>
      <c r="G93" s="31">
        <v>419494897.64999992</v>
      </c>
      <c r="H93" s="31">
        <v>5866052.25</v>
      </c>
      <c r="I93" s="31">
        <v>2667570409.0599999</v>
      </c>
      <c r="J93" s="31">
        <v>1154793593.8200002</v>
      </c>
      <c r="K93" s="31">
        <v>493899231.7700001</v>
      </c>
      <c r="L93" s="31">
        <v>660894362.04999983</v>
      </c>
      <c r="M93" s="31">
        <v>5678950246.3100004</v>
      </c>
      <c r="N93" s="31">
        <v>2484622502.2999992</v>
      </c>
      <c r="O93" s="31">
        <v>3194327744.0099998</v>
      </c>
      <c r="P93" s="31">
        <v>6948153465.0200014</v>
      </c>
      <c r="Q93" s="31">
        <v>145414543.03999999</v>
      </c>
      <c r="R93" s="31">
        <v>6802738921.9800024</v>
      </c>
      <c r="S93" s="31">
        <v>6118135226</v>
      </c>
      <c r="T93" s="31">
        <v>245495350</v>
      </c>
      <c r="U93" s="33">
        <v>5289192661</v>
      </c>
    </row>
  </sheetData>
  <autoFilter ref="A4:XEY93" xr:uid="{5EEC3E95-6CA8-4ABD-9BC6-5913DFC7B564}"/>
  <mergeCells count="5">
    <mergeCell ref="A93:C93"/>
    <mergeCell ref="D2:P2"/>
    <mergeCell ref="C2:C4"/>
    <mergeCell ref="B2:B4"/>
    <mergeCell ref="A2:A4"/>
  </mergeCells>
  <printOptions horizontalCentered="1"/>
  <pageMargins left="0.11811023622047245" right="0.11811023622047245" top="0.35433070866141736" bottom="0.74803149606299213" header="0.31496062992125984" footer="0.31496062992125984"/>
  <pageSetup paperSize="9" scale="75" orientation="landscape" verticalDpi="0" r:id="rId1"/>
  <headerFooter>
    <oddFooter>&amp;A&amp;RPage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CC4D3-7244-47C4-A546-C68D776F30B5}">
  <dimension ref="A1:Q12"/>
  <sheetViews>
    <sheetView zoomScale="90" zoomScaleNormal="90" workbookViewId="0">
      <pane xSplit="3" ySplit="3" topLeftCell="D4" activePane="bottomRight" state="frozen"/>
      <selection pane="topRight" activeCell="D1" sqref="D1"/>
      <selection pane="bottomLeft" activeCell="A3" sqref="A3"/>
      <selection pane="bottomRight" activeCell="H5" sqref="H5"/>
    </sheetView>
  </sheetViews>
  <sheetFormatPr defaultRowHeight="20.5"/>
  <cols>
    <col min="1" max="1" width="8.7265625" style="96"/>
    <col min="2" max="2" width="12.1796875" style="96" customWidth="1"/>
    <col min="3" max="3" width="10.90625" style="96" bestFit="1" customWidth="1"/>
    <col min="4" max="4" width="15.90625" style="97" bestFit="1" customWidth="1"/>
    <col min="5" max="5" width="10.1796875" style="97" bestFit="1" customWidth="1"/>
    <col min="6" max="6" width="13.1796875" style="97" bestFit="1" customWidth="1"/>
    <col min="7" max="7" width="10.1796875" style="97" bestFit="1" customWidth="1"/>
    <col min="8" max="8" width="14.81640625" style="97" bestFit="1" customWidth="1"/>
    <col min="9" max="9" width="10.1796875" style="97" bestFit="1" customWidth="1"/>
    <col min="10" max="10" width="15.26953125" style="97" customWidth="1"/>
    <col min="11" max="11" width="10.1796875" style="97" bestFit="1" customWidth="1"/>
    <col min="12" max="12" width="18.08984375" style="97" customWidth="1"/>
    <col min="13" max="13" width="10.1796875" style="97" bestFit="1" customWidth="1"/>
    <col min="14" max="14" width="13.1796875" style="97" bestFit="1" customWidth="1"/>
    <col min="15" max="15" width="10.1796875" style="97" bestFit="1" customWidth="1"/>
    <col min="16" max="16" width="14.81640625" style="97" bestFit="1" customWidth="1"/>
    <col min="17" max="17" width="10.7265625" style="96" customWidth="1"/>
    <col min="18" max="16384" width="8.7265625" style="96"/>
  </cols>
  <sheetData>
    <row r="1" spans="1:17" ht="23">
      <c r="A1" s="105" t="s">
        <v>428</v>
      </c>
    </row>
    <row r="2" spans="1:17">
      <c r="C2" s="15" t="s">
        <v>220</v>
      </c>
      <c r="D2" s="15" t="s">
        <v>222</v>
      </c>
      <c r="E2" s="15" t="s">
        <v>377</v>
      </c>
      <c r="F2" s="15" t="s">
        <v>224</v>
      </c>
      <c r="G2" s="15" t="s">
        <v>378</v>
      </c>
      <c r="H2" s="15" t="s">
        <v>226</v>
      </c>
      <c r="I2" s="15" t="s">
        <v>379</v>
      </c>
      <c r="J2" s="15" t="s">
        <v>228</v>
      </c>
      <c r="K2" s="15" t="s">
        <v>380</v>
      </c>
      <c r="L2" s="15" t="s">
        <v>252</v>
      </c>
      <c r="M2" s="114" t="s">
        <v>381</v>
      </c>
      <c r="N2" s="15" t="s">
        <v>382</v>
      </c>
      <c r="O2" s="114" t="s">
        <v>383</v>
      </c>
      <c r="P2" s="15" t="s">
        <v>256</v>
      </c>
      <c r="Q2" s="114" t="s">
        <v>384</v>
      </c>
    </row>
    <row r="3" spans="1:17" ht="102.5" customHeight="1">
      <c r="A3" s="115" t="s">
        <v>0</v>
      </c>
      <c r="B3" s="115" t="s">
        <v>1</v>
      </c>
      <c r="C3" s="115" t="s">
        <v>385</v>
      </c>
      <c r="D3" s="107" t="s">
        <v>259</v>
      </c>
      <c r="E3" s="108"/>
      <c r="F3" s="107" t="s">
        <v>372</v>
      </c>
      <c r="G3" s="108"/>
      <c r="H3" s="107" t="s">
        <v>268</v>
      </c>
      <c r="I3" s="108"/>
      <c r="J3" s="109" t="s">
        <v>270</v>
      </c>
      <c r="K3" s="110"/>
      <c r="L3" s="111" t="s">
        <v>371</v>
      </c>
      <c r="M3" s="112"/>
      <c r="N3" s="107" t="s">
        <v>370</v>
      </c>
      <c r="O3" s="108"/>
      <c r="P3" s="69" t="s">
        <v>368</v>
      </c>
      <c r="Q3" s="69"/>
    </row>
    <row r="4" spans="1:17">
      <c r="A4" s="116"/>
      <c r="B4" s="116"/>
      <c r="C4" s="116"/>
      <c r="D4" s="103" t="s">
        <v>375</v>
      </c>
      <c r="E4" s="103" t="s">
        <v>376</v>
      </c>
      <c r="F4" s="103" t="s">
        <v>375</v>
      </c>
      <c r="G4" s="103" t="s">
        <v>376</v>
      </c>
      <c r="H4" s="103" t="s">
        <v>375</v>
      </c>
      <c r="I4" s="103" t="s">
        <v>376</v>
      </c>
      <c r="J4" s="104" t="s">
        <v>375</v>
      </c>
      <c r="K4" s="104" t="s">
        <v>376</v>
      </c>
      <c r="L4" s="106" t="s">
        <v>375</v>
      </c>
      <c r="M4" s="106" t="s">
        <v>376</v>
      </c>
      <c r="N4" s="103" t="s">
        <v>375</v>
      </c>
      <c r="O4" s="103" t="s">
        <v>376</v>
      </c>
      <c r="P4" s="35" t="s">
        <v>375</v>
      </c>
      <c r="Q4" s="113" t="s">
        <v>376</v>
      </c>
    </row>
    <row r="5" spans="1:17">
      <c r="A5" s="98">
        <v>1</v>
      </c>
      <c r="B5" s="99" t="s">
        <v>10</v>
      </c>
      <c r="C5" s="100">
        <v>519876</v>
      </c>
      <c r="D5" s="100">
        <f>SUM('1.รายรับ UC Basic Payment'!F81:F92)</f>
        <v>340869292.27999997</v>
      </c>
      <c r="E5" s="100">
        <f>D5/C5</f>
        <v>655.67422285314183</v>
      </c>
      <c r="F5" s="100">
        <f>SUM('1.รายรับ UC Basic Payment'!L81:L92)</f>
        <v>73710152.319999993</v>
      </c>
      <c r="G5" s="100">
        <f>F5/C5</f>
        <v>141.78410297840253</v>
      </c>
      <c r="H5" s="100">
        <f>SUM('1.รายรับ UC Basic Payment'!O81:O92)</f>
        <v>219953972.74999997</v>
      </c>
      <c r="I5" s="100">
        <f>H5/C5</f>
        <v>423.08929965991882</v>
      </c>
      <c r="J5" s="100">
        <f>SUM('1.รายรับ UC Basic Payment'!Q81:Q92)</f>
        <v>5810496.1200000001</v>
      </c>
      <c r="K5" s="100">
        <f>J5/C5</f>
        <v>11.176696212173672</v>
      </c>
      <c r="L5" s="100">
        <f>SUM(D5:H5)-J5</f>
        <v>628723718.68832576</v>
      </c>
      <c r="M5" s="100">
        <f>L5/C5</f>
        <v>1209.3724632187786</v>
      </c>
      <c r="N5" s="100">
        <f>SUM('1.รายรับ UC Basic Payment'!T81:T92)</f>
        <v>30274213.390000001</v>
      </c>
      <c r="O5" s="100">
        <f>N5/C5</f>
        <v>58.233527591194822</v>
      </c>
      <c r="P5" s="100">
        <f>SUM('1.รายรับ UC Basic Payment'!U81:U92)</f>
        <v>687796252</v>
      </c>
      <c r="Q5" s="100">
        <f>P5/C5</f>
        <v>1323.0005847548261</v>
      </c>
    </row>
    <row r="6" spans="1:17">
      <c r="A6" s="98">
        <v>2</v>
      </c>
      <c r="B6" s="99" t="s">
        <v>43</v>
      </c>
      <c r="C6" s="100">
        <v>319872</v>
      </c>
      <c r="D6" s="100">
        <f>SUM('1.รายรับ UC Basic Payment'!F5:F12)</f>
        <v>263623894.20999998</v>
      </c>
      <c r="E6" s="100">
        <f t="shared" ref="E6:E12" si="0">D6/C6</f>
        <v>824.1543311387054</v>
      </c>
      <c r="F6" s="100">
        <f>SUM('1.รายรับ UC Basic Payment'!L5:L12)</f>
        <v>57567324.349999994</v>
      </c>
      <c r="G6" s="100">
        <f t="shared" ref="G6:G12" si="1">F6/C6</f>
        <v>179.96987654436774</v>
      </c>
      <c r="H6" s="100">
        <f>SUM('1.รายรับ UC Basic Payment'!O5:O12)</f>
        <v>215563707.44</v>
      </c>
      <c r="I6" s="100">
        <f t="shared" ref="I6:I12" si="2">H6/C6</f>
        <v>673.90614820928374</v>
      </c>
      <c r="J6" s="100">
        <v>0</v>
      </c>
      <c r="K6" s="100">
        <f t="shared" ref="K6:K12" si="3">J6/C6</f>
        <v>0</v>
      </c>
      <c r="L6" s="100">
        <f>SUM(D6:H6)-J6</f>
        <v>536755930.12420768</v>
      </c>
      <c r="M6" s="100">
        <f t="shared" ref="M6:M11" si="4">L6/C6</f>
        <v>1678.0334950361635</v>
      </c>
      <c r="N6" s="100">
        <f>SUM('1.รายรับ UC Basic Payment'!T5:T12)</f>
        <v>17232732.75</v>
      </c>
      <c r="O6" s="100">
        <f t="shared" ref="O6:O12" si="5">N6/C6</f>
        <v>53.873839379501803</v>
      </c>
      <c r="P6" s="100">
        <f>SUM('1.รายรับ UC Basic Payment'!U5:U12)</f>
        <v>331138982</v>
      </c>
      <c r="Q6" s="100">
        <f t="shared" ref="Q6:Q12" si="6">P6/C6</f>
        <v>1035.2234081132453</v>
      </c>
    </row>
    <row r="7" spans="1:17">
      <c r="A7" s="98">
        <v>3</v>
      </c>
      <c r="B7" s="99" t="s">
        <v>61</v>
      </c>
      <c r="C7" s="100">
        <v>495449</v>
      </c>
      <c r="D7" s="100">
        <f>SUM('1.รายรับ UC Basic Payment'!F40:F53)</f>
        <v>399773906.4600001</v>
      </c>
      <c r="E7" s="100">
        <f t="shared" si="0"/>
        <v>806.89214522584587</v>
      </c>
      <c r="F7" s="100">
        <f>SUM('1.รายรับ UC Basic Payment'!L40:L53)</f>
        <v>83942303.959999993</v>
      </c>
      <c r="G7" s="100">
        <f t="shared" si="1"/>
        <v>169.42673001661117</v>
      </c>
      <c r="H7" s="100">
        <f>SUM('1.รายรับ UC Basic Payment'!O40:O53)</f>
        <v>333635541.47000003</v>
      </c>
      <c r="I7" s="100">
        <f t="shared" si="2"/>
        <v>673.40037313628659</v>
      </c>
      <c r="J7" s="100">
        <f>SUM('1.รายรับ UC Basic Payment'!Q40:Q53)</f>
        <v>15409187.77</v>
      </c>
      <c r="K7" s="100">
        <f t="shared" si="3"/>
        <v>31.101461038371255</v>
      </c>
      <c r="L7" s="100">
        <f>SUM(D7:H7)-J7</f>
        <v>801943540.43887544</v>
      </c>
      <c r="M7" s="100">
        <f t="shared" si="4"/>
        <v>1618.6197579142868</v>
      </c>
      <c r="N7" s="100">
        <f>SUM('1.รายรับ UC Basic Payment'!T40:T53)</f>
        <v>28432266.979999997</v>
      </c>
      <c r="O7" s="100">
        <f t="shared" si="5"/>
        <v>57.386869243857582</v>
      </c>
      <c r="P7" s="100">
        <f>SUM('1.รายรับ UC Basic Payment'!U40:U53)</f>
        <v>722486112</v>
      </c>
      <c r="Q7" s="100">
        <f t="shared" si="6"/>
        <v>1458.2451715514615</v>
      </c>
    </row>
    <row r="8" spans="1:17">
      <c r="A8" s="98">
        <v>4</v>
      </c>
      <c r="B8" s="99" t="s">
        <v>92</v>
      </c>
      <c r="C8" s="100">
        <v>833150</v>
      </c>
      <c r="D8" s="100">
        <f>SUM('1.รายรับ UC Basic Payment'!F63:F80)</f>
        <v>624520059.65999997</v>
      </c>
      <c r="E8" s="100">
        <f t="shared" si="0"/>
        <v>749.5889811678569</v>
      </c>
      <c r="F8" s="100">
        <f>SUM('1.รายรับ UC Basic Payment'!L63:L80)</f>
        <v>134947255.75999999</v>
      </c>
      <c r="G8" s="100">
        <f t="shared" si="1"/>
        <v>161.97234082698193</v>
      </c>
      <c r="H8" s="100">
        <f>SUM('1.รายรับ UC Basic Payment'!O63:O80)</f>
        <v>839327068.51000011</v>
      </c>
      <c r="I8" s="100">
        <f t="shared" si="2"/>
        <v>1007.4141133169298</v>
      </c>
      <c r="J8" s="100">
        <f>SUM('1.รายรับ UC Basic Payment'!Q63:Q80)</f>
        <v>97816575.920000002</v>
      </c>
      <c r="K8" s="100">
        <f t="shared" si="3"/>
        <v>117.40572036247974</v>
      </c>
      <c r="L8" s="100">
        <f>SUM(D8:H8)-J8</f>
        <v>1500978719.571322</v>
      </c>
      <c r="M8" s="100">
        <f t="shared" si="4"/>
        <v>1801.5708090635803</v>
      </c>
      <c r="N8" s="100">
        <f>SUM('1.รายรับ UC Basic Payment'!T63:T80)</f>
        <v>52759799.190000013</v>
      </c>
      <c r="O8" s="100">
        <f t="shared" si="5"/>
        <v>63.325690679949602</v>
      </c>
      <c r="P8" s="100">
        <f>SUM('1.รายรับ UC Basic Payment'!U63:U80)</f>
        <v>1158768126</v>
      </c>
      <c r="Q8" s="100">
        <f t="shared" si="6"/>
        <v>1390.8277333013264</v>
      </c>
    </row>
    <row r="9" spans="1:17">
      <c r="A9" s="98">
        <v>5</v>
      </c>
      <c r="B9" s="99" t="s">
        <v>134</v>
      </c>
      <c r="C9" s="100">
        <v>371185</v>
      </c>
      <c r="D9" s="100">
        <f>SUM('1.รายรับ UC Basic Payment'!F54:F62)</f>
        <v>287536842.72000003</v>
      </c>
      <c r="E9" s="100">
        <f t="shared" si="0"/>
        <v>774.64564225386266</v>
      </c>
      <c r="F9" s="100">
        <f>SUM('1.รายรับ UC Basic Payment'!L54:L62)</f>
        <v>60393467.310000002</v>
      </c>
      <c r="G9" s="100">
        <f t="shared" si="1"/>
        <v>162.70449320419738</v>
      </c>
      <c r="H9" s="100">
        <f>SUM('1.รายรับ UC Basic Payment'!O54:O62)</f>
        <v>323601858.43000007</v>
      </c>
      <c r="I9" s="100">
        <f t="shared" si="2"/>
        <v>871.80747721486603</v>
      </c>
      <c r="J9" s="100">
        <f>SUM('1.รายรับ UC Basic Payment'!Q54:Q62)</f>
        <v>0</v>
      </c>
      <c r="K9" s="100">
        <f t="shared" si="3"/>
        <v>0</v>
      </c>
      <c r="L9" s="100">
        <f>SUM(D9:H9)-J9</f>
        <v>671533105.8101356</v>
      </c>
      <c r="M9" s="100">
        <f t="shared" si="4"/>
        <v>1809.1601379639144</v>
      </c>
      <c r="N9" s="100">
        <f>SUM('1.รายรับ UC Basic Payment'!T54:T62)</f>
        <v>22465223.670000002</v>
      </c>
      <c r="O9" s="100">
        <f t="shared" si="5"/>
        <v>60.522983606557382</v>
      </c>
      <c r="P9" s="100">
        <f>SUM('1.รายรับ UC Basic Payment'!U54:U62)</f>
        <v>553541081</v>
      </c>
      <c r="Q9" s="100">
        <f t="shared" si="6"/>
        <v>1491.2808464781713</v>
      </c>
    </row>
    <row r="10" spans="1:17">
      <c r="A10" s="98">
        <v>6</v>
      </c>
      <c r="B10" s="99" t="s">
        <v>153</v>
      </c>
      <c r="C10" s="100">
        <v>375674</v>
      </c>
      <c r="D10" s="100">
        <f>SUM('1.รายรับ UC Basic Payment'!F13:F18)</f>
        <v>277679121.01999998</v>
      </c>
      <c r="E10" s="100">
        <f t="shared" si="0"/>
        <v>739.14915863221836</v>
      </c>
      <c r="F10" s="100">
        <f>SUM('1.รายรับ UC Basic Payment'!L13:L18)</f>
        <v>58521340.07</v>
      </c>
      <c r="G10" s="100">
        <f t="shared" si="1"/>
        <v>155.77692379563132</v>
      </c>
      <c r="H10" s="100">
        <f>SUM('1.รายรับ UC Basic Payment'!O13:O18)</f>
        <v>205196204.42000002</v>
      </c>
      <c r="I10" s="100">
        <f t="shared" si="2"/>
        <v>546.2081603198518</v>
      </c>
      <c r="J10" s="100">
        <f>SUM('1.รายรับ UC Basic Payment'!Q13:Q18)</f>
        <v>26378283.229999997</v>
      </c>
      <c r="K10" s="100">
        <f t="shared" si="3"/>
        <v>70.215887258633813</v>
      </c>
      <c r="L10" s="100">
        <f>SUM(D10:H10)-J10</f>
        <v>515019277.20608234</v>
      </c>
      <c r="M10" s="100">
        <f t="shared" si="4"/>
        <v>1370.9207376770348</v>
      </c>
      <c r="N10" s="100">
        <f>SUM('1.รายรับ UC Basic Payment'!T13:T18)</f>
        <v>20535757.120000001</v>
      </c>
      <c r="O10" s="100">
        <f t="shared" si="5"/>
        <v>54.663769970772535</v>
      </c>
      <c r="P10" s="100">
        <f>SUM('1.รายรับ UC Basic Payment'!U13:U18)</f>
        <v>397976849</v>
      </c>
      <c r="Q10" s="100">
        <f t="shared" si="6"/>
        <v>1059.3675607042276</v>
      </c>
    </row>
    <row r="11" spans="1:17">
      <c r="A11" s="98">
        <v>7</v>
      </c>
      <c r="B11" s="99" t="s">
        <v>166</v>
      </c>
      <c r="C11" s="100">
        <v>1137390</v>
      </c>
      <c r="D11" s="100">
        <f>SUM('1.รายรับ UC Basic Payment'!F19:F39)</f>
        <v>898928242.61000001</v>
      </c>
      <c r="E11" s="100">
        <f t="shared" si="0"/>
        <v>790.34301568503327</v>
      </c>
      <c r="F11" s="100">
        <f>SUM('1.รายรับ UC Basic Payment'!L19:L39)</f>
        <v>191812518.28</v>
      </c>
      <c r="G11" s="100">
        <f t="shared" si="1"/>
        <v>168.64269800156498</v>
      </c>
      <c r="H11" s="100">
        <f>SUM('1.รายรับ UC Basic Payment'!O19:O39)</f>
        <v>1057049390.99</v>
      </c>
      <c r="I11" s="100">
        <f t="shared" si="2"/>
        <v>929.36406244999512</v>
      </c>
      <c r="J11" s="100">
        <f>SUM('1.รายรับ UC Basic Payment'!Q19:Q39)</f>
        <v>0</v>
      </c>
      <c r="K11" s="100">
        <f t="shared" si="3"/>
        <v>0</v>
      </c>
      <c r="L11" s="100">
        <f>SUM(D11:H11)-J11</f>
        <v>2147791110.8657141</v>
      </c>
      <c r="M11" s="100">
        <f t="shared" si="4"/>
        <v>1888.3506192824925</v>
      </c>
      <c r="N11" s="100">
        <f>SUM('1.รายรับ UC Basic Payment'!T19:T39)</f>
        <v>73795356.899999991</v>
      </c>
      <c r="O11" s="100">
        <f t="shared" si="5"/>
        <v>64.881313269854658</v>
      </c>
      <c r="P11" s="100">
        <f>SUM('1.รายรับ UC Basic Payment'!U19:U39)</f>
        <v>1437485259</v>
      </c>
      <c r="Q11" s="100">
        <f t="shared" si="6"/>
        <v>1263.845522643948</v>
      </c>
    </row>
    <row r="12" spans="1:17">
      <c r="A12" s="101" t="s">
        <v>212</v>
      </c>
      <c r="B12" s="101"/>
      <c r="C12" s="102">
        <f>SUM(C5:C11)</f>
        <v>4052596</v>
      </c>
      <c r="D12" s="102">
        <f>SUM(D5:D11)</f>
        <v>3092931358.9600005</v>
      </c>
      <c r="E12" s="102">
        <f t="shared" si="0"/>
        <v>763.19755508814615</v>
      </c>
      <c r="F12" s="102">
        <f t="shared" ref="F12:P12" si="7">SUM(F5:F11)</f>
        <v>660894362.04999995</v>
      </c>
      <c r="G12" s="102">
        <f t="shared" si="1"/>
        <v>163.07926130559275</v>
      </c>
      <c r="H12" s="102">
        <f t="shared" si="7"/>
        <v>3194327744.0100002</v>
      </c>
      <c r="I12" s="102">
        <f t="shared" si="2"/>
        <v>788.21766196531814</v>
      </c>
      <c r="J12" s="102">
        <f t="shared" si="7"/>
        <v>145414543.03999999</v>
      </c>
      <c r="K12" s="102">
        <f t="shared" si="3"/>
        <v>35.881825634728948</v>
      </c>
      <c r="L12" s="102">
        <f t="shared" si="7"/>
        <v>6802745402.7046633</v>
      </c>
      <c r="M12" s="102">
        <f>L12/C12</f>
        <v>1678.6142518782192</v>
      </c>
      <c r="N12" s="102">
        <f t="shared" si="7"/>
        <v>245495350</v>
      </c>
      <c r="O12" s="102">
        <f t="shared" si="5"/>
        <v>60.577306496872623</v>
      </c>
      <c r="P12" s="102">
        <f t="shared" si="7"/>
        <v>5289192661</v>
      </c>
      <c r="Q12" s="102">
        <f t="shared" si="6"/>
        <v>1305.1369198903617</v>
      </c>
    </row>
  </sheetData>
  <mergeCells count="11">
    <mergeCell ref="H3:I3"/>
    <mergeCell ref="J3:K3"/>
    <mergeCell ref="L3:M3"/>
    <mergeCell ref="N3:O3"/>
    <mergeCell ref="P3:Q3"/>
    <mergeCell ref="A3:A4"/>
    <mergeCell ref="B3:B4"/>
    <mergeCell ref="C3:C4"/>
    <mergeCell ref="A12:B12"/>
    <mergeCell ref="D3:E3"/>
    <mergeCell ref="F3:G3"/>
  </mergeCells>
  <printOptions horizontalCentered="1"/>
  <pageMargins left="0.11811023622047245" right="0.11811023622047245" top="0.35433070866141736" bottom="0.35433070866141736" header="0.11811023622047245" footer="0.11811023622047245"/>
  <pageSetup paperSize="9" scale="65" orientation="landscape" verticalDpi="0" r:id="rId1"/>
  <headerFooter>
    <oddFooter>&amp;A&amp;RPage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01908-0665-41CD-9A81-D6226B5A4D06}">
  <dimension ref="A1:V93"/>
  <sheetViews>
    <sheetView workbookViewId="0">
      <pane xSplit="5" ySplit="4" topLeftCell="I5" activePane="bottomRight" state="frozen"/>
      <selection pane="topRight" activeCell="F1" sqref="F1"/>
      <selection pane="bottomLeft" activeCell="A5" sqref="A5"/>
      <selection pane="bottomRight" activeCell="J1" sqref="J1:O1"/>
    </sheetView>
  </sheetViews>
  <sheetFormatPr defaultRowHeight="20.5"/>
  <cols>
    <col min="1" max="1" width="8.7265625" style="1"/>
    <col min="2" max="2" width="3.90625" style="1" bestFit="1" customWidth="1"/>
    <col min="3" max="3" width="11.36328125" style="1" bestFit="1" customWidth="1"/>
    <col min="4" max="4" width="6.26953125" style="1" bestFit="1" customWidth="1"/>
    <col min="5" max="5" width="19.6328125" style="1" customWidth="1"/>
    <col min="6" max="6" width="9.6328125" style="1" customWidth="1"/>
    <col min="7" max="8" width="8.7265625" style="1"/>
    <col min="9" max="9" width="22.81640625" style="1" bestFit="1" customWidth="1"/>
    <col min="10" max="10" width="18.54296875" style="13" customWidth="1"/>
    <col min="11" max="11" width="17.26953125" style="14" customWidth="1"/>
    <col min="12" max="12" width="18.6328125" style="13" customWidth="1"/>
    <col min="13" max="13" width="15.54296875" style="13" hidden="1" customWidth="1"/>
    <col min="14" max="14" width="19.7265625" style="13" customWidth="1"/>
    <col min="15" max="21" width="17.1796875" style="13" customWidth="1"/>
    <col min="22" max="22" width="15.54296875" style="13" bestFit="1" customWidth="1"/>
    <col min="23" max="16384" width="8.7265625" style="1"/>
  </cols>
  <sheetData>
    <row r="1" spans="1:22">
      <c r="A1" s="23" t="s">
        <v>234</v>
      </c>
      <c r="J1" s="15" t="s">
        <v>220</v>
      </c>
      <c r="K1" s="15" t="s">
        <v>222</v>
      </c>
      <c r="L1" s="15" t="s">
        <v>223</v>
      </c>
      <c r="M1" s="15"/>
      <c r="N1" s="15" t="s">
        <v>224</v>
      </c>
      <c r="O1" s="15" t="s">
        <v>225</v>
      </c>
      <c r="P1" s="15" t="s">
        <v>226</v>
      </c>
      <c r="Q1" s="15" t="s">
        <v>227</v>
      </c>
      <c r="R1" s="15" t="s">
        <v>228</v>
      </c>
      <c r="S1" s="15" t="s">
        <v>229</v>
      </c>
      <c r="T1" s="15" t="s">
        <v>230</v>
      </c>
      <c r="U1" s="15" t="s">
        <v>231</v>
      </c>
      <c r="V1" s="15" t="s">
        <v>232</v>
      </c>
    </row>
    <row r="2" spans="1:22" s="34" customFormat="1" ht="20.5" customHeight="1">
      <c r="A2" s="55" t="s">
        <v>2</v>
      </c>
      <c r="B2" s="55" t="s">
        <v>3</v>
      </c>
      <c r="C2" s="55" t="s">
        <v>4</v>
      </c>
      <c r="D2" s="55" t="s">
        <v>5</v>
      </c>
      <c r="E2" s="55" t="s">
        <v>6</v>
      </c>
      <c r="F2" s="56" t="s">
        <v>7</v>
      </c>
      <c r="G2" s="59" t="s">
        <v>8</v>
      </c>
      <c r="H2" s="49" t="s">
        <v>213</v>
      </c>
      <c r="I2" s="49" t="s">
        <v>9</v>
      </c>
      <c r="J2" s="53" t="s">
        <v>244</v>
      </c>
      <c r="K2" s="54" t="s">
        <v>243</v>
      </c>
      <c r="L2" s="41" t="s">
        <v>245</v>
      </c>
      <c r="M2" s="46" t="s">
        <v>233</v>
      </c>
      <c r="N2" s="42" t="s">
        <v>238</v>
      </c>
      <c r="O2" s="45" t="s">
        <v>214</v>
      </c>
      <c r="P2" s="45"/>
      <c r="Q2" s="45"/>
      <c r="R2" s="45"/>
      <c r="S2" s="45"/>
      <c r="T2" s="45"/>
      <c r="U2" s="44" t="s">
        <v>235</v>
      </c>
      <c r="V2" s="43" t="s">
        <v>221</v>
      </c>
    </row>
    <row r="3" spans="1:22" s="34" customFormat="1" ht="31" customHeight="1">
      <c r="A3" s="55"/>
      <c r="B3" s="55"/>
      <c r="C3" s="55"/>
      <c r="D3" s="55"/>
      <c r="E3" s="55"/>
      <c r="F3" s="57"/>
      <c r="G3" s="60"/>
      <c r="H3" s="50"/>
      <c r="I3" s="50"/>
      <c r="J3" s="53"/>
      <c r="K3" s="54"/>
      <c r="L3" s="41"/>
      <c r="M3" s="47"/>
      <c r="N3" s="42"/>
      <c r="O3" s="39" t="s">
        <v>215</v>
      </c>
      <c r="P3" s="39" t="s">
        <v>216</v>
      </c>
      <c r="Q3" s="39" t="s">
        <v>217</v>
      </c>
      <c r="R3" s="39" t="s">
        <v>218</v>
      </c>
      <c r="S3" s="39" t="s">
        <v>219</v>
      </c>
      <c r="T3" s="39" t="s">
        <v>219</v>
      </c>
      <c r="U3" s="44"/>
      <c r="V3" s="43"/>
    </row>
    <row r="4" spans="1:22" s="34" customFormat="1">
      <c r="A4" s="55"/>
      <c r="B4" s="55"/>
      <c r="C4" s="55"/>
      <c r="D4" s="55"/>
      <c r="E4" s="55"/>
      <c r="F4" s="58"/>
      <c r="G4" s="61"/>
      <c r="H4" s="51"/>
      <c r="I4" s="51"/>
      <c r="J4" s="53"/>
      <c r="K4" s="54"/>
      <c r="L4" s="41"/>
      <c r="M4" s="48"/>
      <c r="N4" s="42"/>
      <c r="O4" s="40"/>
      <c r="P4" s="40"/>
      <c r="Q4" s="40"/>
      <c r="R4" s="40"/>
      <c r="S4" s="40"/>
      <c r="T4" s="40"/>
      <c r="U4" s="44"/>
      <c r="V4" s="43"/>
    </row>
    <row r="5" spans="1:22">
      <c r="A5" s="2">
        <v>1</v>
      </c>
      <c r="B5" s="2">
        <v>8</v>
      </c>
      <c r="C5" s="3" t="s">
        <v>10</v>
      </c>
      <c r="D5" s="4" t="s">
        <v>11</v>
      </c>
      <c r="E5" s="3" t="s">
        <v>12</v>
      </c>
      <c r="F5" s="5">
        <v>106257</v>
      </c>
      <c r="G5" s="6" t="s">
        <v>13</v>
      </c>
      <c r="H5" s="7">
        <v>392</v>
      </c>
      <c r="I5" s="8" t="s">
        <v>14</v>
      </c>
      <c r="J5" s="16">
        <v>371695927.36000013</v>
      </c>
      <c r="K5" s="16">
        <v>496461136.93000007</v>
      </c>
      <c r="L5" s="17">
        <f>J5+K5</f>
        <v>868157064.2900002</v>
      </c>
      <c r="M5" s="17"/>
      <c r="N5" s="16">
        <v>721903928.11000013</v>
      </c>
      <c r="O5" s="16">
        <v>117698795.41857141</v>
      </c>
      <c r="P5" s="16">
        <v>48358028.335925907</v>
      </c>
      <c r="Q5" s="16">
        <v>343777.62366666272</v>
      </c>
      <c r="R5" s="16">
        <v>9351894.2853333354</v>
      </c>
      <c r="S5" s="16">
        <f t="shared" ref="S5:S20" si="0">O5+P5+Q5+R5</f>
        <v>175752495.66349733</v>
      </c>
      <c r="T5" s="16">
        <f>S5</f>
        <v>175752495.66349733</v>
      </c>
      <c r="U5" s="16">
        <f>N5-T5</f>
        <v>546151432.4465028</v>
      </c>
      <c r="V5" s="17">
        <f>L5-U5</f>
        <v>322005631.8434974</v>
      </c>
    </row>
    <row r="6" spans="1:22">
      <c r="A6" s="2">
        <v>2</v>
      </c>
      <c r="B6" s="2">
        <v>8</v>
      </c>
      <c r="C6" s="3" t="s">
        <v>10</v>
      </c>
      <c r="D6" s="4" t="s">
        <v>15</v>
      </c>
      <c r="E6" s="3" t="s">
        <v>16</v>
      </c>
      <c r="F6" s="5">
        <v>38531</v>
      </c>
      <c r="G6" s="6" t="s">
        <v>17</v>
      </c>
      <c r="H6" s="9">
        <v>60</v>
      </c>
      <c r="I6" s="8" t="s">
        <v>18</v>
      </c>
      <c r="J6" s="16">
        <v>55808973.539999992</v>
      </c>
      <c r="K6" s="16">
        <v>28513173.060000002</v>
      </c>
      <c r="L6" s="17">
        <f t="shared" ref="L6:L69" si="1">J6+K6</f>
        <v>84322146.599999994</v>
      </c>
      <c r="M6" s="17"/>
      <c r="N6" s="16">
        <v>94946283.099999994</v>
      </c>
      <c r="O6" s="16">
        <v>-10702620.203619629</v>
      </c>
      <c r="P6" s="16">
        <v>-1570921.6554999985</v>
      </c>
      <c r="Q6" s="16">
        <v>-201649.86132530496</v>
      </c>
      <c r="R6" s="16">
        <v>1886213.845962733</v>
      </c>
      <c r="S6" s="16">
        <f t="shared" si="0"/>
        <v>-10588977.8744822</v>
      </c>
      <c r="T6" s="16">
        <v>0</v>
      </c>
      <c r="U6" s="16">
        <f t="shared" ref="U6:U69" si="2">N6-T6</f>
        <v>94946283.099999994</v>
      </c>
      <c r="V6" s="17">
        <f t="shared" ref="V6:V69" si="3">L6-U6</f>
        <v>-10624136.5</v>
      </c>
    </row>
    <row r="7" spans="1:22">
      <c r="A7" s="2">
        <v>3</v>
      </c>
      <c r="B7" s="2">
        <v>8</v>
      </c>
      <c r="C7" s="3" t="s">
        <v>10</v>
      </c>
      <c r="D7" s="4" t="s">
        <v>19</v>
      </c>
      <c r="E7" s="3" t="s">
        <v>20</v>
      </c>
      <c r="F7" s="5">
        <v>43673</v>
      </c>
      <c r="G7" s="6" t="s">
        <v>17</v>
      </c>
      <c r="H7" s="9">
        <v>55</v>
      </c>
      <c r="I7" s="8" t="s">
        <v>18</v>
      </c>
      <c r="J7" s="16">
        <v>51401116.599999987</v>
      </c>
      <c r="K7" s="16">
        <v>19815034.099999987</v>
      </c>
      <c r="L7" s="17">
        <f t="shared" si="1"/>
        <v>71216150.699999973</v>
      </c>
      <c r="M7" s="17"/>
      <c r="N7" s="16">
        <v>92698595.169999987</v>
      </c>
      <c r="O7" s="16">
        <v>-15855659.693619609</v>
      </c>
      <c r="P7" s="16">
        <v>-3572814.4354999978</v>
      </c>
      <c r="Q7" s="16">
        <v>3316185.6286746953</v>
      </c>
      <c r="R7" s="16">
        <v>-631355.06403726712</v>
      </c>
      <c r="S7" s="16">
        <f t="shared" si="0"/>
        <v>-16743643.564482177</v>
      </c>
      <c r="T7" s="16">
        <v>0</v>
      </c>
      <c r="U7" s="16">
        <f t="shared" si="2"/>
        <v>92698595.169999987</v>
      </c>
      <c r="V7" s="17">
        <f t="shared" si="3"/>
        <v>-21482444.470000014</v>
      </c>
    </row>
    <row r="8" spans="1:22">
      <c r="A8" s="2">
        <v>4</v>
      </c>
      <c r="B8" s="2">
        <v>8</v>
      </c>
      <c r="C8" s="3" t="s">
        <v>10</v>
      </c>
      <c r="D8" s="4" t="s">
        <v>21</v>
      </c>
      <c r="E8" s="3" t="s">
        <v>22</v>
      </c>
      <c r="F8" s="5">
        <v>26584</v>
      </c>
      <c r="G8" s="6" t="s">
        <v>17</v>
      </c>
      <c r="H8" s="9">
        <v>65</v>
      </c>
      <c r="I8" s="8" t="s">
        <v>23</v>
      </c>
      <c r="J8" s="16">
        <v>42610837.080000006</v>
      </c>
      <c r="K8" s="16">
        <v>28223219.619999997</v>
      </c>
      <c r="L8" s="17">
        <f t="shared" si="1"/>
        <v>70834056.700000003</v>
      </c>
      <c r="M8" s="17"/>
      <c r="N8" s="16">
        <v>78946369.720000029</v>
      </c>
      <c r="O8" s="16">
        <v>14758253.91361317</v>
      </c>
      <c r="P8" s="16">
        <v>3886073.0723123569</v>
      </c>
      <c r="Q8" s="16">
        <v>4319101.0876951683</v>
      </c>
      <c r="R8" s="16">
        <v>547615.10552105214</v>
      </c>
      <c r="S8" s="16">
        <f t="shared" si="0"/>
        <v>23511043.179141745</v>
      </c>
      <c r="T8" s="16">
        <f t="shared" ref="T8:T68" si="4">S8</f>
        <v>23511043.179141745</v>
      </c>
      <c r="U8" s="16">
        <f t="shared" si="2"/>
        <v>55435326.540858284</v>
      </c>
      <c r="V8" s="17">
        <f t="shared" si="3"/>
        <v>15398730.159141719</v>
      </c>
    </row>
    <row r="9" spans="1:22">
      <c r="A9" s="2">
        <v>5</v>
      </c>
      <c r="B9" s="2">
        <v>8</v>
      </c>
      <c r="C9" s="3" t="s">
        <v>10</v>
      </c>
      <c r="D9" s="4" t="s">
        <v>24</v>
      </c>
      <c r="E9" s="3" t="s">
        <v>25</v>
      </c>
      <c r="F9" s="5">
        <v>17227</v>
      </c>
      <c r="G9" s="6" t="s">
        <v>17</v>
      </c>
      <c r="H9" s="7">
        <v>36</v>
      </c>
      <c r="I9" s="8" t="s">
        <v>23</v>
      </c>
      <c r="J9" s="16">
        <v>35303664.760000005</v>
      </c>
      <c r="K9" s="16">
        <v>11752644.459999986</v>
      </c>
      <c r="L9" s="17">
        <f t="shared" si="1"/>
        <v>47056309.219999991</v>
      </c>
      <c r="M9" s="17"/>
      <c r="N9" s="16">
        <v>53488189.520000003</v>
      </c>
      <c r="O9" s="16">
        <v>-2996256.4263868332</v>
      </c>
      <c r="P9" s="16">
        <v>-1233307.5776876435</v>
      </c>
      <c r="Q9" s="16">
        <v>-397427.5123048313</v>
      </c>
      <c r="R9" s="16">
        <v>4402.4255210524425</v>
      </c>
      <c r="S9" s="16">
        <f t="shared" si="0"/>
        <v>-4622589.0908582555</v>
      </c>
      <c r="T9" s="16">
        <v>0</v>
      </c>
      <c r="U9" s="16">
        <f t="shared" si="2"/>
        <v>53488189.520000003</v>
      </c>
      <c r="V9" s="17">
        <f t="shared" si="3"/>
        <v>-6431880.3000000119</v>
      </c>
    </row>
    <row r="10" spans="1:22">
      <c r="A10" s="2">
        <v>6</v>
      </c>
      <c r="B10" s="2">
        <v>8</v>
      </c>
      <c r="C10" s="3" t="s">
        <v>10</v>
      </c>
      <c r="D10" s="4" t="s">
        <v>26</v>
      </c>
      <c r="E10" s="3" t="s">
        <v>27</v>
      </c>
      <c r="F10" s="5">
        <v>31882</v>
      </c>
      <c r="G10" s="6" t="s">
        <v>17</v>
      </c>
      <c r="H10" s="9">
        <v>39</v>
      </c>
      <c r="I10" s="8" t="s">
        <v>18</v>
      </c>
      <c r="J10" s="16">
        <v>51645094.790000029</v>
      </c>
      <c r="K10" s="16">
        <v>41712753.030000024</v>
      </c>
      <c r="L10" s="17">
        <f t="shared" si="1"/>
        <v>93357847.820000052</v>
      </c>
      <c r="M10" s="17"/>
      <c r="N10" s="16">
        <v>104873743.66999999</v>
      </c>
      <c r="O10" s="16">
        <v>-761001.22361965477</v>
      </c>
      <c r="P10" s="16">
        <v>6190416.7345000003</v>
      </c>
      <c r="Q10" s="16">
        <v>995181.95867469534</v>
      </c>
      <c r="R10" s="16">
        <v>5654841.515962733</v>
      </c>
      <c r="S10" s="16">
        <f t="shared" si="0"/>
        <v>12079438.985517774</v>
      </c>
      <c r="T10" s="16">
        <f t="shared" si="4"/>
        <v>12079438.985517774</v>
      </c>
      <c r="U10" s="16">
        <f t="shared" si="2"/>
        <v>92794304.684482217</v>
      </c>
      <c r="V10" s="17">
        <f t="shared" si="3"/>
        <v>563543.13551783562</v>
      </c>
    </row>
    <row r="11" spans="1:22">
      <c r="A11" s="2">
        <v>7</v>
      </c>
      <c r="B11" s="2">
        <v>8</v>
      </c>
      <c r="C11" s="3" t="s">
        <v>10</v>
      </c>
      <c r="D11" s="4" t="s">
        <v>28</v>
      </c>
      <c r="E11" s="3" t="s">
        <v>29</v>
      </c>
      <c r="F11" s="5">
        <v>52724</v>
      </c>
      <c r="G11" s="6" t="s">
        <v>17</v>
      </c>
      <c r="H11" s="9">
        <v>60</v>
      </c>
      <c r="I11" s="8" t="s">
        <v>18</v>
      </c>
      <c r="J11" s="16">
        <v>68491543.069999978</v>
      </c>
      <c r="K11" s="16">
        <v>29152298.030000016</v>
      </c>
      <c r="L11" s="17">
        <f t="shared" si="1"/>
        <v>97643841.099999994</v>
      </c>
      <c r="M11" s="17"/>
      <c r="N11" s="16">
        <v>113020237.46000004</v>
      </c>
      <c r="O11" s="16">
        <v>22657266.356380343</v>
      </c>
      <c r="P11" s="16">
        <v>2435837.8645000011</v>
      </c>
      <c r="Q11" s="16">
        <v>2280515.0286746956</v>
      </c>
      <c r="R11" s="16">
        <v>463778.15596273262</v>
      </c>
      <c r="S11" s="16">
        <f t="shared" si="0"/>
        <v>27837397.405517772</v>
      </c>
      <c r="T11" s="16">
        <f t="shared" si="4"/>
        <v>27837397.405517772</v>
      </c>
      <c r="U11" s="16">
        <f t="shared" si="2"/>
        <v>85182840.054482266</v>
      </c>
      <c r="V11" s="17">
        <f t="shared" si="3"/>
        <v>12461001.045517728</v>
      </c>
    </row>
    <row r="12" spans="1:22">
      <c r="A12" s="2">
        <v>8</v>
      </c>
      <c r="B12" s="2">
        <v>8</v>
      </c>
      <c r="C12" s="3" t="s">
        <v>10</v>
      </c>
      <c r="D12" s="4" t="s">
        <v>30</v>
      </c>
      <c r="E12" s="3" t="s">
        <v>31</v>
      </c>
      <c r="F12" s="5">
        <v>52422</v>
      </c>
      <c r="G12" s="6" t="s">
        <v>32</v>
      </c>
      <c r="H12" s="9">
        <v>114</v>
      </c>
      <c r="I12" s="10" t="s">
        <v>33</v>
      </c>
      <c r="J12" s="16">
        <v>121212682.77999999</v>
      </c>
      <c r="K12" s="16">
        <v>68067343.839999989</v>
      </c>
      <c r="L12" s="17">
        <f t="shared" si="1"/>
        <v>189280026.61999997</v>
      </c>
      <c r="M12" s="17"/>
      <c r="N12" s="16">
        <v>197804246.02999997</v>
      </c>
      <c r="O12" s="16">
        <v>-56469781.933636367</v>
      </c>
      <c r="P12" s="16">
        <v>-10726514.643698629</v>
      </c>
      <c r="Q12" s="16">
        <v>-2385015.5251351353</v>
      </c>
      <c r="R12" s="16">
        <v>-11042243.946103893</v>
      </c>
      <c r="S12" s="16">
        <f t="shared" si="0"/>
        <v>-80623556.04857403</v>
      </c>
      <c r="T12" s="16">
        <v>0</v>
      </c>
      <c r="U12" s="16">
        <f t="shared" si="2"/>
        <v>197804246.02999997</v>
      </c>
      <c r="V12" s="17">
        <f t="shared" si="3"/>
        <v>-8524219.4099999964</v>
      </c>
    </row>
    <row r="13" spans="1:22">
      <c r="A13" s="2">
        <v>9</v>
      </c>
      <c r="B13" s="2">
        <v>8</v>
      </c>
      <c r="C13" s="3" t="s">
        <v>10</v>
      </c>
      <c r="D13" s="4" t="s">
        <v>34</v>
      </c>
      <c r="E13" s="3" t="s">
        <v>35</v>
      </c>
      <c r="F13" s="5">
        <v>36813</v>
      </c>
      <c r="G13" s="6" t="s">
        <v>17</v>
      </c>
      <c r="H13" s="7">
        <v>48</v>
      </c>
      <c r="I13" s="8" t="s">
        <v>18</v>
      </c>
      <c r="J13" s="16">
        <v>55715126.269999996</v>
      </c>
      <c r="K13" s="16">
        <v>24873233.00999999</v>
      </c>
      <c r="L13" s="17">
        <f t="shared" si="1"/>
        <v>80588359.279999986</v>
      </c>
      <c r="M13" s="17"/>
      <c r="N13" s="16">
        <v>89693303.100000024</v>
      </c>
      <c r="O13" s="16">
        <v>-7755847.3336196542</v>
      </c>
      <c r="P13" s="16">
        <v>-951301.19549999945</v>
      </c>
      <c r="Q13" s="16">
        <v>942471.62867469527</v>
      </c>
      <c r="R13" s="16">
        <v>-1108331.2040372672</v>
      </c>
      <c r="S13" s="16">
        <f t="shared" si="0"/>
        <v>-8873008.1044822261</v>
      </c>
      <c r="T13" s="16">
        <v>0</v>
      </c>
      <c r="U13" s="16">
        <f t="shared" si="2"/>
        <v>89693303.100000024</v>
      </c>
      <c r="V13" s="17">
        <f t="shared" si="3"/>
        <v>-9104943.8200000376</v>
      </c>
    </row>
    <row r="14" spans="1:22">
      <c r="A14" s="2">
        <v>10</v>
      </c>
      <c r="B14" s="2">
        <v>8</v>
      </c>
      <c r="C14" s="3" t="s">
        <v>10</v>
      </c>
      <c r="D14" s="4" t="s">
        <v>36</v>
      </c>
      <c r="E14" s="3" t="s">
        <v>37</v>
      </c>
      <c r="F14" s="5">
        <v>42884</v>
      </c>
      <c r="G14" s="6" t="s">
        <v>17</v>
      </c>
      <c r="H14" s="7">
        <v>50</v>
      </c>
      <c r="I14" s="8" t="s">
        <v>18</v>
      </c>
      <c r="J14" s="16">
        <v>70350436.059999987</v>
      </c>
      <c r="K14" s="16">
        <v>21140256.579999998</v>
      </c>
      <c r="L14" s="17">
        <f t="shared" si="1"/>
        <v>91490692.639999986</v>
      </c>
      <c r="M14" s="17"/>
      <c r="N14" s="16">
        <v>101934583.93999998</v>
      </c>
      <c r="O14" s="16">
        <v>2019274.0163803548</v>
      </c>
      <c r="P14" s="16">
        <v>-251416.91549999826</v>
      </c>
      <c r="Q14" s="16">
        <v>5285615.0386746954</v>
      </c>
      <c r="R14" s="16">
        <v>-1470799.4940372668</v>
      </c>
      <c r="S14" s="16">
        <f t="shared" si="0"/>
        <v>5582672.6455177851</v>
      </c>
      <c r="T14" s="16">
        <f t="shared" si="4"/>
        <v>5582672.6455177851</v>
      </c>
      <c r="U14" s="16">
        <f t="shared" si="2"/>
        <v>96351911.294482201</v>
      </c>
      <c r="V14" s="17">
        <f t="shared" si="3"/>
        <v>-4861218.6544822156</v>
      </c>
    </row>
    <row r="15" spans="1:22">
      <c r="A15" s="2">
        <v>11</v>
      </c>
      <c r="B15" s="2">
        <v>8</v>
      </c>
      <c r="C15" s="3" t="s">
        <v>10</v>
      </c>
      <c r="D15" s="4" t="s">
        <v>38</v>
      </c>
      <c r="E15" s="20" t="s">
        <v>39</v>
      </c>
      <c r="F15" s="5">
        <v>59262</v>
      </c>
      <c r="G15" s="6" t="s">
        <v>32</v>
      </c>
      <c r="H15" s="9">
        <v>197</v>
      </c>
      <c r="I15" s="8" t="s">
        <v>33</v>
      </c>
      <c r="J15" s="16">
        <v>139000695.45000002</v>
      </c>
      <c r="K15" s="16">
        <v>122465872.02000001</v>
      </c>
      <c r="L15" s="17">
        <f t="shared" si="1"/>
        <v>261466567.47000003</v>
      </c>
      <c r="M15" s="17"/>
      <c r="N15" s="16">
        <v>259340997.90999997</v>
      </c>
      <c r="O15" s="16">
        <v>7273580.0063636601</v>
      </c>
      <c r="P15" s="16">
        <v>-649774.55369862914</v>
      </c>
      <c r="Q15" s="16">
        <v>4846068.6248648651</v>
      </c>
      <c r="R15" s="16">
        <v>4204298.1838961057</v>
      </c>
      <c r="S15" s="16">
        <f t="shared" si="0"/>
        <v>15674172.261426002</v>
      </c>
      <c r="T15" s="16">
        <f t="shared" si="4"/>
        <v>15674172.261426002</v>
      </c>
      <c r="U15" s="16">
        <f t="shared" si="2"/>
        <v>243666825.64857396</v>
      </c>
      <c r="V15" s="17">
        <f t="shared" si="3"/>
        <v>17799741.821426064</v>
      </c>
    </row>
    <row r="16" spans="1:22">
      <c r="A16" s="2">
        <v>12</v>
      </c>
      <c r="B16" s="2">
        <v>8</v>
      </c>
      <c r="C16" s="3" t="s">
        <v>10</v>
      </c>
      <c r="D16" s="4" t="s">
        <v>40</v>
      </c>
      <c r="E16" s="3" t="s">
        <v>41</v>
      </c>
      <c r="F16" s="5">
        <v>11617</v>
      </c>
      <c r="G16" s="6" t="s">
        <v>17</v>
      </c>
      <c r="H16" s="7">
        <v>20</v>
      </c>
      <c r="I16" s="8" t="s">
        <v>42</v>
      </c>
      <c r="J16" s="16">
        <v>21817629.420000002</v>
      </c>
      <c r="K16" s="16">
        <v>15039675.459999993</v>
      </c>
      <c r="L16" s="17">
        <f t="shared" si="1"/>
        <v>36857304.879999995</v>
      </c>
      <c r="M16" s="17"/>
      <c r="N16" s="16">
        <v>37748521.5</v>
      </c>
      <c r="O16" s="16">
        <v>-5717046.8535135128</v>
      </c>
      <c r="P16" s="16">
        <v>-318655.43228571489</v>
      </c>
      <c r="Q16" s="16">
        <v>959890.39416666632</v>
      </c>
      <c r="R16" s="16">
        <v>940177.47361111059</v>
      </c>
      <c r="S16" s="16">
        <f t="shared" si="0"/>
        <v>-4135634.4180214508</v>
      </c>
      <c r="T16" s="16">
        <v>0</v>
      </c>
      <c r="U16" s="16">
        <f t="shared" si="2"/>
        <v>37748521.5</v>
      </c>
      <c r="V16" s="17">
        <f t="shared" si="3"/>
        <v>-891216.62000000477</v>
      </c>
    </row>
    <row r="17" spans="1:22">
      <c r="A17" s="2">
        <v>13</v>
      </c>
      <c r="B17" s="2">
        <v>8</v>
      </c>
      <c r="C17" s="3" t="s">
        <v>43</v>
      </c>
      <c r="D17" s="4" t="s">
        <v>44</v>
      </c>
      <c r="E17" s="3" t="s">
        <v>45</v>
      </c>
      <c r="F17" s="5">
        <v>75260</v>
      </c>
      <c r="G17" s="6" t="s">
        <v>13</v>
      </c>
      <c r="H17" s="9">
        <v>272</v>
      </c>
      <c r="I17" s="8" t="s">
        <v>14</v>
      </c>
      <c r="J17" s="16">
        <v>303462799.06000006</v>
      </c>
      <c r="K17" s="16">
        <v>293931560.7299999</v>
      </c>
      <c r="L17" s="17">
        <f t="shared" si="1"/>
        <v>597394359.78999996</v>
      </c>
      <c r="M17" s="21">
        <f>J17/L17</f>
        <v>0.50797734208048984</v>
      </c>
      <c r="N17" s="16">
        <v>589635316.33999991</v>
      </c>
      <c r="O17" s="16">
        <v>-92789785.511428714</v>
      </c>
      <c r="P17" s="16">
        <v>-28795726.304074094</v>
      </c>
      <c r="Q17" s="16">
        <v>12567684.503666662</v>
      </c>
      <c r="R17" s="16">
        <v>4565247.325333342</v>
      </c>
      <c r="S17" s="16">
        <f t="shared" si="0"/>
        <v>-104452579.98650281</v>
      </c>
      <c r="T17" s="16">
        <v>0</v>
      </c>
      <c r="U17" s="16">
        <f t="shared" si="2"/>
        <v>589635316.33999991</v>
      </c>
      <c r="V17" s="17">
        <f t="shared" si="3"/>
        <v>7759043.4500000477</v>
      </c>
    </row>
    <row r="18" spans="1:22">
      <c r="A18" s="2">
        <v>14</v>
      </c>
      <c r="B18" s="2">
        <v>8</v>
      </c>
      <c r="C18" s="3" t="s">
        <v>43</v>
      </c>
      <c r="D18" s="4" t="s">
        <v>46</v>
      </c>
      <c r="E18" s="3" t="s">
        <v>47</v>
      </c>
      <c r="F18" s="5">
        <v>40926</v>
      </c>
      <c r="G18" s="6" t="s">
        <v>17</v>
      </c>
      <c r="H18" s="7">
        <v>37</v>
      </c>
      <c r="I18" s="8" t="s">
        <v>18</v>
      </c>
      <c r="J18" s="16">
        <v>66434567.679999992</v>
      </c>
      <c r="K18" s="16">
        <v>31108581.920000017</v>
      </c>
      <c r="L18" s="17">
        <f t="shared" si="1"/>
        <v>97543149.600000009</v>
      </c>
      <c r="M18" s="21">
        <f t="shared" ref="M18:M81" si="5">J18/L18</f>
        <v>0.68107876311592863</v>
      </c>
      <c r="N18" s="16">
        <v>103196551.2</v>
      </c>
      <c r="O18" s="16">
        <v>-8921933.2336196154</v>
      </c>
      <c r="P18" s="16">
        <v>413517.34450000152</v>
      </c>
      <c r="Q18" s="16">
        <v>-136677.63132530451</v>
      </c>
      <c r="R18" s="16">
        <v>2464693.8559627328</v>
      </c>
      <c r="S18" s="16">
        <f t="shared" si="0"/>
        <v>-6180399.6644821856</v>
      </c>
      <c r="T18" s="16">
        <v>0</v>
      </c>
      <c r="U18" s="16">
        <f t="shared" si="2"/>
        <v>103196551.2</v>
      </c>
      <c r="V18" s="17">
        <f t="shared" si="3"/>
        <v>-5653401.599999994</v>
      </c>
    </row>
    <row r="19" spans="1:22">
      <c r="A19" s="2">
        <v>15</v>
      </c>
      <c r="B19" s="2">
        <v>8</v>
      </c>
      <c r="C19" s="3" t="s">
        <v>43</v>
      </c>
      <c r="D19" s="4" t="s">
        <v>48</v>
      </c>
      <c r="E19" s="3" t="s">
        <v>49</v>
      </c>
      <c r="F19" s="5">
        <v>48369</v>
      </c>
      <c r="G19" s="6" t="s">
        <v>17</v>
      </c>
      <c r="H19" s="7">
        <v>73</v>
      </c>
      <c r="I19" s="8" t="s">
        <v>50</v>
      </c>
      <c r="J19" s="16">
        <v>121965204.85999998</v>
      </c>
      <c r="K19" s="16">
        <v>50297694.569999993</v>
      </c>
      <c r="L19" s="17">
        <f t="shared" si="1"/>
        <v>172262899.42999998</v>
      </c>
      <c r="M19" s="21">
        <f t="shared" si="5"/>
        <v>0.70801783357629622</v>
      </c>
      <c r="N19" s="16">
        <v>153611887.23000002</v>
      </c>
      <c r="O19" s="16">
        <v>-5025402.0844111145</v>
      </c>
      <c r="P19" s="16">
        <v>-423392.45573033392</v>
      </c>
      <c r="Q19" s="16">
        <v>803335.41375000123</v>
      </c>
      <c r="R19" s="16">
        <v>1979918.7980952403</v>
      </c>
      <c r="S19" s="16">
        <f t="shared" si="0"/>
        <v>-2665540.3282962069</v>
      </c>
      <c r="T19" s="16">
        <v>0</v>
      </c>
      <c r="U19" s="16">
        <f t="shared" si="2"/>
        <v>153611887.23000002</v>
      </c>
      <c r="V19" s="17">
        <f t="shared" si="3"/>
        <v>18651012.199999958</v>
      </c>
    </row>
    <row r="20" spans="1:22">
      <c r="A20" s="2">
        <v>16</v>
      </c>
      <c r="B20" s="2">
        <v>8</v>
      </c>
      <c r="C20" s="3" t="s">
        <v>43</v>
      </c>
      <c r="D20" s="4" t="s">
        <v>51</v>
      </c>
      <c r="E20" s="3" t="s">
        <v>52</v>
      </c>
      <c r="F20" s="5">
        <v>52362</v>
      </c>
      <c r="G20" s="6" t="s">
        <v>32</v>
      </c>
      <c r="H20" s="9">
        <v>157</v>
      </c>
      <c r="I20" s="8" t="s">
        <v>33</v>
      </c>
      <c r="J20" s="16">
        <v>105224908.71000004</v>
      </c>
      <c r="K20" s="16">
        <v>80000408.130000025</v>
      </c>
      <c r="L20" s="17">
        <f t="shared" si="1"/>
        <v>185225316.84000006</v>
      </c>
      <c r="M20" s="21">
        <f t="shared" si="5"/>
        <v>0.56809139541596587</v>
      </c>
      <c r="N20" s="16">
        <v>192522033.73000002</v>
      </c>
      <c r="O20" s="16">
        <v>-45915621.99363637</v>
      </c>
      <c r="P20" s="16">
        <v>-8351707.6136986315</v>
      </c>
      <c r="Q20" s="16">
        <v>-10366471.125135135</v>
      </c>
      <c r="R20" s="16">
        <v>-10535765.466103895</v>
      </c>
      <c r="S20" s="16">
        <f t="shared" si="0"/>
        <v>-75169566.198574036</v>
      </c>
      <c r="T20" s="16">
        <v>0</v>
      </c>
      <c r="U20" s="16">
        <f t="shared" si="2"/>
        <v>192522033.73000002</v>
      </c>
      <c r="V20" s="17">
        <f t="shared" si="3"/>
        <v>-7296716.8899999559</v>
      </c>
    </row>
    <row r="21" spans="1:22">
      <c r="A21" s="2">
        <v>17</v>
      </c>
      <c r="B21" s="2">
        <v>8</v>
      </c>
      <c r="C21" s="3" t="s">
        <v>43</v>
      </c>
      <c r="D21" s="4" t="s">
        <v>53</v>
      </c>
      <c r="E21" s="3" t="s">
        <v>54</v>
      </c>
      <c r="F21" s="5">
        <v>30021</v>
      </c>
      <c r="G21" s="6" t="s">
        <v>17</v>
      </c>
      <c r="H21" s="7">
        <v>41</v>
      </c>
      <c r="I21" s="8" t="s">
        <v>18</v>
      </c>
      <c r="J21" s="16">
        <v>59252171.660000004</v>
      </c>
      <c r="K21" s="16">
        <v>23691785.650000028</v>
      </c>
      <c r="L21" s="17">
        <f t="shared" si="1"/>
        <v>82943957.310000032</v>
      </c>
      <c r="M21" s="21">
        <f t="shared" si="5"/>
        <v>0.71436393417482069</v>
      </c>
      <c r="N21" s="16">
        <v>88616834.900000006</v>
      </c>
      <c r="O21" s="16">
        <v>-12372549.473619625</v>
      </c>
      <c r="P21" s="16">
        <v>-2225373.3254999984</v>
      </c>
      <c r="Q21" s="16">
        <v>975837.25867469516</v>
      </c>
      <c r="R21" s="16">
        <v>-869340.87403726671</v>
      </c>
      <c r="S21" s="16">
        <f t="shared" ref="S21:S84" si="6">O21+P21+Q21+R21</f>
        <v>-14491426.414482195</v>
      </c>
      <c r="T21" s="16">
        <v>0</v>
      </c>
      <c r="U21" s="16">
        <f t="shared" si="2"/>
        <v>88616834.900000006</v>
      </c>
      <c r="V21" s="17">
        <f t="shared" si="3"/>
        <v>-5672877.5899999738</v>
      </c>
    </row>
    <row r="22" spans="1:22">
      <c r="A22" s="2">
        <v>18</v>
      </c>
      <c r="B22" s="2">
        <v>8</v>
      </c>
      <c r="C22" s="3" t="s">
        <v>43</v>
      </c>
      <c r="D22" s="4" t="s">
        <v>55</v>
      </c>
      <c r="E22" s="3" t="s">
        <v>56</v>
      </c>
      <c r="F22" s="5">
        <v>30726</v>
      </c>
      <c r="G22" s="6" t="s">
        <v>17</v>
      </c>
      <c r="H22" s="9">
        <v>45</v>
      </c>
      <c r="I22" s="8" t="s">
        <v>18</v>
      </c>
      <c r="J22" s="16">
        <v>54795084.960000016</v>
      </c>
      <c r="K22" s="16">
        <v>36900377.220000006</v>
      </c>
      <c r="L22" s="17">
        <f t="shared" si="1"/>
        <v>91695462.180000022</v>
      </c>
      <c r="M22" s="21">
        <f t="shared" si="5"/>
        <v>0.59757684466910888</v>
      </c>
      <c r="N22" s="16">
        <v>94584562.550000012</v>
      </c>
      <c r="O22" s="16">
        <v>-11548420.803619623</v>
      </c>
      <c r="P22" s="16">
        <v>1110004.5245000012</v>
      </c>
      <c r="Q22" s="16">
        <v>-283356.12132530473</v>
      </c>
      <c r="R22" s="16">
        <v>2357297.5859627333</v>
      </c>
      <c r="S22" s="16">
        <f t="shared" si="6"/>
        <v>-8364474.8144821934</v>
      </c>
      <c r="T22" s="16">
        <v>0</v>
      </c>
      <c r="U22" s="16">
        <f t="shared" si="2"/>
        <v>94584562.550000012</v>
      </c>
      <c r="V22" s="17">
        <f t="shared" si="3"/>
        <v>-2889100.3699999899</v>
      </c>
    </row>
    <row r="23" spans="1:22">
      <c r="A23" s="2">
        <v>19</v>
      </c>
      <c r="B23" s="2">
        <v>8</v>
      </c>
      <c r="C23" s="3" t="s">
        <v>43</v>
      </c>
      <c r="D23" s="4" t="s">
        <v>57</v>
      </c>
      <c r="E23" s="3" t="s">
        <v>58</v>
      </c>
      <c r="F23" s="5">
        <v>31135</v>
      </c>
      <c r="G23" s="6" t="s">
        <v>17</v>
      </c>
      <c r="H23" s="7">
        <v>38</v>
      </c>
      <c r="I23" s="8" t="s">
        <v>18</v>
      </c>
      <c r="J23" s="16">
        <v>52018082.889999993</v>
      </c>
      <c r="K23" s="16">
        <v>28246403.460000001</v>
      </c>
      <c r="L23" s="17">
        <f t="shared" si="1"/>
        <v>80264486.349999994</v>
      </c>
      <c r="M23" s="21">
        <f t="shared" si="5"/>
        <v>0.64808342089390314</v>
      </c>
      <c r="N23" s="16">
        <v>83010548.859999985</v>
      </c>
      <c r="O23" s="16">
        <v>-13793398.803619638</v>
      </c>
      <c r="P23" s="16">
        <v>-3488702.9554999992</v>
      </c>
      <c r="Q23" s="16">
        <v>-808367.37132530473</v>
      </c>
      <c r="R23" s="16">
        <v>-172114.03403726779</v>
      </c>
      <c r="S23" s="16">
        <f t="shared" si="6"/>
        <v>-18262583.164482214</v>
      </c>
      <c r="T23" s="16">
        <v>0</v>
      </c>
      <c r="U23" s="16">
        <f t="shared" si="2"/>
        <v>83010548.859999985</v>
      </c>
      <c r="V23" s="17">
        <f t="shared" si="3"/>
        <v>-2746062.5099999905</v>
      </c>
    </row>
    <row r="24" spans="1:22">
      <c r="A24" s="2">
        <v>20</v>
      </c>
      <c r="B24" s="2">
        <v>8</v>
      </c>
      <c r="C24" s="3" t="s">
        <v>43</v>
      </c>
      <c r="D24" s="4" t="s">
        <v>59</v>
      </c>
      <c r="E24" s="3" t="s">
        <v>60</v>
      </c>
      <c r="F24" s="5">
        <v>11073</v>
      </c>
      <c r="G24" s="6" t="s">
        <v>17</v>
      </c>
      <c r="H24" s="7">
        <v>32</v>
      </c>
      <c r="I24" s="8" t="s">
        <v>42</v>
      </c>
      <c r="J24" s="16">
        <v>23690341.620000008</v>
      </c>
      <c r="K24" s="16">
        <v>15865013.760000002</v>
      </c>
      <c r="L24" s="17">
        <f t="shared" si="1"/>
        <v>39555355.38000001</v>
      </c>
      <c r="M24" s="21">
        <f t="shared" si="5"/>
        <v>0.59891616172859174</v>
      </c>
      <c r="N24" s="16">
        <v>42614738.000000007</v>
      </c>
      <c r="O24" s="16">
        <v>9446265.2564864904</v>
      </c>
      <c r="P24" s="16">
        <v>-139170.23228571471</v>
      </c>
      <c r="Q24" s="16">
        <v>1192600.4141666663</v>
      </c>
      <c r="R24" s="16">
        <v>-56501.906388889533</v>
      </c>
      <c r="S24" s="16">
        <f t="shared" si="6"/>
        <v>10443193.531978551</v>
      </c>
      <c r="T24" s="16">
        <f t="shared" si="4"/>
        <v>10443193.531978551</v>
      </c>
      <c r="U24" s="16">
        <f t="shared" si="2"/>
        <v>32171544.468021456</v>
      </c>
      <c r="V24" s="17">
        <f t="shared" si="3"/>
        <v>7383810.911978554</v>
      </c>
    </row>
    <row r="25" spans="1:22">
      <c r="A25" s="2">
        <v>21</v>
      </c>
      <c r="B25" s="2">
        <v>8</v>
      </c>
      <c r="C25" s="3" t="s">
        <v>61</v>
      </c>
      <c r="D25" s="4" t="s">
        <v>62</v>
      </c>
      <c r="E25" s="3" t="s">
        <v>63</v>
      </c>
      <c r="F25" s="5">
        <v>92396</v>
      </c>
      <c r="G25" s="6" t="s">
        <v>13</v>
      </c>
      <c r="H25" s="9">
        <v>548</v>
      </c>
      <c r="I25" s="8" t="s">
        <v>64</v>
      </c>
      <c r="J25" s="16">
        <v>384478894.52999985</v>
      </c>
      <c r="K25" s="16">
        <v>612419785.40999997</v>
      </c>
      <c r="L25" s="17">
        <f t="shared" si="1"/>
        <v>996898679.93999982</v>
      </c>
      <c r="M25" s="21">
        <f t="shared" si="5"/>
        <v>0.38567499613214495</v>
      </c>
      <c r="N25" s="16">
        <v>959131628.41999996</v>
      </c>
      <c r="O25" s="16">
        <v>-39131508.389999866</v>
      </c>
      <c r="P25" s="16">
        <v>-68838925.351199985</v>
      </c>
      <c r="Q25" s="16">
        <v>-14875938.440416668</v>
      </c>
      <c r="R25" s="16">
        <v>26568807.025599971</v>
      </c>
      <c r="S25" s="16">
        <f t="shared" si="6"/>
        <v>-96277565.156016544</v>
      </c>
      <c r="T25" s="16">
        <v>0</v>
      </c>
      <c r="U25" s="16">
        <f t="shared" si="2"/>
        <v>959131628.41999996</v>
      </c>
      <c r="V25" s="17">
        <f t="shared" si="3"/>
        <v>37767051.519999862</v>
      </c>
    </row>
    <row r="26" spans="1:22">
      <c r="A26" s="2">
        <v>22</v>
      </c>
      <c r="B26" s="2">
        <v>8</v>
      </c>
      <c r="C26" s="3" t="s">
        <v>61</v>
      </c>
      <c r="D26" s="4" t="s">
        <v>65</v>
      </c>
      <c r="E26" s="3" t="s">
        <v>66</v>
      </c>
      <c r="F26" s="5">
        <v>21519</v>
      </c>
      <c r="G26" s="6" t="s">
        <v>17</v>
      </c>
      <c r="H26" s="7">
        <v>30</v>
      </c>
      <c r="I26" s="8" t="s">
        <v>23</v>
      </c>
      <c r="J26" s="16">
        <v>47941353.37999998</v>
      </c>
      <c r="K26" s="16">
        <v>22510140.11999999</v>
      </c>
      <c r="L26" s="17">
        <f t="shared" si="1"/>
        <v>70451493.49999997</v>
      </c>
      <c r="M26" s="21">
        <f t="shared" si="5"/>
        <v>0.68048739633887256</v>
      </c>
      <c r="N26" s="16">
        <v>68989595.489999995</v>
      </c>
      <c r="O26" s="16">
        <v>-4492577.4563868269</v>
      </c>
      <c r="P26" s="16">
        <v>-162665.56768764369</v>
      </c>
      <c r="Q26" s="16">
        <v>1255692.1876951689</v>
      </c>
      <c r="R26" s="16">
        <v>668723.2355210525</v>
      </c>
      <c r="S26" s="16">
        <f t="shared" si="6"/>
        <v>-2730827.6008582492</v>
      </c>
      <c r="T26" s="16">
        <v>0</v>
      </c>
      <c r="U26" s="16">
        <f t="shared" si="2"/>
        <v>68989595.489999995</v>
      </c>
      <c r="V26" s="17">
        <f t="shared" si="3"/>
        <v>1461898.0099999756</v>
      </c>
    </row>
    <row r="27" spans="1:22">
      <c r="A27" s="2">
        <v>23</v>
      </c>
      <c r="B27" s="2">
        <v>8</v>
      </c>
      <c r="C27" s="3" t="s">
        <v>61</v>
      </c>
      <c r="D27" s="4" t="s">
        <v>67</v>
      </c>
      <c r="E27" s="3" t="s">
        <v>68</v>
      </c>
      <c r="F27" s="5">
        <v>46876</v>
      </c>
      <c r="G27" s="6" t="s">
        <v>32</v>
      </c>
      <c r="H27" s="7">
        <v>59</v>
      </c>
      <c r="I27" s="10" t="s">
        <v>50</v>
      </c>
      <c r="J27" s="16">
        <v>78957330.470000029</v>
      </c>
      <c r="K27" s="16">
        <v>54155751.860000014</v>
      </c>
      <c r="L27" s="17">
        <f t="shared" si="1"/>
        <v>133113082.33000004</v>
      </c>
      <c r="M27" s="21">
        <f t="shared" si="5"/>
        <v>0.59315980884776798</v>
      </c>
      <c r="N27" s="16">
        <v>124279869.41</v>
      </c>
      <c r="O27" s="16">
        <v>-685390.58441114426</v>
      </c>
      <c r="P27" s="16">
        <v>-699318.19573033601</v>
      </c>
      <c r="Q27" s="16">
        <v>5035229.6537500015</v>
      </c>
      <c r="R27" s="16">
        <v>2530120.4180952404</v>
      </c>
      <c r="S27" s="16">
        <f t="shared" si="6"/>
        <v>6180641.2917037616</v>
      </c>
      <c r="T27" s="16">
        <f t="shared" si="4"/>
        <v>6180641.2917037616</v>
      </c>
      <c r="U27" s="16">
        <f t="shared" si="2"/>
        <v>118099228.11829624</v>
      </c>
      <c r="V27" s="17">
        <f t="shared" si="3"/>
        <v>15013854.211703807</v>
      </c>
    </row>
    <row r="28" spans="1:22">
      <c r="A28" s="2">
        <v>24</v>
      </c>
      <c r="B28" s="2">
        <v>8</v>
      </c>
      <c r="C28" s="3" t="s">
        <v>61</v>
      </c>
      <c r="D28" s="4" t="s">
        <v>69</v>
      </c>
      <c r="E28" s="3" t="s">
        <v>70</v>
      </c>
      <c r="F28" s="5">
        <v>34687</v>
      </c>
      <c r="G28" s="6" t="s">
        <v>17</v>
      </c>
      <c r="H28" s="7">
        <v>34</v>
      </c>
      <c r="I28" s="8" t="s">
        <v>18</v>
      </c>
      <c r="J28" s="16">
        <v>63903828.950000003</v>
      </c>
      <c r="K28" s="16">
        <v>37279568.400000006</v>
      </c>
      <c r="L28" s="17">
        <f t="shared" si="1"/>
        <v>101183397.35000001</v>
      </c>
      <c r="M28" s="21">
        <f t="shared" si="5"/>
        <v>0.63156437344115324</v>
      </c>
      <c r="N28" s="16">
        <v>98546637.890000001</v>
      </c>
      <c r="O28" s="16">
        <v>-7531738.4436196536</v>
      </c>
      <c r="P28" s="16">
        <v>-2326659.5854999982</v>
      </c>
      <c r="Q28" s="16">
        <v>914341.92867469508</v>
      </c>
      <c r="R28" s="16">
        <v>1930937.0059627332</v>
      </c>
      <c r="S28" s="16">
        <f t="shared" si="6"/>
        <v>-7013119.0944822244</v>
      </c>
      <c r="T28" s="16">
        <v>0</v>
      </c>
      <c r="U28" s="16">
        <f t="shared" si="2"/>
        <v>98546637.890000001</v>
      </c>
      <c r="V28" s="17">
        <f t="shared" si="3"/>
        <v>2636759.4600000083</v>
      </c>
    </row>
    <row r="29" spans="1:22">
      <c r="A29" s="2">
        <v>25</v>
      </c>
      <c r="B29" s="2">
        <v>8</v>
      </c>
      <c r="C29" s="3" t="s">
        <v>61</v>
      </c>
      <c r="D29" s="4" t="s">
        <v>71</v>
      </c>
      <c r="E29" s="3" t="s">
        <v>72</v>
      </c>
      <c r="F29" s="5">
        <v>8710</v>
      </c>
      <c r="G29" s="6" t="s">
        <v>17</v>
      </c>
      <c r="H29" s="7">
        <v>20</v>
      </c>
      <c r="I29" s="8" t="s">
        <v>42</v>
      </c>
      <c r="J29" s="16">
        <v>21173024.629999999</v>
      </c>
      <c r="K29" s="16">
        <v>23450467.710000005</v>
      </c>
      <c r="L29" s="17">
        <f t="shared" si="1"/>
        <v>44623492.340000004</v>
      </c>
      <c r="M29" s="21">
        <f t="shared" si="5"/>
        <v>0.47448156833347477</v>
      </c>
      <c r="N29" s="16">
        <v>43183558.539999999</v>
      </c>
      <c r="O29" s="16">
        <v>10776108.706486501</v>
      </c>
      <c r="P29" s="16">
        <v>577865.05771428486</v>
      </c>
      <c r="Q29" s="16">
        <v>1808534.2941666662</v>
      </c>
      <c r="R29" s="16">
        <v>165942.71361111081</v>
      </c>
      <c r="S29" s="16">
        <f t="shared" si="6"/>
        <v>13328450.771978563</v>
      </c>
      <c r="T29" s="16">
        <f t="shared" si="4"/>
        <v>13328450.771978563</v>
      </c>
      <c r="U29" s="16">
        <f t="shared" si="2"/>
        <v>29855107.768021435</v>
      </c>
      <c r="V29" s="17">
        <f t="shared" si="3"/>
        <v>14768384.571978569</v>
      </c>
    </row>
    <row r="30" spans="1:22">
      <c r="A30" s="2">
        <v>26</v>
      </c>
      <c r="B30" s="2">
        <v>8</v>
      </c>
      <c r="C30" s="3" t="s">
        <v>61</v>
      </c>
      <c r="D30" s="4" t="s">
        <v>73</v>
      </c>
      <c r="E30" s="3" t="s">
        <v>74</v>
      </c>
      <c r="F30" s="5">
        <v>17762</v>
      </c>
      <c r="G30" s="6" t="s">
        <v>17</v>
      </c>
      <c r="H30" s="7">
        <v>30</v>
      </c>
      <c r="I30" s="8" t="s">
        <v>23</v>
      </c>
      <c r="J30" s="16">
        <v>31835661.950000007</v>
      </c>
      <c r="K30" s="16">
        <v>21867348.240000006</v>
      </c>
      <c r="L30" s="17">
        <f t="shared" si="1"/>
        <v>53703010.190000013</v>
      </c>
      <c r="M30" s="21">
        <f t="shared" si="5"/>
        <v>0.59280963650577811</v>
      </c>
      <c r="N30" s="16">
        <v>58727998.43999999</v>
      </c>
      <c r="O30" s="16">
        <v>-7881622.1763868332</v>
      </c>
      <c r="P30" s="16">
        <v>-913251.91768764332</v>
      </c>
      <c r="Q30" s="16">
        <v>-29572.782304831315</v>
      </c>
      <c r="R30" s="16">
        <v>-250135.12447894784</v>
      </c>
      <c r="S30" s="16">
        <f t="shared" si="6"/>
        <v>-9074582.0008582547</v>
      </c>
      <c r="T30" s="16">
        <v>0</v>
      </c>
      <c r="U30" s="16">
        <f t="shared" si="2"/>
        <v>58727998.43999999</v>
      </c>
      <c r="V30" s="17">
        <f t="shared" si="3"/>
        <v>-5024988.2499999776</v>
      </c>
    </row>
    <row r="31" spans="1:22">
      <c r="A31" s="2">
        <v>27</v>
      </c>
      <c r="B31" s="2">
        <v>8</v>
      </c>
      <c r="C31" s="3" t="s">
        <v>61</v>
      </c>
      <c r="D31" s="4" t="s">
        <v>75</v>
      </c>
      <c r="E31" s="3" t="s">
        <v>76</v>
      </c>
      <c r="F31" s="5">
        <v>20434</v>
      </c>
      <c r="G31" s="6" t="s">
        <v>17</v>
      </c>
      <c r="H31" s="7">
        <v>35</v>
      </c>
      <c r="I31" s="8" t="s">
        <v>23</v>
      </c>
      <c r="J31" s="16">
        <v>27662086.730000008</v>
      </c>
      <c r="K31" s="16">
        <v>32876966.109999996</v>
      </c>
      <c r="L31" s="17">
        <f t="shared" si="1"/>
        <v>60539052.840000004</v>
      </c>
      <c r="M31" s="21">
        <f t="shared" si="5"/>
        <v>0.45692962529672781</v>
      </c>
      <c r="N31" s="16">
        <v>70239134.38000001</v>
      </c>
      <c r="O31" s="16">
        <v>3752791.6536131799</v>
      </c>
      <c r="P31" s="16">
        <v>1999918.5423123557</v>
      </c>
      <c r="Q31" s="16">
        <v>1156816.6876951689</v>
      </c>
      <c r="R31" s="16">
        <v>1367802.7055210527</v>
      </c>
      <c r="S31" s="16">
        <f t="shared" si="6"/>
        <v>8277329.5891417572</v>
      </c>
      <c r="T31" s="16">
        <f t="shared" si="4"/>
        <v>8277329.5891417572</v>
      </c>
      <c r="U31" s="16">
        <f t="shared" si="2"/>
        <v>61961804.790858254</v>
      </c>
      <c r="V31" s="17">
        <f t="shared" si="3"/>
        <v>-1422751.9508582503</v>
      </c>
    </row>
    <row r="32" spans="1:22">
      <c r="A32" s="2">
        <v>28</v>
      </c>
      <c r="B32" s="2">
        <v>8</v>
      </c>
      <c r="C32" s="3" t="s">
        <v>61</v>
      </c>
      <c r="D32" s="4" t="s">
        <v>77</v>
      </c>
      <c r="E32" s="3" t="s">
        <v>78</v>
      </c>
      <c r="F32" s="5">
        <v>84354</v>
      </c>
      <c r="G32" s="6" t="s">
        <v>32</v>
      </c>
      <c r="H32" s="7">
        <v>120</v>
      </c>
      <c r="I32" s="8" t="s">
        <v>33</v>
      </c>
      <c r="J32" s="16">
        <v>150736138.22</v>
      </c>
      <c r="K32" s="16">
        <v>79188260.280000001</v>
      </c>
      <c r="L32" s="17">
        <f t="shared" si="1"/>
        <v>229924398.5</v>
      </c>
      <c r="M32" s="21">
        <f t="shared" si="5"/>
        <v>0.65559000786077948</v>
      </c>
      <c r="N32" s="16">
        <v>240166516.74000001</v>
      </c>
      <c r="O32" s="16">
        <v>4313999.706363678</v>
      </c>
      <c r="P32" s="16">
        <v>-3543595.4736986309</v>
      </c>
      <c r="Q32" s="16">
        <v>3827659.7548648659</v>
      </c>
      <c r="R32" s="16">
        <v>-3828468.2161038928</v>
      </c>
      <c r="S32" s="16">
        <f t="shared" si="6"/>
        <v>769595.77142602019</v>
      </c>
      <c r="T32" s="16">
        <f t="shared" si="4"/>
        <v>769595.77142602019</v>
      </c>
      <c r="U32" s="16">
        <f t="shared" si="2"/>
        <v>239396920.96857399</v>
      </c>
      <c r="V32" s="17">
        <f t="shared" si="3"/>
        <v>-9472522.4685739875</v>
      </c>
    </row>
    <row r="33" spans="1:22">
      <c r="A33" s="2">
        <v>29</v>
      </c>
      <c r="B33" s="2">
        <v>8</v>
      </c>
      <c r="C33" s="3" t="s">
        <v>61</v>
      </c>
      <c r="D33" s="4" t="s">
        <v>79</v>
      </c>
      <c r="E33" s="3" t="s">
        <v>80</v>
      </c>
      <c r="F33" s="5">
        <v>26160</v>
      </c>
      <c r="G33" s="6" t="s">
        <v>17</v>
      </c>
      <c r="H33" s="7">
        <v>32</v>
      </c>
      <c r="I33" s="8" t="s">
        <v>23</v>
      </c>
      <c r="J33" s="16">
        <v>44938093.419999994</v>
      </c>
      <c r="K33" s="16">
        <v>20271033.309999995</v>
      </c>
      <c r="L33" s="17">
        <f t="shared" si="1"/>
        <v>65209126.729999989</v>
      </c>
      <c r="M33" s="21">
        <f t="shared" si="5"/>
        <v>0.6891380957464327</v>
      </c>
      <c r="N33" s="16">
        <v>62040623.18</v>
      </c>
      <c r="O33" s="16">
        <v>807522.0636131689</v>
      </c>
      <c r="P33" s="16">
        <v>-1514263.1876876438</v>
      </c>
      <c r="Q33" s="16">
        <v>462695.9876951687</v>
      </c>
      <c r="R33" s="16">
        <v>1462544.4555210527</v>
      </c>
      <c r="S33" s="16">
        <f t="shared" si="6"/>
        <v>1218499.3191417465</v>
      </c>
      <c r="T33" s="16">
        <f t="shared" si="4"/>
        <v>1218499.3191417465</v>
      </c>
      <c r="U33" s="16">
        <f t="shared" si="2"/>
        <v>60822123.860858254</v>
      </c>
      <c r="V33" s="17">
        <f t="shared" si="3"/>
        <v>4387002.8691417351</v>
      </c>
    </row>
    <row r="34" spans="1:22">
      <c r="A34" s="2">
        <v>30</v>
      </c>
      <c r="B34" s="2">
        <v>8</v>
      </c>
      <c r="C34" s="3" t="s">
        <v>61</v>
      </c>
      <c r="D34" s="4" t="s">
        <v>81</v>
      </c>
      <c r="E34" s="3" t="s">
        <v>82</v>
      </c>
      <c r="F34" s="5">
        <v>20077</v>
      </c>
      <c r="G34" s="6" t="s">
        <v>17</v>
      </c>
      <c r="H34" s="7">
        <v>40</v>
      </c>
      <c r="I34" s="8" t="s">
        <v>23</v>
      </c>
      <c r="J34" s="16">
        <v>48605005.800000004</v>
      </c>
      <c r="K34" s="16">
        <v>19250124.119999997</v>
      </c>
      <c r="L34" s="17">
        <f t="shared" si="1"/>
        <v>67855129.920000002</v>
      </c>
      <c r="M34" s="21">
        <f t="shared" si="5"/>
        <v>0.7163055447289608</v>
      </c>
      <c r="N34" s="16">
        <v>69118193.929999992</v>
      </c>
      <c r="O34" s="16">
        <v>2357030.0936131626</v>
      </c>
      <c r="P34" s="16">
        <v>-363651.13768764399</v>
      </c>
      <c r="Q34" s="16">
        <v>934725.02769516874</v>
      </c>
      <c r="R34" s="16">
        <v>833334.03552105231</v>
      </c>
      <c r="S34" s="16">
        <f t="shared" si="6"/>
        <v>3761438.0191417397</v>
      </c>
      <c r="T34" s="16">
        <f t="shared" si="4"/>
        <v>3761438.0191417397</v>
      </c>
      <c r="U34" s="16">
        <f t="shared" si="2"/>
        <v>65356755.910858251</v>
      </c>
      <c r="V34" s="17">
        <f t="shared" si="3"/>
        <v>2498374.0091417506</v>
      </c>
    </row>
    <row r="35" spans="1:22">
      <c r="A35" s="2">
        <v>31</v>
      </c>
      <c r="B35" s="2">
        <v>8</v>
      </c>
      <c r="C35" s="3" t="s">
        <v>61</v>
      </c>
      <c r="D35" s="4" t="s">
        <v>83</v>
      </c>
      <c r="E35" s="3" t="s">
        <v>84</v>
      </c>
      <c r="F35" s="5">
        <v>31312</v>
      </c>
      <c r="G35" s="6" t="s">
        <v>17</v>
      </c>
      <c r="H35" s="7">
        <v>40</v>
      </c>
      <c r="I35" s="8" t="s">
        <v>18</v>
      </c>
      <c r="J35" s="16">
        <v>71276291.039999992</v>
      </c>
      <c r="K35" s="16">
        <v>22416838.840000004</v>
      </c>
      <c r="L35" s="17">
        <f t="shared" si="1"/>
        <v>93693129.879999995</v>
      </c>
      <c r="M35" s="21">
        <f t="shared" si="5"/>
        <v>0.76074191492256715</v>
      </c>
      <c r="N35" s="16">
        <v>93560737.359999985</v>
      </c>
      <c r="O35" s="16">
        <v>-9728584.8036196381</v>
      </c>
      <c r="P35" s="16">
        <v>-2365691.7854999993</v>
      </c>
      <c r="Q35" s="16">
        <v>3530903.6286746953</v>
      </c>
      <c r="R35" s="16">
        <v>709196.45596273243</v>
      </c>
      <c r="S35" s="16">
        <f t="shared" si="6"/>
        <v>-7854176.5044822097</v>
      </c>
      <c r="T35" s="16">
        <v>0</v>
      </c>
      <c r="U35" s="16">
        <f t="shared" si="2"/>
        <v>93560737.359999985</v>
      </c>
      <c r="V35" s="17">
        <f t="shared" si="3"/>
        <v>132392.52000001073</v>
      </c>
    </row>
    <row r="36" spans="1:22">
      <c r="A36" s="2">
        <v>32</v>
      </c>
      <c r="B36" s="2">
        <v>8</v>
      </c>
      <c r="C36" s="3" t="s">
        <v>61</v>
      </c>
      <c r="D36" s="4" t="s">
        <v>85</v>
      </c>
      <c r="E36" s="20" t="s">
        <v>86</v>
      </c>
      <c r="F36" s="5">
        <v>41578</v>
      </c>
      <c r="G36" s="6" t="s">
        <v>17</v>
      </c>
      <c r="H36" s="7">
        <v>60</v>
      </c>
      <c r="I36" s="8" t="s">
        <v>87</v>
      </c>
      <c r="J36" s="16">
        <v>74745687.840000033</v>
      </c>
      <c r="K36" s="16">
        <v>80679823.280000001</v>
      </c>
      <c r="L36" s="17">
        <f t="shared" si="1"/>
        <v>155425511.12000003</v>
      </c>
      <c r="M36" s="21">
        <f t="shared" si="5"/>
        <v>0.48091003401810151</v>
      </c>
      <c r="N36" s="16">
        <v>142639541.00000003</v>
      </c>
      <c r="O36" s="16">
        <v>-35599855.109333336</v>
      </c>
      <c r="P36" s="16">
        <v>-6611939.3017857037</v>
      </c>
      <c r="Q36" s="16">
        <v>-4526052.2206451632</v>
      </c>
      <c r="R36" s="16">
        <v>-5443581.3535483852</v>
      </c>
      <c r="S36" s="16">
        <f t="shared" si="6"/>
        <v>-52181427.985312589</v>
      </c>
      <c r="T36" s="16">
        <v>0</v>
      </c>
      <c r="U36" s="16">
        <f t="shared" si="2"/>
        <v>142639541.00000003</v>
      </c>
      <c r="V36" s="17">
        <f t="shared" si="3"/>
        <v>12785970.120000005</v>
      </c>
    </row>
    <row r="37" spans="1:22">
      <c r="A37" s="2">
        <v>33</v>
      </c>
      <c r="B37" s="2">
        <v>8</v>
      </c>
      <c r="C37" s="3" t="s">
        <v>61</v>
      </c>
      <c r="D37" s="4" t="s">
        <v>88</v>
      </c>
      <c r="E37" s="3" t="s">
        <v>89</v>
      </c>
      <c r="F37" s="5">
        <v>30416</v>
      </c>
      <c r="G37" s="6" t="s">
        <v>17</v>
      </c>
      <c r="H37" s="7">
        <v>32</v>
      </c>
      <c r="I37" s="8" t="s">
        <v>18</v>
      </c>
      <c r="J37" s="16">
        <v>46339519.230000004</v>
      </c>
      <c r="K37" s="16">
        <v>31069953.269999981</v>
      </c>
      <c r="L37" s="17">
        <f t="shared" si="1"/>
        <v>77409472.499999985</v>
      </c>
      <c r="M37" s="21">
        <f t="shared" si="5"/>
        <v>0.59862853644946379</v>
      </c>
      <c r="N37" s="16">
        <v>78588528.250000015</v>
      </c>
      <c r="O37" s="16">
        <v>-22833347.323619649</v>
      </c>
      <c r="P37" s="16">
        <v>-2183700.9054999985</v>
      </c>
      <c r="Q37" s="16">
        <v>-243488.7713253051</v>
      </c>
      <c r="R37" s="16">
        <v>622737.6759627331</v>
      </c>
      <c r="S37" s="16">
        <f t="shared" si="6"/>
        <v>-24637799.324482217</v>
      </c>
      <c r="T37" s="16">
        <v>0</v>
      </c>
      <c r="U37" s="16">
        <f t="shared" si="2"/>
        <v>78588528.250000015</v>
      </c>
      <c r="V37" s="17">
        <f t="shared" si="3"/>
        <v>-1179055.7500000298</v>
      </c>
    </row>
    <row r="38" spans="1:22">
      <c r="A38" s="2">
        <v>34</v>
      </c>
      <c r="B38" s="2">
        <v>8</v>
      </c>
      <c r="C38" s="3" t="s">
        <v>61</v>
      </c>
      <c r="D38" s="4" t="s">
        <v>90</v>
      </c>
      <c r="E38" s="3" t="s">
        <v>91</v>
      </c>
      <c r="F38" s="5">
        <v>19168</v>
      </c>
      <c r="G38" s="6" t="s">
        <v>17</v>
      </c>
      <c r="H38" s="7">
        <v>30</v>
      </c>
      <c r="I38" s="8" t="s">
        <v>23</v>
      </c>
      <c r="J38" s="16">
        <v>49746006.88000001</v>
      </c>
      <c r="K38" s="16">
        <v>33356851.969999999</v>
      </c>
      <c r="L38" s="17">
        <f t="shared" si="1"/>
        <v>83102858.850000009</v>
      </c>
      <c r="M38" s="21">
        <f t="shared" si="5"/>
        <v>0.59860764802076372</v>
      </c>
      <c r="N38" s="16">
        <v>73940749.659999996</v>
      </c>
      <c r="O38" s="16">
        <v>-6249041.9563868344</v>
      </c>
      <c r="P38" s="16">
        <v>-626868.60768764373</v>
      </c>
      <c r="Q38" s="16">
        <v>3511400.6876951689</v>
      </c>
      <c r="R38" s="16">
        <v>577571.67552105244</v>
      </c>
      <c r="S38" s="16">
        <f t="shared" si="6"/>
        <v>-2786938.2008582568</v>
      </c>
      <c r="T38" s="16">
        <v>0</v>
      </c>
      <c r="U38" s="16">
        <f t="shared" si="2"/>
        <v>73940749.659999996</v>
      </c>
      <c r="V38" s="17">
        <f t="shared" si="3"/>
        <v>9162109.1900000125</v>
      </c>
    </row>
    <row r="39" spans="1:22">
      <c r="A39" s="2">
        <v>35</v>
      </c>
      <c r="B39" s="2">
        <v>8</v>
      </c>
      <c r="C39" s="3" t="s">
        <v>92</v>
      </c>
      <c r="D39" s="4" t="s">
        <v>93</v>
      </c>
      <c r="E39" s="3" t="s">
        <v>94</v>
      </c>
      <c r="F39" s="5">
        <v>144787</v>
      </c>
      <c r="G39" s="6" t="s">
        <v>95</v>
      </c>
      <c r="H39" s="7">
        <v>907</v>
      </c>
      <c r="I39" s="8" t="s">
        <v>96</v>
      </c>
      <c r="J39" s="16">
        <v>1111178546.9499998</v>
      </c>
      <c r="K39" s="16">
        <v>1281412440.9900007</v>
      </c>
      <c r="L39" s="17">
        <f t="shared" si="1"/>
        <v>2392590987.9400005</v>
      </c>
      <c r="M39" s="21">
        <f t="shared" si="5"/>
        <v>0.46442478156565931</v>
      </c>
      <c r="N39" s="16">
        <v>2209811992.3400002</v>
      </c>
      <c r="O39" s="16">
        <v>-137093161.17315841</v>
      </c>
      <c r="P39" s="16">
        <v>-65082278.650555491</v>
      </c>
      <c r="Q39" s="16">
        <v>-39424345.116842113</v>
      </c>
      <c r="R39" s="16">
        <v>68687815.504736781</v>
      </c>
      <c r="S39" s="16">
        <f t="shared" si="6"/>
        <v>-172911969.43581924</v>
      </c>
      <c r="T39" s="16">
        <v>0</v>
      </c>
      <c r="U39" s="16">
        <f t="shared" si="2"/>
        <v>2209811992.3400002</v>
      </c>
      <c r="V39" s="17">
        <f t="shared" si="3"/>
        <v>182778995.60000038</v>
      </c>
    </row>
    <row r="40" spans="1:22">
      <c r="A40" s="2">
        <v>36</v>
      </c>
      <c r="B40" s="2">
        <v>8</v>
      </c>
      <c r="C40" s="3" t="s">
        <v>92</v>
      </c>
      <c r="D40" s="4" t="s">
        <v>97</v>
      </c>
      <c r="E40" s="3" t="s">
        <v>98</v>
      </c>
      <c r="F40" s="5">
        <v>35147</v>
      </c>
      <c r="G40" s="6" t="s">
        <v>17</v>
      </c>
      <c r="H40" s="9">
        <v>60</v>
      </c>
      <c r="I40" s="8" t="s">
        <v>18</v>
      </c>
      <c r="J40" s="16">
        <v>59020996.100000031</v>
      </c>
      <c r="K40" s="16">
        <v>22136122.830000006</v>
      </c>
      <c r="L40" s="17">
        <f t="shared" si="1"/>
        <v>81157118.930000037</v>
      </c>
      <c r="M40" s="21">
        <f t="shared" si="5"/>
        <v>0.72724360941037169</v>
      </c>
      <c r="N40" s="16">
        <v>91254317.719999999</v>
      </c>
      <c r="O40" s="16">
        <v>-8230041.10361965</v>
      </c>
      <c r="P40" s="16">
        <v>-2564160.6154999994</v>
      </c>
      <c r="Q40" s="16">
        <v>-874588.12132530473</v>
      </c>
      <c r="R40" s="16">
        <v>3081004.1759627322</v>
      </c>
      <c r="S40" s="16">
        <f t="shared" si="6"/>
        <v>-8587785.664482221</v>
      </c>
      <c r="T40" s="16">
        <v>0</v>
      </c>
      <c r="U40" s="16">
        <f t="shared" si="2"/>
        <v>91254317.719999999</v>
      </c>
      <c r="V40" s="17">
        <f t="shared" si="3"/>
        <v>-10097198.789999962</v>
      </c>
    </row>
    <row r="41" spans="1:22">
      <c r="A41" s="2">
        <v>37</v>
      </c>
      <c r="B41" s="2">
        <v>8</v>
      </c>
      <c r="C41" s="3" t="s">
        <v>92</v>
      </c>
      <c r="D41" s="4" t="s">
        <v>99</v>
      </c>
      <c r="E41" s="3" t="s">
        <v>100</v>
      </c>
      <c r="F41" s="5">
        <v>23321</v>
      </c>
      <c r="G41" s="6" t="s">
        <v>17</v>
      </c>
      <c r="H41" s="7">
        <v>39</v>
      </c>
      <c r="I41" s="8" t="s">
        <v>23</v>
      </c>
      <c r="J41" s="16">
        <v>33914628.000000007</v>
      </c>
      <c r="K41" s="16">
        <v>19823986.749999985</v>
      </c>
      <c r="L41" s="17">
        <f t="shared" si="1"/>
        <v>53738614.749999993</v>
      </c>
      <c r="M41" s="21">
        <f t="shared" si="5"/>
        <v>0.63110350271915061</v>
      </c>
      <c r="N41" s="16">
        <v>62893374.350000001</v>
      </c>
      <c r="O41" s="16">
        <v>-749578.11638683081</v>
      </c>
      <c r="P41" s="16">
        <v>-1433241.3076876439</v>
      </c>
      <c r="Q41" s="16">
        <v>1185543.8876951686</v>
      </c>
      <c r="R41" s="16">
        <v>1796421.8655210519</v>
      </c>
      <c r="S41" s="16">
        <f t="shared" si="6"/>
        <v>799146.32914174581</v>
      </c>
      <c r="T41" s="16">
        <f t="shared" si="4"/>
        <v>799146.32914174581</v>
      </c>
      <c r="U41" s="16">
        <f t="shared" si="2"/>
        <v>62094228.020858258</v>
      </c>
      <c r="V41" s="17">
        <f t="shared" si="3"/>
        <v>-8355613.2708582655</v>
      </c>
    </row>
    <row r="42" spans="1:22">
      <c r="A42" s="2">
        <v>38</v>
      </c>
      <c r="B42" s="2">
        <v>8</v>
      </c>
      <c r="C42" s="3" t="s">
        <v>92</v>
      </c>
      <c r="D42" s="4" t="s">
        <v>101</v>
      </c>
      <c r="E42" s="3" t="s">
        <v>102</v>
      </c>
      <c r="F42" s="5">
        <v>53192</v>
      </c>
      <c r="G42" s="6" t="s">
        <v>17</v>
      </c>
      <c r="H42" s="7">
        <v>90</v>
      </c>
      <c r="I42" s="8" t="s">
        <v>103</v>
      </c>
      <c r="J42" s="16">
        <v>107797160.44</v>
      </c>
      <c r="K42" s="16">
        <v>93557532.840000004</v>
      </c>
      <c r="L42" s="17">
        <f t="shared" si="1"/>
        <v>201354693.28</v>
      </c>
      <c r="M42" s="21">
        <f t="shared" si="5"/>
        <v>0.53535956219356318</v>
      </c>
      <c r="N42" s="16">
        <v>191943212.69999996</v>
      </c>
      <c r="O42" s="16">
        <v>8676810.7840819806</v>
      </c>
      <c r="P42" s="16">
        <v>15245814.981999997</v>
      </c>
      <c r="Q42" s="16">
        <v>200206.87750000134</v>
      </c>
      <c r="R42" s="16">
        <v>6011292.7579661012</v>
      </c>
      <c r="S42" s="16">
        <f t="shared" si="6"/>
        <v>30134125.40154808</v>
      </c>
      <c r="T42" s="16">
        <f t="shared" si="4"/>
        <v>30134125.40154808</v>
      </c>
      <c r="U42" s="16">
        <f t="shared" si="2"/>
        <v>161809087.29845187</v>
      </c>
      <c r="V42" s="17">
        <f t="shared" si="3"/>
        <v>39545605.981548131</v>
      </c>
    </row>
    <row r="43" spans="1:22">
      <c r="A43" s="2">
        <v>39</v>
      </c>
      <c r="B43" s="2">
        <v>8</v>
      </c>
      <c r="C43" s="3" t="s">
        <v>92</v>
      </c>
      <c r="D43" s="4" t="s">
        <v>104</v>
      </c>
      <c r="E43" s="3" t="s">
        <v>105</v>
      </c>
      <c r="F43" s="5">
        <v>37049</v>
      </c>
      <c r="G43" s="6" t="s">
        <v>32</v>
      </c>
      <c r="H43" s="9">
        <v>120</v>
      </c>
      <c r="I43" s="8" t="s">
        <v>33</v>
      </c>
      <c r="J43" s="16">
        <v>92363086.609999985</v>
      </c>
      <c r="K43" s="16">
        <v>74007769.049999982</v>
      </c>
      <c r="L43" s="17">
        <f t="shared" si="1"/>
        <v>166370855.65999997</v>
      </c>
      <c r="M43" s="21">
        <f t="shared" si="5"/>
        <v>0.55516386114377936</v>
      </c>
      <c r="N43" s="16">
        <v>173843439.43000001</v>
      </c>
      <c r="O43" s="16">
        <v>-46839346.163636357</v>
      </c>
      <c r="P43" s="16">
        <v>-17085585.49369863</v>
      </c>
      <c r="Q43" s="16">
        <v>-950601.98513513431</v>
      </c>
      <c r="R43" s="16">
        <v>-8643888.2161038946</v>
      </c>
      <c r="S43" s="16">
        <f t="shared" si="6"/>
        <v>-73519421.858574018</v>
      </c>
      <c r="T43" s="16">
        <v>0</v>
      </c>
      <c r="U43" s="16">
        <f t="shared" si="2"/>
        <v>173843439.43000001</v>
      </c>
      <c r="V43" s="17">
        <f t="shared" si="3"/>
        <v>-7472583.7700000405</v>
      </c>
    </row>
    <row r="44" spans="1:22">
      <c r="A44" s="2">
        <v>40</v>
      </c>
      <c r="B44" s="2">
        <v>8</v>
      </c>
      <c r="C44" s="3" t="s">
        <v>92</v>
      </c>
      <c r="D44" s="4" t="s">
        <v>106</v>
      </c>
      <c r="E44" s="3" t="s">
        <v>107</v>
      </c>
      <c r="F44" s="5">
        <v>36869</v>
      </c>
      <c r="G44" s="6" t="s">
        <v>17</v>
      </c>
      <c r="H44" s="9">
        <v>36</v>
      </c>
      <c r="I44" s="8" t="s">
        <v>18</v>
      </c>
      <c r="J44" s="16">
        <v>53533356.099999994</v>
      </c>
      <c r="K44" s="16">
        <v>32954058.039999992</v>
      </c>
      <c r="L44" s="17">
        <f t="shared" si="1"/>
        <v>86487414.139999986</v>
      </c>
      <c r="M44" s="21">
        <f t="shared" si="5"/>
        <v>0.61897279080796441</v>
      </c>
      <c r="N44" s="16">
        <v>90172466.400000006</v>
      </c>
      <c r="O44" s="16">
        <v>-7655970.1636196226</v>
      </c>
      <c r="P44" s="16">
        <v>-54500.835499998182</v>
      </c>
      <c r="Q44" s="16">
        <v>-199505.25132530462</v>
      </c>
      <c r="R44" s="16">
        <v>-194638.77403726708</v>
      </c>
      <c r="S44" s="16">
        <f t="shared" si="6"/>
        <v>-8104615.0244821925</v>
      </c>
      <c r="T44" s="16">
        <v>0</v>
      </c>
      <c r="U44" s="16">
        <f t="shared" si="2"/>
        <v>90172466.400000006</v>
      </c>
      <c r="V44" s="17">
        <f t="shared" si="3"/>
        <v>-3685052.2600000203</v>
      </c>
    </row>
    <row r="45" spans="1:22">
      <c r="A45" s="2">
        <v>41</v>
      </c>
      <c r="B45" s="2">
        <v>8</v>
      </c>
      <c r="C45" s="3" t="s">
        <v>92</v>
      </c>
      <c r="D45" s="4" t="s">
        <v>108</v>
      </c>
      <c r="E45" s="3" t="s">
        <v>109</v>
      </c>
      <c r="F45" s="5">
        <v>10569</v>
      </c>
      <c r="G45" s="6" t="s">
        <v>110</v>
      </c>
      <c r="H45" s="7">
        <v>15</v>
      </c>
      <c r="I45" s="8" t="s">
        <v>42</v>
      </c>
      <c r="J45" s="16">
        <v>19327332.129999988</v>
      </c>
      <c r="K45" s="16">
        <v>12126156.669999998</v>
      </c>
      <c r="L45" s="17">
        <f t="shared" si="1"/>
        <v>31453488.799999986</v>
      </c>
      <c r="M45" s="21">
        <f t="shared" si="5"/>
        <v>0.61447339762195141</v>
      </c>
      <c r="N45" s="16">
        <v>36347621.979999997</v>
      </c>
      <c r="O45" s="16">
        <v>3753543.8564864919</v>
      </c>
      <c r="P45" s="16">
        <v>-356292.60228571482</v>
      </c>
      <c r="Q45" s="16">
        <v>61580.494166666409</v>
      </c>
      <c r="R45" s="16">
        <v>-27006.776388889411</v>
      </c>
      <c r="S45" s="16">
        <f t="shared" si="6"/>
        <v>3431824.9719785545</v>
      </c>
      <c r="T45" s="16">
        <f t="shared" si="4"/>
        <v>3431824.9719785545</v>
      </c>
      <c r="U45" s="16">
        <f t="shared" si="2"/>
        <v>32915797.008021444</v>
      </c>
      <c r="V45" s="17">
        <f t="shared" si="3"/>
        <v>-1462308.2080214582</v>
      </c>
    </row>
    <row r="46" spans="1:22">
      <c r="A46" s="2">
        <v>42</v>
      </c>
      <c r="B46" s="2">
        <v>8</v>
      </c>
      <c r="C46" s="3" t="s">
        <v>92</v>
      </c>
      <c r="D46" s="4" t="s">
        <v>111</v>
      </c>
      <c r="E46" s="3" t="s">
        <v>112</v>
      </c>
      <c r="F46" s="5">
        <v>90907</v>
      </c>
      <c r="G46" s="6" t="s">
        <v>13</v>
      </c>
      <c r="H46" s="7">
        <v>264</v>
      </c>
      <c r="I46" s="8" t="s">
        <v>113</v>
      </c>
      <c r="J46" s="16">
        <v>303625974.42000008</v>
      </c>
      <c r="K46" s="16">
        <v>215842735.1499998</v>
      </c>
      <c r="L46" s="17">
        <f t="shared" si="1"/>
        <v>519468709.56999987</v>
      </c>
      <c r="M46" s="21">
        <f t="shared" si="5"/>
        <v>0.58449328867436934</v>
      </c>
      <c r="N46" s="16">
        <v>488968691.44</v>
      </c>
      <c r="O46" s="16">
        <v>-24108921.267441928</v>
      </c>
      <c r="P46" s="16">
        <v>8650127.2458139658</v>
      </c>
      <c r="Q46" s="16">
        <v>15255847.634418605</v>
      </c>
      <c r="R46" s="16">
        <v>-3440084.5707317218</v>
      </c>
      <c r="S46" s="16">
        <f t="shared" si="6"/>
        <v>-3643030.9579410795</v>
      </c>
      <c r="T46" s="16">
        <v>0</v>
      </c>
      <c r="U46" s="16">
        <f t="shared" si="2"/>
        <v>488968691.44</v>
      </c>
      <c r="V46" s="17">
        <f t="shared" si="3"/>
        <v>30500018.129999876</v>
      </c>
    </row>
    <row r="47" spans="1:22">
      <c r="A47" s="2">
        <v>43</v>
      </c>
      <c r="B47" s="2">
        <v>8</v>
      </c>
      <c r="C47" s="3" t="s">
        <v>92</v>
      </c>
      <c r="D47" s="4" t="s">
        <v>114</v>
      </c>
      <c r="E47" s="3" t="s">
        <v>115</v>
      </c>
      <c r="F47" s="5">
        <v>29933</v>
      </c>
      <c r="G47" s="6" t="s">
        <v>17</v>
      </c>
      <c r="H47" s="7">
        <v>40</v>
      </c>
      <c r="I47" s="8" t="s">
        <v>18</v>
      </c>
      <c r="J47" s="16">
        <v>58471462.489999972</v>
      </c>
      <c r="K47" s="16">
        <v>25705180.06000001</v>
      </c>
      <c r="L47" s="17">
        <f t="shared" si="1"/>
        <v>84176642.549999982</v>
      </c>
      <c r="M47" s="21">
        <f t="shared" si="5"/>
        <v>0.69462811438777183</v>
      </c>
      <c r="N47" s="16">
        <v>93154171.349999994</v>
      </c>
      <c r="O47" s="16">
        <v>-10358407.953619644</v>
      </c>
      <c r="P47" s="16">
        <v>-1324608.5854999982</v>
      </c>
      <c r="Q47" s="16">
        <v>1626408.7286746949</v>
      </c>
      <c r="R47" s="16">
        <v>1086321.4459627327</v>
      </c>
      <c r="S47" s="16">
        <f t="shared" si="6"/>
        <v>-8970286.3644822147</v>
      </c>
      <c r="T47" s="16">
        <v>0</v>
      </c>
      <c r="U47" s="16">
        <f t="shared" si="2"/>
        <v>93154171.349999994</v>
      </c>
      <c r="V47" s="17">
        <f t="shared" si="3"/>
        <v>-8977528.8000000119</v>
      </c>
    </row>
    <row r="48" spans="1:22">
      <c r="A48" s="2">
        <v>44</v>
      </c>
      <c r="B48" s="2">
        <v>8</v>
      </c>
      <c r="C48" s="3" t="s">
        <v>92</v>
      </c>
      <c r="D48" s="4" t="s">
        <v>116</v>
      </c>
      <c r="E48" s="3" t="s">
        <v>117</v>
      </c>
      <c r="F48" s="5">
        <v>51555</v>
      </c>
      <c r="G48" s="6" t="s">
        <v>17</v>
      </c>
      <c r="H48" s="7">
        <v>82</v>
      </c>
      <c r="I48" s="8" t="s">
        <v>103</v>
      </c>
      <c r="J48" s="16">
        <v>116389281.69000003</v>
      </c>
      <c r="K48" s="16">
        <v>58044283.830000013</v>
      </c>
      <c r="L48" s="17">
        <f t="shared" si="1"/>
        <v>174433565.52000004</v>
      </c>
      <c r="M48" s="21">
        <f t="shared" si="5"/>
        <v>0.66724131529980779</v>
      </c>
      <c r="N48" s="16">
        <v>169953937.04999998</v>
      </c>
      <c r="O48" s="16">
        <v>-3936796.4259180129</v>
      </c>
      <c r="P48" s="16">
        <v>-1479825.6880000047</v>
      </c>
      <c r="Q48" s="16">
        <v>259519.37750000134</v>
      </c>
      <c r="R48" s="16">
        <v>4453491.1979661006</v>
      </c>
      <c r="S48" s="16">
        <f t="shared" si="6"/>
        <v>-703611.53845191561</v>
      </c>
      <c r="T48" s="16">
        <v>0</v>
      </c>
      <c r="U48" s="16">
        <f t="shared" si="2"/>
        <v>169953937.04999998</v>
      </c>
      <c r="V48" s="17">
        <f t="shared" si="3"/>
        <v>4479628.4700000584</v>
      </c>
    </row>
    <row r="49" spans="1:22">
      <c r="A49" s="2">
        <v>1</v>
      </c>
      <c r="B49" s="2">
        <v>8</v>
      </c>
      <c r="C49" s="3" t="s">
        <v>92</v>
      </c>
      <c r="D49" s="4" t="s">
        <v>118</v>
      </c>
      <c r="E49" s="3" t="s">
        <v>119</v>
      </c>
      <c r="F49" s="5">
        <v>51558</v>
      </c>
      <c r="G49" s="6" t="s">
        <v>32</v>
      </c>
      <c r="H49" s="9">
        <v>90</v>
      </c>
      <c r="I49" s="8" t="s">
        <v>103</v>
      </c>
      <c r="J49" s="16">
        <v>90246248.059999973</v>
      </c>
      <c r="K49" s="16">
        <v>53201733.810000032</v>
      </c>
      <c r="L49" s="17">
        <f t="shared" si="1"/>
        <v>143447981.87</v>
      </c>
      <c r="M49" s="21">
        <f t="shared" si="5"/>
        <v>0.62912176862680302</v>
      </c>
      <c r="N49" s="16">
        <v>151196039.61000001</v>
      </c>
      <c r="O49" s="16">
        <v>8571118.1840819269</v>
      </c>
      <c r="P49" s="16">
        <v>-744587.32800000533</v>
      </c>
      <c r="Q49" s="16">
        <v>2558860.5775000006</v>
      </c>
      <c r="R49" s="16">
        <v>5087379.7179661002</v>
      </c>
      <c r="S49" s="16">
        <f t="shared" si="6"/>
        <v>15472771.151548022</v>
      </c>
      <c r="T49" s="16">
        <f t="shared" si="4"/>
        <v>15472771.151548022</v>
      </c>
      <c r="U49" s="16">
        <f t="shared" si="2"/>
        <v>135723268.45845199</v>
      </c>
      <c r="V49" s="17">
        <f t="shared" si="3"/>
        <v>7724713.4115480185</v>
      </c>
    </row>
    <row r="50" spans="1:22">
      <c r="A50" s="2">
        <v>46</v>
      </c>
      <c r="B50" s="2">
        <v>8</v>
      </c>
      <c r="C50" s="3" t="s">
        <v>92</v>
      </c>
      <c r="D50" s="4" t="s">
        <v>120</v>
      </c>
      <c r="E50" s="3" t="s">
        <v>121</v>
      </c>
      <c r="F50" s="5">
        <v>26007</v>
      </c>
      <c r="G50" s="6" t="s">
        <v>17</v>
      </c>
      <c r="H50" s="7">
        <v>38</v>
      </c>
      <c r="I50" s="8" t="s">
        <v>23</v>
      </c>
      <c r="J50" s="16">
        <v>46573129.480000019</v>
      </c>
      <c r="K50" s="16">
        <v>30848590.890000015</v>
      </c>
      <c r="L50" s="17">
        <f t="shared" si="1"/>
        <v>77421720.370000035</v>
      </c>
      <c r="M50" s="21">
        <f t="shared" si="5"/>
        <v>0.60155120885232272</v>
      </c>
      <c r="N50" s="16">
        <v>73364356.230000004</v>
      </c>
      <c r="O50" s="16">
        <v>10608656.663613155</v>
      </c>
      <c r="P50" s="16">
        <v>6683.9123123567551</v>
      </c>
      <c r="Q50" s="16">
        <v>1901762.4876951687</v>
      </c>
      <c r="R50" s="16">
        <v>1581349.4955210518</v>
      </c>
      <c r="S50" s="16">
        <f t="shared" si="6"/>
        <v>14098452.559141733</v>
      </c>
      <c r="T50" s="16">
        <f t="shared" si="4"/>
        <v>14098452.559141733</v>
      </c>
      <c r="U50" s="16">
        <f t="shared" si="2"/>
        <v>59265903.670858271</v>
      </c>
      <c r="V50" s="17">
        <f t="shared" si="3"/>
        <v>18155816.699141763</v>
      </c>
    </row>
    <row r="51" spans="1:22">
      <c r="A51" s="2">
        <v>47</v>
      </c>
      <c r="B51" s="2">
        <v>8</v>
      </c>
      <c r="C51" s="3" t="s">
        <v>92</v>
      </c>
      <c r="D51" s="4" t="s">
        <v>122</v>
      </c>
      <c r="E51" s="3" t="s">
        <v>123</v>
      </c>
      <c r="F51" s="5">
        <v>17422</v>
      </c>
      <c r="G51" s="6" t="s">
        <v>17</v>
      </c>
      <c r="H51" s="7">
        <v>35</v>
      </c>
      <c r="I51" s="8" t="s">
        <v>23</v>
      </c>
      <c r="J51" s="16">
        <v>28489435.95000001</v>
      </c>
      <c r="K51" s="16">
        <v>15549948.940000005</v>
      </c>
      <c r="L51" s="17">
        <f t="shared" si="1"/>
        <v>44039384.890000015</v>
      </c>
      <c r="M51" s="21">
        <f t="shared" si="5"/>
        <v>0.64690812601401892</v>
      </c>
      <c r="N51" s="16">
        <v>47354178.580000013</v>
      </c>
      <c r="O51" s="16">
        <v>-9625038.0363868326</v>
      </c>
      <c r="P51" s="16">
        <v>-2299426.177687644</v>
      </c>
      <c r="Q51" s="16">
        <v>-17820.422304831445</v>
      </c>
      <c r="R51" s="16">
        <v>28849.695521052461</v>
      </c>
      <c r="S51" s="16">
        <f t="shared" si="6"/>
        <v>-11913434.940858256</v>
      </c>
      <c r="T51" s="16">
        <v>0</v>
      </c>
      <c r="U51" s="16">
        <f t="shared" si="2"/>
        <v>47354178.580000013</v>
      </c>
      <c r="V51" s="17">
        <f t="shared" si="3"/>
        <v>-3314793.6899999976</v>
      </c>
    </row>
    <row r="52" spans="1:22">
      <c r="A52" s="2">
        <v>48</v>
      </c>
      <c r="B52" s="2">
        <v>8</v>
      </c>
      <c r="C52" s="3" t="s">
        <v>92</v>
      </c>
      <c r="D52" s="4" t="s">
        <v>124</v>
      </c>
      <c r="E52" s="3" t="s">
        <v>125</v>
      </c>
      <c r="F52" s="5">
        <v>24394</v>
      </c>
      <c r="G52" s="6" t="s">
        <v>17</v>
      </c>
      <c r="H52" s="7">
        <v>42</v>
      </c>
      <c r="I52" s="8" t="s">
        <v>23</v>
      </c>
      <c r="J52" s="16">
        <v>50393472.540000007</v>
      </c>
      <c r="K52" s="16">
        <v>31613669.61999999</v>
      </c>
      <c r="L52" s="17">
        <f t="shared" si="1"/>
        <v>82007142.159999996</v>
      </c>
      <c r="M52" s="21">
        <f t="shared" si="5"/>
        <v>0.61450102043160881</v>
      </c>
      <c r="N52" s="16">
        <v>85433418.049999997</v>
      </c>
      <c r="O52" s="16">
        <v>18130001.033613175</v>
      </c>
      <c r="P52" s="16">
        <v>4496476.902312357</v>
      </c>
      <c r="Q52" s="16">
        <v>2850082.5476951683</v>
      </c>
      <c r="R52" s="16">
        <v>1349114.3555210521</v>
      </c>
      <c r="S52" s="16">
        <f t="shared" si="6"/>
        <v>26825674.839141753</v>
      </c>
      <c r="T52" s="16">
        <f t="shared" si="4"/>
        <v>26825674.839141753</v>
      </c>
      <c r="U52" s="16">
        <f t="shared" si="2"/>
        <v>58607743.210858241</v>
      </c>
      <c r="V52" s="17">
        <f t="shared" si="3"/>
        <v>23399398.949141756</v>
      </c>
    </row>
    <row r="53" spans="1:22">
      <c r="A53" s="2">
        <v>49</v>
      </c>
      <c r="B53" s="2">
        <v>8</v>
      </c>
      <c r="C53" s="3" t="s">
        <v>92</v>
      </c>
      <c r="D53" s="4" t="s">
        <v>126</v>
      </c>
      <c r="E53" s="3" t="s">
        <v>127</v>
      </c>
      <c r="F53" s="5">
        <v>32958</v>
      </c>
      <c r="G53" s="6" t="s">
        <v>17</v>
      </c>
      <c r="H53" s="9">
        <v>30</v>
      </c>
      <c r="I53" s="8" t="s">
        <v>18</v>
      </c>
      <c r="J53" s="16">
        <v>52547219.210000016</v>
      </c>
      <c r="K53" s="16">
        <v>29175783.06000001</v>
      </c>
      <c r="L53" s="17">
        <f t="shared" si="1"/>
        <v>81723002.270000026</v>
      </c>
      <c r="M53" s="21">
        <f t="shared" si="5"/>
        <v>0.6429917862830371</v>
      </c>
      <c r="N53" s="16">
        <v>82419921.960000008</v>
      </c>
      <c r="O53" s="16">
        <v>-15086844.383619606</v>
      </c>
      <c r="P53" s="16">
        <v>-1709140.6854999978</v>
      </c>
      <c r="Q53" s="16">
        <v>418215.62867469527</v>
      </c>
      <c r="R53" s="16">
        <v>2075461.4459627327</v>
      </c>
      <c r="S53" s="16">
        <f t="shared" si="6"/>
        <v>-14302307.994482175</v>
      </c>
      <c r="T53" s="16">
        <v>0</v>
      </c>
      <c r="U53" s="16">
        <f t="shared" si="2"/>
        <v>82419921.960000008</v>
      </c>
      <c r="V53" s="17">
        <f t="shared" si="3"/>
        <v>-696919.68999998271</v>
      </c>
    </row>
    <row r="54" spans="1:22">
      <c r="A54" s="2">
        <v>50</v>
      </c>
      <c r="B54" s="2">
        <v>8</v>
      </c>
      <c r="C54" s="3" t="s">
        <v>92</v>
      </c>
      <c r="D54" s="4" t="s">
        <v>128</v>
      </c>
      <c r="E54" s="3" t="s">
        <v>129</v>
      </c>
      <c r="F54" s="5">
        <v>27552</v>
      </c>
      <c r="G54" s="6" t="s">
        <v>17</v>
      </c>
      <c r="H54" s="7">
        <v>34</v>
      </c>
      <c r="I54" s="8" t="s">
        <v>23</v>
      </c>
      <c r="J54" s="16">
        <v>43882781.840000018</v>
      </c>
      <c r="K54" s="16">
        <v>18929737.140000001</v>
      </c>
      <c r="L54" s="17">
        <f t="shared" si="1"/>
        <v>62812518.980000019</v>
      </c>
      <c r="M54" s="21">
        <f t="shared" si="5"/>
        <v>0.69863114157183581</v>
      </c>
      <c r="N54" s="16">
        <v>76089453.74000001</v>
      </c>
      <c r="O54" s="16">
        <v>2199718.0136131495</v>
      </c>
      <c r="P54" s="16">
        <v>961010.29231235571</v>
      </c>
      <c r="Q54" s="16">
        <v>1312671.3376951688</v>
      </c>
      <c r="R54" s="16">
        <v>1534750.1455210522</v>
      </c>
      <c r="S54" s="16">
        <f t="shared" si="6"/>
        <v>6008149.7891417257</v>
      </c>
      <c r="T54" s="16">
        <f t="shared" si="4"/>
        <v>6008149.7891417257</v>
      </c>
      <c r="U54" s="16">
        <f t="shared" si="2"/>
        <v>70081303.95085828</v>
      </c>
      <c r="V54" s="17">
        <f t="shared" si="3"/>
        <v>-7268784.970858261</v>
      </c>
    </row>
    <row r="55" spans="1:22">
      <c r="A55" s="2">
        <v>51</v>
      </c>
      <c r="B55" s="2">
        <v>8</v>
      </c>
      <c r="C55" s="3" t="s">
        <v>92</v>
      </c>
      <c r="D55" s="4" t="s">
        <v>130</v>
      </c>
      <c r="E55" s="3" t="s">
        <v>131</v>
      </c>
      <c r="F55" s="5">
        <v>111722</v>
      </c>
      <c r="G55" s="6" t="s">
        <v>13</v>
      </c>
      <c r="H55" s="7">
        <v>276</v>
      </c>
      <c r="I55" s="8" t="s">
        <v>14</v>
      </c>
      <c r="J55" s="16">
        <v>247077869.14999998</v>
      </c>
      <c r="K55" s="16">
        <v>219924124.79999995</v>
      </c>
      <c r="L55" s="17">
        <f t="shared" si="1"/>
        <v>467001993.94999993</v>
      </c>
      <c r="M55" s="21">
        <f t="shared" si="5"/>
        <v>0.52907240729351923</v>
      </c>
      <c r="N55" s="16">
        <v>484474599.86000001</v>
      </c>
      <c r="O55" s="16">
        <v>-126857502.5714286</v>
      </c>
      <c r="P55" s="16">
        <v>-529140.32407408953</v>
      </c>
      <c r="Q55" s="16">
        <v>-511841.36633333936</v>
      </c>
      <c r="R55" s="16">
        <v>-33734787.384666651</v>
      </c>
      <c r="S55" s="16">
        <f t="shared" si="6"/>
        <v>-161633271.64650267</v>
      </c>
      <c r="T55" s="16">
        <v>0</v>
      </c>
      <c r="U55" s="16">
        <f t="shared" si="2"/>
        <v>484474599.86000001</v>
      </c>
      <c r="V55" s="17">
        <f t="shared" si="3"/>
        <v>-17472605.910000086</v>
      </c>
    </row>
    <row r="56" spans="1:22">
      <c r="A56" s="2">
        <v>52</v>
      </c>
      <c r="B56" s="2">
        <v>8</v>
      </c>
      <c r="C56" s="3" t="s">
        <v>92</v>
      </c>
      <c r="D56" s="4" t="s">
        <v>132</v>
      </c>
      <c r="E56" s="3" t="s">
        <v>133</v>
      </c>
      <c r="F56" s="5">
        <v>28208</v>
      </c>
      <c r="G56" s="6" t="s">
        <v>17</v>
      </c>
      <c r="H56" s="7">
        <v>40</v>
      </c>
      <c r="I56" s="8" t="s">
        <v>23</v>
      </c>
      <c r="J56" s="16">
        <v>45796614.110000022</v>
      </c>
      <c r="K56" s="16">
        <v>21592466.06000001</v>
      </c>
      <c r="L56" s="17">
        <f t="shared" si="1"/>
        <v>67389080.170000032</v>
      </c>
      <c r="M56" s="21">
        <f t="shared" si="5"/>
        <v>0.67958508996517741</v>
      </c>
      <c r="N56" s="16">
        <v>72545592.989999995</v>
      </c>
      <c r="O56" s="16">
        <v>2942521.3136131614</v>
      </c>
      <c r="P56" s="16">
        <v>1082531.5223123562</v>
      </c>
      <c r="Q56" s="16">
        <v>1595436.4876951687</v>
      </c>
      <c r="R56" s="16">
        <v>1725814.1655210527</v>
      </c>
      <c r="S56" s="16">
        <f t="shared" si="6"/>
        <v>7346303.489141739</v>
      </c>
      <c r="T56" s="16">
        <f t="shared" si="4"/>
        <v>7346303.489141739</v>
      </c>
      <c r="U56" s="16">
        <f t="shared" si="2"/>
        <v>65199289.500858255</v>
      </c>
      <c r="V56" s="17">
        <f t="shared" si="3"/>
        <v>2189790.6691417769</v>
      </c>
    </row>
    <row r="57" spans="1:22">
      <c r="A57" s="2">
        <v>53</v>
      </c>
      <c r="B57" s="2">
        <v>8</v>
      </c>
      <c r="C57" s="3" t="s">
        <v>134</v>
      </c>
      <c r="D57" s="4" t="s">
        <v>135</v>
      </c>
      <c r="E57" s="3" t="s">
        <v>136</v>
      </c>
      <c r="F57" s="5">
        <v>111792</v>
      </c>
      <c r="G57" s="6" t="s">
        <v>13</v>
      </c>
      <c r="H57" s="7">
        <v>420</v>
      </c>
      <c r="I57" s="8" t="s">
        <v>64</v>
      </c>
      <c r="J57" s="16">
        <v>456295021.24999988</v>
      </c>
      <c r="K57" s="16">
        <v>734124629.2899996</v>
      </c>
      <c r="L57" s="17">
        <f t="shared" si="1"/>
        <v>1190419650.5399995</v>
      </c>
      <c r="M57" s="21">
        <f t="shared" si="5"/>
        <v>0.38330602241236089</v>
      </c>
      <c r="N57" s="16">
        <v>1067497191.0100002</v>
      </c>
      <c r="O57" s="16">
        <v>-54848193.2299999</v>
      </c>
      <c r="P57" s="16">
        <v>56572498.748800009</v>
      </c>
      <c r="Q57" s="16">
        <v>-16153778.940416668</v>
      </c>
      <c r="R57" s="16">
        <v>47941754.005599961</v>
      </c>
      <c r="S57" s="16">
        <f t="shared" si="6"/>
        <v>33512280.583983403</v>
      </c>
      <c r="T57" s="16">
        <f t="shared" si="4"/>
        <v>33512280.583983403</v>
      </c>
      <c r="U57" s="16">
        <f t="shared" si="2"/>
        <v>1033984910.4260168</v>
      </c>
      <c r="V57" s="17">
        <f t="shared" si="3"/>
        <v>156434740.11398268</v>
      </c>
    </row>
    <row r="58" spans="1:22">
      <c r="A58" s="2">
        <v>54</v>
      </c>
      <c r="B58" s="2">
        <v>8</v>
      </c>
      <c r="C58" s="3" t="s">
        <v>134</v>
      </c>
      <c r="D58" s="4" t="s">
        <v>137</v>
      </c>
      <c r="E58" s="3" t="s">
        <v>138</v>
      </c>
      <c r="F58" s="5">
        <v>58279</v>
      </c>
      <c r="G58" s="6" t="s">
        <v>32</v>
      </c>
      <c r="H58" s="9">
        <v>120</v>
      </c>
      <c r="I58" s="8" t="s">
        <v>33</v>
      </c>
      <c r="J58" s="16">
        <v>133274509.44000001</v>
      </c>
      <c r="K58" s="16">
        <v>165216498.44999999</v>
      </c>
      <c r="L58" s="17">
        <f t="shared" si="1"/>
        <v>298491007.88999999</v>
      </c>
      <c r="M58" s="21">
        <f t="shared" si="5"/>
        <v>0.44649421897866481</v>
      </c>
      <c r="N58" s="16">
        <v>223886886.44</v>
      </c>
      <c r="O58" s="16">
        <v>-5960594.7636363506</v>
      </c>
      <c r="P58" s="16">
        <v>-3803267.0436986312</v>
      </c>
      <c r="Q58" s="16">
        <v>684608.37486486509</v>
      </c>
      <c r="R58" s="16">
        <v>-8837039.8161038943</v>
      </c>
      <c r="S58" s="16">
        <f t="shared" si="6"/>
        <v>-17916293.248574011</v>
      </c>
      <c r="T58" s="16">
        <v>0</v>
      </c>
      <c r="U58" s="16">
        <f t="shared" si="2"/>
        <v>223886886.44</v>
      </c>
      <c r="V58" s="17">
        <f t="shared" si="3"/>
        <v>74604121.449999988</v>
      </c>
    </row>
    <row r="59" spans="1:22">
      <c r="A59" s="2">
        <v>55</v>
      </c>
      <c r="B59" s="2">
        <v>8</v>
      </c>
      <c r="C59" s="3" t="s">
        <v>134</v>
      </c>
      <c r="D59" s="4" t="s">
        <v>139</v>
      </c>
      <c r="E59" s="3" t="s">
        <v>140</v>
      </c>
      <c r="F59" s="5">
        <v>22880</v>
      </c>
      <c r="G59" s="6" t="s">
        <v>17</v>
      </c>
      <c r="H59" s="7">
        <v>30</v>
      </c>
      <c r="I59" s="8" t="s">
        <v>23</v>
      </c>
      <c r="J59" s="16">
        <v>34684001.659999989</v>
      </c>
      <c r="K59" s="16">
        <v>31598666.670000009</v>
      </c>
      <c r="L59" s="17">
        <f t="shared" si="1"/>
        <v>66282668.329999998</v>
      </c>
      <c r="M59" s="21">
        <f t="shared" si="5"/>
        <v>0.52327407049033614</v>
      </c>
      <c r="N59" s="16">
        <v>61977930.080000013</v>
      </c>
      <c r="O59" s="16">
        <v>2116382.2636131644</v>
      </c>
      <c r="P59" s="16">
        <v>-663988.48768764362</v>
      </c>
      <c r="Q59" s="16">
        <v>1590109.4876951687</v>
      </c>
      <c r="R59" s="16">
        <v>125219.4855210525</v>
      </c>
      <c r="S59" s="16">
        <f t="shared" si="6"/>
        <v>3167722.749141742</v>
      </c>
      <c r="T59" s="16">
        <f t="shared" si="4"/>
        <v>3167722.749141742</v>
      </c>
      <c r="U59" s="16">
        <f t="shared" si="2"/>
        <v>58810207.330858268</v>
      </c>
      <c r="V59" s="17">
        <f t="shared" si="3"/>
        <v>7472460.9991417304</v>
      </c>
    </row>
    <row r="60" spans="1:22">
      <c r="A60" s="2">
        <v>56</v>
      </c>
      <c r="B60" s="2">
        <v>8</v>
      </c>
      <c r="C60" s="3" t="s">
        <v>134</v>
      </c>
      <c r="D60" s="4" t="s">
        <v>141</v>
      </c>
      <c r="E60" s="3" t="s">
        <v>142</v>
      </c>
      <c r="F60" s="5">
        <v>20377</v>
      </c>
      <c r="G60" s="6" t="s">
        <v>17</v>
      </c>
      <c r="H60" s="9">
        <v>41</v>
      </c>
      <c r="I60" s="8" t="s">
        <v>23</v>
      </c>
      <c r="J60" s="16">
        <v>58107117.959999993</v>
      </c>
      <c r="K60" s="16">
        <v>31150387.100000009</v>
      </c>
      <c r="L60" s="17">
        <f t="shared" si="1"/>
        <v>89257505.060000002</v>
      </c>
      <c r="M60" s="21">
        <f t="shared" si="5"/>
        <v>0.65100540196524281</v>
      </c>
      <c r="N60" s="16">
        <v>81707969.099999994</v>
      </c>
      <c r="O60" s="16">
        <v>12948661.203613162</v>
      </c>
      <c r="P60" s="16">
        <v>1688261.7023123559</v>
      </c>
      <c r="Q60" s="16">
        <v>2155028.1976951687</v>
      </c>
      <c r="R60" s="16">
        <v>1190343.7255210523</v>
      </c>
      <c r="S60" s="16">
        <f t="shared" si="6"/>
        <v>17982294.829141736</v>
      </c>
      <c r="T60" s="16">
        <f t="shared" si="4"/>
        <v>17982294.829141736</v>
      </c>
      <c r="U60" s="16">
        <f t="shared" si="2"/>
        <v>63725674.270858258</v>
      </c>
      <c r="V60" s="17">
        <f t="shared" si="3"/>
        <v>25531830.789141744</v>
      </c>
    </row>
    <row r="61" spans="1:22">
      <c r="A61" s="2">
        <v>57</v>
      </c>
      <c r="B61" s="2">
        <v>8</v>
      </c>
      <c r="C61" s="3" t="s">
        <v>134</v>
      </c>
      <c r="D61" s="4" t="s">
        <v>143</v>
      </c>
      <c r="E61" s="3" t="s">
        <v>144</v>
      </c>
      <c r="F61" s="5">
        <v>61551</v>
      </c>
      <c r="G61" s="6" t="s">
        <v>13</v>
      </c>
      <c r="H61" s="7">
        <v>266</v>
      </c>
      <c r="I61" s="8" t="s">
        <v>113</v>
      </c>
      <c r="J61" s="16">
        <v>239366521.94</v>
      </c>
      <c r="K61" s="16">
        <v>394439546.36000007</v>
      </c>
      <c r="L61" s="17">
        <f t="shared" si="1"/>
        <v>633806068.30000007</v>
      </c>
      <c r="M61" s="21">
        <f t="shared" si="5"/>
        <v>0.377665241644074</v>
      </c>
      <c r="N61" s="16">
        <v>533418067.74000013</v>
      </c>
      <c r="O61" s="16">
        <v>60886091.372558057</v>
      </c>
      <c r="P61" s="16">
        <v>25298196.875813961</v>
      </c>
      <c r="Q61" s="16">
        <v>-3618771.9255813938</v>
      </c>
      <c r="R61" s="16">
        <v>35611834.749268286</v>
      </c>
      <c r="S61" s="16">
        <f t="shared" si="6"/>
        <v>118177351.07205892</v>
      </c>
      <c r="T61" s="16">
        <f t="shared" si="4"/>
        <v>118177351.07205892</v>
      </c>
      <c r="U61" s="16">
        <f t="shared" si="2"/>
        <v>415240716.66794121</v>
      </c>
      <c r="V61" s="17">
        <f t="shared" si="3"/>
        <v>218565351.63205886</v>
      </c>
    </row>
    <row r="62" spans="1:22">
      <c r="A62" s="2">
        <v>58</v>
      </c>
      <c r="B62" s="2">
        <v>8</v>
      </c>
      <c r="C62" s="3" t="s">
        <v>134</v>
      </c>
      <c r="D62" s="4" t="s">
        <v>145</v>
      </c>
      <c r="E62" s="3" t="s">
        <v>146</v>
      </c>
      <c r="F62" s="5">
        <v>19837</v>
      </c>
      <c r="G62" s="6" t="s">
        <v>17</v>
      </c>
      <c r="H62" s="7">
        <v>30</v>
      </c>
      <c r="I62" s="8" t="s">
        <v>23</v>
      </c>
      <c r="J62" s="16">
        <v>40211323.869999982</v>
      </c>
      <c r="K62" s="16">
        <v>17670787.930000007</v>
      </c>
      <c r="L62" s="17">
        <f t="shared" si="1"/>
        <v>57882111.79999999</v>
      </c>
      <c r="M62" s="21">
        <f t="shared" si="5"/>
        <v>0.6947107252918161</v>
      </c>
      <c r="N62" s="16">
        <v>54632951.910000011</v>
      </c>
      <c r="O62" s="16">
        <v>-7713313.6963868365</v>
      </c>
      <c r="P62" s="16">
        <v>-1715309.3176876437</v>
      </c>
      <c r="Q62" s="16">
        <v>864352.87769516883</v>
      </c>
      <c r="R62" s="16">
        <v>-23517.674478947651</v>
      </c>
      <c r="S62" s="16">
        <f t="shared" si="6"/>
        <v>-8587787.810858259</v>
      </c>
      <c r="T62" s="16">
        <v>0</v>
      </c>
      <c r="U62" s="16">
        <f t="shared" si="2"/>
        <v>54632951.910000011</v>
      </c>
      <c r="V62" s="17">
        <f t="shared" si="3"/>
        <v>3249159.8899999782</v>
      </c>
    </row>
    <row r="63" spans="1:22">
      <c r="A63" s="2">
        <v>59</v>
      </c>
      <c r="B63" s="2">
        <v>8</v>
      </c>
      <c r="C63" s="3" t="s">
        <v>134</v>
      </c>
      <c r="D63" s="4" t="s">
        <v>147</v>
      </c>
      <c r="E63" s="3" t="s">
        <v>148</v>
      </c>
      <c r="F63" s="5">
        <v>11739</v>
      </c>
      <c r="G63" s="6" t="s">
        <v>17</v>
      </c>
      <c r="H63" s="9">
        <v>30</v>
      </c>
      <c r="I63" s="8" t="s">
        <v>42</v>
      </c>
      <c r="J63" s="16">
        <v>24312095.669999983</v>
      </c>
      <c r="K63" s="16">
        <v>10759357.479999993</v>
      </c>
      <c r="L63" s="17">
        <f t="shared" si="1"/>
        <v>35071453.149999976</v>
      </c>
      <c r="M63" s="21">
        <f t="shared" si="5"/>
        <v>0.69321609133267403</v>
      </c>
      <c r="N63" s="16">
        <v>40880657.340000004</v>
      </c>
      <c r="O63" s="16">
        <v>2667009.0064864755</v>
      </c>
      <c r="P63" s="16">
        <v>-378640.69228571467</v>
      </c>
      <c r="Q63" s="16">
        <v>732070.33416666626</v>
      </c>
      <c r="R63" s="16">
        <v>404139.49361111061</v>
      </c>
      <c r="S63" s="16">
        <f t="shared" si="6"/>
        <v>3424578.1419785377</v>
      </c>
      <c r="T63" s="16">
        <f t="shared" si="4"/>
        <v>3424578.1419785377</v>
      </c>
      <c r="U63" s="16">
        <f t="shared" si="2"/>
        <v>37456079.198021464</v>
      </c>
      <c r="V63" s="17">
        <f t="shared" si="3"/>
        <v>-2384626.0480214879</v>
      </c>
    </row>
    <row r="64" spans="1:22">
      <c r="A64" s="2">
        <v>60</v>
      </c>
      <c r="B64" s="2">
        <v>8</v>
      </c>
      <c r="C64" s="3" t="s">
        <v>134</v>
      </c>
      <c r="D64" s="4" t="s">
        <v>149</v>
      </c>
      <c r="E64" s="3" t="s">
        <v>150</v>
      </c>
      <c r="F64" s="5">
        <v>36201</v>
      </c>
      <c r="G64" s="6" t="s">
        <v>17</v>
      </c>
      <c r="H64" s="7">
        <v>30</v>
      </c>
      <c r="I64" s="8" t="s">
        <v>18</v>
      </c>
      <c r="J64" s="16">
        <v>57512020.699999996</v>
      </c>
      <c r="K64" s="16">
        <v>17723929.490000002</v>
      </c>
      <c r="L64" s="17">
        <f t="shared" si="1"/>
        <v>75235950.189999998</v>
      </c>
      <c r="M64" s="21">
        <f t="shared" si="5"/>
        <v>0.76442206890136699</v>
      </c>
      <c r="N64" s="16">
        <v>68940438.159999982</v>
      </c>
      <c r="O64" s="16">
        <v>-36088842.60361962</v>
      </c>
      <c r="P64" s="16">
        <v>-819551.05549999885</v>
      </c>
      <c r="Q64" s="16">
        <v>-1064163.7713253046</v>
      </c>
      <c r="R64" s="16">
        <v>-214444.10403726716</v>
      </c>
      <c r="S64" s="16">
        <f t="shared" si="6"/>
        <v>-38187001.534482196</v>
      </c>
      <c r="T64" s="16">
        <v>0</v>
      </c>
      <c r="U64" s="16">
        <f t="shared" si="2"/>
        <v>68940438.159999982</v>
      </c>
      <c r="V64" s="17">
        <f t="shared" si="3"/>
        <v>6295512.0300000161</v>
      </c>
    </row>
    <row r="65" spans="1:22">
      <c r="A65" s="2">
        <v>61</v>
      </c>
      <c r="B65" s="2">
        <v>8</v>
      </c>
      <c r="C65" s="3" t="s">
        <v>134</v>
      </c>
      <c r="D65" s="4" t="s">
        <v>151</v>
      </c>
      <c r="E65" s="3" t="s">
        <v>152</v>
      </c>
      <c r="F65" s="5">
        <v>28529</v>
      </c>
      <c r="G65" s="6" t="s">
        <v>17</v>
      </c>
      <c r="H65" s="7">
        <v>30</v>
      </c>
      <c r="I65" s="8" t="s">
        <v>23</v>
      </c>
      <c r="J65" s="16">
        <v>45004207.850000009</v>
      </c>
      <c r="K65" s="16">
        <v>16481779.720000006</v>
      </c>
      <c r="L65" s="17">
        <f t="shared" si="1"/>
        <v>61485987.570000015</v>
      </c>
      <c r="M65" s="21">
        <f t="shared" si="5"/>
        <v>0.73194250639243652</v>
      </c>
      <c r="N65" s="16">
        <v>61705984.279999994</v>
      </c>
      <c r="O65" s="16">
        <v>-15703632.456386827</v>
      </c>
      <c r="P65" s="16">
        <v>1172691.9923123568</v>
      </c>
      <c r="Q65" s="16">
        <v>1164557.8876951686</v>
      </c>
      <c r="R65" s="16">
        <v>2181307.6355210524</v>
      </c>
      <c r="S65" s="16">
        <f t="shared" si="6"/>
        <v>-11185074.940858249</v>
      </c>
      <c r="T65" s="16">
        <v>0</v>
      </c>
      <c r="U65" s="16">
        <f t="shared" si="2"/>
        <v>61705984.279999994</v>
      </c>
      <c r="V65" s="17">
        <f t="shared" si="3"/>
        <v>-219996.70999997854</v>
      </c>
    </row>
    <row r="66" spans="1:22">
      <c r="A66" s="2">
        <v>62</v>
      </c>
      <c r="B66" s="2">
        <v>8</v>
      </c>
      <c r="C66" s="3" t="s">
        <v>153</v>
      </c>
      <c r="D66" s="4" t="s">
        <v>154</v>
      </c>
      <c r="E66" s="3" t="s">
        <v>155</v>
      </c>
      <c r="F66" s="5">
        <v>101007</v>
      </c>
      <c r="G66" s="6" t="s">
        <v>13</v>
      </c>
      <c r="H66" s="9">
        <v>386</v>
      </c>
      <c r="I66" s="8" t="s">
        <v>14</v>
      </c>
      <c r="J66" s="16">
        <v>299510382.04000014</v>
      </c>
      <c r="K66" s="16">
        <v>328055275.94000012</v>
      </c>
      <c r="L66" s="17">
        <f t="shared" si="1"/>
        <v>627565657.98000026</v>
      </c>
      <c r="M66" s="21">
        <f t="shared" si="5"/>
        <v>0.47725744427134531</v>
      </c>
      <c r="N66" s="16">
        <v>666075438.4200002</v>
      </c>
      <c r="O66" s="16">
        <v>39397009.778571367</v>
      </c>
      <c r="P66" s="16">
        <v>-10842360.234074086</v>
      </c>
      <c r="Q66" s="16">
        <v>1413822.6836666614</v>
      </c>
      <c r="R66" s="16">
        <v>32370910.085333347</v>
      </c>
      <c r="S66" s="16">
        <f t="shared" si="6"/>
        <v>62339382.31349729</v>
      </c>
      <c r="T66" s="16">
        <f t="shared" si="4"/>
        <v>62339382.31349729</v>
      </c>
      <c r="U66" s="16">
        <f t="shared" si="2"/>
        <v>603736056.10650289</v>
      </c>
      <c r="V66" s="17">
        <f t="shared" si="3"/>
        <v>23829601.873497367</v>
      </c>
    </row>
    <row r="67" spans="1:22">
      <c r="A67" s="2">
        <v>63</v>
      </c>
      <c r="B67" s="2">
        <v>8</v>
      </c>
      <c r="C67" s="3" t="s">
        <v>153</v>
      </c>
      <c r="D67" s="4" t="s">
        <v>156</v>
      </c>
      <c r="E67" s="3" t="s">
        <v>157</v>
      </c>
      <c r="F67" s="5">
        <v>68171</v>
      </c>
      <c r="G67" s="6" t="s">
        <v>17</v>
      </c>
      <c r="H67" s="9">
        <v>70</v>
      </c>
      <c r="I67" s="8" t="s">
        <v>103</v>
      </c>
      <c r="J67" s="16">
        <v>96415548.350000024</v>
      </c>
      <c r="K67" s="16">
        <v>37311528.650000006</v>
      </c>
      <c r="L67" s="17">
        <f t="shared" si="1"/>
        <v>133727077.00000003</v>
      </c>
      <c r="M67" s="21">
        <f t="shared" si="5"/>
        <v>0.7209874807179103</v>
      </c>
      <c r="N67" s="16">
        <v>137089858.36000001</v>
      </c>
      <c r="O67" s="16">
        <v>-8852083.4559180588</v>
      </c>
      <c r="P67" s="16">
        <v>1152510.4019999951</v>
      </c>
      <c r="Q67" s="16">
        <v>-1613391.7424999988</v>
      </c>
      <c r="R67" s="16">
        <v>41251.097966100089</v>
      </c>
      <c r="S67" s="16">
        <f t="shared" si="6"/>
        <v>-9271713.6984519623</v>
      </c>
      <c r="T67" s="16">
        <v>0</v>
      </c>
      <c r="U67" s="16">
        <f t="shared" si="2"/>
        <v>137089858.36000001</v>
      </c>
      <c r="V67" s="17">
        <f t="shared" si="3"/>
        <v>-3362781.3599999845</v>
      </c>
    </row>
    <row r="68" spans="1:22">
      <c r="A68" s="2">
        <v>64</v>
      </c>
      <c r="B68" s="2">
        <v>8</v>
      </c>
      <c r="C68" s="3" t="s">
        <v>153</v>
      </c>
      <c r="D68" s="4" t="s">
        <v>158</v>
      </c>
      <c r="E68" s="3" t="s">
        <v>159</v>
      </c>
      <c r="F68" s="5">
        <v>45855</v>
      </c>
      <c r="G68" s="6" t="s">
        <v>17</v>
      </c>
      <c r="H68" s="7">
        <v>40</v>
      </c>
      <c r="I68" s="8" t="s">
        <v>18</v>
      </c>
      <c r="J68" s="16">
        <v>73022420.040000007</v>
      </c>
      <c r="K68" s="16">
        <v>27007442.839999959</v>
      </c>
      <c r="L68" s="17">
        <f t="shared" si="1"/>
        <v>100029862.87999997</v>
      </c>
      <c r="M68" s="21">
        <f t="shared" si="5"/>
        <v>0.73000619952464374</v>
      </c>
      <c r="N68" s="16">
        <v>106065102.80000001</v>
      </c>
      <c r="O68" s="16">
        <v>2318757.1763803363</v>
      </c>
      <c r="P68" s="16">
        <v>2540559.6845000014</v>
      </c>
      <c r="Q68" s="16">
        <v>1565158.7386746956</v>
      </c>
      <c r="R68" s="16">
        <v>2335308.555962733</v>
      </c>
      <c r="S68" s="16">
        <f t="shared" si="6"/>
        <v>8759784.1555177663</v>
      </c>
      <c r="T68" s="16">
        <f t="shared" si="4"/>
        <v>8759784.1555177663</v>
      </c>
      <c r="U68" s="16">
        <f t="shared" si="2"/>
        <v>97305318.64448224</v>
      </c>
      <c r="V68" s="17">
        <f t="shared" si="3"/>
        <v>2724544.2355177253</v>
      </c>
    </row>
    <row r="69" spans="1:22">
      <c r="A69" s="2">
        <v>65</v>
      </c>
      <c r="B69" s="2">
        <v>8</v>
      </c>
      <c r="C69" s="3" t="s">
        <v>153</v>
      </c>
      <c r="D69" s="4" t="s">
        <v>160</v>
      </c>
      <c r="E69" s="3" t="s">
        <v>161</v>
      </c>
      <c r="F69" s="5">
        <v>80002</v>
      </c>
      <c r="G69" s="6" t="s">
        <v>32</v>
      </c>
      <c r="H69" s="7">
        <v>96</v>
      </c>
      <c r="I69" s="8" t="s">
        <v>87</v>
      </c>
      <c r="J69" s="16">
        <v>115883290.25000001</v>
      </c>
      <c r="K69" s="16">
        <v>46358802.899999961</v>
      </c>
      <c r="L69" s="17">
        <f t="shared" si="1"/>
        <v>162242093.14999998</v>
      </c>
      <c r="M69" s="21">
        <f t="shared" si="5"/>
        <v>0.71426155814484471</v>
      </c>
      <c r="N69" s="16">
        <v>166932519.44</v>
      </c>
      <c r="O69" s="16">
        <v>-22256280.819333315</v>
      </c>
      <c r="P69" s="16">
        <v>-3085062.5417857058</v>
      </c>
      <c r="Q69" s="16">
        <v>2002977.979354836</v>
      </c>
      <c r="R69" s="16">
        <v>-2399327.1635483839</v>
      </c>
      <c r="S69" s="16">
        <f t="shared" si="6"/>
        <v>-25737692.545312569</v>
      </c>
      <c r="T69" s="16">
        <v>0</v>
      </c>
      <c r="U69" s="16">
        <f t="shared" si="2"/>
        <v>166932519.44</v>
      </c>
      <c r="V69" s="17">
        <f t="shared" si="3"/>
        <v>-4690426.2900000215</v>
      </c>
    </row>
    <row r="70" spans="1:22">
      <c r="A70" s="2">
        <v>66</v>
      </c>
      <c r="B70" s="2">
        <v>8</v>
      </c>
      <c r="C70" s="3" t="s">
        <v>153</v>
      </c>
      <c r="D70" s="4" t="s">
        <v>162</v>
      </c>
      <c r="E70" s="3" t="s">
        <v>163</v>
      </c>
      <c r="F70" s="5">
        <v>52318</v>
      </c>
      <c r="G70" s="6" t="s">
        <v>17</v>
      </c>
      <c r="H70" s="7">
        <v>60</v>
      </c>
      <c r="I70" s="8" t="s">
        <v>103</v>
      </c>
      <c r="J70" s="16">
        <v>83773726.170000032</v>
      </c>
      <c r="K70" s="16">
        <v>29065834.949999973</v>
      </c>
      <c r="L70" s="17">
        <f t="shared" ref="L70:L92" si="7">J70+K70</f>
        <v>112839561.12</v>
      </c>
      <c r="M70" s="21">
        <f t="shared" si="5"/>
        <v>0.74241449841257612</v>
      </c>
      <c r="N70" s="16">
        <v>107347469.19999999</v>
      </c>
      <c r="O70" s="16">
        <v>-32210371.11591804</v>
      </c>
      <c r="P70" s="16">
        <v>-8871798.388000004</v>
      </c>
      <c r="Q70" s="16">
        <v>-533996.36249999888</v>
      </c>
      <c r="R70" s="16">
        <v>-1847038.4720339002</v>
      </c>
      <c r="S70" s="16">
        <f t="shared" si="6"/>
        <v>-43463204.338451944</v>
      </c>
      <c r="T70" s="16">
        <v>0</v>
      </c>
      <c r="U70" s="16">
        <f t="shared" ref="U70:U92" si="8">N70-T70</f>
        <v>107347469.19999999</v>
      </c>
      <c r="V70" s="17">
        <f t="shared" ref="V70:V92" si="9">L70-U70</f>
        <v>5492091.9200000167</v>
      </c>
    </row>
    <row r="71" spans="1:22">
      <c r="A71" s="2">
        <v>67</v>
      </c>
      <c r="B71" s="2">
        <v>8</v>
      </c>
      <c r="C71" s="3" t="s">
        <v>153</v>
      </c>
      <c r="D71" s="4" t="s">
        <v>164</v>
      </c>
      <c r="E71" s="3" t="s">
        <v>165</v>
      </c>
      <c r="F71" s="5">
        <v>28321</v>
      </c>
      <c r="G71" s="6" t="s">
        <v>17</v>
      </c>
      <c r="H71" s="7">
        <v>30</v>
      </c>
      <c r="I71" s="8" t="s">
        <v>23</v>
      </c>
      <c r="J71" s="16">
        <v>62020188.929999985</v>
      </c>
      <c r="K71" s="16">
        <v>19941255.890000008</v>
      </c>
      <c r="L71" s="17">
        <f t="shared" si="7"/>
        <v>81961444.819999993</v>
      </c>
      <c r="M71" s="21">
        <f t="shared" si="5"/>
        <v>0.75669955631218933</v>
      </c>
      <c r="N71" s="16">
        <v>87654589.719999984</v>
      </c>
      <c r="O71" s="16">
        <v>8081430.6636131704</v>
      </c>
      <c r="P71" s="16">
        <v>3238938.6223123558</v>
      </c>
      <c r="Q71" s="16">
        <v>5538368.7076951694</v>
      </c>
      <c r="R71" s="16">
        <v>1638129.8955210522</v>
      </c>
      <c r="S71" s="16">
        <f t="shared" si="6"/>
        <v>18496867.889141746</v>
      </c>
      <c r="T71" s="16">
        <f t="shared" ref="T71:T92" si="10">S71</f>
        <v>18496867.889141746</v>
      </c>
      <c r="U71" s="16">
        <f t="shared" si="8"/>
        <v>69157721.830858231</v>
      </c>
      <c r="V71" s="17">
        <f t="shared" si="9"/>
        <v>12803722.989141762</v>
      </c>
    </row>
    <row r="72" spans="1:22">
      <c r="A72" s="2">
        <v>68</v>
      </c>
      <c r="B72" s="2">
        <v>8</v>
      </c>
      <c r="C72" s="3" t="s">
        <v>166</v>
      </c>
      <c r="D72" s="4" t="s">
        <v>167</v>
      </c>
      <c r="E72" s="3" t="s">
        <v>168</v>
      </c>
      <c r="F72" s="5">
        <v>260627</v>
      </c>
      <c r="G72" s="6" t="s">
        <v>95</v>
      </c>
      <c r="H72" s="9">
        <v>1141</v>
      </c>
      <c r="I72" s="8" t="s">
        <v>169</v>
      </c>
      <c r="J72" s="16">
        <v>1552180347.8599994</v>
      </c>
      <c r="K72" s="16">
        <v>1993651068.6099999</v>
      </c>
      <c r="L72" s="17">
        <f t="shared" si="7"/>
        <v>3545831416.4699993</v>
      </c>
      <c r="M72" s="21">
        <f t="shared" si="5"/>
        <v>0.43774792581798766</v>
      </c>
      <c r="N72" s="16">
        <v>3380154936.2600012</v>
      </c>
      <c r="O72" s="16">
        <v>-222085452.55599976</v>
      </c>
      <c r="P72" s="16">
        <v>-57723796.423999906</v>
      </c>
      <c r="Q72" s="16">
        <v>-78455675.838</v>
      </c>
      <c r="R72" s="16">
        <v>-8982462.675999999</v>
      </c>
      <c r="S72" s="16">
        <f t="shared" si="6"/>
        <v>-367247387.49399966</v>
      </c>
      <c r="T72" s="16">
        <v>0</v>
      </c>
      <c r="U72" s="16">
        <f t="shared" si="8"/>
        <v>3380154936.2600012</v>
      </c>
      <c r="V72" s="17">
        <f t="shared" si="9"/>
        <v>165676480.20999813</v>
      </c>
    </row>
    <row r="73" spans="1:22">
      <c r="A73" s="2">
        <v>69</v>
      </c>
      <c r="B73" s="2">
        <v>8</v>
      </c>
      <c r="C73" s="3" t="s">
        <v>166</v>
      </c>
      <c r="D73" s="4" t="s">
        <v>170</v>
      </c>
      <c r="E73" s="3" t="s">
        <v>171</v>
      </c>
      <c r="F73" s="5">
        <v>50158</v>
      </c>
      <c r="G73" s="6" t="s">
        <v>17</v>
      </c>
      <c r="H73" s="7">
        <v>60</v>
      </c>
      <c r="I73" s="8" t="s">
        <v>103</v>
      </c>
      <c r="J73" s="16">
        <v>95147323.440000027</v>
      </c>
      <c r="K73" s="16">
        <v>31924709.770000026</v>
      </c>
      <c r="L73" s="17">
        <f t="shared" si="7"/>
        <v>127072033.21000005</v>
      </c>
      <c r="M73" s="21">
        <f t="shared" si="5"/>
        <v>0.74876682961984997</v>
      </c>
      <c r="N73" s="16">
        <v>124154741.05999997</v>
      </c>
      <c r="O73" s="16">
        <v>-29371434.195918009</v>
      </c>
      <c r="P73" s="16">
        <v>-9339591.7080000043</v>
      </c>
      <c r="Q73" s="16">
        <v>-1553747.6224999987</v>
      </c>
      <c r="R73" s="16">
        <v>-3248369.8820338994</v>
      </c>
      <c r="S73" s="16">
        <f t="shared" si="6"/>
        <v>-43513143.408451915</v>
      </c>
      <c r="T73" s="16">
        <v>0</v>
      </c>
      <c r="U73" s="16">
        <f t="shared" si="8"/>
        <v>124154741.05999997</v>
      </c>
      <c r="V73" s="17">
        <f t="shared" si="9"/>
        <v>2917292.1500000805</v>
      </c>
    </row>
    <row r="74" spans="1:22">
      <c r="A74" s="2">
        <v>70</v>
      </c>
      <c r="B74" s="2">
        <v>8</v>
      </c>
      <c r="C74" s="3" t="s">
        <v>166</v>
      </c>
      <c r="D74" s="4" t="s">
        <v>172</v>
      </c>
      <c r="E74" s="3" t="s">
        <v>173</v>
      </c>
      <c r="F74" s="5">
        <v>48061</v>
      </c>
      <c r="G74" s="6" t="s">
        <v>17</v>
      </c>
      <c r="H74" s="7">
        <v>60</v>
      </c>
      <c r="I74" s="8" t="s">
        <v>50</v>
      </c>
      <c r="J74" s="16">
        <v>68854588.720000029</v>
      </c>
      <c r="K74" s="16">
        <v>29511166.079999998</v>
      </c>
      <c r="L74" s="17">
        <f t="shared" si="7"/>
        <v>98365754.800000027</v>
      </c>
      <c r="M74" s="21">
        <f t="shared" si="5"/>
        <v>0.69998536441871551</v>
      </c>
      <c r="N74" s="16">
        <v>92127899.349999994</v>
      </c>
      <c r="O74" s="16">
        <v>-6769285.2244111449</v>
      </c>
      <c r="P74" s="16">
        <v>-3100449.3557303362</v>
      </c>
      <c r="Q74" s="16">
        <v>232462.17375000101</v>
      </c>
      <c r="R74" s="16">
        <v>1196371.0180952409</v>
      </c>
      <c r="S74" s="16">
        <f t="shared" si="6"/>
        <v>-8440901.3882962391</v>
      </c>
      <c r="T74" s="16">
        <v>0</v>
      </c>
      <c r="U74" s="16">
        <f t="shared" si="8"/>
        <v>92127899.349999994</v>
      </c>
      <c r="V74" s="17">
        <f t="shared" si="9"/>
        <v>6237855.4500000328</v>
      </c>
    </row>
    <row r="75" spans="1:22">
      <c r="A75" s="2">
        <v>71</v>
      </c>
      <c r="B75" s="2">
        <v>8</v>
      </c>
      <c r="C75" s="3" t="s">
        <v>166</v>
      </c>
      <c r="D75" s="4" t="s">
        <v>174</v>
      </c>
      <c r="E75" s="3" t="s">
        <v>175</v>
      </c>
      <c r="F75" s="5">
        <v>81488</v>
      </c>
      <c r="G75" s="6" t="s">
        <v>13</v>
      </c>
      <c r="H75" s="7">
        <v>280</v>
      </c>
      <c r="I75" s="8" t="s">
        <v>14</v>
      </c>
      <c r="J75" s="16">
        <v>288746219.99000001</v>
      </c>
      <c r="K75" s="16">
        <v>226569979.13000011</v>
      </c>
      <c r="L75" s="17">
        <f t="shared" si="7"/>
        <v>515316199.12000012</v>
      </c>
      <c r="M75" s="21">
        <f t="shared" si="5"/>
        <v>0.56032824212219368</v>
      </c>
      <c r="N75" s="16">
        <v>503271839.50000006</v>
      </c>
      <c r="O75" s="16">
        <v>-101551138.5214287</v>
      </c>
      <c r="P75" s="16">
        <v>-34529722.284074098</v>
      </c>
      <c r="Q75" s="16">
        <v>-8092834.306333337</v>
      </c>
      <c r="R75" s="16">
        <v>-20415873.454666652</v>
      </c>
      <c r="S75" s="16">
        <f t="shared" si="6"/>
        <v>-164589568.56650278</v>
      </c>
      <c r="T75" s="16">
        <v>0</v>
      </c>
      <c r="U75" s="16">
        <f t="shared" si="8"/>
        <v>503271839.50000006</v>
      </c>
      <c r="V75" s="17">
        <f t="shared" si="9"/>
        <v>12044359.620000064</v>
      </c>
    </row>
    <row r="76" spans="1:22">
      <c r="A76" s="2">
        <v>72</v>
      </c>
      <c r="B76" s="2">
        <v>8</v>
      </c>
      <c r="C76" s="3" t="s">
        <v>166</v>
      </c>
      <c r="D76" s="4" t="s">
        <v>176</v>
      </c>
      <c r="E76" s="3" t="s">
        <v>177</v>
      </c>
      <c r="F76" s="5">
        <v>3920</v>
      </c>
      <c r="G76" s="6" t="s">
        <v>110</v>
      </c>
      <c r="H76" s="9">
        <v>10</v>
      </c>
      <c r="I76" s="8" t="s">
        <v>42</v>
      </c>
      <c r="J76" s="16">
        <v>12254004.999999998</v>
      </c>
      <c r="K76" s="16">
        <v>24631793.559999995</v>
      </c>
      <c r="L76" s="17">
        <f t="shared" si="7"/>
        <v>36885798.559999995</v>
      </c>
      <c r="M76" s="21">
        <f t="shared" si="5"/>
        <v>0.33221471347752218</v>
      </c>
      <c r="N76" s="16">
        <v>28984185.640000004</v>
      </c>
      <c r="O76" s="16">
        <v>-9968696.3635135107</v>
      </c>
      <c r="P76" s="16">
        <v>-1372136.4822857147</v>
      </c>
      <c r="Q76" s="16">
        <v>-1639042.8058333336</v>
      </c>
      <c r="R76" s="16">
        <v>-485384.58638888947</v>
      </c>
      <c r="S76" s="16">
        <f t="shared" si="6"/>
        <v>-13465260.23802145</v>
      </c>
      <c r="T76" s="16">
        <v>0</v>
      </c>
      <c r="U76" s="16">
        <f t="shared" si="8"/>
        <v>28984185.640000004</v>
      </c>
      <c r="V76" s="17">
        <f t="shared" si="9"/>
        <v>7901612.9199999906</v>
      </c>
    </row>
    <row r="77" spans="1:22">
      <c r="A77" s="2">
        <v>73</v>
      </c>
      <c r="B77" s="2">
        <v>8</v>
      </c>
      <c r="C77" s="3" t="s">
        <v>166</v>
      </c>
      <c r="D77" s="4" t="s">
        <v>178</v>
      </c>
      <c r="E77" s="3" t="s">
        <v>179</v>
      </c>
      <c r="F77" s="5">
        <v>35655</v>
      </c>
      <c r="G77" s="6" t="s">
        <v>17</v>
      </c>
      <c r="H77" s="7">
        <v>40</v>
      </c>
      <c r="I77" s="8" t="s">
        <v>18</v>
      </c>
      <c r="J77" s="16">
        <v>63903785.680000007</v>
      </c>
      <c r="K77" s="16">
        <v>22683834.690000013</v>
      </c>
      <c r="L77" s="17">
        <f t="shared" si="7"/>
        <v>86587620.37000002</v>
      </c>
      <c r="M77" s="21">
        <f t="shared" si="5"/>
        <v>0.73802450519983021</v>
      </c>
      <c r="N77" s="16">
        <v>84060508.599999994</v>
      </c>
      <c r="O77" s="16">
        <v>-8031354.2936196476</v>
      </c>
      <c r="P77" s="16">
        <v>-1986289.1154999994</v>
      </c>
      <c r="Q77" s="16">
        <v>641471.20867469534</v>
      </c>
      <c r="R77" s="16">
        <v>11689.545962732285</v>
      </c>
      <c r="S77" s="16">
        <f t="shared" si="6"/>
        <v>-9364482.6544822194</v>
      </c>
      <c r="T77" s="16">
        <v>0</v>
      </c>
      <c r="U77" s="16">
        <f t="shared" si="8"/>
        <v>84060508.599999994</v>
      </c>
      <c r="V77" s="17">
        <f t="shared" si="9"/>
        <v>2527111.7700000256</v>
      </c>
    </row>
    <row r="78" spans="1:22">
      <c r="A78" s="2">
        <v>74</v>
      </c>
      <c r="B78" s="2">
        <v>8</v>
      </c>
      <c r="C78" s="3" t="s">
        <v>166</v>
      </c>
      <c r="D78" s="4" t="s">
        <v>180</v>
      </c>
      <c r="E78" s="3" t="s">
        <v>181</v>
      </c>
      <c r="F78" s="5">
        <v>89783</v>
      </c>
      <c r="G78" s="6" t="s">
        <v>32</v>
      </c>
      <c r="H78" s="9">
        <v>150</v>
      </c>
      <c r="I78" s="8" t="s">
        <v>33</v>
      </c>
      <c r="J78" s="16">
        <v>212770806.43000001</v>
      </c>
      <c r="K78" s="16">
        <v>110210302.56999999</v>
      </c>
      <c r="L78" s="17">
        <f t="shared" si="7"/>
        <v>322981109</v>
      </c>
      <c r="M78" s="21">
        <f t="shared" si="5"/>
        <v>0.65877167580720641</v>
      </c>
      <c r="N78" s="16">
        <v>311328569.63999999</v>
      </c>
      <c r="O78" s="16">
        <v>18097939.086363614</v>
      </c>
      <c r="P78" s="16">
        <v>9844204.7763013691</v>
      </c>
      <c r="Q78" s="16">
        <v>3006351.6948648654</v>
      </c>
      <c r="R78" s="16">
        <v>9459824.7738961056</v>
      </c>
      <c r="S78" s="16">
        <f t="shared" si="6"/>
        <v>40408320.33142595</v>
      </c>
      <c r="T78" s="16">
        <f t="shared" si="10"/>
        <v>40408320.33142595</v>
      </c>
      <c r="U78" s="16">
        <f t="shared" si="8"/>
        <v>270920249.30857402</v>
      </c>
      <c r="V78" s="17">
        <f t="shared" si="9"/>
        <v>52060859.691425979</v>
      </c>
    </row>
    <row r="79" spans="1:22">
      <c r="A79" s="2">
        <v>75</v>
      </c>
      <c r="B79" s="2">
        <v>8</v>
      </c>
      <c r="C79" s="3" t="s">
        <v>166</v>
      </c>
      <c r="D79" s="4" t="s">
        <v>182</v>
      </c>
      <c r="E79" s="3" t="s">
        <v>183</v>
      </c>
      <c r="F79" s="5">
        <v>24417</v>
      </c>
      <c r="G79" s="6" t="s">
        <v>17</v>
      </c>
      <c r="H79" s="9">
        <v>35</v>
      </c>
      <c r="I79" s="8" t="s">
        <v>23</v>
      </c>
      <c r="J79" s="16">
        <v>46652549.850000009</v>
      </c>
      <c r="K79" s="16">
        <v>15295211.319999993</v>
      </c>
      <c r="L79" s="17">
        <f t="shared" si="7"/>
        <v>61947761.170000002</v>
      </c>
      <c r="M79" s="21">
        <f t="shared" si="5"/>
        <v>0.75309501051981287</v>
      </c>
      <c r="N79" s="16">
        <v>65885993.710000001</v>
      </c>
      <c r="O79" s="16">
        <v>-6602547.7163868323</v>
      </c>
      <c r="P79" s="16">
        <v>401799.47231235728</v>
      </c>
      <c r="Q79" s="16">
        <v>74114.737695168704</v>
      </c>
      <c r="R79" s="16">
        <v>-132966.79447894776</v>
      </c>
      <c r="S79" s="16">
        <f t="shared" si="6"/>
        <v>-6259600.3008582536</v>
      </c>
      <c r="T79" s="16">
        <v>0</v>
      </c>
      <c r="U79" s="16">
        <f t="shared" si="8"/>
        <v>65885993.710000001</v>
      </c>
      <c r="V79" s="17">
        <f t="shared" si="9"/>
        <v>-3938232.5399999991</v>
      </c>
    </row>
    <row r="80" spans="1:22">
      <c r="A80" s="2">
        <v>76</v>
      </c>
      <c r="B80" s="2">
        <v>8</v>
      </c>
      <c r="C80" s="3" t="s">
        <v>166</v>
      </c>
      <c r="D80" s="4" t="s">
        <v>184</v>
      </c>
      <c r="E80" s="3" t="s">
        <v>185</v>
      </c>
      <c r="F80" s="5">
        <v>29145</v>
      </c>
      <c r="G80" s="6" t="s">
        <v>17</v>
      </c>
      <c r="H80" s="9">
        <v>34</v>
      </c>
      <c r="I80" s="8" t="s">
        <v>23</v>
      </c>
      <c r="J80" s="16">
        <v>53408146.74000001</v>
      </c>
      <c r="K80" s="16">
        <v>16402563.890000015</v>
      </c>
      <c r="L80" s="17">
        <f t="shared" si="7"/>
        <v>69810710.630000025</v>
      </c>
      <c r="M80" s="21">
        <f t="shared" si="5"/>
        <v>0.76504230164717335</v>
      </c>
      <c r="N80" s="16">
        <v>64854383.029999979</v>
      </c>
      <c r="O80" s="16">
        <v>-856542.76638682932</v>
      </c>
      <c r="P80" s="16">
        <v>-1964103.5176876439</v>
      </c>
      <c r="Q80" s="16">
        <v>2271502.4876951687</v>
      </c>
      <c r="R80" s="16">
        <v>556435.06552105211</v>
      </c>
      <c r="S80" s="16">
        <f t="shared" si="6"/>
        <v>7291.2691417476162</v>
      </c>
      <c r="T80" s="16">
        <f t="shared" si="10"/>
        <v>7291.2691417476162</v>
      </c>
      <c r="U80" s="16">
        <f t="shared" si="8"/>
        <v>64847091.76085823</v>
      </c>
      <c r="V80" s="17">
        <f t="shared" si="9"/>
        <v>4963618.8691417947</v>
      </c>
    </row>
    <row r="81" spans="1:22">
      <c r="A81" s="2">
        <v>77</v>
      </c>
      <c r="B81" s="2">
        <v>8</v>
      </c>
      <c r="C81" s="3" t="s">
        <v>166</v>
      </c>
      <c r="D81" s="4" t="s">
        <v>186</v>
      </c>
      <c r="E81" s="3" t="s">
        <v>187</v>
      </c>
      <c r="F81" s="5">
        <v>35092</v>
      </c>
      <c r="G81" s="6" t="s">
        <v>17</v>
      </c>
      <c r="H81" s="7">
        <v>30</v>
      </c>
      <c r="I81" s="8" t="s">
        <v>18</v>
      </c>
      <c r="J81" s="16">
        <v>54739835.569999993</v>
      </c>
      <c r="K81" s="16">
        <v>32192390.809999973</v>
      </c>
      <c r="L81" s="17">
        <f t="shared" si="7"/>
        <v>86932226.379999965</v>
      </c>
      <c r="M81" s="21">
        <f t="shared" si="5"/>
        <v>0.62968404065392369</v>
      </c>
      <c r="N81" s="16">
        <v>86149099.290000007</v>
      </c>
      <c r="O81" s="16">
        <v>-12945301.833619654</v>
      </c>
      <c r="P81" s="16">
        <v>-2424085.6554999985</v>
      </c>
      <c r="Q81" s="16">
        <v>1290395.5386746954</v>
      </c>
      <c r="R81" s="16">
        <v>756858.11596273258</v>
      </c>
      <c r="S81" s="16">
        <f t="shared" si="6"/>
        <v>-13322133.834482225</v>
      </c>
      <c r="T81" s="16">
        <v>0</v>
      </c>
      <c r="U81" s="16">
        <f t="shared" si="8"/>
        <v>86149099.290000007</v>
      </c>
      <c r="V81" s="17">
        <f t="shared" si="9"/>
        <v>783127.08999995887</v>
      </c>
    </row>
    <row r="82" spans="1:22">
      <c r="A82" s="2">
        <v>78</v>
      </c>
      <c r="B82" s="2">
        <v>8</v>
      </c>
      <c r="C82" s="3" t="s">
        <v>166</v>
      </c>
      <c r="D82" s="4" t="s">
        <v>188</v>
      </c>
      <c r="E82" s="3" t="s">
        <v>189</v>
      </c>
      <c r="F82" s="5">
        <v>42085</v>
      </c>
      <c r="G82" s="6" t="s">
        <v>17</v>
      </c>
      <c r="H82" s="9">
        <v>60</v>
      </c>
      <c r="I82" s="8" t="s">
        <v>50</v>
      </c>
      <c r="J82" s="16">
        <v>106095342.81000003</v>
      </c>
      <c r="K82" s="16">
        <v>53278982.049999982</v>
      </c>
      <c r="L82" s="17">
        <f t="shared" si="7"/>
        <v>159374324.86000001</v>
      </c>
      <c r="M82" s="21">
        <f t="shared" ref="M82:M92" si="11">J82/L82</f>
        <v>0.66569908862797</v>
      </c>
      <c r="N82" s="16">
        <v>139096784.59999996</v>
      </c>
      <c r="O82" s="16">
        <v>-6429039.6344111264</v>
      </c>
      <c r="P82" s="16">
        <v>301075.58426966518</v>
      </c>
      <c r="Q82" s="16">
        <v>3371140.9137500012</v>
      </c>
      <c r="R82" s="16">
        <v>518623.08809524029</v>
      </c>
      <c r="S82" s="16">
        <f t="shared" si="6"/>
        <v>-2238200.0482962197</v>
      </c>
      <c r="T82" s="16">
        <v>0</v>
      </c>
      <c r="U82" s="16">
        <f t="shared" si="8"/>
        <v>139096784.59999996</v>
      </c>
      <c r="V82" s="17">
        <f t="shared" si="9"/>
        <v>20277540.26000005</v>
      </c>
    </row>
    <row r="83" spans="1:22">
      <c r="A83" s="2">
        <v>79</v>
      </c>
      <c r="B83" s="2">
        <v>8</v>
      </c>
      <c r="C83" s="3" t="s">
        <v>166</v>
      </c>
      <c r="D83" s="4" t="s">
        <v>190</v>
      </c>
      <c r="E83" s="3" t="s">
        <v>191</v>
      </c>
      <c r="F83" s="5">
        <v>84895</v>
      </c>
      <c r="G83" s="6" t="s">
        <v>192</v>
      </c>
      <c r="H83" s="9">
        <v>137</v>
      </c>
      <c r="I83" s="8" t="s">
        <v>33</v>
      </c>
      <c r="J83" s="16">
        <v>171117588.45999998</v>
      </c>
      <c r="K83" s="16">
        <v>95718466.569999933</v>
      </c>
      <c r="L83" s="17">
        <f t="shared" si="7"/>
        <v>266836055.02999991</v>
      </c>
      <c r="M83" s="21">
        <f t="shared" si="11"/>
        <v>0.6412836092962082</v>
      </c>
      <c r="N83" s="16">
        <v>251409752.21999997</v>
      </c>
      <c r="O83" s="16">
        <v>-6064046.7736363411</v>
      </c>
      <c r="P83" s="16">
        <v>327277.42630136758</v>
      </c>
      <c r="Q83" s="16">
        <v>-772343.12513513491</v>
      </c>
      <c r="R83" s="16">
        <v>-1479491.6361038983</v>
      </c>
      <c r="S83" s="16">
        <f t="shared" si="6"/>
        <v>-7988604.1085740067</v>
      </c>
      <c r="T83" s="16">
        <v>0</v>
      </c>
      <c r="U83" s="16">
        <f t="shared" si="8"/>
        <v>251409752.21999997</v>
      </c>
      <c r="V83" s="17">
        <f t="shared" si="9"/>
        <v>15426302.809999943</v>
      </c>
    </row>
    <row r="84" spans="1:22">
      <c r="A84" s="2">
        <v>80</v>
      </c>
      <c r="B84" s="2">
        <v>8</v>
      </c>
      <c r="C84" s="3" t="s">
        <v>166</v>
      </c>
      <c r="D84" s="4" t="s">
        <v>193</v>
      </c>
      <c r="E84" s="3" t="s">
        <v>194</v>
      </c>
      <c r="F84" s="5">
        <v>46566</v>
      </c>
      <c r="G84" s="6" t="s">
        <v>17</v>
      </c>
      <c r="H84" s="9">
        <v>70</v>
      </c>
      <c r="I84" s="8" t="s">
        <v>18</v>
      </c>
      <c r="J84" s="16">
        <v>79403568.709999979</v>
      </c>
      <c r="K84" s="16">
        <v>29661024.480000004</v>
      </c>
      <c r="L84" s="17">
        <f t="shared" si="7"/>
        <v>109064593.18999998</v>
      </c>
      <c r="M84" s="21">
        <f t="shared" si="11"/>
        <v>0.72804167133940589</v>
      </c>
      <c r="N84" s="16">
        <v>123505839.51999997</v>
      </c>
      <c r="O84" s="16">
        <v>16159707.496380329</v>
      </c>
      <c r="P84" s="16">
        <v>4904804.034500001</v>
      </c>
      <c r="Q84" s="16">
        <v>1857300.2086746953</v>
      </c>
      <c r="R84" s="16">
        <v>1909575.595962733</v>
      </c>
      <c r="S84" s="16">
        <f t="shared" si="6"/>
        <v>24831387.33551776</v>
      </c>
      <c r="T84" s="16">
        <f t="shared" si="10"/>
        <v>24831387.33551776</v>
      </c>
      <c r="U84" s="16">
        <f t="shared" si="8"/>
        <v>98674452.184482202</v>
      </c>
      <c r="V84" s="17">
        <f t="shared" si="9"/>
        <v>10390141.005517781</v>
      </c>
    </row>
    <row r="85" spans="1:22">
      <c r="A85" s="2">
        <v>81</v>
      </c>
      <c r="B85" s="2">
        <v>8</v>
      </c>
      <c r="C85" s="3" t="s">
        <v>166</v>
      </c>
      <c r="D85" s="4" t="s">
        <v>195</v>
      </c>
      <c r="E85" s="3" t="s">
        <v>196</v>
      </c>
      <c r="F85" s="5">
        <v>86888</v>
      </c>
      <c r="G85" s="6" t="s">
        <v>32</v>
      </c>
      <c r="H85" s="9">
        <v>122</v>
      </c>
      <c r="I85" s="8" t="s">
        <v>33</v>
      </c>
      <c r="J85" s="16">
        <v>152354107.02000004</v>
      </c>
      <c r="K85" s="16">
        <v>74649425.870000035</v>
      </c>
      <c r="L85" s="17">
        <f t="shared" si="7"/>
        <v>227003532.89000008</v>
      </c>
      <c r="M85" s="21">
        <f t="shared" si="11"/>
        <v>0.67115302163084323</v>
      </c>
      <c r="N85" s="16">
        <v>225342297.43000007</v>
      </c>
      <c r="O85" s="16">
        <v>-35272280.523636371</v>
      </c>
      <c r="P85" s="16">
        <v>-7132904.8536986262</v>
      </c>
      <c r="Q85" s="16">
        <v>-4650030.4151351349</v>
      </c>
      <c r="R85" s="16">
        <v>-6081959.866103895</v>
      </c>
      <c r="S85" s="16">
        <f t="shared" ref="S85:S92" si="12">O85+P85+Q85+R85</f>
        <v>-53137175.65857403</v>
      </c>
      <c r="T85" s="16">
        <v>0</v>
      </c>
      <c r="U85" s="16">
        <f t="shared" si="8"/>
        <v>225342297.43000007</v>
      </c>
      <c r="V85" s="17">
        <f t="shared" si="9"/>
        <v>1661235.4600000083</v>
      </c>
    </row>
    <row r="86" spans="1:22">
      <c r="A86" s="2">
        <v>82</v>
      </c>
      <c r="B86" s="2">
        <v>8</v>
      </c>
      <c r="C86" s="3" t="s">
        <v>166</v>
      </c>
      <c r="D86" s="4" t="s">
        <v>197</v>
      </c>
      <c r="E86" s="3" t="s">
        <v>198</v>
      </c>
      <c r="F86" s="5">
        <v>22098</v>
      </c>
      <c r="G86" s="6" t="s">
        <v>17</v>
      </c>
      <c r="H86" s="7">
        <v>30</v>
      </c>
      <c r="I86" s="8" t="s">
        <v>23</v>
      </c>
      <c r="J86" s="16">
        <v>43415983.589999989</v>
      </c>
      <c r="K86" s="16">
        <v>24222598.420000002</v>
      </c>
      <c r="L86" s="17">
        <f t="shared" si="7"/>
        <v>67638582.00999999</v>
      </c>
      <c r="M86" s="21">
        <f t="shared" si="11"/>
        <v>0.64188193039855823</v>
      </c>
      <c r="N86" s="16">
        <v>64099643.640000008</v>
      </c>
      <c r="O86" s="16">
        <v>-7099710.1963868365</v>
      </c>
      <c r="P86" s="16">
        <v>-1442548.677687644</v>
      </c>
      <c r="Q86" s="16">
        <v>-1571626.5123048313</v>
      </c>
      <c r="R86" s="16">
        <v>1726024.9355210532</v>
      </c>
      <c r="S86" s="16">
        <f t="shared" si="12"/>
        <v>-8387860.4508582596</v>
      </c>
      <c r="T86" s="16">
        <v>0</v>
      </c>
      <c r="U86" s="16">
        <f t="shared" si="8"/>
        <v>64099643.640000008</v>
      </c>
      <c r="V86" s="17">
        <f t="shared" si="9"/>
        <v>3538938.3699999824</v>
      </c>
    </row>
    <row r="87" spans="1:22">
      <c r="A87" s="2">
        <v>83</v>
      </c>
      <c r="B87" s="2">
        <v>8</v>
      </c>
      <c r="C87" s="3" t="s">
        <v>166</v>
      </c>
      <c r="D87" s="4" t="s">
        <v>199</v>
      </c>
      <c r="E87" s="3" t="s">
        <v>200</v>
      </c>
      <c r="F87" s="5">
        <v>20546</v>
      </c>
      <c r="G87" s="6" t="s">
        <v>17</v>
      </c>
      <c r="H87" s="9">
        <v>34</v>
      </c>
      <c r="I87" s="8" t="s">
        <v>23</v>
      </c>
      <c r="J87" s="16">
        <v>36948622.339999989</v>
      </c>
      <c r="K87" s="16">
        <v>17567556.409999996</v>
      </c>
      <c r="L87" s="17">
        <f t="shared" si="7"/>
        <v>54516178.749999985</v>
      </c>
      <c r="M87" s="21">
        <f t="shared" si="11"/>
        <v>0.67775517630167725</v>
      </c>
      <c r="N87" s="16">
        <v>50350645.570000008</v>
      </c>
      <c r="O87" s="16">
        <v>-7222209.5363868326</v>
      </c>
      <c r="P87" s="16">
        <v>-2406463.4076876435</v>
      </c>
      <c r="Q87" s="16">
        <v>431429.25769516872</v>
      </c>
      <c r="R87" s="16">
        <v>-312520.22447894746</v>
      </c>
      <c r="S87" s="16">
        <f t="shared" si="12"/>
        <v>-9509763.9108582549</v>
      </c>
      <c r="T87" s="16">
        <v>0</v>
      </c>
      <c r="U87" s="16">
        <f t="shared" si="8"/>
        <v>50350645.570000008</v>
      </c>
      <c r="V87" s="17">
        <f t="shared" si="9"/>
        <v>4165533.1799999774</v>
      </c>
    </row>
    <row r="88" spans="1:22">
      <c r="A88" s="2">
        <v>84</v>
      </c>
      <c r="B88" s="2">
        <v>8</v>
      </c>
      <c r="C88" s="3" t="s">
        <v>166</v>
      </c>
      <c r="D88" s="4" t="s">
        <v>201</v>
      </c>
      <c r="E88" s="3" t="s">
        <v>202</v>
      </c>
      <c r="F88" s="5">
        <v>23229</v>
      </c>
      <c r="G88" s="6" t="s">
        <v>17</v>
      </c>
      <c r="H88" s="7">
        <v>30</v>
      </c>
      <c r="I88" s="8" t="s">
        <v>23</v>
      </c>
      <c r="J88" s="16">
        <v>47605890.790000021</v>
      </c>
      <c r="K88" s="16">
        <v>16593313.739999995</v>
      </c>
      <c r="L88" s="17">
        <f t="shared" si="7"/>
        <v>64199204.530000016</v>
      </c>
      <c r="M88" s="21">
        <f t="shared" si="11"/>
        <v>0.74153396663589488</v>
      </c>
      <c r="N88" s="16">
        <v>69451851.540000007</v>
      </c>
      <c r="O88" s="16">
        <v>-4627087.1663868278</v>
      </c>
      <c r="P88" s="16">
        <v>452638.83231235668</v>
      </c>
      <c r="Q88" s="16">
        <v>1627461.4876951687</v>
      </c>
      <c r="R88" s="16">
        <v>-167605.5144789475</v>
      </c>
      <c r="S88" s="16">
        <f t="shared" si="12"/>
        <v>-2714592.3608582499</v>
      </c>
      <c r="T88" s="16">
        <v>0</v>
      </c>
      <c r="U88" s="16">
        <f t="shared" si="8"/>
        <v>69451851.540000007</v>
      </c>
      <c r="V88" s="17">
        <f t="shared" si="9"/>
        <v>-5252647.0099999905</v>
      </c>
    </row>
    <row r="89" spans="1:22">
      <c r="A89" s="2">
        <v>85</v>
      </c>
      <c r="B89" s="2">
        <v>8</v>
      </c>
      <c r="C89" s="3" t="s">
        <v>166</v>
      </c>
      <c r="D89" s="4" t="s">
        <v>203</v>
      </c>
      <c r="E89" s="3" t="s">
        <v>204</v>
      </c>
      <c r="F89" s="5">
        <v>19357</v>
      </c>
      <c r="G89" s="6" t="s">
        <v>17</v>
      </c>
      <c r="H89" s="9">
        <v>40</v>
      </c>
      <c r="I89" s="8" t="s">
        <v>23</v>
      </c>
      <c r="J89" s="16">
        <v>38684684.419999987</v>
      </c>
      <c r="K89" s="16">
        <v>17293789.219999976</v>
      </c>
      <c r="L89" s="17">
        <f t="shared" si="7"/>
        <v>55978473.639999963</v>
      </c>
      <c r="M89" s="21">
        <f t="shared" si="11"/>
        <v>0.69106358041812466</v>
      </c>
      <c r="N89" s="16">
        <v>58756920.379999988</v>
      </c>
      <c r="O89" s="16">
        <v>-8834684.1963868365</v>
      </c>
      <c r="P89" s="16">
        <v>-1241326.7976876432</v>
      </c>
      <c r="Q89" s="16">
        <v>325101.0876951688</v>
      </c>
      <c r="R89" s="16">
        <v>683462.74552105227</v>
      </c>
      <c r="S89" s="16">
        <f t="shared" si="12"/>
        <v>-9067447.1608582586</v>
      </c>
      <c r="T89" s="16">
        <v>0</v>
      </c>
      <c r="U89" s="16">
        <f t="shared" si="8"/>
        <v>58756920.379999988</v>
      </c>
      <c r="V89" s="17">
        <f t="shared" si="9"/>
        <v>-2778446.7400000244</v>
      </c>
    </row>
    <row r="90" spans="1:22">
      <c r="A90" s="2">
        <v>86</v>
      </c>
      <c r="B90" s="2">
        <v>8</v>
      </c>
      <c r="C90" s="3" t="s">
        <v>166</v>
      </c>
      <c r="D90" s="4" t="s">
        <v>205</v>
      </c>
      <c r="E90" s="3" t="s">
        <v>206</v>
      </c>
      <c r="F90" s="5">
        <v>96461</v>
      </c>
      <c r="G90" s="6" t="s">
        <v>32</v>
      </c>
      <c r="H90" s="9">
        <v>138</v>
      </c>
      <c r="I90" s="8" t="s">
        <v>33</v>
      </c>
      <c r="J90" s="16">
        <v>217502959.48000011</v>
      </c>
      <c r="K90" s="16">
        <v>112205678.71000001</v>
      </c>
      <c r="L90" s="17">
        <f t="shared" si="7"/>
        <v>329708638.19000012</v>
      </c>
      <c r="M90" s="21">
        <f t="shared" si="11"/>
        <v>0.65968232034812624</v>
      </c>
      <c r="N90" s="16">
        <v>310435947.92999989</v>
      </c>
      <c r="O90" s="16">
        <v>7691497.9963635802</v>
      </c>
      <c r="P90" s="16">
        <v>6550881.3163013682</v>
      </c>
      <c r="Q90" s="16">
        <v>13590928.324864864</v>
      </c>
      <c r="R90" s="16">
        <v>8200542.8938961066</v>
      </c>
      <c r="S90" s="16">
        <f t="shared" si="12"/>
        <v>36033850.531425923</v>
      </c>
      <c r="T90" s="16">
        <f t="shared" si="10"/>
        <v>36033850.531425923</v>
      </c>
      <c r="U90" s="16">
        <f t="shared" si="8"/>
        <v>274402097.39857399</v>
      </c>
      <c r="V90" s="17">
        <f t="shared" si="9"/>
        <v>55306540.791426122</v>
      </c>
    </row>
    <row r="91" spans="1:22">
      <c r="A91" s="2">
        <v>87</v>
      </c>
      <c r="B91" s="2">
        <v>8</v>
      </c>
      <c r="C91" s="3" t="s">
        <v>166</v>
      </c>
      <c r="D91" s="4" t="s">
        <v>207</v>
      </c>
      <c r="E91" s="3" t="s">
        <v>208</v>
      </c>
      <c r="F91" s="5">
        <v>17958</v>
      </c>
      <c r="G91" s="6" t="s">
        <v>17</v>
      </c>
      <c r="H91" s="7">
        <v>30</v>
      </c>
      <c r="I91" s="8" t="s">
        <v>23</v>
      </c>
      <c r="J91" s="16">
        <v>39287361.320000008</v>
      </c>
      <c r="K91" s="16">
        <v>14432137.219999999</v>
      </c>
      <c r="L91" s="17">
        <f t="shared" si="7"/>
        <v>53719498.540000007</v>
      </c>
      <c r="M91" s="21">
        <f t="shared" si="11"/>
        <v>0.73134266677389581</v>
      </c>
      <c r="N91" s="16">
        <v>50919719.970000014</v>
      </c>
      <c r="O91" s="16">
        <v>-18770929.486386821</v>
      </c>
      <c r="P91" s="16">
        <v>-3009233.1276876433</v>
      </c>
      <c r="Q91" s="16">
        <v>-39157.012304831296</v>
      </c>
      <c r="R91" s="16">
        <v>-414261.68447894789</v>
      </c>
      <c r="S91" s="16">
        <f t="shared" si="12"/>
        <v>-22233581.310858242</v>
      </c>
      <c r="T91" s="16">
        <v>0</v>
      </c>
      <c r="U91" s="16">
        <f t="shared" si="8"/>
        <v>50919719.970000014</v>
      </c>
      <c r="V91" s="17">
        <f t="shared" si="9"/>
        <v>2799778.5699999928</v>
      </c>
    </row>
    <row r="92" spans="1:22">
      <c r="A92" s="2">
        <v>88</v>
      </c>
      <c r="B92" s="2">
        <v>8</v>
      </c>
      <c r="C92" s="3" t="s">
        <v>166</v>
      </c>
      <c r="D92" s="4" t="s">
        <v>209</v>
      </c>
      <c r="E92" s="3" t="s">
        <v>210</v>
      </c>
      <c r="F92" s="5">
        <v>18961</v>
      </c>
      <c r="G92" s="6" t="s">
        <v>17</v>
      </c>
      <c r="H92" s="7">
        <v>30</v>
      </c>
      <c r="I92" s="8" t="s">
        <v>211</v>
      </c>
      <c r="J92" s="16">
        <v>34256321.719999991</v>
      </c>
      <c r="K92" s="16">
        <v>11938501.089999996</v>
      </c>
      <c r="L92" s="17">
        <f t="shared" si="7"/>
        <v>46194822.809999987</v>
      </c>
      <c r="M92" s="21">
        <f t="shared" si="11"/>
        <v>0.74156192482644145</v>
      </c>
      <c r="N92" s="16">
        <v>47831730.410000004</v>
      </c>
      <c r="O92" s="16">
        <v>1405633.7605263218</v>
      </c>
      <c r="P92" s="16">
        <v>-679946.11450000014</v>
      </c>
      <c r="Q92" s="16">
        <v>1023905.5383333331</v>
      </c>
      <c r="R92" s="16">
        <v>864563.12299999967</v>
      </c>
      <c r="S92" s="16">
        <f t="shared" si="12"/>
        <v>2614156.3073596545</v>
      </c>
      <c r="T92" s="16">
        <f t="shared" si="10"/>
        <v>2614156.3073596545</v>
      </c>
      <c r="U92" s="16">
        <f t="shared" si="8"/>
        <v>45217574.102640346</v>
      </c>
      <c r="V92" s="17">
        <f t="shared" si="9"/>
        <v>977248.70735964179</v>
      </c>
    </row>
    <row r="93" spans="1:22">
      <c r="A93" s="52" t="s">
        <v>212</v>
      </c>
      <c r="B93" s="52"/>
      <c r="C93" s="52"/>
      <c r="D93" s="52"/>
      <c r="E93" s="52"/>
      <c r="F93" s="19">
        <f>SUM(F5:F92)</f>
        <v>4052596</v>
      </c>
      <c r="G93" s="12"/>
      <c r="H93" s="11"/>
      <c r="I93" s="12"/>
      <c r="J93" s="18">
        <f>SUM(J5:J92)</f>
        <v>10809586823.019997</v>
      </c>
      <c r="K93" s="18">
        <f t="shared" ref="K93:V93" si="13">SUM(K5:K92)</f>
        <v>9692037916.8999977</v>
      </c>
      <c r="L93" s="18">
        <f t="shared" si="13"/>
        <v>20501624739.919991</v>
      </c>
      <c r="M93" s="18"/>
      <c r="N93" s="18">
        <f t="shared" si="13"/>
        <v>19756551913.799999</v>
      </c>
      <c r="O93" s="18">
        <f>SUM(O5:O92)</f>
        <v>-1068922275.4556125</v>
      </c>
      <c r="P93" s="18">
        <f t="shared" ref="P93:U93" si="14">SUM(P5:P92)</f>
        <v>-196184028.08626997</v>
      </c>
      <c r="Q93" s="18">
        <f t="shared" si="14"/>
        <v>-58044259.566895552</v>
      </c>
      <c r="R93" s="18">
        <f t="shared" si="14"/>
        <v>183590025.606576</v>
      </c>
      <c r="S93" s="18">
        <f t="shared" si="14"/>
        <v>-1139560537.5022016</v>
      </c>
      <c r="T93" s="18">
        <f t="shared" si="14"/>
        <v>778288084.47524631</v>
      </c>
      <c r="U93" s="18">
        <f t="shared" si="14"/>
        <v>18978263829.324757</v>
      </c>
      <c r="V93" s="18">
        <f t="shared" si="13"/>
        <v>1523360910.5952442</v>
      </c>
    </row>
  </sheetData>
  <mergeCells count="24">
    <mergeCell ref="H2:H4"/>
    <mergeCell ref="I2:I4"/>
    <mergeCell ref="A93:E93"/>
    <mergeCell ref="J2:J4"/>
    <mergeCell ref="K2:K4"/>
    <mergeCell ref="A2:A4"/>
    <mergeCell ref="B2:B4"/>
    <mergeCell ref="C2:C4"/>
    <mergeCell ref="D2:D4"/>
    <mergeCell ref="E2:E4"/>
    <mergeCell ref="F2:F4"/>
    <mergeCell ref="G2:G4"/>
    <mergeCell ref="L2:L4"/>
    <mergeCell ref="N2:N4"/>
    <mergeCell ref="V2:V4"/>
    <mergeCell ref="U2:U4"/>
    <mergeCell ref="O2:T2"/>
    <mergeCell ref="M2:M4"/>
    <mergeCell ref="O3:O4"/>
    <mergeCell ref="P3:P4"/>
    <mergeCell ref="Q3:Q4"/>
    <mergeCell ref="R3:R4"/>
    <mergeCell ref="S3:S4"/>
    <mergeCell ref="T3:T4"/>
  </mergeCells>
  <printOptions horizontalCentered="1"/>
  <pageMargins left="0.11811023622047245" right="0.11811023622047245" top="0.35433070866141736" bottom="0.35433070866141736" header="0.11811023622047245" footer="0.11811023622047245"/>
  <pageSetup paperSize="9" scale="80" orientation="landscape" verticalDpi="0" r:id="rId1"/>
  <headerFooter>
    <oddFooter>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9F83A-165B-46C5-AF8D-B1FA3F18F9B9}">
  <dimension ref="A1:Q14"/>
  <sheetViews>
    <sheetView workbookViewId="0">
      <pane xSplit="3" ySplit="5" topLeftCell="G6" activePane="bottomRight" state="frozen"/>
      <selection pane="topRight" activeCell="D1" sqref="D1"/>
      <selection pane="bottomLeft" activeCell="A6" sqref="A6"/>
      <selection pane="bottomRight" activeCell="A2" sqref="A2:Q13"/>
    </sheetView>
  </sheetViews>
  <sheetFormatPr defaultRowHeight="20.5"/>
  <cols>
    <col min="1" max="1" width="6.81640625" style="1" customWidth="1"/>
    <col min="2" max="2" width="10.7265625" style="1" bestFit="1" customWidth="1"/>
    <col min="3" max="3" width="10.6328125" style="26" bestFit="1" customWidth="1"/>
    <col min="4" max="4" width="17.26953125" style="26" hidden="1" customWidth="1"/>
    <col min="5" max="5" width="17.1796875" style="26" hidden="1" customWidth="1"/>
    <col min="6" max="6" width="19.81640625" style="26" hidden="1" customWidth="1"/>
    <col min="7" max="7" width="16.453125" style="26" customWidth="1"/>
    <col min="8" max="8" width="15.54296875" style="26" hidden="1" customWidth="1"/>
    <col min="9" max="11" width="14.453125" style="26" hidden="1" customWidth="1"/>
    <col min="12" max="13" width="15.54296875" style="26" hidden="1" customWidth="1"/>
    <col min="14" max="14" width="17.1796875" style="26" bestFit="1" customWidth="1"/>
    <col min="15" max="15" width="15.54296875" style="26" bestFit="1" customWidth="1"/>
    <col min="16" max="16" width="13.08984375" style="26" bestFit="1" customWidth="1"/>
    <col min="17" max="17" width="8.7265625" style="36"/>
    <col min="18" max="16384" width="8.7265625" style="1"/>
  </cols>
  <sheetData>
    <row r="1" spans="1:17">
      <c r="A1" s="24" t="s">
        <v>236</v>
      </c>
    </row>
    <row r="2" spans="1:17">
      <c r="A2" s="24"/>
      <c r="D2" s="15" t="s">
        <v>220</v>
      </c>
      <c r="E2" s="15" t="s">
        <v>222</v>
      </c>
      <c r="F2" s="15" t="s">
        <v>223</v>
      </c>
      <c r="G2" s="15" t="s">
        <v>224</v>
      </c>
      <c r="H2" s="15" t="s">
        <v>225</v>
      </c>
      <c r="I2" s="15" t="s">
        <v>226</v>
      </c>
      <c r="J2" s="15" t="s">
        <v>227</v>
      </c>
      <c r="K2" s="15" t="s">
        <v>228</v>
      </c>
      <c r="L2" s="15" t="s">
        <v>229</v>
      </c>
      <c r="M2" s="15" t="s">
        <v>230</v>
      </c>
      <c r="N2" s="15" t="s">
        <v>231</v>
      </c>
      <c r="O2" s="15" t="s">
        <v>232</v>
      </c>
      <c r="P2" s="63" t="s">
        <v>240</v>
      </c>
      <c r="Q2" s="63"/>
    </row>
    <row r="3" spans="1:17" s="25" customFormat="1">
      <c r="A3" s="70" t="s">
        <v>0</v>
      </c>
      <c r="B3" s="70" t="s">
        <v>1</v>
      </c>
      <c r="C3" s="71" t="s">
        <v>239</v>
      </c>
      <c r="D3" s="72" t="s">
        <v>244</v>
      </c>
      <c r="E3" s="72" t="s">
        <v>243</v>
      </c>
      <c r="F3" s="73" t="s">
        <v>237</v>
      </c>
      <c r="G3" s="74" t="s">
        <v>242</v>
      </c>
      <c r="H3" s="75" t="s">
        <v>214</v>
      </c>
      <c r="I3" s="75"/>
      <c r="J3" s="75"/>
      <c r="K3" s="75"/>
      <c r="L3" s="75"/>
      <c r="M3" s="75"/>
      <c r="N3" s="68" t="s">
        <v>235</v>
      </c>
      <c r="O3" s="69" t="s">
        <v>221</v>
      </c>
      <c r="P3" s="62" t="s">
        <v>386</v>
      </c>
      <c r="Q3" s="62" t="s">
        <v>241</v>
      </c>
    </row>
    <row r="4" spans="1:17" ht="31" customHeight="1">
      <c r="A4" s="70"/>
      <c r="B4" s="70"/>
      <c r="C4" s="71"/>
      <c r="D4" s="72"/>
      <c r="E4" s="72"/>
      <c r="F4" s="73"/>
      <c r="G4" s="74"/>
      <c r="H4" s="66" t="s">
        <v>215</v>
      </c>
      <c r="I4" s="66" t="s">
        <v>216</v>
      </c>
      <c r="J4" s="66" t="s">
        <v>217</v>
      </c>
      <c r="K4" s="66" t="s">
        <v>218</v>
      </c>
      <c r="L4" s="66" t="s">
        <v>219</v>
      </c>
      <c r="M4" s="66" t="s">
        <v>219</v>
      </c>
      <c r="N4" s="68"/>
      <c r="O4" s="69"/>
      <c r="P4" s="62"/>
      <c r="Q4" s="62"/>
    </row>
    <row r="5" spans="1:17">
      <c r="A5" s="70"/>
      <c r="B5" s="70"/>
      <c r="C5" s="71"/>
      <c r="D5" s="72"/>
      <c r="E5" s="72"/>
      <c r="F5" s="73"/>
      <c r="G5" s="74"/>
      <c r="H5" s="67"/>
      <c r="I5" s="67"/>
      <c r="J5" s="67"/>
      <c r="K5" s="67"/>
      <c r="L5" s="67"/>
      <c r="M5" s="67"/>
      <c r="N5" s="68"/>
      <c r="O5" s="69"/>
      <c r="P5" s="62"/>
      <c r="Q5" s="62"/>
    </row>
    <row r="6" spans="1:17">
      <c r="A6" s="27">
        <v>1</v>
      </c>
      <c r="B6" s="28" t="s">
        <v>10</v>
      </c>
      <c r="C6" s="29">
        <f>SUM('3.รายได้ คชจ ราย รพ'!F5:F16)</f>
        <v>519876</v>
      </c>
      <c r="D6" s="16">
        <f>SUM('3.รายได้ คชจ ราย รพ'!J5:J16)</f>
        <v>1085053727.1800001</v>
      </c>
      <c r="E6" s="16">
        <f>SUM('3.รายได้ คชจ ราย รพ'!K5:K16)</f>
        <v>907216640.1400001</v>
      </c>
      <c r="F6" s="16">
        <f>SUM('3.รายได้ คชจ ราย รพ'!L5:L16)</f>
        <v>1992270367.3200002</v>
      </c>
      <c r="G6" s="16">
        <f>SUM('3.รายได้ คชจ ราย รพ'!N5:N16)</f>
        <v>1946398999.23</v>
      </c>
      <c r="H6" s="16">
        <f>SUM('3.รายได้ คชจ ราย รพ'!O5:O16)</f>
        <v>64148956.043293685</v>
      </c>
      <c r="I6" s="16">
        <f>SUM('3.รายได้ คชจ ราย รพ'!P5:P16)</f>
        <v>41595649.597867653</v>
      </c>
      <c r="J6" s="16">
        <f>SUM('3.รายได้ คชจ ราย รพ'!Q5:Q16)</f>
        <v>20304714.11500157</v>
      </c>
      <c r="K6" s="16">
        <f>SUM('3.รายได้ คชจ ราย รพ'!R5:R16)</f>
        <v>8800491.2835551593</v>
      </c>
      <c r="L6" s="16">
        <f>SUM('3.รายได้ คชจ ราย รพ'!S5:S16)</f>
        <v>134849811.03971803</v>
      </c>
      <c r="M6" s="16">
        <f>SUM('3.รายได้ คชจ ราย รพ'!T5:T16)</f>
        <v>260437220.14061844</v>
      </c>
      <c r="N6" s="16">
        <f>SUM('3.รายได้ คชจ ราย รพ'!U5:U16)</f>
        <v>1685961779.0893817</v>
      </c>
      <c r="O6" s="16">
        <f>SUM('3.รายได้ คชจ ราย รพ'!V5:V16)</f>
        <v>306308588.23061836</v>
      </c>
      <c r="P6" s="16">
        <f>'3.รายได้ คชจ ราย รพ'!V6+'3.รายได้ คชจ ราย รพ'!V7+'3.รายได้ คชจ ราย รพ'!V9+'3.รายได้ คชจ ราย รพ'!V12+'3.รายได้ คชจ ราย รพ'!V13+'3.รายได้ คชจ ราย รพ'!V14+'3.รายได้ คชจ ราย รพ'!V16</f>
        <v>-61920059.77448228</v>
      </c>
      <c r="Q6" s="37">
        <v>7</v>
      </c>
    </row>
    <row r="7" spans="1:17">
      <c r="A7" s="27">
        <v>2</v>
      </c>
      <c r="B7" s="28" t="s">
        <v>43</v>
      </c>
      <c r="C7" s="29">
        <f>SUM('3.รายได้ คชจ ราย รพ'!F17:F24)</f>
        <v>319872</v>
      </c>
      <c r="D7" s="16">
        <f>SUM('3.รายได้ คชจ ราย รพ'!J17:J24)</f>
        <v>786843161.44000006</v>
      </c>
      <c r="E7" s="16">
        <f>SUM('3.รายได้ คชจ ราย รพ'!K17:K24)</f>
        <v>560041825.43999994</v>
      </c>
      <c r="F7" s="16">
        <f>SUM('3.รายได้ คชจ ราย รพ'!L17:L24)</f>
        <v>1346884986.8800001</v>
      </c>
      <c r="G7" s="16">
        <f>SUM('3.รายได้ คชจ ราย รพ'!N17:N24)</f>
        <v>1347792472.8099999</v>
      </c>
      <c r="H7" s="16">
        <f>SUM('3.รายได้ คชจ ราย รพ'!O17:O24)</f>
        <v>-180920846.64746821</v>
      </c>
      <c r="I7" s="16">
        <f>SUM('3.รายได้ คชจ ราย รพ'!P17:P24)</f>
        <v>-41900551.017788768</v>
      </c>
      <c r="J7" s="16">
        <f>SUM('3.รายได้ คชจ ราย รพ'!Q17:Q24)</f>
        <v>3944585.3411469748</v>
      </c>
      <c r="K7" s="16">
        <f>SUM('3.รายได้ คชจ ราย รพ'!R17:R24)</f>
        <v>-266564.71521327132</v>
      </c>
      <c r="L7" s="16">
        <f>SUM('3.รายได้ คชจ ราย รพ'!S17:S24)</f>
        <v>-219143377.0393233</v>
      </c>
      <c r="M7" s="16">
        <f>SUM('3.รายได้ คชจ ราย รพ'!T17:T24)</f>
        <v>10443193.531978551</v>
      </c>
      <c r="N7" s="16">
        <f>SUM('3.รายได้ คชจ ราย รพ'!U17:U24)</f>
        <v>1337349279.2780213</v>
      </c>
      <c r="O7" s="16">
        <f>SUM('3.รายได้ คชจ ราย รพ'!V17:V24)</f>
        <v>9535707.6019786559</v>
      </c>
      <c r="P7" s="16">
        <f>'3.รายได้ คชจ ราย รพ'!V18+'3.รายได้ คชจ ราย รพ'!V20+'3.รายได้ คชจ ราย รพ'!V21+'3.รายได้ คชจ ราย รพ'!V22+'3.รายได้ คชจ ราย รพ'!V23</f>
        <v>-24258158.959999904</v>
      </c>
      <c r="Q7" s="37">
        <v>5</v>
      </c>
    </row>
    <row r="8" spans="1:17">
      <c r="A8" s="27">
        <v>3</v>
      </c>
      <c r="B8" s="28" t="s">
        <v>61</v>
      </c>
      <c r="C8" s="29">
        <f>SUM('3.รายได้ คชจ ราย รพ'!F25:F38)</f>
        <v>495449</v>
      </c>
      <c r="D8" s="16">
        <f>SUM('3.รายได้ คชจ ราย รพ'!J25:J38)</f>
        <v>1142338923.0699999</v>
      </c>
      <c r="E8" s="16">
        <f>SUM('3.รายได้ คชจ ราย รพ'!K25:K38)</f>
        <v>1090792912.9199998</v>
      </c>
      <c r="F8" s="16">
        <f>SUM('3.รายได้ คชจ ราย รพ'!L25:L38)</f>
        <v>2233131835.9899998</v>
      </c>
      <c r="G8" s="16">
        <f>SUM('3.รายได้ คชจ ราย รพ'!N25:N38)</f>
        <v>2183153312.6900001</v>
      </c>
      <c r="H8" s="16">
        <f>SUM('3.รายได้ คชจ ราย รพ'!O25:O38)</f>
        <v>-112126214.02007408</v>
      </c>
      <c r="I8" s="16">
        <f>SUM('3.รายได้ คชจ ราย รพ'!P25:P38)</f>
        <v>-87572747.417326242</v>
      </c>
      <c r="J8" s="16">
        <f>SUM('3.รายได้ คชจ ราย รพ'!Q25:Q38)</f>
        <v>2762947.6239148015</v>
      </c>
      <c r="K8" s="16">
        <f>SUM('3.รายได้ คชจ ราย รพ'!R25:R38)</f>
        <v>27915532.70866856</v>
      </c>
      <c r="L8" s="16">
        <f>SUM('3.รายได้ คชจ ราย รพ'!S25:S38)</f>
        <v>-169020481.104817</v>
      </c>
      <c r="M8" s="16">
        <f>SUM('3.รายได้ คชจ ราย รพ'!T25:T38)</f>
        <v>33535954.76253359</v>
      </c>
      <c r="N8" s="16">
        <f>SUM('3.รายได้ คชจ ราย รพ'!U25:U38)</f>
        <v>2149617357.9274664</v>
      </c>
      <c r="O8" s="16">
        <f>SUM('3.รายได้ คชจ ราย รพ'!V25:V38)</f>
        <v>83514478.062533483</v>
      </c>
      <c r="P8" s="16">
        <f>'3.รายได้ คชจ ราย รพ'!V30+'3.รายได้ คชจ ราย รพ'!V31+'3.รายได้ คชจ ราย รพ'!V32+'3.รายได้ คชจ ราย รพ'!V37</f>
        <v>-17099318.419432245</v>
      </c>
      <c r="Q8" s="37">
        <v>4</v>
      </c>
    </row>
    <row r="9" spans="1:17">
      <c r="A9" s="27">
        <v>4</v>
      </c>
      <c r="B9" s="28" t="s">
        <v>92</v>
      </c>
      <c r="C9" s="29">
        <f>SUM('3.รายได้ คชจ ราย รพ'!F39:F56)</f>
        <v>833150</v>
      </c>
      <c r="D9" s="16">
        <f>SUM('3.รายได้ คชจ ราย รพ'!J39:J56)</f>
        <v>2560628595.2700005</v>
      </c>
      <c r="E9" s="16">
        <f>SUM('3.รายได้ คชจ ราย รพ'!K39:K56)</f>
        <v>2256446320.5300002</v>
      </c>
      <c r="F9" s="16">
        <f>SUM('3.รายได้ คชจ ราย รพ'!L39:L56)</f>
        <v>4817074915.8000002</v>
      </c>
      <c r="G9" s="16">
        <f>SUM('3.รายได้ คชจ ราย รพ'!N39:N56)</f>
        <v>4681220785.7799997</v>
      </c>
      <c r="H9" s="16">
        <f>SUM('3.รายได้ คชจ ราย รพ'!O39:O56)</f>
        <v>-335659237.50973243</v>
      </c>
      <c r="I9" s="16">
        <f>SUM('3.รายได้ คชจ ราย รพ'!P39:P56)</f>
        <v>-64220143.436925843</v>
      </c>
      <c r="J9" s="16">
        <f>SUM('3.รายได้ คชจ ราย รพ'!Q39:Q56)</f>
        <v>-12752566.196355518</v>
      </c>
      <c r="K9" s="16">
        <f>SUM('3.รายได้ คชจ ราย รพ'!R39:R56)</f>
        <v>52458660.247721165</v>
      </c>
      <c r="L9" s="16">
        <f>SUM('3.รายได้ คชจ ราย รพ'!S39:S56)</f>
        <v>-360173286.89529264</v>
      </c>
      <c r="M9" s="16">
        <f>SUM('3.รายได้ คชจ ราย รพ'!T39:T56)</f>
        <v>104116448.53078336</v>
      </c>
      <c r="N9" s="16">
        <f>SUM('3.รายได้ คชจ ราย รพ'!U39:U56)</f>
        <v>4577104337.2492161</v>
      </c>
      <c r="O9" s="16">
        <f>SUM('3.รายได้ คชจ ราย รพ'!V39:V56)</f>
        <v>239970578.55078363</v>
      </c>
      <c r="P9" s="16">
        <f>'3.รายได้ คชจ ราย รพ'!V40+'3.รายได้ คชจ ราย รพ'!V41+'3.รายได้ คชจ ราย รพ'!V43+'3.รายได้ คชจ ราย รพ'!V44+'3.รายได้ คชจ ราย รพ'!V45+'3.รายได้ คชจ ราย รพ'!V47+'3.รายได้ คชจ ราย รพ'!V51+'3.รายได้ คชจ ราย รพ'!V53+'3.รายได้ คชจ ราย รพ'!V54+'3.รายได้ คชจ ราย รพ'!V55</f>
        <v>-68803389.359738082</v>
      </c>
      <c r="Q9" s="37">
        <v>10</v>
      </c>
    </row>
    <row r="10" spans="1:17">
      <c r="A10" s="27">
        <v>5</v>
      </c>
      <c r="B10" s="28" t="s">
        <v>134</v>
      </c>
      <c r="C10" s="29">
        <f>SUM('3.รายได้ คชจ ราย รพ'!F57:F65)</f>
        <v>371185</v>
      </c>
      <c r="D10" s="16">
        <f>SUM('3.รายได้ คชจ ราย รพ'!J57:J65)</f>
        <v>1088766820.3399999</v>
      </c>
      <c r="E10" s="16">
        <f>SUM('3.รายได้ คชจ ราย รพ'!K57:K65)</f>
        <v>1419165582.4899998</v>
      </c>
      <c r="F10" s="16">
        <f>SUM('3.รายได้ คชจ ราย รพ'!L57:L65)</f>
        <v>2507932402.8299999</v>
      </c>
      <c r="G10" s="16">
        <f>SUM('3.รายได้ คชจ ราย รพ'!N57:N65)</f>
        <v>2194648076.0600004</v>
      </c>
      <c r="H10" s="16">
        <f>SUM('3.รายได้ คชจ ราย รพ'!O57:O65)</f>
        <v>-41696432.903758675</v>
      </c>
      <c r="I10" s="16">
        <f>SUM('3.รายได้ คชจ ราย รพ'!P57:P65)</f>
        <v>77350892.722379059</v>
      </c>
      <c r="J10" s="16">
        <f>SUM('3.รายได้ คชจ ราย รพ'!Q57:Q65)</f>
        <v>-13645987.477511158</v>
      </c>
      <c r="K10" s="16">
        <f>SUM('3.รายได้ คชจ ราย รพ'!R57:R65)</f>
        <v>78379597.500422418</v>
      </c>
      <c r="L10" s="16">
        <f>SUM('3.รายได้ คชจ ราย รพ'!S57:S65)</f>
        <v>100388069.84153162</v>
      </c>
      <c r="M10" s="16">
        <f>SUM('3.รายได้ คชจ ราย รพ'!T57:T65)</f>
        <v>176264227.37630433</v>
      </c>
      <c r="N10" s="16">
        <f>SUM('3.รายได้ คชจ ราย รพ'!U57:U65)</f>
        <v>2018383848.683696</v>
      </c>
      <c r="O10" s="16">
        <f>SUM('3.รายได้ คชจ ราย รพ'!V57:V65)</f>
        <v>489548554.14630353</v>
      </c>
      <c r="P10" s="16">
        <f>'3.รายได้ คชจ ราย รพ'!V63+'3.รายได้ คชจ ราย รพ'!V65</f>
        <v>-2604622.7580214664</v>
      </c>
      <c r="Q10" s="37">
        <v>2</v>
      </c>
    </row>
    <row r="11" spans="1:17">
      <c r="A11" s="27">
        <v>6</v>
      </c>
      <c r="B11" s="28" t="s">
        <v>153</v>
      </c>
      <c r="C11" s="29">
        <f>SUM('3.รายได้ คชจ ราย รพ'!F66:F71)</f>
        <v>375674</v>
      </c>
      <c r="D11" s="16">
        <f>SUM('3.รายได้ คชจ ราย รพ'!J66:J71)</f>
        <v>730625555.78000021</v>
      </c>
      <c r="E11" s="16">
        <f>SUM('3.รายได้ คชจ ราย รพ'!K66:K71)</f>
        <v>487740141.17000008</v>
      </c>
      <c r="F11" s="16">
        <f>SUM('3.รายได้ คชจ ราย รพ'!L66:L71)</f>
        <v>1218365696.95</v>
      </c>
      <c r="G11" s="16">
        <f>SUM('3.รายได้ คชจ ราย รพ'!N66:N71)</f>
        <v>1271164977.9400003</v>
      </c>
      <c r="H11" s="16">
        <f>SUM('3.รายได้ คชจ ราย รพ'!O66:O71)</f>
        <v>-13521537.77260454</v>
      </c>
      <c r="I11" s="16">
        <f>SUM('3.รายได้ คชจ ราย รพ'!P66:P71)</f>
        <v>-15867212.455047444</v>
      </c>
      <c r="J11" s="16">
        <f>SUM('3.รายได้ คชจ ราย รพ'!Q66:Q71)</f>
        <v>8372940.0043913648</v>
      </c>
      <c r="K11" s="16">
        <f>SUM('3.รายได้ คชจ ราย รพ'!R66:R71)</f>
        <v>32139233.999200948</v>
      </c>
      <c r="L11" s="16">
        <f>SUM('3.รายได้ คชจ ราย รพ'!S66:S71)</f>
        <v>11123423.775940321</v>
      </c>
      <c r="M11" s="16">
        <f>SUM('3.รายได้ คชจ ราย รพ'!T66:T71)</f>
        <v>89596034.3581568</v>
      </c>
      <c r="N11" s="16">
        <f>SUM('3.รายได้ คชจ ราย รพ'!U66:U71)</f>
        <v>1181568943.5818434</v>
      </c>
      <c r="O11" s="16">
        <f>SUM('3.รายได้ คชจ ราย รพ'!V66:V71)</f>
        <v>36796753.368156865</v>
      </c>
      <c r="P11" s="16">
        <f>'3.รายได้ คชจ ราย รพ'!V67+'3.รายได้ คชจ ราย รพ'!V69</f>
        <v>-8053207.650000006</v>
      </c>
      <c r="Q11" s="37">
        <v>2</v>
      </c>
    </row>
    <row r="12" spans="1:17">
      <c r="A12" s="27">
        <v>7</v>
      </c>
      <c r="B12" s="28" t="s">
        <v>166</v>
      </c>
      <c r="C12" s="29">
        <f>SUM('3.รายได้ คชจ ราย รพ'!F72:F92)</f>
        <v>1137390</v>
      </c>
      <c r="D12" s="16">
        <f>SUM('3.รายได้ คชจ ราย รพ'!J72:J92)</f>
        <v>3415330039.9399996</v>
      </c>
      <c r="E12" s="16">
        <f>SUM('3.รายได้ คชจ ราย รพ'!K72:K92)</f>
        <v>2970634494.2099996</v>
      </c>
      <c r="F12" s="16">
        <f>SUM('3.รายได้ คชจ ราย รพ'!L72:L92)</f>
        <v>6385964534.1500006</v>
      </c>
      <c r="G12" s="16">
        <f>SUM('3.รายได้ คชจ ราย รพ'!N72:N92)</f>
        <v>6132173289.2900019</v>
      </c>
      <c r="H12" s="16">
        <f>SUM('3.รายได้ คชจ ราย รพ'!O72:O92)</f>
        <v>-449146962.6452682</v>
      </c>
      <c r="I12" s="16">
        <f>SUM('3.รายได้ คชจ ราย รพ'!P72:P92)</f>
        <v>-105569916.07942843</v>
      </c>
      <c r="J12" s="16">
        <f>SUM('3.รายได้ คชจ ราย รพ'!Q72:Q92)</f>
        <v>-67030892.977483578</v>
      </c>
      <c r="K12" s="16">
        <f>SUM('3.รายได้ คชจ ราย รพ'!R72:R92)</f>
        <v>-15836925.417778978</v>
      </c>
      <c r="L12" s="16">
        <f>SUM('3.รายได้ คชจ ราย รพ'!S72:S92)</f>
        <v>-637584697.11995912</v>
      </c>
      <c r="M12" s="16">
        <f>SUM('3.รายได้ คชจ ราย รพ'!T72:T92)</f>
        <v>103895005.77487104</v>
      </c>
      <c r="N12" s="16">
        <f>SUM('3.รายได้ คชจ ราย รพ'!U72:U92)</f>
        <v>6028278283.515131</v>
      </c>
      <c r="O12" s="16">
        <f>SUM('3.รายได้ คชจ ราย รพ'!V72:V92)</f>
        <v>357686250.63486958</v>
      </c>
      <c r="P12" s="16">
        <f>'3.รายได้ คชจ ราย รพ'!V79+'3.รายได้ คชจ ราย รพ'!V88+'3.รายได้ คชจ ราย รพ'!V89</f>
        <v>-11969326.290000014</v>
      </c>
      <c r="Q12" s="37">
        <v>3</v>
      </c>
    </row>
    <row r="13" spans="1:17">
      <c r="A13" s="64" t="s">
        <v>212</v>
      </c>
      <c r="B13" s="65"/>
      <c r="C13" s="31">
        <f>SUM(C6:C12)</f>
        <v>4052596</v>
      </c>
      <c r="D13" s="32">
        <f t="shared" ref="D13:Q13" si="0">SUM(D6:D12)</f>
        <v>10809586823.02</v>
      </c>
      <c r="E13" s="32">
        <f t="shared" si="0"/>
        <v>9692037916.8999996</v>
      </c>
      <c r="F13" s="32">
        <f t="shared" si="0"/>
        <v>20501624739.920002</v>
      </c>
      <c r="G13" s="32">
        <f t="shared" si="0"/>
        <v>19756551913.800003</v>
      </c>
      <c r="H13" s="32">
        <f t="shared" si="0"/>
        <v>-1068922275.4556124</v>
      </c>
      <c r="I13" s="32">
        <f t="shared" si="0"/>
        <v>-196184028.08627003</v>
      </c>
      <c r="J13" s="32">
        <f t="shared" si="0"/>
        <v>-58044259.566895545</v>
      </c>
      <c r="K13" s="32">
        <f t="shared" si="0"/>
        <v>183590025.606576</v>
      </c>
      <c r="L13" s="32">
        <f t="shared" si="0"/>
        <v>-1139560537.502202</v>
      </c>
      <c r="M13" s="32">
        <f t="shared" si="0"/>
        <v>778288084.47524607</v>
      </c>
      <c r="N13" s="32">
        <f t="shared" si="0"/>
        <v>18978263829.32476</v>
      </c>
      <c r="O13" s="32">
        <f t="shared" si="0"/>
        <v>1523360910.5952442</v>
      </c>
      <c r="P13" s="32">
        <f t="shared" si="0"/>
        <v>-194708083.211674</v>
      </c>
      <c r="Q13" s="38">
        <f t="shared" si="0"/>
        <v>33</v>
      </c>
    </row>
    <row r="14" spans="1:17">
      <c r="A14" s="22"/>
      <c r="B14" s="22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</row>
  </sheetData>
  <mergeCells count="20">
    <mergeCell ref="E3:E5"/>
    <mergeCell ref="F3:F5"/>
    <mergeCell ref="G3:G5"/>
    <mergeCell ref="H3:M3"/>
    <mergeCell ref="Q3:Q5"/>
    <mergeCell ref="P2:Q2"/>
    <mergeCell ref="A13:B13"/>
    <mergeCell ref="H4:H5"/>
    <mergeCell ref="I4:I5"/>
    <mergeCell ref="J4:J5"/>
    <mergeCell ref="K4:K5"/>
    <mergeCell ref="L4:L5"/>
    <mergeCell ref="N3:N5"/>
    <mergeCell ref="O3:O5"/>
    <mergeCell ref="P3:P5"/>
    <mergeCell ref="A3:A5"/>
    <mergeCell ref="B3:B5"/>
    <mergeCell ref="C3:C5"/>
    <mergeCell ref="M4:M5"/>
    <mergeCell ref="D3:D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AB097-5BA8-4F67-A958-FB0947B07712}">
  <dimension ref="A1"/>
  <sheetViews>
    <sheetView workbookViewId="0"/>
  </sheetViews>
  <sheetFormatPr defaultRowHeight="20.5"/>
  <cols>
    <col min="1" max="16384" width="8.7265625" style="1"/>
  </cols>
  <sheetData>
    <row r="1" spans="1:1">
      <c r="A1" s="24" t="s">
        <v>387</v>
      </c>
    </row>
  </sheetData>
  <printOptions horizontalCentered="1"/>
  <pageMargins left="0.11811023622047245" right="0.11811023622047245" top="0.74803149606299213" bottom="0.74803149606299213" header="0.31496062992125984" footer="0.31496062992125984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6E174-7E99-4036-9A56-8AA1C0B00B4F}">
  <dimension ref="A1:O16"/>
  <sheetViews>
    <sheetView workbookViewId="0">
      <selection activeCell="A2" sqref="A2"/>
    </sheetView>
  </sheetViews>
  <sheetFormatPr defaultRowHeight="14"/>
  <cols>
    <col min="1" max="1" width="8.453125" style="118" customWidth="1"/>
    <col min="2" max="2" width="12.90625" style="118" customWidth="1"/>
    <col min="3" max="3" width="13.1796875" style="119" customWidth="1"/>
    <col min="4" max="4" width="21.1796875" style="120" customWidth="1"/>
    <col min="5" max="7" width="18.08984375" style="118" customWidth="1"/>
    <col min="8" max="8" width="19.36328125" style="118" customWidth="1"/>
    <col min="9" max="9" width="11.6328125" style="118" customWidth="1"/>
    <col min="10" max="10" width="8.7265625" style="118"/>
    <col min="11" max="11" width="18.1796875" style="118" bestFit="1" customWidth="1"/>
    <col min="12" max="12" width="11.453125" style="118" customWidth="1"/>
    <col min="13" max="13" width="8.7265625" style="118"/>
    <col min="14" max="14" width="0" style="118" hidden="1" customWidth="1"/>
    <col min="15" max="15" width="15.453125" style="118" bestFit="1" customWidth="1"/>
    <col min="16" max="224" width="8.7265625" style="118"/>
    <col min="225" max="225" width="11.36328125" style="118" customWidth="1"/>
    <col min="226" max="226" width="11.26953125" style="118" customWidth="1"/>
    <col min="227" max="228" width="15.26953125" style="118" customWidth="1"/>
    <col min="229" max="229" width="15.26953125" style="118" bestFit="1" customWidth="1"/>
    <col min="230" max="230" width="8.7265625" style="118"/>
    <col min="231" max="231" width="12.36328125" style="118" customWidth="1"/>
    <col min="232" max="232" width="12.08984375" style="118" customWidth="1"/>
    <col min="233" max="233" width="13.08984375" style="118" customWidth="1"/>
    <col min="234" max="235" width="13.36328125" style="118" customWidth="1"/>
    <col min="236" max="236" width="15.26953125" style="118" bestFit="1" customWidth="1"/>
    <col min="237" max="480" width="8.7265625" style="118"/>
    <col min="481" max="481" width="11.36328125" style="118" customWidth="1"/>
    <col min="482" max="482" width="11.26953125" style="118" customWidth="1"/>
    <col min="483" max="484" width="15.26953125" style="118" customWidth="1"/>
    <col min="485" max="485" width="15.26953125" style="118" bestFit="1" customWidth="1"/>
    <col min="486" max="486" width="8.7265625" style="118"/>
    <col min="487" max="487" width="12.36328125" style="118" customWidth="1"/>
    <col min="488" max="488" width="12.08984375" style="118" customWidth="1"/>
    <col min="489" max="489" width="13.08984375" style="118" customWidth="1"/>
    <col min="490" max="491" width="13.36328125" style="118" customWidth="1"/>
    <col min="492" max="492" width="15.26953125" style="118" bestFit="1" customWidth="1"/>
    <col min="493" max="736" width="8.7265625" style="118"/>
    <col min="737" max="737" width="11.36328125" style="118" customWidth="1"/>
    <col min="738" max="738" width="11.26953125" style="118" customWidth="1"/>
    <col min="739" max="740" width="15.26953125" style="118" customWidth="1"/>
    <col min="741" max="741" width="15.26953125" style="118" bestFit="1" customWidth="1"/>
    <col min="742" max="742" width="8.7265625" style="118"/>
    <col min="743" max="743" width="12.36328125" style="118" customWidth="1"/>
    <col min="744" max="744" width="12.08984375" style="118" customWidth="1"/>
    <col min="745" max="745" width="13.08984375" style="118" customWidth="1"/>
    <col min="746" max="747" width="13.36328125" style="118" customWidth="1"/>
    <col min="748" max="748" width="15.26953125" style="118" bestFit="1" customWidth="1"/>
    <col min="749" max="992" width="8.7265625" style="118"/>
    <col min="993" max="993" width="11.36328125" style="118" customWidth="1"/>
    <col min="994" max="994" width="11.26953125" style="118" customWidth="1"/>
    <col min="995" max="996" width="15.26953125" style="118" customWidth="1"/>
    <col min="997" max="997" width="15.26953125" style="118" bestFit="1" customWidth="1"/>
    <col min="998" max="998" width="8.7265625" style="118"/>
    <col min="999" max="999" width="12.36328125" style="118" customWidth="1"/>
    <col min="1000" max="1000" width="12.08984375" style="118" customWidth="1"/>
    <col min="1001" max="1001" width="13.08984375" style="118" customWidth="1"/>
    <col min="1002" max="1003" width="13.36328125" style="118" customWidth="1"/>
    <col min="1004" max="1004" width="15.26953125" style="118" bestFit="1" customWidth="1"/>
    <col min="1005" max="1248" width="8.7265625" style="118"/>
    <col min="1249" max="1249" width="11.36328125" style="118" customWidth="1"/>
    <col min="1250" max="1250" width="11.26953125" style="118" customWidth="1"/>
    <col min="1251" max="1252" width="15.26953125" style="118" customWidth="1"/>
    <col min="1253" max="1253" width="15.26953125" style="118" bestFit="1" customWidth="1"/>
    <col min="1254" max="1254" width="8.7265625" style="118"/>
    <col min="1255" max="1255" width="12.36328125" style="118" customWidth="1"/>
    <col min="1256" max="1256" width="12.08984375" style="118" customWidth="1"/>
    <col min="1257" max="1257" width="13.08984375" style="118" customWidth="1"/>
    <col min="1258" max="1259" width="13.36328125" style="118" customWidth="1"/>
    <col min="1260" max="1260" width="15.26953125" style="118" bestFit="1" customWidth="1"/>
    <col min="1261" max="1504" width="8.7265625" style="118"/>
    <col min="1505" max="1505" width="11.36328125" style="118" customWidth="1"/>
    <col min="1506" max="1506" width="11.26953125" style="118" customWidth="1"/>
    <col min="1507" max="1508" width="15.26953125" style="118" customWidth="1"/>
    <col min="1509" max="1509" width="15.26953125" style="118" bestFit="1" customWidth="1"/>
    <col min="1510" max="1510" width="8.7265625" style="118"/>
    <col min="1511" max="1511" width="12.36328125" style="118" customWidth="1"/>
    <col min="1512" max="1512" width="12.08984375" style="118" customWidth="1"/>
    <col min="1513" max="1513" width="13.08984375" style="118" customWidth="1"/>
    <col min="1514" max="1515" width="13.36328125" style="118" customWidth="1"/>
    <col min="1516" max="1516" width="15.26953125" style="118" bestFit="1" customWidth="1"/>
    <col min="1517" max="1760" width="8.7265625" style="118"/>
    <col min="1761" max="1761" width="11.36328125" style="118" customWidth="1"/>
    <col min="1762" max="1762" width="11.26953125" style="118" customWidth="1"/>
    <col min="1763" max="1764" width="15.26953125" style="118" customWidth="1"/>
    <col min="1765" max="1765" width="15.26953125" style="118" bestFit="1" customWidth="1"/>
    <col min="1766" max="1766" width="8.7265625" style="118"/>
    <col min="1767" max="1767" width="12.36328125" style="118" customWidth="1"/>
    <col min="1768" max="1768" width="12.08984375" style="118" customWidth="1"/>
    <col min="1769" max="1769" width="13.08984375" style="118" customWidth="1"/>
    <col min="1770" max="1771" width="13.36328125" style="118" customWidth="1"/>
    <col min="1772" max="1772" width="15.26953125" style="118" bestFit="1" customWidth="1"/>
    <col min="1773" max="2016" width="8.7265625" style="118"/>
    <col min="2017" max="2017" width="11.36328125" style="118" customWidth="1"/>
    <col min="2018" max="2018" width="11.26953125" style="118" customWidth="1"/>
    <col min="2019" max="2020" width="15.26953125" style="118" customWidth="1"/>
    <col min="2021" max="2021" width="15.26953125" style="118" bestFit="1" customWidth="1"/>
    <col min="2022" max="2022" width="8.7265625" style="118"/>
    <col min="2023" max="2023" width="12.36328125" style="118" customWidth="1"/>
    <col min="2024" max="2024" width="12.08984375" style="118" customWidth="1"/>
    <col min="2025" max="2025" width="13.08984375" style="118" customWidth="1"/>
    <col min="2026" max="2027" width="13.36328125" style="118" customWidth="1"/>
    <col min="2028" max="2028" width="15.26953125" style="118" bestFit="1" customWidth="1"/>
    <col min="2029" max="2272" width="8.7265625" style="118"/>
    <col min="2273" max="2273" width="11.36328125" style="118" customWidth="1"/>
    <col min="2274" max="2274" width="11.26953125" style="118" customWidth="1"/>
    <col min="2275" max="2276" width="15.26953125" style="118" customWidth="1"/>
    <col min="2277" max="2277" width="15.26953125" style="118" bestFit="1" customWidth="1"/>
    <col min="2278" max="2278" width="8.7265625" style="118"/>
    <col min="2279" max="2279" width="12.36328125" style="118" customWidth="1"/>
    <col min="2280" max="2280" width="12.08984375" style="118" customWidth="1"/>
    <col min="2281" max="2281" width="13.08984375" style="118" customWidth="1"/>
    <col min="2282" max="2283" width="13.36328125" style="118" customWidth="1"/>
    <col min="2284" max="2284" width="15.26953125" style="118" bestFit="1" customWidth="1"/>
    <col min="2285" max="2528" width="8.7265625" style="118"/>
    <col min="2529" max="2529" width="11.36328125" style="118" customWidth="1"/>
    <col min="2530" max="2530" width="11.26953125" style="118" customWidth="1"/>
    <col min="2531" max="2532" width="15.26953125" style="118" customWidth="1"/>
    <col min="2533" max="2533" width="15.26953125" style="118" bestFit="1" customWidth="1"/>
    <col min="2534" max="2534" width="8.7265625" style="118"/>
    <col min="2535" max="2535" width="12.36328125" style="118" customWidth="1"/>
    <col min="2536" max="2536" width="12.08984375" style="118" customWidth="1"/>
    <col min="2537" max="2537" width="13.08984375" style="118" customWidth="1"/>
    <col min="2538" max="2539" width="13.36328125" style="118" customWidth="1"/>
    <col min="2540" max="2540" width="15.26953125" style="118" bestFit="1" customWidth="1"/>
    <col min="2541" max="2784" width="8.7265625" style="118"/>
    <col min="2785" max="2785" width="11.36328125" style="118" customWidth="1"/>
    <col min="2786" max="2786" width="11.26953125" style="118" customWidth="1"/>
    <col min="2787" max="2788" width="15.26953125" style="118" customWidth="1"/>
    <col min="2789" max="2789" width="15.26953125" style="118" bestFit="1" customWidth="1"/>
    <col min="2790" max="2790" width="8.7265625" style="118"/>
    <col min="2791" max="2791" width="12.36328125" style="118" customWidth="1"/>
    <col min="2792" max="2792" width="12.08984375" style="118" customWidth="1"/>
    <col min="2793" max="2793" width="13.08984375" style="118" customWidth="1"/>
    <col min="2794" max="2795" width="13.36328125" style="118" customWidth="1"/>
    <col min="2796" max="2796" width="15.26953125" style="118" bestFit="1" customWidth="1"/>
    <col min="2797" max="3040" width="8.7265625" style="118"/>
    <col min="3041" max="3041" width="11.36328125" style="118" customWidth="1"/>
    <col min="3042" max="3042" width="11.26953125" style="118" customWidth="1"/>
    <col min="3043" max="3044" width="15.26953125" style="118" customWidth="1"/>
    <col min="3045" max="3045" width="15.26953125" style="118" bestFit="1" customWidth="1"/>
    <col min="3046" max="3046" width="8.7265625" style="118"/>
    <col min="3047" max="3047" width="12.36328125" style="118" customWidth="1"/>
    <col min="3048" max="3048" width="12.08984375" style="118" customWidth="1"/>
    <col min="3049" max="3049" width="13.08984375" style="118" customWidth="1"/>
    <col min="3050" max="3051" width="13.36328125" style="118" customWidth="1"/>
    <col min="3052" max="3052" width="15.26953125" style="118" bestFit="1" customWidth="1"/>
    <col min="3053" max="3296" width="8.7265625" style="118"/>
    <col min="3297" max="3297" width="11.36328125" style="118" customWidth="1"/>
    <col min="3298" max="3298" width="11.26953125" style="118" customWidth="1"/>
    <col min="3299" max="3300" width="15.26953125" style="118" customWidth="1"/>
    <col min="3301" max="3301" width="15.26953125" style="118" bestFit="1" customWidth="1"/>
    <col min="3302" max="3302" width="8.7265625" style="118"/>
    <col min="3303" max="3303" width="12.36328125" style="118" customWidth="1"/>
    <col min="3304" max="3304" width="12.08984375" style="118" customWidth="1"/>
    <col min="3305" max="3305" width="13.08984375" style="118" customWidth="1"/>
    <col min="3306" max="3307" width="13.36328125" style="118" customWidth="1"/>
    <col min="3308" max="3308" width="15.26953125" style="118" bestFit="1" customWidth="1"/>
    <col min="3309" max="3552" width="8.7265625" style="118"/>
    <col min="3553" max="3553" width="11.36328125" style="118" customWidth="1"/>
    <col min="3554" max="3554" width="11.26953125" style="118" customWidth="1"/>
    <col min="3555" max="3556" width="15.26953125" style="118" customWidth="1"/>
    <col min="3557" max="3557" width="15.26953125" style="118" bestFit="1" customWidth="1"/>
    <col min="3558" max="3558" width="8.7265625" style="118"/>
    <col min="3559" max="3559" width="12.36328125" style="118" customWidth="1"/>
    <col min="3560" max="3560" width="12.08984375" style="118" customWidth="1"/>
    <col min="3561" max="3561" width="13.08984375" style="118" customWidth="1"/>
    <col min="3562" max="3563" width="13.36328125" style="118" customWidth="1"/>
    <col min="3564" max="3564" width="15.26953125" style="118" bestFit="1" customWidth="1"/>
    <col min="3565" max="3808" width="8.7265625" style="118"/>
    <col min="3809" max="3809" width="11.36328125" style="118" customWidth="1"/>
    <col min="3810" max="3810" width="11.26953125" style="118" customWidth="1"/>
    <col min="3811" max="3812" width="15.26953125" style="118" customWidth="1"/>
    <col min="3813" max="3813" width="15.26953125" style="118" bestFit="1" customWidth="1"/>
    <col min="3814" max="3814" width="8.7265625" style="118"/>
    <col min="3815" max="3815" width="12.36328125" style="118" customWidth="1"/>
    <col min="3816" max="3816" width="12.08984375" style="118" customWidth="1"/>
    <col min="3817" max="3817" width="13.08984375" style="118" customWidth="1"/>
    <col min="3818" max="3819" width="13.36328125" style="118" customWidth="1"/>
    <col min="3820" max="3820" width="15.26953125" style="118" bestFit="1" customWidth="1"/>
    <col min="3821" max="4064" width="8.7265625" style="118"/>
    <col min="4065" max="4065" width="11.36328125" style="118" customWidth="1"/>
    <col min="4066" max="4066" width="11.26953125" style="118" customWidth="1"/>
    <col min="4067" max="4068" width="15.26953125" style="118" customWidth="1"/>
    <col min="4069" max="4069" width="15.26953125" style="118" bestFit="1" customWidth="1"/>
    <col min="4070" max="4070" width="8.7265625" style="118"/>
    <col min="4071" max="4071" width="12.36328125" style="118" customWidth="1"/>
    <col min="4072" max="4072" width="12.08984375" style="118" customWidth="1"/>
    <col min="4073" max="4073" width="13.08984375" style="118" customWidth="1"/>
    <col min="4074" max="4075" width="13.36328125" style="118" customWidth="1"/>
    <col min="4076" max="4076" width="15.26953125" style="118" bestFit="1" customWidth="1"/>
    <col min="4077" max="4320" width="8.7265625" style="118"/>
    <col min="4321" max="4321" width="11.36328125" style="118" customWidth="1"/>
    <col min="4322" max="4322" width="11.26953125" style="118" customWidth="1"/>
    <col min="4323" max="4324" width="15.26953125" style="118" customWidth="1"/>
    <col min="4325" max="4325" width="15.26953125" style="118" bestFit="1" customWidth="1"/>
    <col min="4326" max="4326" width="8.7265625" style="118"/>
    <col min="4327" max="4327" width="12.36328125" style="118" customWidth="1"/>
    <col min="4328" max="4328" width="12.08984375" style="118" customWidth="1"/>
    <col min="4329" max="4329" width="13.08984375" style="118" customWidth="1"/>
    <col min="4330" max="4331" width="13.36328125" style="118" customWidth="1"/>
    <col min="4332" max="4332" width="15.26953125" style="118" bestFit="1" customWidth="1"/>
    <col min="4333" max="4576" width="8.7265625" style="118"/>
    <col min="4577" max="4577" width="11.36328125" style="118" customWidth="1"/>
    <col min="4578" max="4578" width="11.26953125" style="118" customWidth="1"/>
    <col min="4579" max="4580" width="15.26953125" style="118" customWidth="1"/>
    <col min="4581" max="4581" width="15.26953125" style="118" bestFit="1" customWidth="1"/>
    <col min="4582" max="4582" width="8.7265625" style="118"/>
    <col min="4583" max="4583" width="12.36328125" style="118" customWidth="1"/>
    <col min="4584" max="4584" width="12.08984375" style="118" customWidth="1"/>
    <col min="4585" max="4585" width="13.08984375" style="118" customWidth="1"/>
    <col min="4586" max="4587" width="13.36328125" style="118" customWidth="1"/>
    <col min="4588" max="4588" width="15.26953125" style="118" bestFit="1" customWidth="1"/>
    <col min="4589" max="4832" width="8.7265625" style="118"/>
    <col min="4833" max="4833" width="11.36328125" style="118" customWidth="1"/>
    <col min="4834" max="4834" width="11.26953125" style="118" customWidth="1"/>
    <col min="4835" max="4836" width="15.26953125" style="118" customWidth="1"/>
    <col min="4837" max="4837" width="15.26953125" style="118" bestFit="1" customWidth="1"/>
    <col min="4838" max="4838" width="8.7265625" style="118"/>
    <col min="4839" max="4839" width="12.36328125" style="118" customWidth="1"/>
    <col min="4840" max="4840" width="12.08984375" style="118" customWidth="1"/>
    <col min="4841" max="4841" width="13.08984375" style="118" customWidth="1"/>
    <col min="4842" max="4843" width="13.36328125" style="118" customWidth="1"/>
    <col min="4844" max="4844" width="15.26953125" style="118" bestFit="1" customWidth="1"/>
    <col min="4845" max="5088" width="8.7265625" style="118"/>
    <col min="5089" max="5089" width="11.36328125" style="118" customWidth="1"/>
    <col min="5090" max="5090" width="11.26953125" style="118" customWidth="1"/>
    <col min="5091" max="5092" width="15.26953125" style="118" customWidth="1"/>
    <col min="5093" max="5093" width="15.26953125" style="118" bestFit="1" customWidth="1"/>
    <col min="5094" max="5094" width="8.7265625" style="118"/>
    <col min="5095" max="5095" width="12.36328125" style="118" customWidth="1"/>
    <col min="5096" max="5096" width="12.08984375" style="118" customWidth="1"/>
    <col min="5097" max="5097" width="13.08984375" style="118" customWidth="1"/>
    <col min="5098" max="5099" width="13.36328125" style="118" customWidth="1"/>
    <col min="5100" max="5100" width="15.26953125" style="118" bestFit="1" customWidth="1"/>
    <col min="5101" max="5344" width="8.7265625" style="118"/>
    <col min="5345" max="5345" width="11.36328125" style="118" customWidth="1"/>
    <col min="5346" max="5346" width="11.26953125" style="118" customWidth="1"/>
    <col min="5347" max="5348" width="15.26953125" style="118" customWidth="1"/>
    <col min="5349" max="5349" width="15.26953125" style="118" bestFit="1" customWidth="1"/>
    <col min="5350" max="5350" width="8.7265625" style="118"/>
    <col min="5351" max="5351" width="12.36328125" style="118" customWidth="1"/>
    <col min="5352" max="5352" width="12.08984375" style="118" customWidth="1"/>
    <col min="5353" max="5353" width="13.08984375" style="118" customWidth="1"/>
    <col min="5354" max="5355" width="13.36328125" style="118" customWidth="1"/>
    <col min="5356" max="5356" width="15.26953125" style="118" bestFit="1" customWidth="1"/>
    <col min="5357" max="5600" width="8.7265625" style="118"/>
    <col min="5601" max="5601" width="11.36328125" style="118" customWidth="1"/>
    <col min="5602" max="5602" width="11.26953125" style="118" customWidth="1"/>
    <col min="5603" max="5604" width="15.26953125" style="118" customWidth="1"/>
    <col min="5605" max="5605" width="15.26953125" style="118" bestFit="1" customWidth="1"/>
    <col min="5606" max="5606" width="8.7265625" style="118"/>
    <col min="5607" max="5607" width="12.36328125" style="118" customWidth="1"/>
    <col min="5608" max="5608" width="12.08984375" style="118" customWidth="1"/>
    <col min="5609" max="5609" width="13.08984375" style="118" customWidth="1"/>
    <col min="5610" max="5611" width="13.36328125" style="118" customWidth="1"/>
    <col min="5612" max="5612" width="15.26953125" style="118" bestFit="1" customWidth="1"/>
    <col min="5613" max="5856" width="8.7265625" style="118"/>
    <col min="5857" max="5857" width="11.36328125" style="118" customWidth="1"/>
    <col min="5858" max="5858" width="11.26953125" style="118" customWidth="1"/>
    <col min="5859" max="5860" width="15.26953125" style="118" customWidth="1"/>
    <col min="5861" max="5861" width="15.26953125" style="118" bestFit="1" customWidth="1"/>
    <col min="5862" max="5862" width="8.7265625" style="118"/>
    <col min="5863" max="5863" width="12.36328125" style="118" customWidth="1"/>
    <col min="5864" max="5864" width="12.08984375" style="118" customWidth="1"/>
    <col min="5865" max="5865" width="13.08984375" style="118" customWidth="1"/>
    <col min="5866" max="5867" width="13.36328125" style="118" customWidth="1"/>
    <col min="5868" max="5868" width="15.26953125" style="118" bestFit="1" customWidth="1"/>
    <col min="5869" max="6112" width="8.7265625" style="118"/>
    <col min="6113" max="6113" width="11.36328125" style="118" customWidth="1"/>
    <col min="6114" max="6114" width="11.26953125" style="118" customWidth="1"/>
    <col min="6115" max="6116" width="15.26953125" style="118" customWidth="1"/>
    <col min="6117" max="6117" width="15.26953125" style="118" bestFit="1" customWidth="1"/>
    <col min="6118" max="6118" width="8.7265625" style="118"/>
    <col min="6119" max="6119" width="12.36328125" style="118" customWidth="1"/>
    <col min="6120" max="6120" width="12.08984375" style="118" customWidth="1"/>
    <col min="6121" max="6121" width="13.08984375" style="118" customWidth="1"/>
    <col min="6122" max="6123" width="13.36328125" style="118" customWidth="1"/>
    <col min="6124" max="6124" width="15.26953125" style="118" bestFit="1" customWidth="1"/>
    <col min="6125" max="6368" width="8.7265625" style="118"/>
    <col min="6369" max="6369" width="11.36328125" style="118" customWidth="1"/>
    <col min="6370" max="6370" width="11.26953125" style="118" customWidth="1"/>
    <col min="6371" max="6372" width="15.26953125" style="118" customWidth="1"/>
    <col min="6373" max="6373" width="15.26953125" style="118" bestFit="1" customWidth="1"/>
    <col min="6374" max="6374" width="8.7265625" style="118"/>
    <col min="6375" max="6375" width="12.36328125" style="118" customWidth="1"/>
    <col min="6376" max="6376" width="12.08984375" style="118" customWidth="1"/>
    <col min="6377" max="6377" width="13.08984375" style="118" customWidth="1"/>
    <col min="6378" max="6379" width="13.36328125" style="118" customWidth="1"/>
    <col min="6380" max="6380" width="15.26953125" style="118" bestFit="1" customWidth="1"/>
    <col min="6381" max="6624" width="8.7265625" style="118"/>
    <col min="6625" max="6625" width="11.36328125" style="118" customWidth="1"/>
    <col min="6626" max="6626" width="11.26953125" style="118" customWidth="1"/>
    <col min="6627" max="6628" width="15.26953125" style="118" customWidth="1"/>
    <col min="6629" max="6629" width="15.26953125" style="118" bestFit="1" customWidth="1"/>
    <col min="6630" max="6630" width="8.7265625" style="118"/>
    <col min="6631" max="6631" width="12.36328125" style="118" customWidth="1"/>
    <col min="6632" max="6632" width="12.08984375" style="118" customWidth="1"/>
    <col min="6633" max="6633" width="13.08984375" style="118" customWidth="1"/>
    <col min="6634" max="6635" width="13.36328125" style="118" customWidth="1"/>
    <col min="6636" max="6636" width="15.26953125" style="118" bestFit="1" customWidth="1"/>
    <col min="6637" max="6880" width="8.7265625" style="118"/>
    <col min="6881" max="6881" width="11.36328125" style="118" customWidth="1"/>
    <col min="6882" max="6882" width="11.26953125" style="118" customWidth="1"/>
    <col min="6883" max="6884" width="15.26953125" style="118" customWidth="1"/>
    <col min="6885" max="6885" width="15.26953125" style="118" bestFit="1" customWidth="1"/>
    <col min="6886" max="6886" width="8.7265625" style="118"/>
    <col min="6887" max="6887" width="12.36328125" style="118" customWidth="1"/>
    <col min="6888" max="6888" width="12.08984375" style="118" customWidth="1"/>
    <col min="6889" max="6889" width="13.08984375" style="118" customWidth="1"/>
    <col min="6890" max="6891" width="13.36328125" style="118" customWidth="1"/>
    <col min="6892" max="6892" width="15.26953125" style="118" bestFit="1" customWidth="1"/>
    <col min="6893" max="7136" width="8.7265625" style="118"/>
    <col min="7137" max="7137" width="11.36328125" style="118" customWidth="1"/>
    <col min="7138" max="7138" width="11.26953125" style="118" customWidth="1"/>
    <col min="7139" max="7140" width="15.26953125" style="118" customWidth="1"/>
    <col min="7141" max="7141" width="15.26953125" style="118" bestFit="1" customWidth="1"/>
    <col min="7142" max="7142" width="8.7265625" style="118"/>
    <col min="7143" max="7143" width="12.36328125" style="118" customWidth="1"/>
    <col min="7144" max="7144" width="12.08984375" style="118" customWidth="1"/>
    <col min="7145" max="7145" width="13.08984375" style="118" customWidth="1"/>
    <col min="7146" max="7147" width="13.36328125" style="118" customWidth="1"/>
    <col min="7148" max="7148" width="15.26953125" style="118" bestFit="1" customWidth="1"/>
    <col min="7149" max="7392" width="8.7265625" style="118"/>
    <col min="7393" max="7393" width="11.36328125" style="118" customWidth="1"/>
    <col min="7394" max="7394" width="11.26953125" style="118" customWidth="1"/>
    <col min="7395" max="7396" width="15.26953125" style="118" customWidth="1"/>
    <col min="7397" max="7397" width="15.26953125" style="118" bestFit="1" customWidth="1"/>
    <col min="7398" max="7398" width="8.7265625" style="118"/>
    <col min="7399" max="7399" width="12.36328125" style="118" customWidth="1"/>
    <col min="7400" max="7400" width="12.08984375" style="118" customWidth="1"/>
    <col min="7401" max="7401" width="13.08984375" style="118" customWidth="1"/>
    <col min="7402" max="7403" width="13.36328125" style="118" customWidth="1"/>
    <col min="7404" max="7404" width="15.26953125" style="118" bestFit="1" customWidth="1"/>
    <col min="7405" max="7648" width="8.7265625" style="118"/>
    <col min="7649" max="7649" width="11.36328125" style="118" customWidth="1"/>
    <col min="7650" max="7650" width="11.26953125" style="118" customWidth="1"/>
    <col min="7651" max="7652" width="15.26953125" style="118" customWidth="1"/>
    <col min="7653" max="7653" width="15.26953125" style="118" bestFit="1" customWidth="1"/>
    <col min="7654" max="7654" width="8.7265625" style="118"/>
    <col min="7655" max="7655" width="12.36328125" style="118" customWidth="1"/>
    <col min="7656" max="7656" width="12.08984375" style="118" customWidth="1"/>
    <col min="7657" max="7657" width="13.08984375" style="118" customWidth="1"/>
    <col min="7658" max="7659" width="13.36328125" style="118" customWidth="1"/>
    <col min="7660" max="7660" width="15.26953125" style="118" bestFit="1" customWidth="1"/>
    <col min="7661" max="7904" width="8.7265625" style="118"/>
    <col min="7905" max="7905" width="11.36328125" style="118" customWidth="1"/>
    <col min="7906" max="7906" width="11.26953125" style="118" customWidth="1"/>
    <col min="7907" max="7908" width="15.26953125" style="118" customWidth="1"/>
    <col min="7909" max="7909" width="15.26953125" style="118" bestFit="1" customWidth="1"/>
    <col min="7910" max="7910" width="8.7265625" style="118"/>
    <col min="7911" max="7911" width="12.36328125" style="118" customWidth="1"/>
    <col min="7912" max="7912" width="12.08984375" style="118" customWidth="1"/>
    <col min="7913" max="7913" width="13.08984375" style="118" customWidth="1"/>
    <col min="7914" max="7915" width="13.36328125" style="118" customWidth="1"/>
    <col min="7916" max="7916" width="15.26953125" style="118" bestFit="1" customWidth="1"/>
    <col min="7917" max="8160" width="8.7265625" style="118"/>
    <col min="8161" max="8161" width="11.36328125" style="118" customWidth="1"/>
    <col min="8162" max="8162" width="11.26953125" style="118" customWidth="1"/>
    <col min="8163" max="8164" width="15.26953125" style="118" customWidth="1"/>
    <col min="8165" max="8165" width="15.26953125" style="118" bestFit="1" customWidth="1"/>
    <col min="8166" max="8166" width="8.7265625" style="118"/>
    <col min="8167" max="8167" width="12.36328125" style="118" customWidth="1"/>
    <col min="8168" max="8168" width="12.08984375" style="118" customWidth="1"/>
    <col min="8169" max="8169" width="13.08984375" style="118" customWidth="1"/>
    <col min="8170" max="8171" width="13.36328125" style="118" customWidth="1"/>
    <col min="8172" max="8172" width="15.26953125" style="118" bestFit="1" customWidth="1"/>
    <col min="8173" max="8416" width="8.7265625" style="118"/>
    <col min="8417" max="8417" width="11.36328125" style="118" customWidth="1"/>
    <col min="8418" max="8418" width="11.26953125" style="118" customWidth="1"/>
    <col min="8419" max="8420" width="15.26953125" style="118" customWidth="1"/>
    <col min="8421" max="8421" width="15.26953125" style="118" bestFit="1" customWidth="1"/>
    <col min="8422" max="8422" width="8.7265625" style="118"/>
    <col min="8423" max="8423" width="12.36328125" style="118" customWidth="1"/>
    <col min="8424" max="8424" width="12.08984375" style="118" customWidth="1"/>
    <col min="8425" max="8425" width="13.08984375" style="118" customWidth="1"/>
    <col min="8426" max="8427" width="13.36328125" style="118" customWidth="1"/>
    <col min="8428" max="8428" width="15.26953125" style="118" bestFit="1" customWidth="1"/>
    <col min="8429" max="8672" width="8.7265625" style="118"/>
    <col min="8673" max="8673" width="11.36328125" style="118" customWidth="1"/>
    <col min="8674" max="8674" width="11.26953125" style="118" customWidth="1"/>
    <col min="8675" max="8676" width="15.26953125" style="118" customWidth="1"/>
    <col min="8677" max="8677" width="15.26953125" style="118" bestFit="1" customWidth="1"/>
    <col min="8678" max="8678" width="8.7265625" style="118"/>
    <col min="8679" max="8679" width="12.36328125" style="118" customWidth="1"/>
    <col min="8680" max="8680" width="12.08984375" style="118" customWidth="1"/>
    <col min="8681" max="8681" width="13.08984375" style="118" customWidth="1"/>
    <col min="8682" max="8683" width="13.36328125" style="118" customWidth="1"/>
    <col min="8684" max="8684" width="15.26953125" style="118" bestFit="1" customWidth="1"/>
    <col min="8685" max="8928" width="8.7265625" style="118"/>
    <col min="8929" max="8929" width="11.36328125" style="118" customWidth="1"/>
    <col min="8930" max="8930" width="11.26953125" style="118" customWidth="1"/>
    <col min="8931" max="8932" width="15.26953125" style="118" customWidth="1"/>
    <col min="8933" max="8933" width="15.26953125" style="118" bestFit="1" customWidth="1"/>
    <col min="8934" max="8934" width="8.7265625" style="118"/>
    <col min="8935" max="8935" width="12.36328125" style="118" customWidth="1"/>
    <col min="8936" max="8936" width="12.08984375" style="118" customWidth="1"/>
    <col min="8937" max="8937" width="13.08984375" style="118" customWidth="1"/>
    <col min="8938" max="8939" width="13.36328125" style="118" customWidth="1"/>
    <col min="8940" max="8940" width="15.26953125" style="118" bestFit="1" customWidth="1"/>
    <col min="8941" max="9184" width="8.7265625" style="118"/>
    <col min="9185" max="9185" width="11.36328125" style="118" customWidth="1"/>
    <col min="9186" max="9186" width="11.26953125" style="118" customWidth="1"/>
    <col min="9187" max="9188" width="15.26953125" style="118" customWidth="1"/>
    <col min="9189" max="9189" width="15.26953125" style="118" bestFit="1" customWidth="1"/>
    <col min="9190" max="9190" width="8.7265625" style="118"/>
    <col min="9191" max="9191" width="12.36328125" style="118" customWidth="1"/>
    <col min="9192" max="9192" width="12.08984375" style="118" customWidth="1"/>
    <col min="9193" max="9193" width="13.08984375" style="118" customWidth="1"/>
    <col min="9194" max="9195" width="13.36328125" style="118" customWidth="1"/>
    <col min="9196" max="9196" width="15.26953125" style="118" bestFit="1" customWidth="1"/>
    <col min="9197" max="9440" width="8.7265625" style="118"/>
    <col min="9441" max="9441" width="11.36328125" style="118" customWidth="1"/>
    <col min="9442" max="9442" width="11.26953125" style="118" customWidth="1"/>
    <col min="9443" max="9444" width="15.26953125" style="118" customWidth="1"/>
    <col min="9445" max="9445" width="15.26953125" style="118" bestFit="1" customWidth="1"/>
    <col min="9446" max="9446" width="8.7265625" style="118"/>
    <col min="9447" max="9447" width="12.36328125" style="118" customWidth="1"/>
    <col min="9448" max="9448" width="12.08984375" style="118" customWidth="1"/>
    <col min="9449" max="9449" width="13.08984375" style="118" customWidth="1"/>
    <col min="9450" max="9451" width="13.36328125" style="118" customWidth="1"/>
    <col min="9452" max="9452" width="15.26953125" style="118" bestFit="1" customWidth="1"/>
    <col min="9453" max="9696" width="8.7265625" style="118"/>
    <col min="9697" max="9697" width="11.36328125" style="118" customWidth="1"/>
    <col min="9698" max="9698" width="11.26953125" style="118" customWidth="1"/>
    <col min="9699" max="9700" width="15.26953125" style="118" customWidth="1"/>
    <col min="9701" max="9701" width="15.26953125" style="118" bestFit="1" customWidth="1"/>
    <col min="9702" max="9702" width="8.7265625" style="118"/>
    <col min="9703" max="9703" width="12.36328125" style="118" customWidth="1"/>
    <col min="9704" max="9704" width="12.08984375" style="118" customWidth="1"/>
    <col min="9705" max="9705" width="13.08984375" style="118" customWidth="1"/>
    <col min="9706" max="9707" width="13.36328125" style="118" customWidth="1"/>
    <col min="9708" max="9708" width="15.26953125" style="118" bestFit="1" customWidth="1"/>
    <col min="9709" max="9952" width="8.7265625" style="118"/>
    <col min="9953" max="9953" width="11.36328125" style="118" customWidth="1"/>
    <col min="9954" max="9954" width="11.26953125" style="118" customWidth="1"/>
    <col min="9955" max="9956" width="15.26953125" style="118" customWidth="1"/>
    <col min="9957" max="9957" width="15.26953125" style="118" bestFit="1" customWidth="1"/>
    <col min="9958" max="9958" width="8.7265625" style="118"/>
    <col min="9959" max="9959" width="12.36328125" style="118" customWidth="1"/>
    <col min="9960" max="9960" width="12.08984375" style="118" customWidth="1"/>
    <col min="9961" max="9961" width="13.08984375" style="118" customWidth="1"/>
    <col min="9962" max="9963" width="13.36328125" style="118" customWidth="1"/>
    <col min="9964" max="9964" width="15.26953125" style="118" bestFit="1" customWidth="1"/>
    <col min="9965" max="10208" width="8.7265625" style="118"/>
    <col min="10209" max="10209" width="11.36328125" style="118" customWidth="1"/>
    <col min="10210" max="10210" width="11.26953125" style="118" customWidth="1"/>
    <col min="10211" max="10212" width="15.26953125" style="118" customWidth="1"/>
    <col min="10213" max="10213" width="15.26953125" style="118" bestFit="1" customWidth="1"/>
    <col min="10214" max="10214" width="8.7265625" style="118"/>
    <col min="10215" max="10215" width="12.36328125" style="118" customWidth="1"/>
    <col min="10216" max="10216" width="12.08984375" style="118" customWidth="1"/>
    <col min="10217" max="10217" width="13.08984375" style="118" customWidth="1"/>
    <col min="10218" max="10219" width="13.36328125" style="118" customWidth="1"/>
    <col min="10220" max="10220" width="15.26953125" style="118" bestFit="1" customWidth="1"/>
    <col min="10221" max="10464" width="8.7265625" style="118"/>
    <col min="10465" max="10465" width="11.36328125" style="118" customWidth="1"/>
    <col min="10466" max="10466" width="11.26953125" style="118" customWidth="1"/>
    <col min="10467" max="10468" width="15.26953125" style="118" customWidth="1"/>
    <col min="10469" max="10469" width="15.26953125" style="118" bestFit="1" customWidth="1"/>
    <col min="10470" max="10470" width="8.7265625" style="118"/>
    <col min="10471" max="10471" width="12.36328125" style="118" customWidth="1"/>
    <col min="10472" max="10472" width="12.08984375" style="118" customWidth="1"/>
    <col min="10473" max="10473" width="13.08984375" style="118" customWidth="1"/>
    <col min="10474" max="10475" width="13.36328125" style="118" customWidth="1"/>
    <col min="10476" max="10476" width="15.26953125" style="118" bestFit="1" customWidth="1"/>
    <col min="10477" max="10720" width="8.7265625" style="118"/>
    <col min="10721" max="10721" width="11.36328125" style="118" customWidth="1"/>
    <col min="10722" max="10722" width="11.26953125" style="118" customWidth="1"/>
    <col min="10723" max="10724" width="15.26953125" style="118" customWidth="1"/>
    <col min="10725" max="10725" width="15.26953125" style="118" bestFit="1" customWidth="1"/>
    <col min="10726" max="10726" width="8.7265625" style="118"/>
    <col min="10727" max="10727" width="12.36328125" style="118" customWidth="1"/>
    <col min="10728" max="10728" width="12.08984375" style="118" customWidth="1"/>
    <col min="10729" max="10729" width="13.08984375" style="118" customWidth="1"/>
    <col min="10730" max="10731" width="13.36328125" style="118" customWidth="1"/>
    <col min="10732" max="10732" width="15.26953125" style="118" bestFit="1" customWidth="1"/>
    <col min="10733" max="10976" width="8.7265625" style="118"/>
    <col min="10977" max="10977" width="11.36328125" style="118" customWidth="1"/>
    <col min="10978" max="10978" width="11.26953125" style="118" customWidth="1"/>
    <col min="10979" max="10980" width="15.26953125" style="118" customWidth="1"/>
    <col min="10981" max="10981" width="15.26953125" style="118" bestFit="1" customWidth="1"/>
    <col min="10982" max="10982" width="8.7265625" style="118"/>
    <col min="10983" max="10983" width="12.36328125" style="118" customWidth="1"/>
    <col min="10984" max="10984" width="12.08984375" style="118" customWidth="1"/>
    <col min="10985" max="10985" width="13.08984375" style="118" customWidth="1"/>
    <col min="10986" max="10987" width="13.36328125" style="118" customWidth="1"/>
    <col min="10988" max="10988" width="15.26953125" style="118" bestFit="1" customWidth="1"/>
    <col min="10989" max="11232" width="8.7265625" style="118"/>
    <col min="11233" max="11233" width="11.36328125" style="118" customWidth="1"/>
    <col min="11234" max="11234" width="11.26953125" style="118" customWidth="1"/>
    <col min="11235" max="11236" width="15.26953125" style="118" customWidth="1"/>
    <col min="11237" max="11237" width="15.26953125" style="118" bestFit="1" customWidth="1"/>
    <col min="11238" max="11238" width="8.7265625" style="118"/>
    <col min="11239" max="11239" width="12.36328125" style="118" customWidth="1"/>
    <col min="11240" max="11240" width="12.08984375" style="118" customWidth="1"/>
    <col min="11241" max="11241" width="13.08984375" style="118" customWidth="1"/>
    <col min="11242" max="11243" width="13.36328125" style="118" customWidth="1"/>
    <col min="11244" max="11244" width="15.26953125" style="118" bestFit="1" customWidth="1"/>
    <col min="11245" max="11488" width="8.7265625" style="118"/>
    <col min="11489" max="11489" width="11.36328125" style="118" customWidth="1"/>
    <col min="11490" max="11490" width="11.26953125" style="118" customWidth="1"/>
    <col min="11491" max="11492" width="15.26953125" style="118" customWidth="1"/>
    <col min="11493" max="11493" width="15.26953125" style="118" bestFit="1" customWidth="1"/>
    <col min="11494" max="11494" width="8.7265625" style="118"/>
    <col min="11495" max="11495" width="12.36328125" style="118" customWidth="1"/>
    <col min="11496" max="11496" width="12.08984375" style="118" customWidth="1"/>
    <col min="11497" max="11497" width="13.08984375" style="118" customWidth="1"/>
    <col min="11498" max="11499" width="13.36328125" style="118" customWidth="1"/>
    <col min="11500" max="11500" width="15.26953125" style="118" bestFit="1" customWidth="1"/>
    <col min="11501" max="11744" width="8.7265625" style="118"/>
    <col min="11745" max="11745" width="11.36328125" style="118" customWidth="1"/>
    <col min="11746" max="11746" width="11.26953125" style="118" customWidth="1"/>
    <col min="11747" max="11748" width="15.26953125" style="118" customWidth="1"/>
    <col min="11749" max="11749" width="15.26953125" style="118" bestFit="1" customWidth="1"/>
    <col min="11750" max="11750" width="8.7265625" style="118"/>
    <col min="11751" max="11751" width="12.36328125" style="118" customWidth="1"/>
    <col min="11752" max="11752" width="12.08984375" style="118" customWidth="1"/>
    <col min="11753" max="11753" width="13.08984375" style="118" customWidth="1"/>
    <col min="11754" max="11755" width="13.36328125" style="118" customWidth="1"/>
    <col min="11756" max="11756" width="15.26953125" style="118" bestFit="1" customWidth="1"/>
    <col min="11757" max="12000" width="8.7265625" style="118"/>
    <col min="12001" max="12001" width="11.36328125" style="118" customWidth="1"/>
    <col min="12002" max="12002" width="11.26953125" style="118" customWidth="1"/>
    <col min="12003" max="12004" width="15.26953125" style="118" customWidth="1"/>
    <col min="12005" max="12005" width="15.26953125" style="118" bestFit="1" customWidth="1"/>
    <col min="12006" max="12006" width="8.7265625" style="118"/>
    <col min="12007" max="12007" width="12.36328125" style="118" customWidth="1"/>
    <col min="12008" max="12008" width="12.08984375" style="118" customWidth="1"/>
    <col min="12009" max="12009" width="13.08984375" style="118" customWidth="1"/>
    <col min="12010" max="12011" width="13.36328125" style="118" customWidth="1"/>
    <col min="12012" max="12012" width="15.26953125" style="118" bestFit="1" customWidth="1"/>
    <col min="12013" max="12256" width="8.7265625" style="118"/>
    <col min="12257" max="12257" width="11.36328125" style="118" customWidth="1"/>
    <col min="12258" max="12258" width="11.26953125" style="118" customWidth="1"/>
    <col min="12259" max="12260" width="15.26953125" style="118" customWidth="1"/>
    <col min="12261" max="12261" width="15.26953125" style="118" bestFit="1" customWidth="1"/>
    <col min="12262" max="12262" width="8.7265625" style="118"/>
    <col min="12263" max="12263" width="12.36328125" style="118" customWidth="1"/>
    <col min="12264" max="12264" width="12.08984375" style="118" customWidth="1"/>
    <col min="12265" max="12265" width="13.08984375" style="118" customWidth="1"/>
    <col min="12266" max="12267" width="13.36328125" style="118" customWidth="1"/>
    <col min="12268" max="12268" width="15.26953125" style="118" bestFit="1" customWidth="1"/>
    <col min="12269" max="12512" width="8.7265625" style="118"/>
    <col min="12513" max="12513" width="11.36328125" style="118" customWidth="1"/>
    <col min="12514" max="12514" width="11.26953125" style="118" customWidth="1"/>
    <col min="12515" max="12516" width="15.26953125" style="118" customWidth="1"/>
    <col min="12517" max="12517" width="15.26953125" style="118" bestFit="1" customWidth="1"/>
    <col min="12518" max="12518" width="8.7265625" style="118"/>
    <col min="12519" max="12519" width="12.36328125" style="118" customWidth="1"/>
    <col min="12520" max="12520" width="12.08984375" style="118" customWidth="1"/>
    <col min="12521" max="12521" width="13.08984375" style="118" customWidth="1"/>
    <col min="12522" max="12523" width="13.36328125" style="118" customWidth="1"/>
    <col min="12524" max="12524" width="15.26953125" style="118" bestFit="1" customWidth="1"/>
    <col min="12525" max="12768" width="8.7265625" style="118"/>
    <col min="12769" max="12769" width="11.36328125" style="118" customWidth="1"/>
    <col min="12770" max="12770" width="11.26953125" style="118" customWidth="1"/>
    <col min="12771" max="12772" width="15.26953125" style="118" customWidth="1"/>
    <col min="12773" max="12773" width="15.26953125" style="118" bestFit="1" customWidth="1"/>
    <col min="12774" max="12774" width="8.7265625" style="118"/>
    <col min="12775" max="12775" width="12.36328125" style="118" customWidth="1"/>
    <col min="12776" max="12776" width="12.08984375" style="118" customWidth="1"/>
    <col min="12777" max="12777" width="13.08984375" style="118" customWidth="1"/>
    <col min="12778" max="12779" width="13.36328125" style="118" customWidth="1"/>
    <col min="12780" max="12780" width="15.26953125" style="118" bestFit="1" customWidth="1"/>
    <col min="12781" max="13024" width="8.7265625" style="118"/>
    <col min="13025" max="13025" width="11.36328125" style="118" customWidth="1"/>
    <col min="13026" max="13026" width="11.26953125" style="118" customWidth="1"/>
    <col min="13027" max="13028" width="15.26953125" style="118" customWidth="1"/>
    <col min="13029" max="13029" width="15.26953125" style="118" bestFit="1" customWidth="1"/>
    <col min="13030" max="13030" width="8.7265625" style="118"/>
    <col min="13031" max="13031" width="12.36328125" style="118" customWidth="1"/>
    <col min="13032" max="13032" width="12.08984375" style="118" customWidth="1"/>
    <col min="13033" max="13033" width="13.08984375" style="118" customWidth="1"/>
    <col min="13034" max="13035" width="13.36328125" style="118" customWidth="1"/>
    <col min="13036" max="13036" width="15.26953125" style="118" bestFit="1" customWidth="1"/>
    <col min="13037" max="13280" width="8.7265625" style="118"/>
    <col min="13281" max="13281" width="11.36328125" style="118" customWidth="1"/>
    <col min="13282" max="13282" width="11.26953125" style="118" customWidth="1"/>
    <col min="13283" max="13284" width="15.26953125" style="118" customWidth="1"/>
    <col min="13285" max="13285" width="15.26953125" style="118" bestFit="1" customWidth="1"/>
    <col min="13286" max="13286" width="8.7265625" style="118"/>
    <col min="13287" max="13287" width="12.36328125" style="118" customWidth="1"/>
    <col min="13288" max="13288" width="12.08984375" style="118" customWidth="1"/>
    <col min="13289" max="13289" width="13.08984375" style="118" customWidth="1"/>
    <col min="13290" max="13291" width="13.36328125" style="118" customWidth="1"/>
    <col min="13292" max="13292" width="15.26953125" style="118" bestFit="1" customWidth="1"/>
    <col min="13293" max="13536" width="8.7265625" style="118"/>
    <col min="13537" max="13537" width="11.36328125" style="118" customWidth="1"/>
    <col min="13538" max="13538" width="11.26953125" style="118" customWidth="1"/>
    <col min="13539" max="13540" width="15.26953125" style="118" customWidth="1"/>
    <col min="13541" max="13541" width="15.26953125" style="118" bestFit="1" customWidth="1"/>
    <col min="13542" max="13542" width="8.7265625" style="118"/>
    <col min="13543" max="13543" width="12.36328125" style="118" customWidth="1"/>
    <col min="13544" max="13544" width="12.08984375" style="118" customWidth="1"/>
    <col min="13545" max="13545" width="13.08984375" style="118" customWidth="1"/>
    <col min="13546" max="13547" width="13.36328125" style="118" customWidth="1"/>
    <col min="13548" max="13548" width="15.26953125" style="118" bestFit="1" customWidth="1"/>
    <col min="13549" max="13792" width="8.7265625" style="118"/>
    <col min="13793" max="13793" width="11.36328125" style="118" customWidth="1"/>
    <col min="13794" max="13794" width="11.26953125" style="118" customWidth="1"/>
    <col min="13795" max="13796" width="15.26953125" style="118" customWidth="1"/>
    <col min="13797" max="13797" width="15.26953125" style="118" bestFit="1" customWidth="1"/>
    <col min="13798" max="13798" width="8.7265625" style="118"/>
    <col min="13799" max="13799" width="12.36328125" style="118" customWidth="1"/>
    <col min="13800" max="13800" width="12.08984375" style="118" customWidth="1"/>
    <col min="13801" max="13801" width="13.08984375" style="118" customWidth="1"/>
    <col min="13802" max="13803" width="13.36328125" style="118" customWidth="1"/>
    <col min="13804" max="13804" width="15.26953125" style="118" bestFit="1" customWidth="1"/>
    <col min="13805" max="14048" width="8.7265625" style="118"/>
    <col min="14049" max="14049" width="11.36328125" style="118" customWidth="1"/>
    <col min="14050" max="14050" width="11.26953125" style="118" customWidth="1"/>
    <col min="14051" max="14052" width="15.26953125" style="118" customWidth="1"/>
    <col min="14053" max="14053" width="15.26953125" style="118" bestFit="1" customWidth="1"/>
    <col min="14054" max="14054" width="8.7265625" style="118"/>
    <col min="14055" max="14055" width="12.36328125" style="118" customWidth="1"/>
    <col min="14056" max="14056" width="12.08984375" style="118" customWidth="1"/>
    <col min="14057" max="14057" width="13.08984375" style="118" customWidth="1"/>
    <col min="14058" max="14059" width="13.36328125" style="118" customWidth="1"/>
    <col min="14060" max="14060" width="15.26953125" style="118" bestFit="1" customWidth="1"/>
    <col min="14061" max="14304" width="8.7265625" style="118"/>
    <col min="14305" max="14305" width="11.36328125" style="118" customWidth="1"/>
    <col min="14306" max="14306" width="11.26953125" style="118" customWidth="1"/>
    <col min="14307" max="14308" width="15.26953125" style="118" customWidth="1"/>
    <col min="14309" max="14309" width="15.26953125" style="118" bestFit="1" customWidth="1"/>
    <col min="14310" max="14310" width="8.7265625" style="118"/>
    <col min="14311" max="14311" width="12.36328125" style="118" customWidth="1"/>
    <col min="14312" max="14312" width="12.08984375" style="118" customWidth="1"/>
    <col min="14313" max="14313" width="13.08984375" style="118" customWidth="1"/>
    <col min="14314" max="14315" width="13.36328125" style="118" customWidth="1"/>
    <col min="14316" max="14316" width="15.26953125" style="118" bestFit="1" customWidth="1"/>
    <col min="14317" max="14560" width="8.7265625" style="118"/>
    <col min="14561" max="14561" width="11.36328125" style="118" customWidth="1"/>
    <col min="14562" max="14562" width="11.26953125" style="118" customWidth="1"/>
    <col min="14563" max="14564" width="15.26953125" style="118" customWidth="1"/>
    <col min="14565" max="14565" width="15.26953125" style="118" bestFit="1" customWidth="1"/>
    <col min="14566" max="14566" width="8.7265625" style="118"/>
    <col min="14567" max="14567" width="12.36328125" style="118" customWidth="1"/>
    <col min="14568" max="14568" width="12.08984375" style="118" customWidth="1"/>
    <col min="14569" max="14569" width="13.08984375" style="118" customWidth="1"/>
    <col min="14570" max="14571" width="13.36328125" style="118" customWidth="1"/>
    <col min="14572" max="14572" width="15.26953125" style="118" bestFit="1" customWidth="1"/>
    <col min="14573" max="14816" width="8.7265625" style="118"/>
    <col min="14817" max="14817" width="11.36328125" style="118" customWidth="1"/>
    <col min="14818" max="14818" width="11.26953125" style="118" customWidth="1"/>
    <col min="14819" max="14820" width="15.26953125" style="118" customWidth="1"/>
    <col min="14821" max="14821" width="15.26953125" style="118" bestFit="1" customWidth="1"/>
    <col min="14822" max="14822" width="8.7265625" style="118"/>
    <col min="14823" max="14823" width="12.36328125" style="118" customWidth="1"/>
    <col min="14824" max="14824" width="12.08984375" style="118" customWidth="1"/>
    <col min="14825" max="14825" width="13.08984375" style="118" customWidth="1"/>
    <col min="14826" max="14827" width="13.36328125" style="118" customWidth="1"/>
    <col min="14828" max="14828" width="15.26953125" style="118" bestFit="1" customWidth="1"/>
    <col min="14829" max="15072" width="8.7265625" style="118"/>
    <col min="15073" max="15073" width="11.36328125" style="118" customWidth="1"/>
    <col min="15074" max="15074" width="11.26953125" style="118" customWidth="1"/>
    <col min="15075" max="15076" width="15.26953125" style="118" customWidth="1"/>
    <col min="15077" max="15077" width="15.26953125" style="118" bestFit="1" customWidth="1"/>
    <col min="15078" max="15078" width="8.7265625" style="118"/>
    <col min="15079" max="15079" width="12.36328125" style="118" customWidth="1"/>
    <col min="15080" max="15080" width="12.08984375" style="118" customWidth="1"/>
    <col min="15081" max="15081" width="13.08984375" style="118" customWidth="1"/>
    <col min="15082" max="15083" width="13.36328125" style="118" customWidth="1"/>
    <col min="15084" max="15084" width="15.26953125" style="118" bestFit="1" customWidth="1"/>
    <col min="15085" max="15328" width="8.7265625" style="118"/>
    <col min="15329" max="15329" width="11.36328125" style="118" customWidth="1"/>
    <col min="15330" max="15330" width="11.26953125" style="118" customWidth="1"/>
    <col min="15331" max="15332" width="15.26953125" style="118" customWidth="1"/>
    <col min="15333" max="15333" width="15.26953125" style="118" bestFit="1" customWidth="1"/>
    <col min="15334" max="15334" width="8.7265625" style="118"/>
    <col min="15335" max="15335" width="12.36328125" style="118" customWidth="1"/>
    <col min="15336" max="15336" width="12.08984375" style="118" customWidth="1"/>
    <col min="15337" max="15337" width="13.08984375" style="118" customWidth="1"/>
    <col min="15338" max="15339" width="13.36328125" style="118" customWidth="1"/>
    <col min="15340" max="15340" width="15.26953125" style="118" bestFit="1" customWidth="1"/>
    <col min="15341" max="15584" width="8.7265625" style="118"/>
    <col min="15585" max="15585" width="11.36328125" style="118" customWidth="1"/>
    <col min="15586" max="15586" width="11.26953125" style="118" customWidth="1"/>
    <col min="15587" max="15588" width="15.26953125" style="118" customWidth="1"/>
    <col min="15589" max="15589" width="15.26953125" style="118" bestFit="1" customWidth="1"/>
    <col min="15590" max="15590" width="8.7265625" style="118"/>
    <col min="15591" max="15591" width="12.36328125" style="118" customWidth="1"/>
    <col min="15592" max="15592" width="12.08984375" style="118" customWidth="1"/>
    <col min="15593" max="15593" width="13.08984375" style="118" customWidth="1"/>
    <col min="15594" max="15595" width="13.36328125" style="118" customWidth="1"/>
    <col min="15596" max="15596" width="15.26953125" style="118" bestFit="1" customWidth="1"/>
    <col min="15597" max="15840" width="8.7265625" style="118"/>
    <col min="15841" max="15841" width="11.36328125" style="118" customWidth="1"/>
    <col min="15842" max="15842" width="11.26953125" style="118" customWidth="1"/>
    <col min="15843" max="15844" width="15.26953125" style="118" customWidth="1"/>
    <col min="15845" max="15845" width="15.26953125" style="118" bestFit="1" customWidth="1"/>
    <col min="15846" max="15846" width="8.7265625" style="118"/>
    <col min="15847" max="15847" width="12.36328125" style="118" customWidth="1"/>
    <col min="15848" max="15848" width="12.08984375" style="118" customWidth="1"/>
    <col min="15849" max="15849" width="13.08984375" style="118" customWidth="1"/>
    <col min="15850" max="15851" width="13.36328125" style="118" customWidth="1"/>
    <col min="15852" max="15852" width="15.26953125" style="118" bestFit="1" customWidth="1"/>
    <col min="15853" max="16096" width="8.7265625" style="118"/>
    <col min="16097" max="16097" width="11.36328125" style="118" customWidth="1"/>
    <col min="16098" max="16098" width="11.26953125" style="118" customWidth="1"/>
    <col min="16099" max="16100" width="15.26953125" style="118" customWidth="1"/>
    <col min="16101" max="16101" width="15.26953125" style="118" bestFit="1" customWidth="1"/>
    <col min="16102" max="16102" width="8.7265625" style="118"/>
    <col min="16103" max="16103" width="12.36328125" style="118" customWidth="1"/>
    <col min="16104" max="16104" width="12.08984375" style="118" customWidth="1"/>
    <col min="16105" max="16105" width="13.08984375" style="118" customWidth="1"/>
    <col min="16106" max="16107" width="13.36328125" style="118" customWidth="1"/>
    <col min="16108" max="16108" width="15.26953125" style="118" bestFit="1" customWidth="1"/>
    <col min="16109" max="16384" width="8.7265625" style="118"/>
  </cols>
  <sheetData>
    <row r="1" spans="1:15">
      <c r="A1" s="117"/>
    </row>
    <row r="2" spans="1:15" ht="15">
      <c r="A2" s="121" t="s">
        <v>388</v>
      </c>
    </row>
    <row r="3" spans="1:15" ht="15">
      <c r="A3" s="122"/>
    </row>
    <row r="4" spans="1:15" s="124" customFormat="1" ht="11.5">
      <c r="A4" s="123"/>
      <c r="C4" s="125" t="s">
        <v>220</v>
      </c>
      <c r="D4" s="125" t="s">
        <v>222</v>
      </c>
      <c r="E4" s="125" t="s">
        <v>374</v>
      </c>
      <c r="F4" s="125" t="s">
        <v>224</v>
      </c>
      <c r="G4" s="125" t="s">
        <v>225</v>
      </c>
      <c r="H4" s="125" t="s">
        <v>389</v>
      </c>
      <c r="I4" s="125" t="s">
        <v>379</v>
      </c>
      <c r="J4" s="125" t="s">
        <v>228</v>
      </c>
      <c r="K4" s="125" t="s">
        <v>390</v>
      </c>
      <c r="L4" s="125" t="s">
        <v>391</v>
      </c>
      <c r="M4" s="125" t="s">
        <v>253</v>
      </c>
    </row>
    <row r="5" spans="1:15">
      <c r="A5" s="126" t="s">
        <v>0</v>
      </c>
      <c r="B5" s="127" t="s">
        <v>1</v>
      </c>
      <c r="C5" s="128" t="s">
        <v>392</v>
      </c>
      <c r="D5" s="129" t="s">
        <v>393</v>
      </c>
      <c r="E5" s="130" t="s">
        <v>394</v>
      </c>
      <c r="F5" s="130"/>
      <c r="G5" s="130"/>
      <c r="H5" s="130"/>
      <c r="I5" s="130"/>
      <c r="J5" s="130"/>
      <c r="K5" s="131" t="s">
        <v>395</v>
      </c>
      <c r="L5" s="132" t="s">
        <v>396</v>
      </c>
      <c r="M5" s="132" t="s">
        <v>397</v>
      </c>
    </row>
    <row r="6" spans="1:15" s="138" customFormat="1" ht="56">
      <c r="A6" s="126"/>
      <c r="B6" s="133"/>
      <c r="C6" s="134"/>
      <c r="D6" s="135"/>
      <c r="E6" s="136" t="s">
        <v>398</v>
      </c>
      <c r="F6" s="136" t="s">
        <v>399</v>
      </c>
      <c r="G6" s="136" t="s">
        <v>400</v>
      </c>
      <c r="H6" s="136" t="s">
        <v>401</v>
      </c>
      <c r="I6" s="136" t="s">
        <v>396</v>
      </c>
      <c r="J6" s="137" t="s">
        <v>397</v>
      </c>
      <c r="K6" s="131"/>
      <c r="L6" s="132"/>
      <c r="M6" s="132"/>
    </row>
    <row r="7" spans="1:15" ht="15.5">
      <c r="A7" s="139">
        <v>1</v>
      </c>
      <c r="B7" s="140" t="s">
        <v>10</v>
      </c>
      <c r="C7" s="141">
        <v>524927</v>
      </c>
      <c r="D7" s="142">
        <f>'[1]2สรุปจัดสรรช่วยค่าKปี68'!Y20+'[1]2สรุปจัดสรรช่วยค่าKปี68'!Y21+'[1]2สรุปจัดสรรช่วยค่าKปี68'!Y22</f>
        <v>4625839.5</v>
      </c>
      <c r="E7" s="143">
        <v>6248379.0915212594</v>
      </c>
      <c r="F7" s="144">
        <v>14744672.039999999</v>
      </c>
      <c r="G7" s="143">
        <v>4655322.76</v>
      </c>
      <c r="H7" s="145">
        <f>E7+F7+G7</f>
        <v>25648373.89152126</v>
      </c>
      <c r="I7" s="144">
        <f t="shared" ref="I7:I14" si="0">H7/C7</f>
        <v>48.860839491055444</v>
      </c>
      <c r="J7" s="146">
        <f>I7-I14</f>
        <v>-3.5980251585698895</v>
      </c>
      <c r="K7" s="146">
        <f>D7+H7</f>
        <v>30274213.39152126</v>
      </c>
      <c r="L7" s="143">
        <f t="shared" ref="L7:L14" si="1">K7/C7</f>
        <v>57.673187684232779</v>
      </c>
      <c r="M7" s="146">
        <f>L7-$L$14</f>
        <v>-2.4908709252477834</v>
      </c>
      <c r="N7" s="120">
        <f>M7/$L$14*100</f>
        <v>-4.1401311394495508</v>
      </c>
      <c r="O7" s="147"/>
    </row>
    <row r="8" spans="1:15" ht="15.5">
      <c r="A8" s="139">
        <v>2</v>
      </c>
      <c r="B8" s="140" t="s">
        <v>43</v>
      </c>
      <c r="C8" s="141">
        <v>321687</v>
      </c>
      <c r="D8" s="142">
        <f>'[1]2สรุปจัดสรรช่วยค่าKปี68'!Y4+'[1]2สรุปจัดสรรช่วยค่าKปี68'!Y5</f>
        <v>2210505.7999999998</v>
      </c>
      <c r="E8" s="143">
        <v>3670441.7017968195</v>
      </c>
      <c r="F8" s="144">
        <v>8608966.1500000004</v>
      </c>
      <c r="G8" s="143">
        <v>2742819.1</v>
      </c>
      <c r="H8" s="145">
        <f t="shared" ref="H8:H14" si="2">E8+F8+G8</f>
        <v>15022226.95179682</v>
      </c>
      <c r="I8" s="144">
        <f t="shared" si="0"/>
        <v>46.698271772862505</v>
      </c>
      <c r="J8" s="146">
        <f>I8-I14</f>
        <v>-5.7605928767628285</v>
      </c>
      <c r="K8" s="146">
        <f t="shared" ref="K8:K13" si="3">D8+H8</f>
        <v>17232732.751796819</v>
      </c>
      <c r="L8" s="143">
        <f t="shared" si="1"/>
        <v>53.569876158492008</v>
      </c>
      <c r="M8" s="146">
        <f t="shared" ref="M8:M14" si="4">L8-$L$14</f>
        <v>-6.5941824509885549</v>
      </c>
      <c r="N8" s="120">
        <f t="shared" ref="N8:N13" si="5">M8/$L$14*100</f>
        <v>-10.960335129301688</v>
      </c>
      <c r="O8" s="147"/>
    </row>
    <row r="9" spans="1:15" ht="15.5">
      <c r="A9" s="139">
        <v>3</v>
      </c>
      <c r="B9" s="140" t="s">
        <v>61</v>
      </c>
      <c r="C9" s="148">
        <v>498397</v>
      </c>
      <c r="D9" s="149">
        <f>'[1]2สรุปจัดสรรช่วยค่าKปี68'!Y14</f>
        <v>2515855.9700000002</v>
      </c>
      <c r="E9" s="143">
        <v>6027330.9405729352</v>
      </c>
      <c r="F9" s="144">
        <v>14755360.75</v>
      </c>
      <c r="G9" s="143">
        <v>5133719.3199999994</v>
      </c>
      <c r="H9" s="145">
        <f t="shared" si="2"/>
        <v>25916411.010572936</v>
      </c>
      <c r="I9" s="144">
        <f t="shared" si="0"/>
        <v>51.999532522412728</v>
      </c>
      <c r="J9" s="146">
        <f>I9-I14</f>
        <v>-0.45933212721260475</v>
      </c>
      <c r="K9" s="146">
        <f t="shared" si="3"/>
        <v>28432266.980572935</v>
      </c>
      <c r="L9" s="143">
        <f t="shared" si="1"/>
        <v>57.047428015363124</v>
      </c>
      <c r="M9" s="146">
        <f t="shared" si="4"/>
        <v>-3.1166305941174386</v>
      </c>
      <c r="N9" s="120">
        <f t="shared" si="5"/>
        <v>-5.180219995374987</v>
      </c>
      <c r="O9" s="147"/>
    </row>
    <row r="10" spans="1:15" ht="15.5">
      <c r="A10" s="139">
        <v>4</v>
      </c>
      <c r="B10" s="140" t="s">
        <v>92</v>
      </c>
      <c r="C10" s="148">
        <v>839558</v>
      </c>
      <c r="D10" s="149">
        <f>'[1]2สรุปจัดสรรช่วยค่าKปี68'!Y16+'[1]2สรุปจัดสรรช่วยค่าKปี68'!Y17+'[1]2สรุปจัดสรรช่วยค่าKปี68'!Y18+'[1]2สรุปจัดสรรช่วยค่าKปี68'!Y19</f>
        <v>6431666.5399999991</v>
      </c>
      <c r="E10" s="143">
        <v>12068338.030535165</v>
      </c>
      <c r="F10" s="144">
        <v>25810631.16</v>
      </c>
      <c r="G10" s="143">
        <v>8449163.4600000009</v>
      </c>
      <c r="H10" s="145">
        <f t="shared" si="2"/>
        <v>46328132.650535166</v>
      </c>
      <c r="I10" s="144">
        <f t="shared" si="0"/>
        <v>55.181574888852424</v>
      </c>
      <c r="J10" s="146">
        <f>I10-I14</f>
        <v>2.7227102392270908</v>
      </c>
      <c r="K10" s="146">
        <f t="shared" si="3"/>
        <v>52759799.190535165</v>
      </c>
      <c r="L10" s="143">
        <f t="shared" si="1"/>
        <v>62.842351797654437</v>
      </c>
      <c r="M10" s="146">
        <f t="shared" si="4"/>
        <v>2.6782931881738747</v>
      </c>
      <c r="N10" s="120">
        <f t="shared" si="5"/>
        <v>4.4516497890516868</v>
      </c>
      <c r="O10" s="147"/>
    </row>
    <row r="11" spans="1:15" ht="15.5">
      <c r="A11" s="139">
        <v>5</v>
      </c>
      <c r="B11" s="140" t="s">
        <v>134</v>
      </c>
      <c r="C11" s="148">
        <v>373927</v>
      </c>
      <c r="D11" s="149">
        <f>'[1]2สรุปจัดสรรช่วยค่าKปี68'!Y15</f>
        <v>1647593.22</v>
      </c>
      <c r="E11" s="143">
        <v>5065394.7558866795</v>
      </c>
      <c r="F11" s="144">
        <v>11495682.109999999</v>
      </c>
      <c r="G11" s="143">
        <v>4256553.58</v>
      </c>
      <c r="H11" s="145">
        <f t="shared" si="2"/>
        <v>20817630.445886679</v>
      </c>
      <c r="I11" s="144">
        <f t="shared" si="0"/>
        <v>55.672980142879972</v>
      </c>
      <c r="J11" s="146">
        <f>I11-I14</f>
        <v>3.2141154932546385</v>
      </c>
      <c r="K11" s="146">
        <f t="shared" si="3"/>
        <v>22465223.665886678</v>
      </c>
      <c r="L11" s="143">
        <f t="shared" si="1"/>
        <v>60.079169639760373</v>
      </c>
      <c r="M11" s="146">
        <f t="shared" si="4"/>
        <v>-8.4888969720189777E-2</v>
      </c>
      <c r="N11" s="120">
        <f t="shared" si="5"/>
        <v>-0.14109581647607314</v>
      </c>
      <c r="O11" s="147"/>
    </row>
    <row r="12" spans="1:15" ht="15.5">
      <c r="A12" s="139">
        <v>6</v>
      </c>
      <c r="B12" s="140" t="s">
        <v>153</v>
      </c>
      <c r="C12" s="148">
        <v>377982</v>
      </c>
      <c r="D12" s="149">
        <f>'[1]2สรุปจัดสรรช่วยค่าKปี68'!Y6+'[1]2สรุปจัดสรรช่วยค่าKปี68'!Y7+'[1]2สรุปจัดสรรช่วยค่าKปี68'!Y8</f>
        <v>3401105.2699999996</v>
      </c>
      <c r="E12" s="143">
        <v>5015911.7687412845</v>
      </c>
      <c r="F12" s="144">
        <v>8013615.0899999999</v>
      </c>
      <c r="G12" s="143">
        <v>4105124.9899999998</v>
      </c>
      <c r="H12" s="145">
        <f t="shared" si="2"/>
        <v>17134651.848741282</v>
      </c>
      <c r="I12" s="144">
        <f t="shared" si="0"/>
        <v>45.331925458728939</v>
      </c>
      <c r="J12" s="146">
        <f>I12-I14</f>
        <v>-7.1269391908963939</v>
      </c>
      <c r="K12" s="146">
        <f t="shared" si="3"/>
        <v>20535757.118741281</v>
      </c>
      <c r="L12" s="143">
        <f t="shared" si="1"/>
        <v>54.329986927264478</v>
      </c>
      <c r="M12" s="146">
        <f t="shared" si="4"/>
        <v>-5.8340716822160843</v>
      </c>
      <c r="N12" s="120">
        <f t="shared" si="5"/>
        <v>-9.6969383666160454</v>
      </c>
      <c r="O12" s="147"/>
    </row>
    <row r="13" spans="1:15" ht="15.5">
      <c r="A13" s="139">
        <v>7</v>
      </c>
      <c r="B13" s="140" t="s">
        <v>166</v>
      </c>
      <c r="C13" s="148">
        <v>1143954</v>
      </c>
      <c r="D13" s="149">
        <f>'[1]2สรุปจัดสรรช่วยค่าKปี68'!Y9+'[1]2สรุปจัดสรรช่วยค่าKปี68'!Y10+'[1]2สรุปจัดสรรช่วยค่าKปี68'!Y11+'[1]2สรุปจัดสรรช่วยค่าKปี68'!Y12+'[1]2สรุปจัดสรรช่วยค่าKปี68'!Y13</f>
        <v>10607953.699999999</v>
      </c>
      <c r="E13" s="143">
        <v>15417911.210945856</v>
      </c>
      <c r="F13" s="144">
        <v>34301229.200000003</v>
      </c>
      <c r="G13" s="143">
        <v>13468262.789999999</v>
      </c>
      <c r="H13" s="145">
        <f t="shared" si="2"/>
        <v>63187403.200945862</v>
      </c>
      <c r="I13" s="144">
        <f t="shared" si="0"/>
        <v>55.235965083338897</v>
      </c>
      <c r="J13" s="146">
        <f>I13-I14</f>
        <v>2.7771004337135636</v>
      </c>
      <c r="K13" s="146">
        <f t="shared" si="3"/>
        <v>73795356.900945857</v>
      </c>
      <c r="L13" s="143">
        <f t="shared" si="1"/>
        <v>64.509024751822068</v>
      </c>
      <c r="M13" s="146">
        <f t="shared" si="4"/>
        <v>4.3449661423415051</v>
      </c>
      <c r="N13" s="120">
        <f t="shared" si="5"/>
        <v>7.221863422719343</v>
      </c>
      <c r="O13" s="147"/>
    </row>
    <row r="14" spans="1:15">
      <c r="A14" s="150" t="s">
        <v>212</v>
      </c>
      <c r="B14" s="151"/>
      <c r="C14" s="152">
        <f>SUM(C7:C13)</f>
        <v>4080432</v>
      </c>
      <c r="D14" s="153">
        <f>SUM(D7:D13)</f>
        <v>31440519.999999996</v>
      </c>
      <c r="E14" s="154">
        <f t="shared" ref="E14:G14" si="6">SUM(E7:E13)</f>
        <v>53513707.5</v>
      </c>
      <c r="F14" s="154">
        <f t="shared" si="6"/>
        <v>117730156.5</v>
      </c>
      <c r="G14" s="154">
        <f t="shared" si="6"/>
        <v>42810966</v>
      </c>
      <c r="H14" s="155">
        <f t="shared" si="2"/>
        <v>214054830</v>
      </c>
      <c r="I14" s="155">
        <f t="shared" si="0"/>
        <v>52.458864649625333</v>
      </c>
      <c r="J14" s="156"/>
      <c r="K14" s="157">
        <f>SUM(K7:K13)</f>
        <v>245495350</v>
      </c>
      <c r="L14" s="158">
        <f t="shared" si="1"/>
        <v>60.164058609480563</v>
      </c>
      <c r="M14" s="156">
        <f t="shared" si="4"/>
        <v>0</v>
      </c>
      <c r="N14" s="120">
        <f>M14/$L$14*100</f>
        <v>0</v>
      </c>
      <c r="O14" s="147"/>
    </row>
    <row r="15" spans="1:15">
      <c r="A15" s="120"/>
    </row>
    <row r="16" spans="1:15">
      <c r="H16" s="159">
        <f>H14-H8</f>
        <v>199032603.04820317</v>
      </c>
    </row>
  </sheetData>
  <mergeCells count="9">
    <mergeCell ref="L5:L6"/>
    <mergeCell ref="M5:M6"/>
    <mergeCell ref="A14:B14"/>
    <mergeCell ref="A5:A6"/>
    <mergeCell ref="B5:B6"/>
    <mergeCell ref="C5:C6"/>
    <mergeCell ref="D5:D6"/>
    <mergeCell ref="E5:J5"/>
    <mergeCell ref="K5:K6"/>
  </mergeCells>
  <printOptions horizontalCentered="1"/>
  <pageMargins left="0.11811023622047245" right="0.11811023622047245" top="0.35433070866141736" bottom="0.35433070866141736" header="0.11811023622047245" footer="0.11811023622047245"/>
  <pageSetup paperSize="9" scale="75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DE3C4-C193-4153-8C3A-E2A93A2B277A}">
  <dimension ref="A2:AB96"/>
  <sheetViews>
    <sheetView zoomScale="70" zoomScaleNormal="70" workbookViewId="0">
      <pane xSplit="8" ySplit="5" topLeftCell="N6" activePane="bottomRight" state="frozen"/>
      <selection pane="topRight" activeCell="I1" sqref="I1"/>
      <selection pane="bottomLeft" activeCell="A6" sqref="A6"/>
      <selection pane="bottomRight" activeCell="I6" sqref="I6"/>
    </sheetView>
  </sheetViews>
  <sheetFormatPr defaultColWidth="9.81640625" defaultRowHeight="20.5"/>
  <cols>
    <col min="1" max="1" width="4.453125" style="160" customWidth="1"/>
    <col min="2" max="2" width="5.36328125" style="162" customWidth="1"/>
    <col min="3" max="3" width="10" style="160" customWidth="1"/>
    <col min="4" max="4" width="7.08984375" style="160" customWidth="1"/>
    <col min="5" max="5" width="21.1796875" style="160" customWidth="1"/>
    <col min="6" max="6" width="13.54296875" style="160" customWidth="1"/>
    <col min="7" max="7" width="14.08984375" style="160" customWidth="1"/>
    <col min="8" max="8" width="8.36328125" style="162" customWidth="1"/>
    <col min="9" max="9" width="23.36328125" style="160" customWidth="1"/>
    <col min="10" max="16" width="11.08984375" style="160" customWidth="1"/>
    <col min="17" max="17" width="18.1796875" style="30" customWidth="1"/>
    <col min="18" max="18" width="17" style="30" customWidth="1"/>
    <col min="19" max="19" width="17.54296875" style="30" customWidth="1"/>
    <col min="20" max="20" width="15.453125" style="30" customWidth="1"/>
    <col min="21" max="21" width="16.36328125" style="30" customWidth="1"/>
    <col min="22" max="22" width="15.453125" style="30" customWidth="1"/>
    <col min="23" max="23" width="16" style="30" customWidth="1"/>
    <col min="24" max="24" width="16.1796875" style="163" customWidth="1"/>
    <col min="25" max="25" width="14.90625" style="163" customWidth="1"/>
    <col min="26" max="26" width="16.54296875" style="163" customWidth="1"/>
    <col min="27" max="27" width="8.26953125" style="206" customWidth="1"/>
    <col min="28" max="28" width="16.1796875" style="163" customWidth="1"/>
    <col min="29" max="16384" width="9.81640625" style="160"/>
  </cols>
  <sheetData>
    <row r="2" spans="1:28">
      <c r="B2" s="161" t="s">
        <v>427</v>
      </c>
      <c r="C2" s="161"/>
      <c r="D2" s="161"/>
      <c r="E2" s="161"/>
      <c r="F2" s="161"/>
      <c r="Z2" s="164"/>
      <c r="AA2" s="162"/>
    </row>
    <row r="3" spans="1:28" ht="21" customHeight="1">
      <c r="A3" s="165" t="s">
        <v>2</v>
      </c>
      <c r="B3" s="165" t="s">
        <v>3</v>
      </c>
      <c r="C3" s="165" t="s">
        <v>4</v>
      </c>
      <c r="D3" s="165" t="s">
        <v>5</v>
      </c>
      <c r="E3" s="165" t="s">
        <v>6</v>
      </c>
      <c r="F3" s="166" t="s">
        <v>7</v>
      </c>
      <c r="G3" s="167" t="s">
        <v>8</v>
      </c>
      <c r="H3" s="167" t="s">
        <v>402</v>
      </c>
      <c r="I3" s="167" t="s">
        <v>9</v>
      </c>
      <c r="J3" s="168" t="s">
        <v>403</v>
      </c>
      <c r="K3" s="169"/>
      <c r="L3" s="170"/>
      <c r="M3" s="171" t="s">
        <v>404</v>
      </c>
      <c r="N3" s="172"/>
      <c r="O3" s="172"/>
      <c r="P3" s="173"/>
      <c r="Q3" s="174" t="s">
        <v>406</v>
      </c>
      <c r="R3" s="174"/>
      <c r="S3" s="174"/>
      <c r="T3" s="174"/>
      <c r="U3" s="174"/>
      <c r="V3" s="174"/>
      <c r="W3" s="174"/>
      <c r="X3" s="207" t="s">
        <v>405</v>
      </c>
      <c r="Y3" s="207"/>
      <c r="Z3" s="207"/>
      <c r="AA3" s="207"/>
      <c r="AB3" s="207"/>
    </row>
    <row r="4" spans="1:28" s="182" customFormat="1" ht="18" customHeight="1">
      <c r="A4" s="165"/>
      <c r="B4" s="165"/>
      <c r="C4" s="165"/>
      <c r="D4" s="165"/>
      <c r="E4" s="165"/>
      <c r="F4" s="175"/>
      <c r="G4" s="176"/>
      <c r="H4" s="176"/>
      <c r="I4" s="176"/>
      <c r="J4" s="177" t="s">
        <v>407</v>
      </c>
      <c r="K4" s="177" t="s">
        <v>408</v>
      </c>
      <c r="L4" s="177" t="s">
        <v>409</v>
      </c>
      <c r="M4" s="167" t="s">
        <v>407</v>
      </c>
      <c r="N4" s="167" t="s">
        <v>408</v>
      </c>
      <c r="O4" s="167" t="s">
        <v>409</v>
      </c>
      <c r="P4" s="178">
        <v>244258</v>
      </c>
      <c r="Q4" s="179" t="s">
        <v>415</v>
      </c>
      <c r="R4" s="179" t="s">
        <v>416</v>
      </c>
      <c r="S4" s="180" t="s">
        <v>417</v>
      </c>
      <c r="T4" s="181" t="s">
        <v>418</v>
      </c>
      <c r="U4" s="181"/>
      <c r="V4" s="181"/>
      <c r="W4" s="180" t="s">
        <v>419</v>
      </c>
      <c r="X4" s="208" t="s">
        <v>410</v>
      </c>
      <c r="Y4" s="208" t="s">
        <v>411</v>
      </c>
      <c r="Z4" s="208" t="s">
        <v>412</v>
      </c>
      <c r="AA4" s="209" t="s">
        <v>413</v>
      </c>
      <c r="AB4" s="208" t="s">
        <v>414</v>
      </c>
    </row>
    <row r="5" spans="1:28" s="182" customFormat="1" ht="41">
      <c r="A5" s="165"/>
      <c r="B5" s="165"/>
      <c r="C5" s="165"/>
      <c r="D5" s="165"/>
      <c r="E5" s="165"/>
      <c r="F5" s="183"/>
      <c r="G5" s="184"/>
      <c r="H5" s="184"/>
      <c r="I5" s="184"/>
      <c r="J5" s="185"/>
      <c r="K5" s="185"/>
      <c r="L5" s="185"/>
      <c r="M5" s="184"/>
      <c r="N5" s="184"/>
      <c r="O5" s="184"/>
      <c r="P5" s="186"/>
      <c r="Q5" s="179"/>
      <c r="R5" s="179"/>
      <c r="S5" s="180"/>
      <c r="T5" s="187" t="s">
        <v>420</v>
      </c>
      <c r="U5" s="187" t="s">
        <v>421</v>
      </c>
      <c r="V5" s="187" t="s">
        <v>422</v>
      </c>
      <c r="W5" s="180"/>
      <c r="X5" s="208"/>
      <c r="Y5" s="208"/>
      <c r="Z5" s="208"/>
      <c r="AA5" s="209"/>
      <c r="AB5" s="208"/>
    </row>
    <row r="6" spans="1:28">
      <c r="A6" s="2">
        <v>1</v>
      </c>
      <c r="B6" s="2">
        <v>8</v>
      </c>
      <c r="C6" s="3" t="s">
        <v>10</v>
      </c>
      <c r="D6" s="4" t="s">
        <v>11</v>
      </c>
      <c r="E6" s="3" t="s">
        <v>12</v>
      </c>
      <c r="F6" s="5">
        <v>106257</v>
      </c>
      <c r="G6" s="6" t="s">
        <v>13</v>
      </c>
      <c r="H6" s="7">
        <v>392</v>
      </c>
      <c r="I6" s="8" t="s">
        <v>14</v>
      </c>
      <c r="J6" s="188" t="s">
        <v>423</v>
      </c>
      <c r="K6" s="188" t="s">
        <v>192</v>
      </c>
      <c r="L6" s="98" t="s">
        <v>192</v>
      </c>
      <c r="M6" s="189">
        <v>2</v>
      </c>
      <c r="N6" s="190">
        <v>1</v>
      </c>
      <c r="O6" s="190">
        <v>1</v>
      </c>
      <c r="P6" s="191">
        <v>3</v>
      </c>
      <c r="Q6" s="196">
        <v>50000</v>
      </c>
      <c r="R6" s="196">
        <v>1500000</v>
      </c>
      <c r="S6" s="196">
        <f>Q6+R6</f>
        <v>1550000</v>
      </c>
      <c r="T6" s="196">
        <v>0</v>
      </c>
      <c r="U6" s="196">
        <v>475736</v>
      </c>
      <c r="V6" s="196">
        <f>SUM(T6:U6)</f>
        <v>475736</v>
      </c>
      <c r="W6" s="196">
        <f>S6+V6</f>
        <v>2025736</v>
      </c>
      <c r="X6" s="192">
        <v>144214711.97999999</v>
      </c>
      <c r="Y6" s="192">
        <v>-25173780.420000002</v>
      </c>
      <c r="Z6" s="193">
        <v>-18245802.809999999</v>
      </c>
      <c r="AA6" s="194">
        <v>0.64052427570477566</v>
      </c>
      <c r="AB6" s="195">
        <v>-80592748.969999999</v>
      </c>
    </row>
    <row r="7" spans="1:28">
      <c r="A7" s="2">
        <v>2</v>
      </c>
      <c r="B7" s="2">
        <v>8</v>
      </c>
      <c r="C7" s="3" t="s">
        <v>10</v>
      </c>
      <c r="D7" s="4" t="s">
        <v>15</v>
      </c>
      <c r="E7" s="3" t="s">
        <v>16</v>
      </c>
      <c r="F7" s="5">
        <v>38531</v>
      </c>
      <c r="G7" s="6" t="s">
        <v>17</v>
      </c>
      <c r="H7" s="9">
        <v>60</v>
      </c>
      <c r="I7" s="8" t="s">
        <v>18</v>
      </c>
      <c r="J7" s="188" t="s">
        <v>424</v>
      </c>
      <c r="K7" s="188" t="s">
        <v>425</v>
      </c>
      <c r="L7" s="98" t="s">
        <v>425</v>
      </c>
      <c r="M7" s="190">
        <v>1</v>
      </c>
      <c r="N7" s="190">
        <v>1</v>
      </c>
      <c r="O7" s="189">
        <v>2</v>
      </c>
      <c r="P7" s="197">
        <v>0</v>
      </c>
      <c r="Q7" s="196">
        <v>0</v>
      </c>
      <c r="R7" s="196">
        <v>0</v>
      </c>
      <c r="S7" s="196">
        <f t="shared" ref="S7:S70" si="0">Q7+R7</f>
        <v>0</v>
      </c>
      <c r="T7" s="196">
        <v>0</v>
      </c>
      <c r="U7" s="196">
        <v>0</v>
      </c>
      <c r="V7" s="196">
        <f t="shared" ref="V7:V70" si="1">SUM(T7:U7)</f>
        <v>0</v>
      </c>
      <c r="W7" s="196">
        <f t="shared" ref="W7:W70" si="2">S7+V7</f>
        <v>0</v>
      </c>
      <c r="X7" s="192">
        <v>18724510.309999999</v>
      </c>
      <c r="Y7" s="192">
        <v>8709469.7400000002</v>
      </c>
      <c r="Z7" s="193">
        <v>9498655.9700000007</v>
      </c>
      <c r="AA7" s="198">
        <v>1.3728660366556573</v>
      </c>
      <c r="AB7" s="195">
        <v>7866377.1099999994</v>
      </c>
    </row>
    <row r="8" spans="1:28">
      <c r="A8" s="2">
        <v>3</v>
      </c>
      <c r="B8" s="2">
        <v>8</v>
      </c>
      <c r="C8" s="3" t="s">
        <v>10</v>
      </c>
      <c r="D8" s="4" t="s">
        <v>19</v>
      </c>
      <c r="E8" s="3" t="s">
        <v>20</v>
      </c>
      <c r="F8" s="5">
        <v>43673</v>
      </c>
      <c r="G8" s="6" t="s">
        <v>17</v>
      </c>
      <c r="H8" s="9">
        <v>55</v>
      </c>
      <c r="I8" s="8" t="s">
        <v>18</v>
      </c>
      <c r="J8" s="188" t="s">
        <v>423</v>
      </c>
      <c r="K8" s="188" t="s">
        <v>423</v>
      </c>
      <c r="L8" s="98" t="s">
        <v>423</v>
      </c>
      <c r="M8" s="190">
        <v>1</v>
      </c>
      <c r="N8" s="190">
        <v>1</v>
      </c>
      <c r="O8" s="199">
        <v>4</v>
      </c>
      <c r="P8" s="197">
        <v>0</v>
      </c>
      <c r="Q8" s="31">
        <v>100000</v>
      </c>
      <c r="R8" s="196">
        <v>0</v>
      </c>
      <c r="S8" s="196">
        <f t="shared" si="0"/>
        <v>100000</v>
      </c>
      <c r="T8" s="196">
        <v>0</v>
      </c>
      <c r="U8" s="196">
        <v>0</v>
      </c>
      <c r="V8" s="196">
        <f t="shared" si="1"/>
        <v>0</v>
      </c>
      <c r="W8" s="196">
        <f t="shared" si="2"/>
        <v>100000</v>
      </c>
      <c r="X8" s="192">
        <v>16601957.960000001</v>
      </c>
      <c r="Y8" s="192">
        <v>6526922.46</v>
      </c>
      <c r="Z8" s="193">
        <v>6931720.3899999997</v>
      </c>
      <c r="AA8" s="198">
        <v>1.1320453865758529</v>
      </c>
      <c r="AB8" s="195">
        <v>2756823.650000006</v>
      </c>
    </row>
    <row r="9" spans="1:28">
      <c r="A9" s="2">
        <v>4</v>
      </c>
      <c r="B9" s="2">
        <v>8</v>
      </c>
      <c r="C9" s="3" t="s">
        <v>10</v>
      </c>
      <c r="D9" s="4" t="s">
        <v>21</v>
      </c>
      <c r="E9" s="3" t="s">
        <v>22</v>
      </c>
      <c r="F9" s="5">
        <v>26584</v>
      </c>
      <c r="G9" s="6" t="s">
        <v>17</v>
      </c>
      <c r="H9" s="9">
        <v>65</v>
      </c>
      <c r="I9" s="8" t="s">
        <v>23</v>
      </c>
      <c r="J9" s="188" t="s">
        <v>423</v>
      </c>
      <c r="K9" s="188" t="s">
        <v>425</v>
      </c>
      <c r="L9" s="98" t="s">
        <v>425</v>
      </c>
      <c r="M9" s="190">
        <v>1</v>
      </c>
      <c r="N9" s="190">
        <v>1</v>
      </c>
      <c r="O9" s="200">
        <v>6</v>
      </c>
      <c r="P9" s="197">
        <v>0</v>
      </c>
      <c r="Q9" s="196">
        <v>0</v>
      </c>
      <c r="R9" s="196">
        <v>0</v>
      </c>
      <c r="S9" s="196">
        <f t="shared" si="0"/>
        <v>0</v>
      </c>
      <c r="T9" s="196">
        <v>0</v>
      </c>
      <c r="U9" s="196">
        <v>91772</v>
      </c>
      <c r="V9" s="196">
        <f t="shared" si="1"/>
        <v>91772</v>
      </c>
      <c r="W9" s="196">
        <f t="shared" si="2"/>
        <v>91772</v>
      </c>
      <c r="X9" s="192">
        <v>11624018.26</v>
      </c>
      <c r="Y9" s="192">
        <v>8656432.1199999992</v>
      </c>
      <c r="Z9" s="193">
        <v>9134640.5700000003</v>
      </c>
      <c r="AA9" s="198">
        <v>0.97394608373330127</v>
      </c>
      <c r="AB9" s="195">
        <v>-455214</v>
      </c>
    </row>
    <row r="10" spans="1:28">
      <c r="A10" s="2">
        <v>5</v>
      </c>
      <c r="B10" s="2">
        <v>8</v>
      </c>
      <c r="C10" s="3" t="s">
        <v>10</v>
      </c>
      <c r="D10" s="4" t="s">
        <v>24</v>
      </c>
      <c r="E10" s="3" t="s">
        <v>25</v>
      </c>
      <c r="F10" s="5">
        <v>17227</v>
      </c>
      <c r="G10" s="6" t="s">
        <v>17</v>
      </c>
      <c r="H10" s="7">
        <v>36</v>
      </c>
      <c r="I10" s="8" t="s">
        <v>23</v>
      </c>
      <c r="J10" s="188" t="s">
        <v>423</v>
      </c>
      <c r="K10" s="188" t="s">
        <v>423</v>
      </c>
      <c r="L10" s="98" t="s">
        <v>423</v>
      </c>
      <c r="M10" s="190">
        <v>1</v>
      </c>
      <c r="N10" s="190">
        <v>1</v>
      </c>
      <c r="O10" s="199">
        <v>4</v>
      </c>
      <c r="P10" s="197">
        <v>0</v>
      </c>
      <c r="Q10" s="31">
        <v>155000</v>
      </c>
      <c r="R10" s="196">
        <v>184500</v>
      </c>
      <c r="S10" s="196">
        <f t="shared" si="0"/>
        <v>339500</v>
      </c>
      <c r="T10" s="196">
        <v>0</v>
      </c>
      <c r="U10" s="196">
        <v>0</v>
      </c>
      <c r="V10" s="196">
        <f t="shared" si="1"/>
        <v>0</v>
      </c>
      <c r="W10" s="196">
        <f t="shared" si="2"/>
        <v>339500</v>
      </c>
      <c r="X10" s="192">
        <v>12678471.77</v>
      </c>
      <c r="Y10" s="192">
        <v>8420076.0999999996</v>
      </c>
      <c r="Z10" s="193">
        <v>8929569.7799999993</v>
      </c>
      <c r="AA10" s="198">
        <v>1.5029930465822128</v>
      </c>
      <c r="AB10" s="195">
        <v>5802363.0299999975</v>
      </c>
    </row>
    <row r="11" spans="1:28">
      <c r="A11" s="2">
        <v>6</v>
      </c>
      <c r="B11" s="2">
        <v>8</v>
      </c>
      <c r="C11" s="3" t="s">
        <v>10</v>
      </c>
      <c r="D11" s="4" t="s">
        <v>26</v>
      </c>
      <c r="E11" s="3" t="s">
        <v>27</v>
      </c>
      <c r="F11" s="5">
        <v>31882</v>
      </c>
      <c r="G11" s="6" t="s">
        <v>17</v>
      </c>
      <c r="H11" s="9">
        <v>39</v>
      </c>
      <c r="I11" s="8" t="s">
        <v>18</v>
      </c>
      <c r="J11" s="188" t="s">
        <v>424</v>
      </c>
      <c r="K11" s="188" t="s">
        <v>426</v>
      </c>
      <c r="L11" s="98" t="s">
        <v>425</v>
      </c>
      <c r="M11" s="189">
        <v>2</v>
      </c>
      <c r="N11" s="191">
        <v>3</v>
      </c>
      <c r="O11" s="201">
        <v>7</v>
      </c>
      <c r="P11" s="191">
        <v>3</v>
      </c>
      <c r="Q11" s="196">
        <v>1188598</v>
      </c>
      <c r="R11" s="196">
        <v>1113440</v>
      </c>
      <c r="S11" s="196">
        <f t="shared" si="0"/>
        <v>2302038</v>
      </c>
      <c r="T11" s="196">
        <v>0</v>
      </c>
      <c r="U11" s="196">
        <v>3063300</v>
      </c>
      <c r="V11" s="196">
        <f t="shared" si="1"/>
        <v>3063300</v>
      </c>
      <c r="W11" s="196">
        <f t="shared" si="2"/>
        <v>5365338</v>
      </c>
      <c r="X11" s="192">
        <v>2554617.13</v>
      </c>
      <c r="Y11" s="192">
        <v>5557560.6200000001</v>
      </c>
      <c r="Z11" s="193">
        <v>6059553.0700000003</v>
      </c>
      <c r="AA11" s="194">
        <v>0.46295810325901465</v>
      </c>
      <c r="AB11" s="195">
        <v>-13594655.099999994</v>
      </c>
    </row>
    <row r="12" spans="1:28">
      <c r="A12" s="2">
        <v>7</v>
      </c>
      <c r="B12" s="2">
        <v>8</v>
      </c>
      <c r="C12" s="3" t="s">
        <v>10</v>
      </c>
      <c r="D12" s="4" t="s">
        <v>28</v>
      </c>
      <c r="E12" s="3" t="s">
        <v>29</v>
      </c>
      <c r="F12" s="5">
        <v>52724</v>
      </c>
      <c r="G12" s="6" t="s">
        <v>17</v>
      </c>
      <c r="H12" s="9">
        <v>60</v>
      </c>
      <c r="I12" s="8" t="s">
        <v>18</v>
      </c>
      <c r="J12" s="188" t="s">
        <v>424</v>
      </c>
      <c r="K12" s="188" t="s">
        <v>423</v>
      </c>
      <c r="L12" s="98" t="s">
        <v>424</v>
      </c>
      <c r="M12" s="190">
        <v>1</v>
      </c>
      <c r="N12" s="190">
        <v>1</v>
      </c>
      <c r="O12" s="200">
        <v>6</v>
      </c>
      <c r="P12" s="189">
        <v>2</v>
      </c>
      <c r="Q12" s="196">
        <v>1220000</v>
      </c>
      <c r="R12" s="196">
        <v>1036000</v>
      </c>
      <c r="S12" s="196">
        <f t="shared" si="0"/>
        <v>2256000</v>
      </c>
      <c r="T12" s="196">
        <v>0</v>
      </c>
      <c r="U12" s="196">
        <v>2856869</v>
      </c>
      <c r="V12" s="196">
        <f t="shared" si="1"/>
        <v>2856869</v>
      </c>
      <c r="W12" s="196">
        <f t="shared" si="2"/>
        <v>5112869</v>
      </c>
      <c r="X12" s="192">
        <v>15257065.84</v>
      </c>
      <c r="Y12" s="192">
        <v>13440276.41</v>
      </c>
      <c r="Z12" s="193">
        <v>14157534.699999999</v>
      </c>
      <c r="AA12" s="194">
        <v>0.74862110435744733</v>
      </c>
      <c r="AB12" s="195">
        <v>-9816337.6999999955</v>
      </c>
    </row>
    <row r="13" spans="1:28">
      <c r="A13" s="2">
        <v>8</v>
      </c>
      <c r="B13" s="2">
        <v>8</v>
      </c>
      <c r="C13" s="3" t="s">
        <v>10</v>
      </c>
      <c r="D13" s="4" t="s">
        <v>30</v>
      </c>
      <c r="E13" s="3" t="s">
        <v>31</v>
      </c>
      <c r="F13" s="5">
        <v>52422</v>
      </c>
      <c r="G13" s="6" t="s">
        <v>32</v>
      </c>
      <c r="H13" s="9">
        <v>114</v>
      </c>
      <c r="I13" s="10" t="s">
        <v>33</v>
      </c>
      <c r="J13" s="188" t="s">
        <v>424</v>
      </c>
      <c r="K13" s="188" t="s">
        <v>425</v>
      </c>
      <c r="L13" s="98" t="s">
        <v>424</v>
      </c>
      <c r="M13" s="190">
        <v>1</v>
      </c>
      <c r="N13" s="191">
        <v>3</v>
      </c>
      <c r="O13" s="201">
        <v>7</v>
      </c>
      <c r="P13" s="191">
        <v>3</v>
      </c>
      <c r="Q13" s="196">
        <v>0</v>
      </c>
      <c r="R13" s="196">
        <v>3227880</v>
      </c>
      <c r="S13" s="196">
        <f t="shared" si="0"/>
        <v>3227880</v>
      </c>
      <c r="T13" s="196">
        <v>0</v>
      </c>
      <c r="U13" s="196">
        <v>6344639</v>
      </c>
      <c r="V13" s="196">
        <f t="shared" si="1"/>
        <v>6344639</v>
      </c>
      <c r="W13" s="196">
        <f t="shared" si="2"/>
        <v>9572519</v>
      </c>
      <c r="X13" s="192">
        <v>11173851.470000001</v>
      </c>
      <c r="Y13" s="192">
        <v>14001110.630000001</v>
      </c>
      <c r="Z13" s="193">
        <v>15454086.720000001</v>
      </c>
      <c r="AA13" s="194">
        <v>0.57828867044050092</v>
      </c>
      <c r="AB13" s="195">
        <v>-25207915.32</v>
      </c>
    </row>
    <row r="14" spans="1:28">
      <c r="A14" s="2">
        <v>9</v>
      </c>
      <c r="B14" s="2">
        <v>8</v>
      </c>
      <c r="C14" s="3" t="s">
        <v>10</v>
      </c>
      <c r="D14" s="4" t="s">
        <v>34</v>
      </c>
      <c r="E14" s="3" t="s">
        <v>35</v>
      </c>
      <c r="F14" s="5">
        <v>36813</v>
      </c>
      <c r="G14" s="6" t="s">
        <v>17</v>
      </c>
      <c r="H14" s="7">
        <v>48</v>
      </c>
      <c r="I14" s="8" t="s">
        <v>18</v>
      </c>
      <c r="J14" s="188" t="s">
        <v>425</v>
      </c>
      <c r="K14" s="188" t="s">
        <v>425</v>
      </c>
      <c r="L14" s="98" t="s">
        <v>423</v>
      </c>
      <c r="M14" s="190">
        <v>1</v>
      </c>
      <c r="N14" s="190">
        <v>1</v>
      </c>
      <c r="O14" s="201">
        <v>7</v>
      </c>
      <c r="P14" s="190">
        <v>1</v>
      </c>
      <c r="Q14" s="196">
        <v>0</v>
      </c>
      <c r="R14" s="196">
        <v>1103650</v>
      </c>
      <c r="S14" s="196">
        <f t="shared" si="0"/>
        <v>1103650</v>
      </c>
      <c r="T14" s="196">
        <v>0</v>
      </c>
      <c r="U14" s="196">
        <v>2561288</v>
      </c>
      <c r="V14" s="196">
        <f t="shared" si="1"/>
        <v>2561288</v>
      </c>
      <c r="W14" s="196">
        <f t="shared" si="2"/>
        <v>3664938</v>
      </c>
      <c r="X14" s="192">
        <v>7473909.6699999999</v>
      </c>
      <c r="Y14" s="192">
        <v>10399788.76</v>
      </c>
      <c r="Z14" s="193">
        <v>11291818.140000001</v>
      </c>
      <c r="AA14" s="198">
        <v>0.8653878528094221</v>
      </c>
      <c r="AB14" s="195">
        <v>-2932485.9899999984</v>
      </c>
    </row>
    <row r="15" spans="1:28">
      <c r="A15" s="2">
        <v>10</v>
      </c>
      <c r="B15" s="2">
        <v>8</v>
      </c>
      <c r="C15" s="3" t="s">
        <v>10</v>
      </c>
      <c r="D15" s="4" t="s">
        <v>36</v>
      </c>
      <c r="E15" s="3" t="s">
        <v>37</v>
      </c>
      <c r="F15" s="5">
        <v>42884</v>
      </c>
      <c r="G15" s="6" t="s">
        <v>17</v>
      </c>
      <c r="H15" s="7">
        <v>50</v>
      </c>
      <c r="I15" s="8" t="s">
        <v>18</v>
      </c>
      <c r="J15" s="188" t="s">
        <v>424</v>
      </c>
      <c r="K15" s="188" t="s">
        <v>423</v>
      </c>
      <c r="L15" s="98" t="s">
        <v>424</v>
      </c>
      <c r="M15" s="190">
        <v>1</v>
      </c>
      <c r="N15" s="191">
        <v>3</v>
      </c>
      <c r="O15" s="201">
        <v>7</v>
      </c>
      <c r="P15" s="191">
        <v>3</v>
      </c>
      <c r="Q15" s="196">
        <v>1455000</v>
      </c>
      <c r="R15" s="196">
        <v>2913980</v>
      </c>
      <c r="S15" s="196">
        <f t="shared" si="0"/>
        <v>4368980</v>
      </c>
      <c r="T15" s="196">
        <v>0</v>
      </c>
      <c r="U15" s="196">
        <v>3434972</v>
      </c>
      <c r="V15" s="196">
        <f t="shared" si="1"/>
        <v>3434972</v>
      </c>
      <c r="W15" s="196">
        <f t="shared" si="2"/>
        <v>7803952</v>
      </c>
      <c r="X15" s="192">
        <v>217052.55</v>
      </c>
      <c r="Y15" s="192">
        <v>15534214.279999999</v>
      </c>
      <c r="Z15" s="193">
        <v>16665693.93</v>
      </c>
      <c r="AA15" s="194">
        <v>0.65308994208008275</v>
      </c>
      <c r="AB15" s="195">
        <v>-11912055.530000005</v>
      </c>
    </row>
    <row r="16" spans="1:28">
      <c r="A16" s="2">
        <v>11</v>
      </c>
      <c r="B16" s="2">
        <v>8</v>
      </c>
      <c r="C16" s="3" t="s">
        <v>10</v>
      </c>
      <c r="D16" s="4" t="s">
        <v>38</v>
      </c>
      <c r="E16" s="3" t="s">
        <v>39</v>
      </c>
      <c r="F16" s="5">
        <v>59262</v>
      </c>
      <c r="G16" s="6" t="s">
        <v>32</v>
      </c>
      <c r="H16" s="9">
        <v>197</v>
      </c>
      <c r="I16" s="8" t="s">
        <v>33</v>
      </c>
      <c r="J16" s="188" t="s">
        <v>423</v>
      </c>
      <c r="K16" s="188" t="s">
        <v>425</v>
      </c>
      <c r="L16" s="98" t="s">
        <v>425</v>
      </c>
      <c r="M16" s="201">
        <v>7</v>
      </c>
      <c r="N16" s="202">
        <v>5</v>
      </c>
      <c r="O16" s="200">
        <v>6</v>
      </c>
      <c r="P16" s="199">
        <v>4</v>
      </c>
      <c r="Q16" s="31">
        <v>150000</v>
      </c>
      <c r="R16" s="196">
        <v>5827910</v>
      </c>
      <c r="S16" s="196">
        <f t="shared" si="0"/>
        <v>5977910</v>
      </c>
      <c r="T16" s="196">
        <v>0</v>
      </c>
      <c r="U16" s="196">
        <v>11201788</v>
      </c>
      <c r="V16" s="196">
        <f t="shared" si="1"/>
        <v>11201788</v>
      </c>
      <c r="W16" s="203">
        <f t="shared" si="2"/>
        <v>17179698</v>
      </c>
      <c r="X16" s="192">
        <v>-1922262.71</v>
      </c>
      <c r="Y16" s="192">
        <v>20511517.899999999</v>
      </c>
      <c r="Z16" s="193">
        <v>23895737.100000001</v>
      </c>
      <c r="AA16" s="194">
        <v>0.46909876571595249</v>
      </c>
      <c r="AB16" s="195">
        <v>-52788666.410000004</v>
      </c>
    </row>
    <row r="17" spans="1:28">
      <c r="A17" s="2">
        <v>12</v>
      </c>
      <c r="B17" s="2">
        <v>8</v>
      </c>
      <c r="C17" s="3" t="s">
        <v>10</v>
      </c>
      <c r="D17" s="4" t="s">
        <v>40</v>
      </c>
      <c r="E17" s="3" t="s">
        <v>41</v>
      </c>
      <c r="F17" s="5">
        <v>11617</v>
      </c>
      <c r="G17" s="6" t="s">
        <v>17</v>
      </c>
      <c r="H17" s="7">
        <v>20</v>
      </c>
      <c r="I17" s="8" t="s">
        <v>42</v>
      </c>
      <c r="J17" s="188" t="s">
        <v>424</v>
      </c>
      <c r="K17" s="188" t="s">
        <v>424</v>
      </c>
      <c r="L17" s="98" t="s">
        <v>424</v>
      </c>
      <c r="M17" s="200">
        <v>6</v>
      </c>
      <c r="N17" s="201">
        <v>7</v>
      </c>
      <c r="O17" s="201">
        <v>7</v>
      </c>
      <c r="P17" s="199">
        <v>4</v>
      </c>
      <c r="Q17" s="196">
        <v>0</v>
      </c>
      <c r="R17" s="196">
        <v>1027970</v>
      </c>
      <c r="S17" s="196">
        <f t="shared" si="0"/>
        <v>1027970</v>
      </c>
      <c r="T17" s="196">
        <v>0</v>
      </c>
      <c r="U17" s="196">
        <v>1435735</v>
      </c>
      <c r="V17" s="196">
        <f t="shared" si="1"/>
        <v>1435735</v>
      </c>
      <c r="W17" s="196">
        <f t="shared" si="2"/>
        <v>2463705</v>
      </c>
      <c r="X17" s="192">
        <v>-170869.3</v>
      </c>
      <c r="Y17" s="192">
        <v>2998833.99</v>
      </c>
      <c r="Z17" s="193">
        <v>3588927.4</v>
      </c>
      <c r="AA17" s="194">
        <v>0.67502614385791193</v>
      </c>
      <c r="AB17" s="195">
        <v>-5247780.1599999983</v>
      </c>
    </row>
    <row r="18" spans="1:28">
      <c r="A18" s="2">
        <v>13</v>
      </c>
      <c r="B18" s="2">
        <v>8</v>
      </c>
      <c r="C18" s="3" t="s">
        <v>43</v>
      </c>
      <c r="D18" s="4" t="s">
        <v>44</v>
      </c>
      <c r="E18" s="3" t="s">
        <v>45</v>
      </c>
      <c r="F18" s="5">
        <v>75260</v>
      </c>
      <c r="G18" s="6" t="s">
        <v>13</v>
      </c>
      <c r="H18" s="9">
        <v>272</v>
      </c>
      <c r="I18" s="8" t="s">
        <v>14</v>
      </c>
      <c r="J18" s="188" t="s">
        <v>425</v>
      </c>
      <c r="K18" s="188" t="s">
        <v>426</v>
      </c>
      <c r="L18" s="98" t="s">
        <v>426</v>
      </c>
      <c r="M18" s="190">
        <v>1</v>
      </c>
      <c r="N18" s="197">
        <v>0</v>
      </c>
      <c r="O18" s="191">
        <v>3</v>
      </c>
      <c r="P18" s="189">
        <v>2</v>
      </c>
      <c r="Q18" s="196">
        <v>0</v>
      </c>
      <c r="R18" s="196">
        <v>1500000</v>
      </c>
      <c r="S18" s="196">
        <f t="shared" si="0"/>
        <v>1500000</v>
      </c>
      <c r="T18" s="196">
        <v>0</v>
      </c>
      <c r="U18" s="196"/>
      <c r="V18" s="196">
        <f t="shared" si="1"/>
        <v>0</v>
      </c>
      <c r="W18" s="196">
        <f t="shared" si="2"/>
        <v>1500000</v>
      </c>
      <c r="X18" s="192">
        <v>90525564.989999995</v>
      </c>
      <c r="Y18" s="192">
        <v>68250439.379999995</v>
      </c>
      <c r="Z18" s="193">
        <v>34439845.590000004</v>
      </c>
      <c r="AA18" s="194">
        <v>0.79138308234032173</v>
      </c>
      <c r="AB18" s="195">
        <v>-39945064.900000036</v>
      </c>
    </row>
    <row r="19" spans="1:28">
      <c r="A19" s="2">
        <v>14</v>
      </c>
      <c r="B19" s="2">
        <v>8</v>
      </c>
      <c r="C19" s="3" t="s">
        <v>43</v>
      </c>
      <c r="D19" s="4" t="s">
        <v>46</v>
      </c>
      <c r="E19" s="3" t="s">
        <v>47</v>
      </c>
      <c r="F19" s="5">
        <v>40926</v>
      </c>
      <c r="G19" s="6" t="s">
        <v>17</v>
      </c>
      <c r="H19" s="7">
        <v>37</v>
      </c>
      <c r="I19" s="8" t="s">
        <v>18</v>
      </c>
      <c r="J19" s="188" t="s">
        <v>425</v>
      </c>
      <c r="K19" s="188" t="s">
        <v>426</v>
      </c>
      <c r="L19" s="98" t="s">
        <v>192</v>
      </c>
      <c r="M19" s="190">
        <v>1</v>
      </c>
      <c r="N19" s="190">
        <v>1</v>
      </c>
      <c r="O19" s="190">
        <v>1</v>
      </c>
      <c r="P19" s="197">
        <v>0</v>
      </c>
      <c r="Q19" s="196">
        <v>1000000</v>
      </c>
      <c r="R19" s="196">
        <v>184500</v>
      </c>
      <c r="S19" s="196">
        <f t="shared" si="0"/>
        <v>1184500</v>
      </c>
      <c r="T19" s="196">
        <v>0</v>
      </c>
      <c r="U19" s="196"/>
      <c r="V19" s="196">
        <f t="shared" si="1"/>
        <v>0</v>
      </c>
      <c r="W19" s="196">
        <f t="shared" si="2"/>
        <v>1184500</v>
      </c>
      <c r="X19" s="192">
        <v>21276896.100000001</v>
      </c>
      <c r="Y19" s="192">
        <v>9796875.4900000002</v>
      </c>
      <c r="Z19" s="193">
        <v>10496235.35</v>
      </c>
      <c r="AA19" s="198">
        <v>1.3673415429942024</v>
      </c>
      <c r="AB19" s="195">
        <v>9062812.8199999966</v>
      </c>
    </row>
    <row r="20" spans="1:28">
      <c r="A20" s="2">
        <v>15</v>
      </c>
      <c r="B20" s="2">
        <v>8</v>
      </c>
      <c r="C20" s="3" t="s">
        <v>43</v>
      </c>
      <c r="D20" s="4" t="s">
        <v>48</v>
      </c>
      <c r="E20" s="3" t="s">
        <v>49</v>
      </c>
      <c r="F20" s="5">
        <v>48369</v>
      </c>
      <c r="G20" s="6" t="s">
        <v>17</v>
      </c>
      <c r="H20" s="7">
        <v>73</v>
      </c>
      <c r="I20" s="8" t="s">
        <v>50</v>
      </c>
      <c r="J20" s="188" t="s">
        <v>423</v>
      </c>
      <c r="K20" s="188" t="s">
        <v>192</v>
      </c>
      <c r="L20" s="98" t="s">
        <v>192</v>
      </c>
      <c r="M20" s="191">
        <v>3</v>
      </c>
      <c r="N20" s="189">
        <v>2</v>
      </c>
      <c r="O20" s="200">
        <v>6</v>
      </c>
      <c r="P20" s="189">
        <v>2</v>
      </c>
      <c r="Q20" s="196">
        <v>0</v>
      </c>
      <c r="R20" s="196">
        <v>3924500</v>
      </c>
      <c r="S20" s="196">
        <f t="shared" si="0"/>
        <v>3924500</v>
      </c>
      <c r="T20" s="196">
        <v>0</v>
      </c>
      <c r="U20" s="196">
        <v>3806274</v>
      </c>
      <c r="V20" s="196">
        <f t="shared" si="1"/>
        <v>3806274</v>
      </c>
      <c r="W20" s="196">
        <f t="shared" si="2"/>
        <v>7730774</v>
      </c>
      <c r="X20" s="192">
        <v>10149645.52</v>
      </c>
      <c r="Y20" s="192">
        <v>20078741.010000002</v>
      </c>
      <c r="Z20" s="193">
        <v>21205604.600000001</v>
      </c>
      <c r="AA20" s="194">
        <v>0.76570011620854261</v>
      </c>
      <c r="AB20" s="195">
        <v>-12092193.049999997</v>
      </c>
    </row>
    <row r="21" spans="1:28">
      <c r="A21" s="2">
        <v>16</v>
      </c>
      <c r="B21" s="2">
        <v>8</v>
      </c>
      <c r="C21" s="3" t="s">
        <v>43</v>
      </c>
      <c r="D21" s="4" t="s">
        <v>51</v>
      </c>
      <c r="E21" s="3" t="s">
        <v>52</v>
      </c>
      <c r="F21" s="5">
        <v>52362</v>
      </c>
      <c r="G21" s="6" t="s">
        <v>32</v>
      </c>
      <c r="H21" s="9">
        <v>157</v>
      </c>
      <c r="I21" s="8" t="s">
        <v>33</v>
      </c>
      <c r="J21" s="188" t="s">
        <v>423</v>
      </c>
      <c r="K21" s="204" t="s">
        <v>424</v>
      </c>
      <c r="L21" s="98" t="s">
        <v>424</v>
      </c>
      <c r="M21" s="190">
        <v>1</v>
      </c>
      <c r="N21" s="189">
        <v>2</v>
      </c>
      <c r="O21" s="199">
        <v>4</v>
      </c>
      <c r="P21" s="197">
        <v>0</v>
      </c>
      <c r="Q21" s="196">
        <v>45000</v>
      </c>
      <c r="R21" s="196">
        <v>0</v>
      </c>
      <c r="S21" s="196">
        <f t="shared" si="0"/>
        <v>45000</v>
      </c>
      <c r="T21" s="196">
        <v>0</v>
      </c>
      <c r="U21" s="196"/>
      <c r="V21" s="196">
        <f t="shared" si="1"/>
        <v>0</v>
      </c>
      <c r="W21" s="196">
        <f t="shared" si="2"/>
        <v>45000</v>
      </c>
      <c r="X21" s="192">
        <v>37182053.759999998</v>
      </c>
      <c r="Y21" s="192">
        <v>27225826.940000001</v>
      </c>
      <c r="Z21" s="193">
        <v>29698683.48</v>
      </c>
      <c r="AA21" s="198">
        <v>0.8</v>
      </c>
      <c r="AB21" s="195">
        <v>-11579750.539999999</v>
      </c>
    </row>
    <row r="22" spans="1:28">
      <c r="A22" s="2">
        <v>17</v>
      </c>
      <c r="B22" s="2">
        <v>8</v>
      </c>
      <c r="C22" s="3" t="s">
        <v>43</v>
      </c>
      <c r="D22" s="4" t="s">
        <v>53</v>
      </c>
      <c r="E22" s="3" t="s">
        <v>54</v>
      </c>
      <c r="F22" s="5">
        <v>30021</v>
      </c>
      <c r="G22" s="6" t="s">
        <v>17</v>
      </c>
      <c r="H22" s="7">
        <v>41</v>
      </c>
      <c r="I22" s="8" t="s">
        <v>18</v>
      </c>
      <c r="J22" s="188" t="s">
        <v>425</v>
      </c>
      <c r="K22" s="188" t="s">
        <v>425</v>
      </c>
      <c r="L22" s="98" t="s">
        <v>426</v>
      </c>
      <c r="M22" s="190">
        <v>1</v>
      </c>
      <c r="N22" s="190">
        <v>1</v>
      </c>
      <c r="O22" s="189">
        <v>2</v>
      </c>
      <c r="P22" s="197">
        <v>0</v>
      </c>
      <c r="Q22" s="196">
        <v>280000</v>
      </c>
      <c r="R22" s="196">
        <v>184500</v>
      </c>
      <c r="S22" s="196">
        <f t="shared" si="0"/>
        <v>464500</v>
      </c>
      <c r="T22" s="196">
        <v>0</v>
      </c>
      <c r="U22" s="196"/>
      <c r="V22" s="196">
        <f t="shared" si="1"/>
        <v>0</v>
      </c>
      <c r="W22" s="196">
        <f t="shared" si="2"/>
        <v>464500</v>
      </c>
      <c r="X22" s="192">
        <v>16576600.710000001</v>
      </c>
      <c r="Y22" s="192">
        <v>4702647.5</v>
      </c>
      <c r="Z22" s="193">
        <v>5464332.29</v>
      </c>
      <c r="AA22" s="198">
        <v>1.0538234171472793</v>
      </c>
      <c r="AB22" s="195">
        <v>1264044.8000000007</v>
      </c>
    </row>
    <row r="23" spans="1:28">
      <c r="A23" s="2">
        <v>18</v>
      </c>
      <c r="B23" s="2">
        <v>8</v>
      </c>
      <c r="C23" s="3" t="s">
        <v>43</v>
      </c>
      <c r="D23" s="4" t="s">
        <v>55</v>
      </c>
      <c r="E23" s="3" t="s">
        <v>56</v>
      </c>
      <c r="F23" s="5">
        <v>30726</v>
      </c>
      <c r="G23" s="6" t="s">
        <v>17</v>
      </c>
      <c r="H23" s="9">
        <v>45</v>
      </c>
      <c r="I23" s="8" t="s">
        <v>18</v>
      </c>
      <c r="J23" s="188" t="s">
        <v>425</v>
      </c>
      <c r="K23" s="188" t="s">
        <v>192</v>
      </c>
      <c r="L23" s="98" t="s">
        <v>423</v>
      </c>
      <c r="M23" s="190">
        <v>1</v>
      </c>
      <c r="N23" s="190">
        <v>1</v>
      </c>
      <c r="O23" s="189">
        <v>2</v>
      </c>
      <c r="P23" s="197">
        <v>0</v>
      </c>
      <c r="Q23" s="196">
        <v>0</v>
      </c>
      <c r="R23" s="196">
        <v>0</v>
      </c>
      <c r="S23" s="196">
        <f t="shared" si="0"/>
        <v>0</v>
      </c>
      <c r="T23" s="196">
        <v>0</v>
      </c>
      <c r="U23" s="196"/>
      <c r="V23" s="196">
        <f t="shared" si="1"/>
        <v>0</v>
      </c>
      <c r="W23" s="196">
        <f t="shared" si="2"/>
        <v>0</v>
      </c>
      <c r="X23" s="192">
        <v>25654207</v>
      </c>
      <c r="Y23" s="192">
        <v>14273981.6</v>
      </c>
      <c r="Z23" s="193">
        <v>15160289.1</v>
      </c>
      <c r="AA23" s="198">
        <v>1.5007450072714643</v>
      </c>
      <c r="AB23" s="195">
        <v>10865304.450000003</v>
      </c>
    </row>
    <row r="24" spans="1:28">
      <c r="A24" s="2">
        <v>19</v>
      </c>
      <c r="B24" s="2">
        <v>8</v>
      </c>
      <c r="C24" s="3" t="s">
        <v>43</v>
      </c>
      <c r="D24" s="4" t="s">
        <v>57</v>
      </c>
      <c r="E24" s="3" t="s">
        <v>58</v>
      </c>
      <c r="F24" s="5">
        <v>31135</v>
      </c>
      <c r="G24" s="6" t="s">
        <v>17</v>
      </c>
      <c r="H24" s="7">
        <v>38</v>
      </c>
      <c r="I24" s="8" t="s">
        <v>18</v>
      </c>
      <c r="J24" s="188" t="s">
        <v>423</v>
      </c>
      <c r="K24" s="188" t="s">
        <v>423</v>
      </c>
      <c r="L24" s="98" t="s">
        <v>423</v>
      </c>
      <c r="M24" s="190">
        <v>1</v>
      </c>
      <c r="N24" s="199">
        <v>4</v>
      </c>
      <c r="O24" s="191">
        <v>3</v>
      </c>
      <c r="P24" s="197">
        <v>0</v>
      </c>
      <c r="Q24" s="31">
        <v>4455000</v>
      </c>
      <c r="R24" s="196">
        <v>1000000</v>
      </c>
      <c r="S24" s="196">
        <f t="shared" si="0"/>
        <v>5455000</v>
      </c>
      <c r="T24" s="196">
        <v>0</v>
      </c>
      <c r="U24" s="196">
        <v>133239</v>
      </c>
      <c r="V24" s="196">
        <f t="shared" si="1"/>
        <v>133239</v>
      </c>
      <c r="W24" s="196">
        <f t="shared" si="2"/>
        <v>5588239</v>
      </c>
      <c r="X24" s="192">
        <v>12240244.949999999</v>
      </c>
      <c r="Y24" s="192">
        <v>8315919.4699999997</v>
      </c>
      <c r="Z24" s="193">
        <v>8733290.1699999999</v>
      </c>
      <c r="AA24" s="198">
        <v>1.0120821513947968</v>
      </c>
      <c r="AB24" s="195">
        <v>268018.39000000432</v>
      </c>
    </row>
    <row r="25" spans="1:28">
      <c r="A25" s="2">
        <v>20</v>
      </c>
      <c r="B25" s="2">
        <v>8</v>
      </c>
      <c r="C25" s="3" t="s">
        <v>43</v>
      </c>
      <c r="D25" s="4" t="s">
        <v>59</v>
      </c>
      <c r="E25" s="3" t="s">
        <v>60</v>
      </c>
      <c r="F25" s="5">
        <v>11073</v>
      </c>
      <c r="G25" s="6" t="s">
        <v>17</v>
      </c>
      <c r="H25" s="7">
        <v>32</v>
      </c>
      <c r="I25" s="8" t="s">
        <v>42</v>
      </c>
      <c r="J25" s="188" t="s">
        <v>423</v>
      </c>
      <c r="K25" s="204" t="s">
        <v>424</v>
      </c>
      <c r="L25" s="98" t="s">
        <v>424</v>
      </c>
      <c r="M25" s="200">
        <v>6</v>
      </c>
      <c r="N25" s="201">
        <v>7</v>
      </c>
      <c r="O25" s="201">
        <v>7</v>
      </c>
      <c r="P25" s="199">
        <v>4</v>
      </c>
      <c r="Q25" s="196">
        <v>0</v>
      </c>
      <c r="R25" s="196">
        <v>1237930</v>
      </c>
      <c r="S25" s="196">
        <f t="shared" si="0"/>
        <v>1237930</v>
      </c>
      <c r="T25" s="196">
        <v>0</v>
      </c>
      <c r="U25" s="196">
        <v>1791457</v>
      </c>
      <c r="V25" s="196">
        <f t="shared" si="1"/>
        <v>1791457</v>
      </c>
      <c r="W25" s="196">
        <f t="shared" si="2"/>
        <v>3029387</v>
      </c>
      <c r="X25" s="192">
        <v>-2182627.85</v>
      </c>
      <c r="Y25" s="192">
        <v>4342585.62</v>
      </c>
      <c r="Z25" s="193">
        <v>4623542.76</v>
      </c>
      <c r="AA25" s="194">
        <v>0.64285031847122309</v>
      </c>
      <c r="AB25" s="195">
        <v>-5964095.290000001</v>
      </c>
    </row>
    <row r="26" spans="1:28">
      <c r="A26" s="2">
        <v>21</v>
      </c>
      <c r="B26" s="2">
        <v>8</v>
      </c>
      <c r="C26" s="3" t="s">
        <v>61</v>
      </c>
      <c r="D26" s="4" t="s">
        <v>62</v>
      </c>
      <c r="E26" s="3" t="s">
        <v>63</v>
      </c>
      <c r="F26" s="5">
        <v>92396</v>
      </c>
      <c r="G26" s="6" t="s">
        <v>13</v>
      </c>
      <c r="H26" s="9">
        <v>548</v>
      </c>
      <c r="I26" s="8" t="s">
        <v>64</v>
      </c>
      <c r="J26" s="188" t="s">
        <v>192</v>
      </c>
      <c r="K26" s="188" t="s">
        <v>192</v>
      </c>
      <c r="L26" s="98" t="s">
        <v>426</v>
      </c>
      <c r="M26" s="189">
        <v>2</v>
      </c>
      <c r="N26" s="197">
        <v>0</v>
      </c>
      <c r="O26" s="189">
        <v>2</v>
      </c>
      <c r="P26" s="190">
        <v>1</v>
      </c>
      <c r="Q26" s="196">
        <v>2300000</v>
      </c>
      <c r="R26" s="196">
        <v>1220500</v>
      </c>
      <c r="S26" s="196">
        <f t="shared" si="0"/>
        <v>3520500</v>
      </c>
      <c r="T26" s="196">
        <v>0</v>
      </c>
      <c r="U26" s="196"/>
      <c r="V26" s="196">
        <f t="shared" si="1"/>
        <v>0</v>
      </c>
      <c r="W26" s="196">
        <f t="shared" si="2"/>
        <v>3520500</v>
      </c>
      <c r="X26" s="192">
        <v>208559373.94999999</v>
      </c>
      <c r="Y26" s="192">
        <v>28447914.640000001</v>
      </c>
      <c r="Z26" s="193">
        <v>40679385.590000004</v>
      </c>
      <c r="AA26" s="194">
        <v>0.69807660203524002</v>
      </c>
      <c r="AB26" s="195">
        <v>-91772470.379999965</v>
      </c>
    </row>
    <row r="27" spans="1:28">
      <c r="A27" s="2">
        <v>22</v>
      </c>
      <c r="B27" s="2">
        <v>8</v>
      </c>
      <c r="C27" s="3" t="s">
        <v>61</v>
      </c>
      <c r="D27" s="4" t="s">
        <v>65</v>
      </c>
      <c r="E27" s="3" t="s">
        <v>66</v>
      </c>
      <c r="F27" s="5">
        <v>21519</v>
      </c>
      <c r="G27" s="6" t="s">
        <v>17</v>
      </c>
      <c r="H27" s="7">
        <v>30</v>
      </c>
      <c r="I27" s="8" t="s">
        <v>23</v>
      </c>
      <c r="J27" s="188" t="s">
        <v>192</v>
      </c>
      <c r="K27" s="188" t="s">
        <v>426</v>
      </c>
      <c r="L27" s="98" t="s">
        <v>192</v>
      </c>
      <c r="M27" s="190">
        <v>1</v>
      </c>
      <c r="N27" s="190">
        <v>1</v>
      </c>
      <c r="O27" s="190">
        <v>1</v>
      </c>
      <c r="P27" s="197">
        <v>0</v>
      </c>
      <c r="Q27" s="31">
        <v>721000</v>
      </c>
      <c r="R27" s="196">
        <v>184500</v>
      </c>
      <c r="S27" s="196">
        <f t="shared" si="0"/>
        <v>905500</v>
      </c>
      <c r="T27" s="196">
        <v>0</v>
      </c>
      <c r="U27" s="196"/>
      <c r="V27" s="196">
        <f t="shared" si="1"/>
        <v>0</v>
      </c>
      <c r="W27" s="196">
        <f t="shared" si="2"/>
        <v>905500</v>
      </c>
      <c r="X27" s="192">
        <v>30132337.210000001</v>
      </c>
      <c r="Y27" s="192">
        <v>17933439.98</v>
      </c>
      <c r="Z27" s="193">
        <v>19223952.039999999</v>
      </c>
      <c r="AA27" s="198">
        <v>2.754135990441998</v>
      </c>
      <c r="AB27" s="195">
        <v>19571440.079999998</v>
      </c>
    </row>
    <row r="28" spans="1:28">
      <c r="A28" s="2">
        <v>23</v>
      </c>
      <c r="B28" s="2">
        <v>8</v>
      </c>
      <c r="C28" s="3" t="s">
        <v>61</v>
      </c>
      <c r="D28" s="4" t="s">
        <v>67</v>
      </c>
      <c r="E28" s="3" t="s">
        <v>68</v>
      </c>
      <c r="F28" s="5">
        <v>46876</v>
      </c>
      <c r="G28" s="6" t="s">
        <v>32</v>
      </c>
      <c r="H28" s="7">
        <v>59</v>
      </c>
      <c r="I28" s="10" t="s">
        <v>50</v>
      </c>
      <c r="J28" s="188" t="s">
        <v>423</v>
      </c>
      <c r="K28" s="188" t="s">
        <v>425</v>
      </c>
      <c r="L28" s="98" t="s">
        <v>426</v>
      </c>
      <c r="M28" s="200">
        <v>6</v>
      </c>
      <c r="N28" s="199">
        <v>4</v>
      </c>
      <c r="O28" s="201">
        <v>7</v>
      </c>
      <c r="P28" s="191">
        <v>3</v>
      </c>
      <c r="Q28" s="196">
        <v>2345000</v>
      </c>
      <c r="R28" s="196">
        <v>184500</v>
      </c>
      <c r="S28" s="196">
        <f t="shared" si="0"/>
        <v>2529500</v>
      </c>
      <c r="T28" s="196">
        <v>0</v>
      </c>
      <c r="U28" s="196">
        <v>1656863</v>
      </c>
      <c r="V28" s="196">
        <f t="shared" si="1"/>
        <v>1656863</v>
      </c>
      <c r="W28" s="196">
        <f t="shared" si="2"/>
        <v>4186363</v>
      </c>
      <c r="X28" s="192">
        <v>2284505.41</v>
      </c>
      <c r="Y28" s="192">
        <v>10565283.23</v>
      </c>
      <c r="Z28" s="193">
        <v>11971265.25</v>
      </c>
      <c r="AA28" s="194">
        <v>0.60257754847915279</v>
      </c>
      <c r="AB28" s="195">
        <v>-21002444.699999999</v>
      </c>
    </row>
    <row r="29" spans="1:28">
      <c r="A29" s="2">
        <v>24</v>
      </c>
      <c r="B29" s="2">
        <v>8</v>
      </c>
      <c r="C29" s="3" t="s">
        <v>61</v>
      </c>
      <c r="D29" s="4" t="s">
        <v>69</v>
      </c>
      <c r="E29" s="3" t="s">
        <v>70</v>
      </c>
      <c r="F29" s="5">
        <v>34687</v>
      </c>
      <c r="G29" s="6" t="s">
        <v>17</v>
      </c>
      <c r="H29" s="7">
        <v>34</v>
      </c>
      <c r="I29" s="8" t="s">
        <v>18</v>
      </c>
      <c r="J29" s="188" t="s">
        <v>426</v>
      </c>
      <c r="K29" s="188" t="s">
        <v>426</v>
      </c>
      <c r="L29" s="98" t="s">
        <v>426</v>
      </c>
      <c r="M29" s="190">
        <v>1</v>
      </c>
      <c r="N29" s="190">
        <v>1</v>
      </c>
      <c r="O29" s="199">
        <v>4</v>
      </c>
      <c r="P29" s="197">
        <v>0</v>
      </c>
      <c r="Q29" s="31">
        <v>200000</v>
      </c>
      <c r="R29" s="196">
        <v>0</v>
      </c>
      <c r="S29" s="196">
        <f t="shared" si="0"/>
        <v>200000</v>
      </c>
      <c r="T29" s="196">
        <v>0</v>
      </c>
      <c r="U29" s="196">
        <v>300682</v>
      </c>
      <c r="V29" s="196">
        <f t="shared" si="1"/>
        <v>300682</v>
      </c>
      <c r="W29" s="196">
        <f t="shared" si="2"/>
        <v>500682</v>
      </c>
      <c r="X29" s="192">
        <v>25859977.460000001</v>
      </c>
      <c r="Y29" s="192">
        <v>20305031.120000001</v>
      </c>
      <c r="Z29" s="193">
        <v>21315397.489999998</v>
      </c>
      <c r="AA29" s="198">
        <v>1.1422843530238789</v>
      </c>
      <c r="AB29" s="195">
        <v>3848750.4099999964</v>
      </c>
    </row>
    <row r="30" spans="1:28">
      <c r="A30" s="2">
        <v>25</v>
      </c>
      <c r="B30" s="2">
        <v>8</v>
      </c>
      <c r="C30" s="3" t="s">
        <v>61</v>
      </c>
      <c r="D30" s="4" t="s">
        <v>71</v>
      </c>
      <c r="E30" s="3" t="s">
        <v>72</v>
      </c>
      <c r="F30" s="5">
        <v>8710</v>
      </c>
      <c r="G30" s="6" t="s">
        <v>17</v>
      </c>
      <c r="H30" s="7">
        <v>20</v>
      </c>
      <c r="I30" s="8" t="s">
        <v>42</v>
      </c>
      <c r="J30" s="188" t="s">
        <v>424</v>
      </c>
      <c r="K30" s="188" t="s">
        <v>425</v>
      </c>
      <c r="L30" s="98" t="s">
        <v>423</v>
      </c>
      <c r="M30" s="200">
        <v>6</v>
      </c>
      <c r="N30" s="199">
        <v>4</v>
      </c>
      <c r="O30" s="201">
        <v>7</v>
      </c>
      <c r="P30" s="191">
        <v>3</v>
      </c>
      <c r="Q30" s="31">
        <v>84100</v>
      </c>
      <c r="R30" s="196">
        <v>1398180</v>
      </c>
      <c r="S30" s="196">
        <f t="shared" si="0"/>
        <v>1482280</v>
      </c>
      <c r="T30" s="196">
        <v>1175300</v>
      </c>
      <c r="U30" s="196">
        <v>2210796</v>
      </c>
      <c r="V30" s="196">
        <f t="shared" si="1"/>
        <v>3386096</v>
      </c>
      <c r="W30" s="196">
        <f t="shared" si="2"/>
        <v>4868376</v>
      </c>
      <c r="X30" s="192">
        <v>737991.88</v>
      </c>
      <c r="Y30" s="192">
        <v>6194447.4000000004</v>
      </c>
      <c r="Z30" s="193">
        <v>6606263.9500000002</v>
      </c>
      <c r="AA30" s="194">
        <v>0.72478507045831586</v>
      </c>
      <c r="AB30" s="195">
        <v>-3850321.16</v>
      </c>
    </row>
    <row r="31" spans="1:28">
      <c r="A31" s="2">
        <v>26</v>
      </c>
      <c r="B31" s="2">
        <v>8</v>
      </c>
      <c r="C31" s="3" t="s">
        <v>61</v>
      </c>
      <c r="D31" s="4" t="s">
        <v>73</v>
      </c>
      <c r="E31" s="3" t="s">
        <v>74</v>
      </c>
      <c r="F31" s="5">
        <v>17762</v>
      </c>
      <c r="G31" s="6" t="s">
        <v>17</v>
      </c>
      <c r="H31" s="7">
        <v>30</v>
      </c>
      <c r="I31" s="8" t="s">
        <v>23</v>
      </c>
      <c r="J31" s="188" t="s">
        <v>423</v>
      </c>
      <c r="K31" s="188" t="s">
        <v>425</v>
      </c>
      <c r="L31" s="98" t="s">
        <v>423</v>
      </c>
      <c r="M31" s="190">
        <v>1</v>
      </c>
      <c r="N31" s="190">
        <v>1</v>
      </c>
      <c r="O31" s="202">
        <v>5</v>
      </c>
      <c r="P31" s="190">
        <v>1</v>
      </c>
      <c r="Q31" s="196">
        <v>0</v>
      </c>
      <c r="R31" s="196">
        <v>184500</v>
      </c>
      <c r="S31" s="196">
        <f t="shared" si="0"/>
        <v>184500</v>
      </c>
      <c r="T31" s="196">
        <v>0</v>
      </c>
      <c r="U31" s="196"/>
      <c r="V31" s="196">
        <f t="shared" si="1"/>
        <v>0</v>
      </c>
      <c r="W31" s="196">
        <f t="shared" si="2"/>
        <v>184500</v>
      </c>
      <c r="X31" s="192">
        <v>5123090.07</v>
      </c>
      <c r="Y31" s="192">
        <v>3209779.31</v>
      </c>
      <c r="Z31" s="193">
        <v>3635828.06</v>
      </c>
      <c r="AA31" s="198">
        <v>0.88423739800555745</v>
      </c>
      <c r="AB31" s="195">
        <v>-1549613.5299999975</v>
      </c>
    </row>
    <row r="32" spans="1:28">
      <c r="A32" s="2">
        <v>27</v>
      </c>
      <c r="B32" s="2">
        <v>8</v>
      </c>
      <c r="C32" s="3" t="s">
        <v>61</v>
      </c>
      <c r="D32" s="4" t="s">
        <v>75</v>
      </c>
      <c r="E32" s="3" t="s">
        <v>76</v>
      </c>
      <c r="F32" s="5">
        <v>20434</v>
      </c>
      <c r="G32" s="6" t="s">
        <v>17</v>
      </c>
      <c r="H32" s="7">
        <v>35</v>
      </c>
      <c r="I32" s="8" t="s">
        <v>23</v>
      </c>
      <c r="J32" s="188" t="s">
        <v>423</v>
      </c>
      <c r="K32" s="188" t="s">
        <v>425</v>
      </c>
      <c r="L32" s="98" t="s">
        <v>424</v>
      </c>
      <c r="M32" s="190">
        <v>1</v>
      </c>
      <c r="N32" s="190">
        <v>1</v>
      </c>
      <c r="O32" s="201">
        <v>7</v>
      </c>
      <c r="P32" s="191">
        <v>3</v>
      </c>
      <c r="Q32" s="196">
        <v>0</v>
      </c>
      <c r="R32" s="196">
        <v>0</v>
      </c>
      <c r="S32" s="196">
        <f t="shared" si="0"/>
        <v>0</v>
      </c>
      <c r="T32" s="196">
        <v>0</v>
      </c>
      <c r="U32" s="196">
        <v>1683526</v>
      </c>
      <c r="V32" s="196">
        <f t="shared" si="1"/>
        <v>1683526</v>
      </c>
      <c r="W32" s="196">
        <f t="shared" si="2"/>
        <v>1683526</v>
      </c>
      <c r="X32" s="192">
        <v>2879688.38</v>
      </c>
      <c r="Y32" s="192">
        <v>2191789.2599999998</v>
      </c>
      <c r="Z32" s="193">
        <v>2804089.97</v>
      </c>
      <c r="AA32" s="194">
        <v>0.64747331681424514</v>
      </c>
      <c r="AB32" s="195">
        <v>-6839787.8400000017</v>
      </c>
    </row>
    <row r="33" spans="1:28">
      <c r="A33" s="2">
        <v>28</v>
      </c>
      <c r="B33" s="2">
        <v>8</v>
      </c>
      <c r="C33" s="3" t="s">
        <v>61</v>
      </c>
      <c r="D33" s="4" t="s">
        <v>77</v>
      </c>
      <c r="E33" s="3" t="s">
        <v>78</v>
      </c>
      <c r="F33" s="5">
        <v>84354</v>
      </c>
      <c r="G33" s="6" t="s">
        <v>32</v>
      </c>
      <c r="H33" s="7">
        <v>120</v>
      </c>
      <c r="I33" s="8" t="s">
        <v>33</v>
      </c>
      <c r="J33" s="188" t="s">
        <v>423</v>
      </c>
      <c r="K33" s="188" t="s">
        <v>192</v>
      </c>
      <c r="L33" s="98" t="s">
        <v>425</v>
      </c>
      <c r="M33" s="202">
        <v>5</v>
      </c>
      <c r="N33" s="191">
        <v>3</v>
      </c>
      <c r="O33" s="201">
        <v>7</v>
      </c>
      <c r="P33" s="199">
        <v>4</v>
      </c>
      <c r="Q33" s="196">
        <v>45000</v>
      </c>
      <c r="R33" s="196">
        <v>8924410</v>
      </c>
      <c r="S33" s="196">
        <f t="shared" si="0"/>
        <v>8969410</v>
      </c>
      <c r="T33" s="196">
        <v>0</v>
      </c>
      <c r="U33" s="196">
        <v>11121260</v>
      </c>
      <c r="V33" s="196">
        <f t="shared" si="1"/>
        <v>11121260</v>
      </c>
      <c r="W33" s="196">
        <f t="shared" si="2"/>
        <v>20090670</v>
      </c>
      <c r="X33" s="192">
        <v>-1840568.52</v>
      </c>
      <c r="Y33" s="192">
        <v>18638852.039999999</v>
      </c>
      <c r="Z33" s="193">
        <v>20949197.370000001</v>
      </c>
      <c r="AA33" s="194">
        <v>0.52643248694591926</v>
      </c>
      <c r="AB33" s="195">
        <v>-50134698.910000011</v>
      </c>
    </row>
    <row r="34" spans="1:28">
      <c r="A34" s="2">
        <v>29</v>
      </c>
      <c r="B34" s="2">
        <v>8</v>
      </c>
      <c r="C34" s="3" t="s">
        <v>61</v>
      </c>
      <c r="D34" s="4" t="s">
        <v>79</v>
      </c>
      <c r="E34" s="3" t="s">
        <v>80</v>
      </c>
      <c r="F34" s="5">
        <v>26160</v>
      </c>
      <c r="G34" s="6" t="s">
        <v>17</v>
      </c>
      <c r="H34" s="7">
        <v>32</v>
      </c>
      <c r="I34" s="8" t="s">
        <v>23</v>
      </c>
      <c r="J34" s="188" t="s">
        <v>423</v>
      </c>
      <c r="K34" s="188" t="s">
        <v>425</v>
      </c>
      <c r="L34" s="98" t="s">
        <v>426</v>
      </c>
      <c r="M34" s="191">
        <v>3</v>
      </c>
      <c r="N34" s="199">
        <v>4</v>
      </c>
      <c r="O34" s="201">
        <v>7</v>
      </c>
      <c r="P34" s="190">
        <v>1</v>
      </c>
      <c r="Q34" s="196">
        <v>0</v>
      </c>
      <c r="R34" s="196">
        <v>184500</v>
      </c>
      <c r="S34" s="196">
        <f t="shared" si="0"/>
        <v>184500</v>
      </c>
      <c r="T34" s="196">
        <v>0</v>
      </c>
      <c r="U34" s="196">
        <v>280421</v>
      </c>
      <c r="V34" s="196">
        <f t="shared" si="1"/>
        <v>280421</v>
      </c>
      <c r="W34" s="196">
        <f t="shared" si="2"/>
        <v>464921</v>
      </c>
      <c r="X34" s="192">
        <v>5274442.04</v>
      </c>
      <c r="Y34" s="192">
        <v>4920972.8600000003</v>
      </c>
      <c r="Z34" s="193">
        <v>5815168.7999999998</v>
      </c>
      <c r="AA34" s="198">
        <v>0.86104991720092916</v>
      </c>
      <c r="AB34" s="195">
        <v>-3703234.9499999993</v>
      </c>
    </row>
    <row r="35" spans="1:28">
      <c r="A35" s="2">
        <v>30</v>
      </c>
      <c r="B35" s="2">
        <v>8</v>
      </c>
      <c r="C35" s="3" t="s">
        <v>61</v>
      </c>
      <c r="D35" s="4" t="s">
        <v>81</v>
      </c>
      <c r="E35" s="3" t="s">
        <v>82</v>
      </c>
      <c r="F35" s="5">
        <v>20077</v>
      </c>
      <c r="G35" s="6" t="s">
        <v>17</v>
      </c>
      <c r="H35" s="7">
        <v>40</v>
      </c>
      <c r="I35" s="8" t="s">
        <v>23</v>
      </c>
      <c r="J35" s="188" t="s">
        <v>424</v>
      </c>
      <c r="K35" s="188" t="s">
        <v>423</v>
      </c>
      <c r="L35" s="98" t="s">
        <v>423</v>
      </c>
      <c r="M35" s="189">
        <v>2</v>
      </c>
      <c r="N35" s="200">
        <v>6</v>
      </c>
      <c r="O35" s="201">
        <v>7</v>
      </c>
      <c r="P35" s="190">
        <v>1</v>
      </c>
      <c r="Q35" s="196">
        <v>0</v>
      </c>
      <c r="R35" s="196">
        <v>184500</v>
      </c>
      <c r="S35" s="196">
        <f t="shared" si="0"/>
        <v>184500</v>
      </c>
      <c r="T35" s="196">
        <v>0</v>
      </c>
      <c r="U35" s="196">
        <v>347079</v>
      </c>
      <c r="V35" s="196">
        <f t="shared" si="1"/>
        <v>347079</v>
      </c>
      <c r="W35" s="196">
        <f t="shared" si="2"/>
        <v>531579</v>
      </c>
      <c r="X35" s="192">
        <v>6998128.1200000001</v>
      </c>
      <c r="Y35" s="192">
        <v>29985123.550000001</v>
      </c>
      <c r="Z35" s="193">
        <v>30523633.239999998</v>
      </c>
      <c r="AA35" s="198">
        <v>0.90783341491549396</v>
      </c>
      <c r="AB35" s="195">
        <v>-1818411.6699999981</v>
      </c>
    </row>
    <row r="36" spans="1:28">
      <c r="A36" s="2">
        <v>31</v>
      </c>
      <c r="B36" s="2">
        <v>8</v>
      </c>
      <c r="C36" s="3" t="s">
        <v>61</v>
      </c>
      <c r="D36" s="4" t="s">
        <v>83</v>
      </c>
      <c r="E36" s="3" t="s">
        <v>84</v>
      </c>
      <c r="F36" s="5">
        <v>31312</v>
      </c>
      <c r="G36" s="6" t="s">
        <v>17</v>
      </c>
      <c r="H36" s="7">
        <v>40</v>
      </c>
      <c r="I36" s="8" t="s">
        <v>18</v>
      </c>
      <c r="J36" s="188" t="s">
        <v>425</v>
      </c>
      <c r="K36" s="188" t="s">
        <v>192</v>
      </c>
      <c r="L36" s="98" t="s">
        <v>426</v>
      </c>
      <c r="M36" s="200">
        <v>6</v>
      </c>
      <c r="N36" s="202">
        <v>5</v>
      </c>
      <c r="O36" s="201">
        <v>7</v>
      </c>
      <c r="P36" s="190">
        <v>1</v>
      </c>
      <c r="Q36" s="196">
        <v>0</v>
      </c>
      <c r="R36" s="196">
        <v>2826270</v>
      </c>
      <c r="S36" s="196">
        <f t="shared" si="0"/>
        <v>2826270</v>
      </c>
      <c r="T36" s="196">
        <v>0</v>
      </c>
      <c r="U36" s="196">
        <v>2929236</v>
      </c>
      <c r="V36" s="196">
        <f t="shared" si="1"/>
        <v>2929236</v>
      </c>
      <c r="W36" s="196">
        <f t="shared" si="2"/>
        <v>5755506</v>
      </c>
      <c r="X36" s="192">
        <v>7938630.0800000001</v>
      </c>
      <c r="Y36" s="192">
        <v>11772405.4</v>
      </c>
      <c r="Z36" s="193">
        <v>12410591.060000001</v>
      </c>
      <c r="AA36" s="198">
        <v>0.86546115130190249</v>
      </c>
      <c r="AB36" s="195">
        <v>-5641092.1400000006</v>
      </c>
    </row>
    <row r="37" spans="1:28">
      <c r="A37" s="2">
        <v>32</v>
      </c>
      <c r="B37" s="2">
        <v>8</v>
      </c>
      <c r="C37" s="3" t="s">
        <v>61</v>
      </c>
      <c r="D37" s="4" t="s">
        <v>85</v>
      </c>
      <c r="E37" s="3" t="s">
        <v>86</v>
      </c>
      <c r="F37" s="5">
        <v>41578</v>
      </c>
      <c r="G37" s="6" t="s">
        <v>17</v>
      </c>
      <c r="H37" s="7">
        <v>60</v>
      </c>
      <c r="I37" s="8" t="s">
        <v>87</v>
      </c>
      <c r="J37" s="188" t="s">
        <v>423</v>
      </c>
      <c r="K37" s="188" t="s">
        <v>426</v>
      </c>
      <c r="L37" s="98" t="s">
        <v>426</v>
      </c>
      <c r="M37" s="191">
        <v>3</v>
      </c>
      <c r="N37" s="191">
        <v>3</v>
      </c>
      <c r="O37" s="200">
        <v>6</v>
      </c>
      <c r="P37" s="190">
        <v>1</v>
      </c>
      <c r="Q37" s="196">
        <v>45000</v>
      </c>
      <c r="R37" s="196">
        <v>0</v>
      </c>
      <c r="S37" s="196">
        <f t="shared" si="0"/>
        <v>45000</v>
      </c>
      <c r="T37" s="196">
        <v>0</v>
      </c>
      <c r="U37" s="196">
        <v>6531978</v>
      </c>
      <c r="V37" s="196">
        <f t="shared" si="1"/>
        <v>6531978</v>
      </c>
      <c r="W37" s="196">
        <f t="shared" si="2"/>
        <v>6576978</v>
      </c>
      <c r="X37" s="192">
        <v>14428715.66</v>
      </c>
      <c r="Y37" s="192">
        <v>23635065</v>
      </c>
      <c r="Z37" s="193">
        <v>24946099.710000001</v>
      </c>
      <c r="AA37" s="198">
        <v>0.86594529782748508</v>
      </c>
      <c r="AB37" s="195">
        <v>-6968190.7500000075</v>
      </c>
    </row>
    <row r="38" spans="1:28">
      <c r="A38" s="2">
        <v>33</v>
      </c>
      <c r="B38" s="2">
        <v>8</v>
      </c>
      <c r="C38" s="3" t="s">
        <v>61</v>
      </c>
      <c r="D38" s="4" t="s">
        <v>88</v>
      </c>
      <c r="E38" s="3" t="s">
        <v>89</v>
      </c>
      <c r="F38" s="5">
        <v>30416</v>
      </c>
      <c r="G38" s="6" t="s">
        <v>17</v>
      </c>
      <c r="H38" s="7">
        <v>32</v>
      </c>
      <c r="I38" s="8" t="s">
        <v>18</v>
      </c>
      <c r="J38" s="188" t="s">
        <v>426</v>
      </c>
      <c r="K38" s="188" t="s">
        <v>423</v>
      </c>
      <c r="L38" s="98" t="s">
        <v>426</v>
      </c>
      <c r="M38" s="197">
        <v>0</v>
      </c>
      <c r="N38" s="190">
        <v>1</v>
      </c>
      <c r="O38" s="189">
        <v>2</v>
      </c>
      <c r="P38" s="197">
        <v>0</v>
      </c>
      <c r="Q38" s="196">
        <v>250000</v>
      </c>
      <c r="R38" s="196">
        <v>0</v>
      </c>
      <c r="S38" s="196">
        <f t="shared" si="0"/>
        <v>250000</v>
      </c>
      <c r="T38" s="196">
        <v>0</v>
      </c>
      <c r="U38" s="196"/>
      <c r="V38" s="196">
        <f t="shared" si="1"/>
        <v>0</v>
      </c>
      <c r="W38" s="196">
        <f t="shared" si="2"/>
        <v>250000</v>
      </c>
      <c r="X38" s="192">
        <v>15912580.560000001</v>
      </c>
      <c r="Y38" s="192">
        <v>8972286.8900000006</v>
      </c>
      <c r="Z38" s="193">
        <v>9705107.5999999996</v>
      </c>
      <c r="AA38" s="198">
        <v>1.4543378275215455</v>
      </c>
      <c r="AB38" s="195">
        <v>6047647.7599999998</v>
      </c>
    </row>
    <row r="39" spans="1:28">
      <c r="A39" s="2">
        <v>34</v>
      </c>
      <c r="B39" s="2">
        <v>8</v>
      </c>
      <c r="C39" s="3" t="s">
        <v>61</v>
      </c>
      <c r="D39" s="4" t="s">
        <v>90</v>
      </c>
      <c r="E39" s="3" t="s">
        <v>91</v>
      </c>
      <c r="F39" s="5">
        <v>19168</v>
      </c>
      <c r="G39" s="6" t="s">
        <v>17</v>
      </c>
      <c r="H39" s="7">
        <v>30</v>
      </c>
      <c r="I39" s="8" t="s">
        <v>23</v>
      </c>
      <c r="J39" s="188" t="s">
        <v>426</v>
      </c>
      <c r="K39" s="188" t="s">
        <v>424</v>
      </c>
      <c r="L39" s="98" t="s">
        <v>423</v>
      </c>
      <c r="M39" s="190">
        <v>1</v>
      </c>
      <c r="N39" s="200">
        <v>6</v>
      </c>
      <c r="O39" s="201">
        <v>7</v>
      </c>
      <c r="P39" s="191">
        <v>3</v>
      </c>
      <c r="Q39" s="196">
        <v>0</v>
      </c>
      <c r="R39" s="196">
        <v>2416280</v>
      </c>
      <c r="S39" s="196">
        <f t="shared" si="0"/>
        <v>2416280</v>
      </c>
      <c r="T39" s="196">
        <v>0</v>
      </c>
      <c r="U39" s="196">
        <v>894431</v>
      </c>
      <c r="V39" s="196">
        <f t="shared" si="1"/>
        <v>894431</v>
      </c>
      <c r="W39" s="196">
        <f t="shared" si="2"/>
        <v>3310711</v>
      </c>
      <c r="X39" s="192">
        <v>1754768.62</v>
      </c>
      <c r="Y39" s="192">
        <v>4119018.76</v>
      </c>
      <c r="Z39" s="193">
        <v>4781836.8899999997</v>
      </c>
      <c r="AA39" s="194">
        <v>0.47629682030070619</v>
      </c>
      <c r="AB39" s="195">
        <v>-16896821.810000006</v>
      </c>
    </row>
    <row r="40" spans="1:28">
      <c r="A40" s="2">
        <v>35</v>
      </c>
      <c r="B40" s="2">
        <v>8</v>
      </c>
      <c r="C40" s="3" t="s">
        <v>92</v>
      </c>
      <c r="D40" s="4" t="s">
        <v>93</v>
      </c>
      <c r="E40" s="3" t="s">
        <v>94</v>
      </c>
      <c r="F40" s="5">
        <v>144787</v>
      </c>
      <c r="G40" s="6" t="s">
        <v>95</v>
      </c>
      <c r="H40" s="7">
        <v>907</v>
      </c>
      <c r="I40" s="8" t="s">
        <v>96</v>
      </c>
      <c r="J40" s="188" t="s">
        <v>426</v>
      </c>
      <c r="K40" s="188" t="s">
        <v>192</v>
      </c>
      <c r="L40" s="98" t="s">
        <v>192</v>
      </c>
      <c r="M40" s="190">
        <v>1</v>
      </c>
      <c r="N40" s="190">
        <v>1</v>
      </c>
      <c r="O40" s="190">
        <v>1</v>
      </c>
      <c r="P40" s="190">
        <v>1</v>
      </c>
      <c r="Q40" s="31">
        <v>3489203</v>
      </c>
      <c r="R40" s="196">
        <v>1684500</v>
      </c>
      <c r="S40" s="196">
        <f t="shared" si="0"/>
        <v>5173703</v>
      </c>
      <c r="T40" s="196">
        <v>0</v>
      </c>
      <c r="U40" s="196"/>
      <c r="V40" s="196">
        <f t="shared" si="1"/>
        <v>0</v>
      </c>
      <c r="W40" s="196">
        <f t="shared" si="2"/>
        <v>5173703</v>
      </c>
      <c r="X40" s="192">
        <v>474429840.55000001</v>
      </c>
      <c r="Y40" s="192">
        <v>45407390.159999996</v>
      </c>
      <c r="Z40" s="193">
        <v>61425436.200000003</v>
      </c>
      <c r="AA40" s="194">
        <v>0.63489073061397383</v>
      </c>
      <c r="AB40" s="195">
        <v>-109384643.02999985</v>
      </c>
    </row>
    <row r="41" spans="1:28">
      <c r="A41" s="2">
        <v>36</v>
      </c>
      <c r="B41" s="2">
        <v>8</v>
      </c>
      <c r="C41" s="3" t="s">
        <v>92</v>
      </c>
      <c r="D41" s="4" t="s">
        <v>97</v>
      </c>
      <c r="E41" s="3" t="s">
        <v>98</v>
      </c>
      <c r="F41" s="5">
        <v>35147</v>
      </c>
      <c r="G41" s="6" t="s">
        <v>17</v>
      </c>
      <c r="H41" s="9">
        <v>60</v>
      </c>
      <c r="I41" s="8" t="s">
        <v>18</v>
      </c>
      <c r="J41" s="188" t="s">
        <v>423</v>
      </c>
      <c r="K41" s="188" t="s">
        <v>192</v>
      </c>
      <c r="L41" s="98" t="s">
        <v>425</v>
      </c>
      <c r="M41" s="190">
        <v>1</v>
      </c>
      <c r="N41" s="197">
        <v>0</v>
      </c>
      <c r="O41" s="190">
        <v>1</v>
      </c>
      <c r="P41" s="197">
        <v>0</v>
      </c>
      <c r="Q41" s="196">
        <v>1675000</v>
      </c>
      <c r="R41" s="196">
        <v>2183000</v>
      </c>
      <c r="S41" s="196">
        <f t="shared" si="0"/>
        <v>3858000</v>
      </c>
      <c r="T41" s="196">
        <v>0</v>
      </c>
      <c r="U41" s="196"/>
      <c r="V41" s="196">
        <f t="shared" si="1"/>
        <v>0</v>
      </c>
      <c r="W41" s="196">
        <f t="shared" si="2"/>
        <v>3858000</v>
      </c>
      <c r="X41" s="192">
        <v>50614173.560000002</v>
      </c>
      <c r="Y41" s="192">
        <v>15919126.029999999</v>
      </c>
      <c r="Z41" s="193">
        <v>16642594.279999999</v>
      </c>
      <c r="AA41" s="198">
        <v>3.5840497030733078</v>
      </c>
      <c r="AB41" s="195">
        <v>39494897.840000004</v>
      </c>
    </row>
    <row r="42" spans="1:28">
      <c r="A42" s="2">
        <v>37</v>
      </c>
      <c r="B42" s="2">
        <v>8</v>
      </c>
      <c r="C42" s="3" t="s">
        <v>92</v>
      </c>
      <c r="D42" s="4" t="s">
        <v>99</v>
      </c>
      <c r="E42" s="3" t="s">
        <v>100</v>
      </c>
      <c r="F42" s="5">
        <v>23321</v>
      </c>
      <c r="G42" s="6" t="s">
        <v>17</v>
      </c>
      <c r="H42" s="7">
        <v>39</v>
      </c>
      <c r="I42" s="8" t="s">
        <v>23</v>
      </c>
      <c r="J42" s="188" t="s">
        <v>425</v>
      </c>
      <c r="K42" s="188" t="s">
        <v>192</v>
      </c>
      <c r="L42" s="98" t="s">
        <v>423</v>
      </c>
      <c r="M42" s="190">
        <v>1</v>
      </c>
      <c r="N42" s="197">
        <v>0</v>
      </c>
      <c r="O42" s="190">
        <v>1</v>
      </c>
      <c r="P42" s="197">
        <v>0</v>
      </c>
      <c r="Q42" s="196">
        <v>0</v>
      </c>
      <c r="R42" s="196">
        <v>184500</v>
      </c>
      <c r="S42" s="196">
        <f t="shared" si="0"/>
        <v>184500</v>
      </c>
      <c r="T42" s="196">
        <v>0</v>
      </c>
      <c r="U42" s="196"/>
      <c r="V42" s="196">
        <f t="shared" si="1"/>
        <v>0</v>
      </c>
      <c r="W42" s="196">
        <f t="shared" si="2"/>
        <v>184500</v>
      </c>
      <c r="X42" s="192">
        <v>21988337.710000001</v>
      </c>
      <c r="Y42" s="192">
        <v>8897909.2699999996</v>
      </c>
      <c r="Z42" s="193">
        <v>9374791.6600000001</v>
      </c>
      <c r="AA42" s="198">
        <v>2.1963745778296473</v>
      </c>
      <c r="AB42" s="195">
        <v>12430994.380000001</v>
      </c>
    </row>
    <row r="43" spans="1:28">
      <c r="A43" s="2">
        <v>38</v>
      </c>
      <c r="B43" s="2">
        <v>8</v>
      </c>
      <c r="C43" s="3" t="s">
        <v>92</v>
      </c>
      <c r="D43" s="4" t="s">
        <v>101</v>
      </c>
      <c r="E43" s="3" t="s">
        <v>102</v>
      </c>
      <c r="F43" s="5">
        <v>53192</v>
      </c>
      <c r="G43" s="6" t="s">
        <v>17</v>
      </c>
      <c r="H43" s="7">
        <v>90</v>
      </c>
      <c r="I43" s="8" t="s">
        <v>103</v>
      </c>
      <c r="J43" s="188" t="s">
        <v>423</v>
      </c>
      <c r="K43" s="188" t="s">
        <v>192</v>
      </c>
      <c r="L43" s="98" t="s">
        <v>192</v>
      </c>
      <c r="M43" s="189">
        <v>2</v>
      </c>
      <c r="N43" s="190">
        <v>1</v>
      </c>
      <c r="O43" s="189">
        <v>2</v>
      </c>
      <c r="P43" s="190">
        <v>1</v>
      </c>
      <c r="Q43" s="196">
        <v>4603908</v>
      </c>
      <c r="R43" s="196">
        <v>184500</v>
      </c>
      <c r="S43" s="196">
        <f t="shared" si="0"/>
        <v>4788408</v>
      </c>
      <c r="T43" s="196">
        <v>0</v>
      </c>
      <c r="U43" s="196">
        <v>350143</v>
      </c>
      <c r="V43" s="196">
        <f t="shared" si="1"/>
        <v>350143</v>
      </c>
      <c r="W43" s="196">
        <f t="shared" si="2"/>
        <v>5138551</v>
      </c>
      <c r="X43" s="192">
        <v>47838176.859999999</v>
      </c>
      <c r="Y43" s="192">
        <v>15654836.25</v>
      </c>
      <c r="Z43" s="193">
        <v>17367188.68</v>
      </c>
      <c r="AA43" s="194">
        <v>0.67704973845314953</v>
      </c>
      <c r="AB43" s="195">
        <v>-21161413.589999996</v>
      </c>
    </row>
    <row r="44" spans="1:28">
      <c r="A44" s="2">
        <v>39</v>
      </c>
      <c r="B44" s="2">
        <v>8</v>
      </c>
      <c r="C44" s="3" t="s">
        <v>92</v>
      </c>
      <c r="D44" s="4" t="s">
        <v>104</v>
      </c>
      <c r="E44" s="3" t="s">
        <v>105</v>
      </c>
      <c r="F44" s="5">
        <v>37049</v>
      </c>
      <c r="G44" s="6" t="s">
        <v>32</v>
      </c>
      <c r="H44" s="9">
        <v>120</v>
      </c>
      <c r="I44" s="8" t="s">
        <v>33</v>
      </c>
      <c r="J44" s="188" t="s">
        <v>423</v>
      </c>
      <c r="K44" s="188" t="s">
        <v>425</v>
      </c>
      <c r="L44" s="98" t="s">
        <v>423</v>
      </c>
      <c r="M44" s="190">
        <v>1</v>
      </c>
      <c r="N44" s="189">
        <v>2</v>
      </c>
      <c r="O44" s="201">
        <v>7</v>
      </c>
      <c r="P44" s="189">
        <v>2</v>
      </c>
      <c r="Q44" s="196">
        <v>0</v>
      </c>
      <c r="R44" s="196">
        <v>0</v>
      </c>
      <c r="S44" s="196">
        <f t="shared" si="0"/>
        <v>0</v>
      </c>
      <c r="T44" s="196">
        <v>0</v>
      </c>
      <c r="U44" s="196">
        <v>5460633</v>
      </c>
      <c r="V44" s="196">
        <f t="shared" si="1"/>
        <v>5460633</v>
      </c>
      <c r="W44" s="196">
        <f t="shared" si="2"/>
        <v>5460633</v>
      </c>
      <c r="X44" s="192">
        <v>10119683.970000001</v>
      </c>
      <c r="Y44" s="192">
        <v>8872224.1600000001</v>
      </c>
      <c r="Z44" s="193">
        <v>10121800.07</v>
      </c>
      <c r="AA44" s="194">
        <v>0.45608846733047154</v>
      </c>
      <c r="AB44" s="195">
        <v>-31690998.749999989</v>
      </c>
    </row>
    <row r="45" spans="1:28">
      <c r="A45" s="2">
        <v>40</v>
      </c>
      <c r="B45" s="2">
        <v>8</v>
      </c>
      <c r="C45" s="3" t="s">
        <v>92</v>
      </c>
      <c r="D45" s="4" t="s">
        <v>106</v>
      </c>
      <c r="E45" s="3" t="s">
        <v>107</v>
      </c>
      <c r="F45" s="5">
        <v>36869</v>
      </c>
      <c r="G45" s="6" t="s">
        <v>17</v>
      </c>
      <c r="H45" s="9">
        <v>36</v>
      </c>
      <c r="I45" s="8" t="s">
        <v>18</v>
      </c>
      <c r="J45" s="188" t="s">
        <v>423</v>
      </c>
      <c r="K45" s="188" t="s">
        <v>425</v>
      </c>
      <c r="L45" s="98" t="s">
        <v>425</v>
      </c>
      <c r="M45" s="190">
        <v>1</v>
      </c>
      <c r="N45" s="190">
        <v>1</v>
      </c>
      <c r="O45" s="199">
        <v>4</v>
      </c>
      <c r="P45" s="197">
        <v>0</v>
      </c>
      <c r="Q45" s="196">
        <v>0</v>
      </c>
      <c r="R45" s="196">
        <v>184500</v>
      </c>
      <c r="S45" s="196">
        <f t="shared" si="0"/>
        <v>184500</v>
      </c>
      <c r="T45" s="196">
        <v>0</v>
      </c>
      <c r="U45" s="196"/>
      <c r="V45" s="196">
        <f t="shared" si="1"/>
        <v>0</v>
      </c>
      <c r="W45" s="196">
        <f t="shared" si="2"/>
        <v>184500</v>
      </c>
      <c r="X45" s="192">
        <v>15661967.07</v>
      </c>
      <c r="Y45" s="192">
        <v>10976616.59</v>
      </c>
      <c r="Z45" s="193">
        <v>11903487.51</v>
      </c>
      <c r="AA45" s="198">
        <v>1.1635011098451959</v>
      </c>
      <c r="AB45" s="195">
        <v>2836011.4700000025</v>
      </c>
    </row>
    <row r="46" spans="1:28">
      <c r="A46" s="2">
        <v>41</v>
      </c>
      <c r="B46" s="2">
        <v>8</v>
      </c>
      <c r="C46" s="3" t="s">
        <v>92</v>
      </c>
      <c r="D46" s="4" t="s">
        <v>108</v>
      </c>
      <c r="E46" s="3" t="s">
        <v>109</v>
      </c>
      <c r="F46" s="5">
        <v>10569</v>
      </c>
      <c r="G46" s="6" t="s">
        <v>110</v>
      </c>
      <c r="H46" s="7">
        <v>15</v>
      </c>
      <c r="I46" s="8" t="s">
        <v>42</v>
      </c>
      <c r="J46" s="188" t="s">
        <v>425</v>
      </c>
      <c r="K46" s="188" t="s">
        <v>425</v>
      </c>
      <c r="L46" s="98" t="s">
        <v>425</v>
      </c>
      <c r="M46" s="190">
        <v>1</v>
      </c>
      <c r="N46" s="190">
        <v>1</v>
      </c>
      <c r="O46" s="199">
        <v>4</v>
      </c>
      <c r="P46" s="197">
        <v>0</v>
      </c>
      <c r="Q46" s="196">
        <v>0</v>
      </c>
      <c r="R46" s="196">
        <v>0</v>
      </c>
      <c r="S46" s="196">
        <f t="shared" si="0"/>
        <v>0</v>
      </c>
      <c r="T46" s="196">
        <v>0</v>
      </c>
      <c r="U46" s="196">
        <v>179877</v>
      </c>
      <c r="V46" s="196">
        <f t="shared" si="1"/>
        <v>179877</v>
      </c>
      <c r="W46" s="196">
        <f t="shared" si="2"/>
        <v>179877</v>
      </c>
      <c r="X46" s="192">
        <v>7866926.6699999999</v>
      </c>
      <c r="Y46" s="192">
        <v>4981669.8099999996</v>
      </c>
      <c r="Z46" s="193">
        <v>5420776.1299999999</v>
      </c>
      <c r="AA46" s="198">
        <v>1.5539410564653382</v>
      </c>
      <c r="AB46" s="195">
        <v>3754016.49</v>
      </c>
    </row>
    <row r="47" spans="1:28">
      <c r="A47" s="2">
        <v>42</v>
      </c>
      <c r="B47" s="2">
        <v>8</v>
      </c>
      <c r="C47" s="3" t="s">
        <v>92</v>
      </c>
      <c r="D47" s="4" t="s">
        <v>111</v>
      </c>
      <c r="E47" s="3" t="s">
        <v>112</v>
      </c>
      <c r="F47" s="5">
        <v>90907</v>
      </c>
      <c r="G47" s="6" t="s">
        <v>13</v>
      </c>
      <c r="H47" s="7">
        <v>264</v>
      </c>
      <c r="I47" s="8" t="s">
        <v>113</v>
      </c>
      <c r="J47" s="188" t="s">
        <v>423</v>
      </c>
      <c r="K47" s="188" t="s">
        <v>425</v>
      </c>
      <c r="L47" s="98" t="s">
        <v>426</v>
      </c>
      <c r="M47" s="189">
        <v>2</v>
      </c>
      <c r="N47" s="189">
        <v>2</v>
      </c>
      <c r="O47" s="199">
        <v>4</v>
      </c>
      <c r="P47" s="190">
        <v>1</v>
      </c>
      <c r="Q47" s="196">
        <v>95000</v>
      </c>
      <c r="R47" s="196">
        <v>0</v>
      </c>
      <c r="S47" s="196">
        <f t="shared" si="0"/>
        <v>95000</v>
      </c>
      <c r="T47" s="196">
        <v>0</v>
      </c>
      <c r="U47" s="196">
        <v>594175</v>
      </c>
      <c r="V47" s="196">
        <f t="shared" si="1"/>
        <v>594175</v>
      </c>
      <c r="W47" s="196">
        <f t="shared" si="2"/>
        <v>689175</v>
      </c>
      <c r="X47" s="192">
        <v>90792457.170000002</v>
      </c>
      <c r="Y47" s="192">
        <v>17115996.059999999</v>
      </c>
      <c r="Z47" s="193">
        <v>20842282.370000001</v>
      </c>
      <c r="AA47" s="194">
        <v>0.71015013123266291</v>
      </c>
      <c r="AB47" s="195">
        <v>-33699446.799999997</v>
      </c>
    </row>
    <row r="48" spans="1:28">
      <c r="A48" s="2">
        <v>43</v>
      </c>
      <c r="B48" s="2">
        <v>8</v>
      </c>
      <c r="C48" s="3" t="s">
        <v>92</v>
      </c>
      <c r="D48" s="4" t="s">
        <v>114</v>
      </c>
      <c r="E48" s="3" t="s">
        <v>115</v>
      </c>
      <c r="F48" s="5">
        <v>29933</v>
      </c>
      <c r="G48" s="6" t="s">
        <v>17</v>
      </c>
      <c r="H48" s="7">
        <v>40</v>
      </c>
      <c r="I48" s="8" t="s">
        <v>18</v>
      </c>
      <c r="J48" s="188" t="s">
        <v>425</v>
      </c>
      <c r="K48" s="188" t="s">
        <v>192</v>
      </c>
      <c r="L48" s="98" t="s">
        <v>423</v>
      </c>
      <c r="M48" s="190">
        <v>1</v>
      </c>
      <c r="N48" s="190">
        <v>1</v>
      </c>
      <c r="O48" s="199">
        <v>4</v>
      </c>
      <c r="P48" s="197">
        <v>0</v>
      </c>
      <c r="Q48" s="196">
        <v>0</v>
      </c>
      <c r="R48" s="196">
        <v>184500</v>
      </c>
      <c r="S48" s="196">
        <f t="shared" si="0"/>
        <v>184500</v>
      </c>
      <c r="T48" s="196">
        <v>0</v>
      </c>
      <c r="U48" s="196"/>
      <c r="V48" s="196">
        <f t="shared" si="1"/>
        <v>0</v>
      </c>
      <c r="W48" s="196">
        <f t="shared" si="2"/>
        <v>184500</v>
      </c>
      <c r="X48" s="192">
        <v>18735348.32</v>
      </c>
      <c r="Y48" s="192">
        <v>9156056.0800000001</v>
      </c>
      <c r="Z48" s="193">
        <v>9927576.0600000005</v>
      </c>
      <c r="AA48" s="198">
        <v>1.1288782814570471</v>
      </c>
      <c r="AB48" s="195">
        <v>2540579.8099999987</v>
      </c>
    </row>
    <row r="49" spans="1:28">
      <c r="A49" s="2">
        <v>44</v>
      </c>
      <c r="B49" s="2">
        <v>8</v>
      </c>
      <c r="C49" s="3" t="s">
        <v>92</v>
      </c>
      <c r="D49" s="4" t="s">
        <v>116</v>
      </c>
      <c r="E49" s="3" t="s">
        <v>117</v>
      </c>
      <c r="F49" s="5">
        <v>51555</v>
      </c>
      <c r="G49" s="6" t="s">
        <v>17</v>
      </c>
      <c r="H49" s="7">
        <v>82</v>
      </c>
      <c r="I49" s="8" t="s">
        <v>103</v>
      </c>
      <c r="J49" s="188" t="s">
        <v>192</v>
      </c>
      <c r="K49" s="188" t="s">
        <v>192</v>
      </c>
      <c r="L49" s="98" t="s">
        <v>425</v>
      </c>
      <c r="M49" s="191">
        <v>3</v>
      </c>
      <c r="N49" s="190">
        <v>1</v>
      </c>
      <c r="O49" s="191">
        <v>3</v>
      </c>
      <c r="P49" s="197">
        <v>0</v>
      </c>
      <c r="Q49" s="196">
        <v>0</v>
      </c>
      <c r="R49" s="196">
        <v>184500</v>
      </c>
      <c r="S49" s="196">
        <f t="shared" si="0"/>
        <v>184500</v>
      </c>
      <c r="T49" s="196">
        <v>11265004</v>
      </c>
      <c r="U49" s="196">
        <v>3466129</v>
      </c>
      <c r="V49" s="196">
        <f t="shared" si="1"/>
        <v>14731133</v>
      </c>
      <c r="W49" s="196">
        <f t="shared" si="2"/>
        <v>14915633</v>
      </c>
      <c r="X49" s="192">
        <v>23558346.460000001</v>
      </c>
      <c r="Y49" s="192">
        <v>18919819.559999999</v>
      </c>
      <c r="Z49" s="193">
        <v>20176271.210000001</v>
      </c>
      <c r="AA49" s="198">
        <v>0.85623211179746761</v>
      </c>
      <c r="AB49" s="195">
        <v>-6623709.1699999943</v>
      </c>
    </row>
    <row r="50" spans="1:28">
      <c r="A50" s="2">
        <v>1</v>
      </c>
      <c r="B50" s="2">
        <v>8</v>
      </c>
      <c r="C50" s="3" t="s">
        <v>92</v>
      </c>
      <c r="D50" s="4" t="s">
        <v>118</v>
      </c>
      <c r="E50" s="3" t="s">
        <v>119</v>
      </c>
      <c r="F50" s="5">
        <v>51558</v>
      </c>
      <c r="G50" s="6" t="s">
        <v>32</v>
      </c>
      <c r="H50" s="9">
        <v>90</v>
      </c>
      <c r="I50" s="8" t="s">
        <v>103</v>
      </c>
      <c r="J50" s="188" t="s">
        <v>424</v>
      </c>
      <c r="K50" s="188" t="s">
        <v>192</v>
      </c>
      <c r="L50" s="98" t="s">
        <v>423</v>
      </c>
      <c r="M50" s="199">
        <v>4</v>
      </c>
      <c r="N50" s="191">
        <v>3</v>
      </c>
      <c r="O50" s="201">
        <v>7</v>
      </c>
      <c r="P50" s="189">
        <v>2</v>
      </c>
      <c r="Q50" s="196">
        <v>0</v>
      </c>
      <c r="R50" s="196">
        <v>184500</v>
      </c>
      <c r="S50" s="196">
        <f t="shared" si="0"/>
        <v>184500</v>
      </c>
      <c r="T50" s="196">
        <v>0</v>
      </c>
      <c r="U50" s="196">
        <v>4709218</v>
      </c>
      <c r="V50" s="196">
        <f t="shared" si="1"/>
        <v>4709218</v>
      </c>
      <c r="W50" s="196">
        <f t="shared" si="2"/>
        <v>4893718</v>
      </c>
      <c r="X50" s="192">
        <v>9884593.6400000006</v>
      </c>
      <c r="Y50" s="192">
        <v>12131573.949999999</v>
      </c>
      <c r="Z50" s="193">
        <v>13138497.279999999</v>
      </c>
      <c r="AA50" s="194">
        <v>0.74446695034484645</v>
      </c>
      <c r="AB50" s="195">
        <v>-11860197.739999995</v>
      </c>
    </row>
    <row r="51" spans="1:28">
      <c r="A51" s="2">
        <v>46</v>
      </c>
      <c r="B51" s="2">
        <v>8</v>
      </c>
      <c r="C51" s="3" t="s">
        <v>92</v>
      </c>
      <c r="D51" s="4" t="s">
        <v>120</v>
      </c>
      <c r="E51" s="3" t="s">
        <v>121</v>
      </c>
      <c r="F51" s="5">
        <v>26007</v>
      </c>
      <c r="G51" s="6" t="s">
        <v>17</v>
      </c>
      <c r="H51" s="7">
        <v>38</v>
      </c>
      <c r="I51" s="8" t="s">
        <v>23</v>
      </c>
      <c r="J51" s="188" t="s">
        <v>192</v>
      </c>
      <c r="K51" s="188" t="s">
        <v>192</v>
      </c>
      <c r="L51" s="98" t="s">
        <v>192</v>
      </c>
      <c r="M51" s="197">
        <v>0</v>
      </c>
      <c r="N51" s="197">
        <v>0</v>
      </c>
      <c r="O51" s="197">
        <v>0</v>
      </c>
      <c r="P51" s="197">
        <v>0</v>
      </c>
      <c r="Q51" s="196">
        <v>200000</v>
      </c>
      <c r="R51" s="196">
        <v>184500</v>
      </c>
      <c r="S51" s="196">
        <f t="shared" si="0"/>
        <v>384500</v>
      </c>
      <c r="T51" s="196">
        <v>0</v>
      </c>
      <c r="U51" s="196"/>
      <c r="V51" s="196">
        <f t="shared" si="1"/>
        <v>0</v>
      </c>
      <c r="W51" s="196">
        <f t="shared" si="2"/>
        <v>384500</v>
      </c>
      <c r="X51" s="192">
        <v>20689923.620000001</v>
      </c>
      <c r="Y51" s="192">
        <v>14093225.58</v>
      </c>
      <c r="Z51" s="193">
        <v>9238989.6899999995</v>
      </c>
      <c r="AA51" s="198">
        <v>2.9480968547237416</v>
      </c>
      <c r="AB51" s="195">
        <v>12432485.269999998</v>
      </c>
    </row>
    <row r="52" spans="1:28">
      <c r="A52" s="2">
        <v>47</v>
      </c>
      <c r="B52" s="2">
        <v>8</v>
      </c>
      <c r="C52" s="3" t="s">
        <v>92</v>
      </c>
      <c r="D52" s="4" t="s">
        <v>122</v>
      </c>
      <c r="E52" s="3" t="s">
        <v>123</v>
      </c>
      <c r="F52" s="5">
        <v>17422</v>
      </c>
      <c r="G52" s="6" t="s">
        <v>17</v>
      </c>
      <c r="H52" s="7">
        <v>35</v>
      </c>
      <c r="I52" s="8" t="s">
        <v>23</v>
      </c>
      <c r="J52" s="188" t="s">
        <v>423</v>
      </c>
      <c r="K52" s="188" t="s">
        <v>425</v>
      </c>
      <c r="L52" s="98" t="s">
        <v>425</v>
      </c>
      <c r="M52" s="190">
        <v>1</v>
      </c>
      <c r="N52" s="190">
        <v>1</v>
      </c>
      <c r="O52" s="189">
        <v>2</v>
      </c>
      <c r="P52" s="197">
        <v>0</v>
      </c>
      <c r="Q52" s="196">
        <v>0</v>
      </c>
      <c r="R52" s="196">
        <v>0</v>
      </c>
      <c r="S52" s="196">
        <f t="shared" si="0"/>
        <v>0</v>
      </c>
      <c r="T52" s="196">
        <v>0</v>
      </c>
      <c r="U52" s="196"/>
      <c r="V52" s="196">
        <f t="shared" si="1"/>
        <v>0</v>
      </c>
      <c r="W52" s="196">
        <f t="shared" si="2"/>
        <v>0</v>
      </c>
      <c r="X52" s="192">
        <v>9276511.7699999996</v>
      </c>
      <c r="Y52" s="192">
        <v>4343199.62</v>
      </c>
      <c r="Z52" s="193">
        <v>4796977.72</v>
      </c>
      <c r="AA52" s="198">
        <v>0.94559821030012092</v>
      </c>
      <c r="AB52" s="195">
        <v>-590585.64999999851</v>
      </c>
    </row>
    <row r="53" spans="1:28">
      <c r="A53" s="2">
        <v>48</v>
      </c>
      <c r="B53" s="2">
        <v>8</v>
      </c>
      <c r="C53" s="3" t="s">
        <v>92</v>
      </c>
      <c r="D53" s="4" t="s">
        <v>124</v>
      </c>
      <c r="E53" s="3" t="s">
        <v>125</v>
      </c>
      <c r="F53" s="5">
        <v>24394</v>
      </c>
      <c r="G53" s="6" t="s">
        <v>17</v>
      </c>
      <c r="H53" s="7">
        <v>42</v>
      </c>
      <c r="I53" s="8" t="s">
        <v>23</v>
      </c>
      <c r="J53" s="188" t="s">
        <v>426</v>
      </c>
      <c r="K53" s="188" t="s">
        <v>426</v>
      </c>
      <c r="L53" s="98" t="s">
        <v>192</v>
      </c>
      <c r="M53" s="190">
        <v>1</v>
      </c>
      <c r="N53" s="190">
        <v>1</v>
      </c>
      <c r="O53" s="190">
        <v>1</v>
      </c>
      <c r="P53" s="197">
        <v>0</v>
      </c>
      <c r="Q53" s="196">
        <v>0</v>
      </c>
      <c r="R53" s="196">
        <v>184500</v>
      </c>
      <c r="S53" s="196">
        <f t="shared" si="0"/>
        <v>184500</v>
      </c>
      <c r="T53" s="196">
        <v>0</v>
      </c>
      <c r="U53" s="196"/>
      <c r="V53" s="196">
        <f t="shared" si="1"/>
        <v>0</v>
      </c>
      <c r="W53" s="196">
        <f t="shared" si="2"/>
        <v>184500</v>
      </c>
      <c r="X53" s="192">
        <v>23928815.32</v>
      </c>
      <c r="Y53" s="192">
        <v>3647434.76</v>
      </c>
      <c r="Z53" s="193">
        <v>4508967.1100000003</v>
      </c>
      <c r="AA53" s="198">
        <v>1.3334681364003365</v>
      </c>
      <c r="AB53" s="195">
        <v>7148094.6400000006</v>
      </c>
    </row>
    <row r="54" spans="1:28">
      <c r="A54" s="2">
        <v>49</v>
      </c>
      <c r="B54" s="2">
        <v>8</v>
      </c>
      <c r="C54" s="3" t="s">
        <v>92</v>
      </c>
      <c r="D54" s="4" t="s">
        <v>126</v>
      </c>
      <c r="E54" s="3" t="s">
        <v>127</v>
      </c>
      <c r="F54" s="5">
        <v>32958</v>
      </c>
      <c r="G54" s="6" t="s">
        <v>17</v>
      </c>
      <c r="H54" s="9">
        <v>30</v>
      </c>
      <c r="I54" s="8" t="s">
        <v>18</v>
      </c>
      <c r="J54" s="188" t="s">
        <v>424</v>
      </c>
      <c r="K54" s="188" t="s">
        <v>192</v>
      </c>
      <c r="L54" s="98" t="s">
        <v>425</v>
      </c>
      <c r="M54" s="190">
        <v>1</v>
      </c>
      <c r="N54" s="197">
        <v>0</v>
      </c>
      <c r="O54" s="190">
        <v>1</v>
      </c>
      <c r="P54" s="197">
        <v>0</v>
      </c>
      <c r="Q54" s="196">
        <v>0</v>
      </c>
      <c r="R54" s="196">
        <v>184500</v>
      </c>
      <c r="S54" s="196">
        <f t="shared" si="0"/>
        <v>184500</v>
      </c>
      <c r="T54" s="196">
        <v>0</v>
      </c>
      <c r="U54" s="196"/>
      <c r="V54" s="196">
        <f t="shared" si="1"/>
        <v>0</v>
      </c>
      <c r="W54" s="196">
        <f t="shared" si="2"/>
        <v>184500</v>
      </c>
      <c r="X54" s="192">
        <v>20434532.550000001</v>
      </c>
      <c r="Y54" s="192">
        <v>8367015.9400000004</v>
      </c>
      <c r="Z54" s="193">
        <v>9115266.4399999995</v>
      </c>
      <c r="AA54" s="198">
        <v>1.4719144720495694</v>
      </c>
      <c r="AB54" s="195">
        <v>9250468.3399999999</v>
      </c>
    </row>
    <row r="55" spans="1:28">
      <c r="A55" s="2">
        <v>50</v>
      </c>
      <c r="B55" s="2">
        <v>8</v>
      </c>
      <c r="C55" s="3" t="s">
        <v>92</v>
      </c>
      <c r="D55" s="4" t="s">
        <v>128</v>
      </c>
      <c r="E55" s="3" t="s">
        <v>129</v>
      </c>
      <c r="F55" s="5">
        <v>27552</v>
      </c>
      <c r="G55" s="6" t="s">
        <v>17</v>
      </c>
      <c r="H55" s="7">
        <v>34</v>
      </c>
      <c r="I55" s="8" t="s">
        <v>23</v>
      </c>
      <c r="J55" s="188" t="s">
        <v>423</v>
      </c>
      <c r="K55" s="188" t="s">
        <v>425</v>
      </c>
      <c r="L55" s="98" t="s">
        <v>424</v>
      </c>
      <c r="M55" s="190">
        <v>1</v>
      </c>
      <c r="N55" s="190">
        <v>1</v>
      </c>
      <c r="O55" s="200">
        <v>6</v>
      </c>
      <c r="P55" s="197">
        <v>0</v>
      </c>
      <c r="Q55" s="196">
        <v>0</v>
      </c>
      <c r="R55" s="196">
        <v>0</v>
      </c>
      <c r="S55" s="196">
        <f t="shared" si="0"/>
        <v>0</v>
      </c>
      <c r="T55" s="196">
        <v>0</v>
      </c>
      <c r="U55" s="196">
        <v>264741</v>
      </c>
      <c r="V55" s="196">
        <f t="shared" si="1"/>
        <v>264741</v>
      </c>
      <c r="W55" s="196">
        <f t="shared" si="2"/>
        <v>264741</v>
      </c>
      <c r="X55" s="192">
        <v>9733904.7899999991</v>
      </c>
      <c r="Y55" s="192">
        <v>8400307.2599999998</v>
      </c>
      <c r="Z55" s="193">
        <v>9375058.0199999996</v>
      </c>
      <c r="AA55" s="198">
        <v>1.1693862390412293</v>
      </c>
      <c r="AB55" s="195">
        <v>2004192.6999999974</v>
      </c>
    </row>
    <row r="56" spans="1:28">
      <c r="A56" s="2">
        <v>51</v>
      </c>
      <c r="B56" s="2">
        <v>8</v>
      </c>
      <c r="C56" s="3" t="s">
        <v>92</v>
      </c>
      <c r="D56" s="4" t="s">
        <v>130</v>
      </c>
      <c r="E56" s="3" t="s">
        <v>131</v>
      </c>
      <c r="F56" s="5">
        <v>111722</v>
      </c>
      <c r="G56" s="6" t="s">
        <v>13</v>
      </c>
      <c r="H56" s="7">
        <v>276</v>
      </c>
      <c r="I56" s="8" t="s">
        <v>14</v>
      </c>
      <c r="J56" s="188" t="s">
        <v>424</v>
      </c>
      <c r="K56" s="188" t="s">
        <v>192</v>
      </c>
      <c r="L56" s="98" t="s">
        <v>423</v>
      </c>
      <c r="M56" s="190">
        <v>1</v>
      </c>
      <c r="N56" s="197">
        <v>0</v>
      </c>
      <c r="O56" s="190">
        <v>1</v>
      </c>
      <c r="P56" s="197">
        <v>0</v>
      </c>
      <c r="Q56" s="196">
        <v>275000</v>
      </c>
      <c r="R56" s="196">
        <v>0</v>
      </c>
      <c r="S56" s="196">
        <f t="shared" si="0"/>
        <v>275000</v>
      </c>
      <c r="T56" s="196">
        <v>0</v>
      </c>
      <c r="U56" s="196"/>
      <c r="V56" s="196">
        <f t="shared" si="1"/>
        <v>0</v>
      </c>
      <c r="W56" s="196">
        <f t="shared" si="2"/>
        <v>275000</v>
      </c>
      <c r="X56" s="192">
        <v>243337036.81</v>
      </c>
      <c r="Y56" s="192">
        <v>27103808.510000002</v>
      </c>
      <c r="Z56" s="193">
        <v>34160535.490000002</v>
      </c>
      <c r="AA56" s="198">
        <v>1.832622996177997</v>
      </c>
      <c r="AB56" s="195">
        <v>123448979.27000004</v>
      </c>
    </row>
    <row r="57" spans="1:28">
      <c r="A57" s="2">
        <v>52</v>
      </c>
      <c r="B57" s="2">
        <v>8</v>
      </c>
      <c r="C57" s="3" t="s">
        <v>92</v>
      </c>
      <c r="D57" s="4" t="s">
        <v>132</v>
      </c>
      <c r="E57" s="3" t="s">
        <v>133</v>
      </c>
      <c r="F57" s="5">
        <v>28208</v>
      </c>
      <c r="G57" s="6" t="s">
        <v>17</v>
      </c>
      <c r="H57" s="7">
        <v>40</v>
      </c>
      <c r="I57" s="8" t="s">
        <v>23</v>
      </c>
      <c r="J57" s="188" t="s">
        <v>192</v>
      </c>
      <c r="K57" s="188" t="s">
        <v>192</v>
      </c>
      <c r="L57" s="98" t="s">
        <v>426</v>
      </c>
      <c r="M57" s="190">
        <v>1</v>
      </c>
      <c r="N57" s="190">
        <v>1</v>
      </c>
      <c r="O57" s="190">
        <v>1</v>
      </c>
      <c r="P57" s="197">
        <v>0</v>
      </c>
      <c r="Q57" s="196">
        <v>1000000</v>
      </c>
      <c r="R57" s="196">
        <v>184500</v>
      </c>
      <c r="S57" s="196">
        <f t="shared" si="0"/>
        <v>1184500</v>
      </c>
      <c r="T57" s="196">
        <v>0</v>
      </c>
      <c r="U57" s="196"/>
      <c r="V57" s="196">
        <f t="shared" si="1"/>
        <v>0</v>
      </c>
      <c r="W57" s="196">
        <f t="shared" si="2"/>
        <v>1184500</v>
      </c>
      <c r="X57" s="192">
        <v>32506551.170000002</v>
      </c>
      <c r="Y57" s="192">
        <v>8747287.7599999998</v>
      </c>
      <c r="Z57" s="193">
        <v>9684981.9499999993</v>
      </c>
      <c r="AA57" s="198">
        <v>3.5680771763596475</v>
      </c>
      <c r="AB57" s="195">
        <v>23062325.27</v>
      </c>
    </row>
    <row r="58" spans="1:28">
      <c r="A58" s="2">
        <v>53</v>
      </c>
      <c r="B58" s="2">
        <v>8</v>
      </c>
      <c r="C58" s="3" t="s">
        <v>134</v>
      </c>
      <c r="D58" s="4" t="s">
        <v>135</v>
      </c>
      <c r="E58" s="3" t="s">
        <v>136</v>
      </c>
      <c r="F58" s="5">
        <v>111792</v>
      </c>
      <c r="G58" s="6" t="s">
        <v>13</v>
      </c>
      <c r="H58" s="7">
        <v>420</v>
      </c>
      <c r="I58" s="8" t="s">
        <v>64</v>
      </c>
      <c r="J58" s="188" t="s">
        <v>192</v>
      </c>
      <c r="K58" s="188" t="s">
        <v>192</v>
      </c>
      <c r="L58" s="98" t="s">
        <v>192</v>
      </c>
      <c r="M58" s="197">
        <v>0</v>
      </c>
      <c r="N58" s="197">
        <v>0</v>
      </c>
      <c r="O58" s="197">
        <v>0</v>
      </c>
      <c r="P58" s="197">
        <v>0</v>
      </c>
      <c r="Q58" s="196">
        <v>1430000</v>
      </c>
      <c r="R58" s="196">
        <v>184500</v>
      </c>
      <c r="S58" s="196">
        <f t="shared" si="0"/>
        <v>1614500</v>
      </c>
      <c r="T58" s="196">
        <v>0</v>
      </c>
      <c r="U58" s="196"/>
      <c r="V58" s="196">
        <f t="shared" si="1"/>
        <v>0</v>
      </c>
      <c r="W58" s="196">
        <f t="shared" si="2"/>
        <v>1614500</v>
      </c>
      <c r="X58" s="192">
        <v>527244864.50999999</v>
      </c>
      <c r="Y58" s="192">
        <v>42412935.020000003</v>
      </c>
      <c r="Z58" s="193">
        <v>53160453.780000001</v>
      </c>
      <c r="AA58" s="198">
        <v>2.5754369666466457</v>
      </c>
      <c r="AB58" s="195">
        <v>282205608.40000004</v>
      </c>
    </row>
    <row r="59" spans="1:28">
      <c r="A59" s="2">
        <v>54</v>
      </c>
      <c r="B59" s="2">
        <v>8</v>
      </c>
      <c r="C59" s="3" t="s">
        <v>134</v>
      </c>
      <c r="D59" s="4" t="s">
        <v>137</v>
      </c>
      <c r="E59" s="3" t="s">
        <v>138</v>
      </c>
      <c r="F59" s="5">
        <v>58279</v>
      </c>
      <c r="G59" s="6" t="s">
        <v>32</v>
      </c>
      <c r="H59" s="9">
        <v>120</v>
      </c>
      <c r="I59" s="8" t="s">
        <v>33</v>
      </c>
      <c r="J59" s="188" t="s">
        <v>423</v>
      </c>
      <c r="K59" s="188" t="s">
        <v>425</v>
      </c>
      <c r="L59" s="98" t="s">
        <v>424</v>
      </c>
      <c r="M59" s="189">
        <v>2</v>
      </c>
      <c r="N59" s="189">
        <v>2</v>
      </c>
      <c r="O59" s="200">
        <v>6</v>
      </c>
      <c r="P59" s="199">
        <v>4</v>
      </c>
      <c r="Q59" s="196">
        <v>843766</v>
      </c>
      <c r="R59" s="196">
        <v>887000</v>
      </c>
      <c r="S59" s="196">
        <f t="shared" si="0"/>
        <v>1730766</v>
      </c>
      <c r="T59" s="196">
        <v>0</v>
      </c>
      <c r="U59" s="196">
        <v>9084302</v>
      </c>
      <c r="V59" s="196">
        <f t="shared" si="1"/>
        <v>9084302</v>
      </c>
      <c r="W59" s="196">
        <f t="shared" si="2"/>
        <v>10815068</v>
      </c>
      <c r="X59" s="192">
        <v>-38045937.020000003</v>
      </c>
      <c r="Y59" s="192">
        <v>12736592.68</v>
      </c>
      <c r="Z59" s="193">
        <v>15148687.58</v>
      </c>
      <c r="AA59" s="194">
        <v>0.37952946404061899</v>
      </c>
      <c r="AB59" s="195">
        <v>-85419994.170000002</v>
      </c>
    </row>
    <row r="60" spans="1:28">
      <c r="A60" s="2">
        <v>55</v>
      </c>
      <c r="B60" s="2">
        <v>8</v>
      </c>
      <c r="C60" s="3" t="s">
        <v>134</v>
      </c>
      <c r="D60" s="4" t="s">
        <v>139</v>
      </c>
      <c r="E60" s="3" t="s">
        <v>140</v>
      </c>
      <c r="F60" s="5">
        <v>22880</v>
      </c>
      <c r="G60" s="6" t="s">
        <v>17</v>
      </c>
      <c r="H60" s="7">
        <v>30</v>
      </c>
      <c r="I60" s="8" t="s">
        <v>23</v>
      </c>
      <c r="J60" s="188" t="s">
        <v>424</v>
      </c>
      <c r="K60" s="188" t="s">
        <v>426</v>
      </c>
      <c r="L60" s="98" t="s">
        <v>425</v>
      </c>
      <c r="M60" s="199">
        <v>4</v>
      </c>
      <c r="N60" s="189">
        <v>2</v>
      </c>
      <c r="O60" s="200">
        <v>6</v>
      </c>
      <c r="P60" s="191">
        <v>3</v>
      </c>
      <c r="Q60" s="196">
        <v>0</v>
      </c>
      <c r="R60" s="196">
        <v>2064920</v>
      </c>
      <c r="S60" s="196">
        <f t="shared" si="0"/>
        <v>2064920</v>
      </c>
      <c r="T60" s="196">
        <v>0</v>
      </c>
      <c r="U60" s="196">
        <v>3332253</v>
      </c>
      <c r="V60" s="196">
        <f t="shared" si="1"/>
        <v>3332253</v>
      </c>
      <c r="W60" s="196">
        <f t="shared" si="2"/>
        <v>5397173</v>
      </c>
      <c r="X60" s="192">
        <v>98816.88</v>
      </c>
      <c r="Y60" s="192">
        <v>8639208.6300000008</v>
      </c>
      <c r="Z60" s="193">
        <v>6556762.8200000003</v>
      </c>
      <c r="AA60" s="194">
        <v>0.61024097581465941</v>
      </c>
      <c r="AB60" s="195">
        <v>-11426155.040000003</v>
      </c>
    </row>
    <row r="61" spans="1:28">
      <c r="A61" s="2">
        <v>56</v>
      </c>
      <c r="B61" s="2">
        <v>8</v>
      </c>
      <c r="C61" s="3" t="s">
        <v>134</v>
      </c>
      <c r="D61" s="4" t="s">
        <v>141</v>
      </c>
      <c r="E61" s="3" t="s">
        <v>142</v>
      </c>
      <c r="F61" s="5">
        <v>20377</v>
      </c>
      <c r="G61" s="6" t="s">
        <v>17</v>
      </c>
      <c r="H61" s="9">
        <v>41</v>
      </c>
      <c r="I61" s="8" t="s">
        <v>23</v>
      </c>
      <c r="J61" s="188" t="s">
        <v>425</v>
      </c>
      <c r="K61" s="188" t="s">
        <v>192</v>
      </c>
      <c r="L61" s="98" t="s">
        <v>426</v>
      </c>
      <c r="M61" s="189">
        <v>2</v>
      </c>
      <c r="N61" s="190">
        <v>1</v>
      </c>
      <c r="O61" s="191">
        <v>3</v>
      </c>
      <c r="P61" s="197">
        <v>0</v>
      </c>
      <c r="Q61" s="196">
        <v>755000</v>
      </c>
      <c r="R61" s="196">
        <v>0</v>
      </c>
      <c r="S61" s="196">
        <f t="shared" si="0"/>
        <v>755000</v>
      </c>
      <c r="T61" s="196">
        <v>0</v>
      </c>
      <c r="U61" s="196">
        <v>1764458</v>
      </c>
      <c r="V61" s="196">
        <f t="shared" si="1"/>
        <v>1764458</v>
      </c>
      <c r="W61" s="196">
        <f t="shared" si="2"/>
        <v>2519458</v>
      </c>
      <c r="X61" s="192">
        <v>13456488.890000001</v>
      </c>
      <c r="Y61" s="192">
        <v>9502502.0700000003</v>
      </c>
      <c r="Z61" s="193">
        <v>11012781.93</v>
      </c>
      <c r="AA61" s="198">
        <v>0.95864785714091238</v>
      </c>
      <c r="AB61" s="195">
        <v>-999798.64000000432</v>
      </c>
    </row>
    <row r="62" spans="1:28">
      <c r="A62" s="2">
        <v>57</v>
      </c>
      <c r="B62" s="2">
        <v>8</v>
      </c>
      <c r="C62" s="3" t="s">
        <v>134</v>
      </c>
      <c r="D62" s="4" t="s">
        <v>143</v>
      </c>
      <c r="E62" s="3" t="s">
        <v>144</v>
      </c>
      <c r="F62" s="5">
        <v>61551</v>
      </c>
      <c r="G62" s="6" t="s">
        <v>13</v>
      </c>
      <c r="H62" s="7">
        <v>266</v>
      </c>
      <c r="I62" s="8" t="s">
        <v>113</v>
      </c>
      <c r="J62" s="188" t="s">
        <v>426</v>
      </c>
      <c r="K62" s="188" t="s">
        <v>192</v>
      </c>
      <c r="L62" s="98" t="s">
        <v>192</v>
      </c>
      <c r="M62" s="199">
        <v>4</v>
      </c>
      <c r="N62" s="189">
        <v>2</v>
      </c>
      <c r="O62" s="189">
        <v>2</v>
      </c>
      <c r="P62" s="189">
        <v>2</v>
      </c>
      <c r="Q62" s="196">
        <v>135000</v>
      </c>
      <c r="R62" s="196">
        <v>0</v>
      </c>
      <c r="S62" s="196">
        <f t="shared" si="0"/>
        <v>135000</v>
      </c>
      <c r="T62" s="196">
        <v>0</v>
      </c>
      <c r="U62" s="196">
        <v>872005</v>
      </c>
      <c r="V62" s="196">
        <f t="shared" si="1"/>
        <v>872005</v>
      </c>
      <c r="W62" s="196">
        <f t="shared" si="2"/>
        <v>1007005</v>
      </c>
      <c r="X62" s="192">
        <v>95350177.469999999</v>
      </c>
      <c r="Y62" s="192">
        <v>37055704</v>
      </c>
      <c r="Z62" s="193">
        <v>44037083.859999999</v>
      </c>
      <c r="AA62" s="194">
        <v>0.71108996191222396</v>
      </c>
      <c r="AB62" s="195">
        <v>-60399144.49000001</v>
      </c>
    </row>
    <row r="63" spans="1:28">
      <c r="A63" s="2">
        <v>58</v>
      </c>
      <c r="B63" s="2">
        <v>8</v>
      </c>
      <c r="C63" s="3" t="s">
        <v>134</v>
      </c>
      <c r="D63" s="4" t="s">
        <v>145</v>
      </c>
      <c r="E63" s="3" t="s">
        <v>146</v>
      </c>
      <c r="F63" s="5">
        <v>19837</v>
      </c>
      <c r="G63" s="6" t="s">
        <v>17</v>
      </c>
      <c r="H63" s="7">
        <v>30</v>
      </c>
      <c r="I63" s="8" t="s">
        <v>23</v>
      </c>
      <c r="J63" s="188" t="s">
        <v>426</v>
      </c>
      <c r="K63" s="188" t="s">
        <v>192</v>
      </c>
      <c r="L63" s="98" t="s">
        <v>192</v>
      </c>
      <c r="M63" s="190">
        <v>1</v>
      </c>
      <c r="N63" s="197">
        <v>0</v>
      </c>
      <c r="O63" s="190">
        <v>1</v>
      </c>
      <c r="P63" s="197">
        <v>0</v>
      </c>
      <c r="Q63" s="196">
        <v>800000</v>
      </c>
      <c r="R63" s="196">
        <v>184500</v>
      </c>
      <c r="S63" s="196">
        <f t="shared" si="0"/>
        <v>984500</v>
      </c>
      <c r="T63" s="196">
        <v>0</v>
      </c>
      <c r="U63" s="196"/>
      <c r="V63" s="196">
        <f t="shared" si="1"/>
        <v>0</v>
      </c>
      <c r="W63" s="196">
        <f t="shared" si="2"/>
        <v>984500</v>
      </c>
      <c r="X63" s="192">
        <v>35387684.350000001</v>
      </c>
      <c r="Y63" s="192">
        <v>6710124.3600000003</v>
      </c>
      <c r="Z63" s="193">
        <v>7261544.21</v>
      </c>
      <c r="AA63" s="198">
        <v>4.3977898389409287</v>
      </c>
      <c r="AB63" s="195">
        <v>24982484.959999997</v>
      </c>
    </row>
    <row r="64" spans="1:28">
      <c r="A64" s="2">
        <v>59</v>
      </c>
      <c r="B64" s="2">
        <v>8</v>
      </c>
      <c r="C64" s="3" t="s">
        <v>134</v>
      </c>
      <c r="D64" s="4" t="s">
        <v>147</v>
      </c>
      <c r="E64" s="3" t="s">
        <v>148</v>
      </c>
      <c r="F64" s="5">
        <v>11739</v>
      </c>
      <c r="G64" s="6" t="s">
        <v>17</v>
      </c>
      <c r="H64" s="9">
        <v>30</v>
      </c>
      <c r="I64" s="8" t="s">
        <v>42</v>
      </c>
      <c r="J64" s="188" t="s">
        <v>425</v>
      </c>
      <c r="K64" s="188" t="s">
        <v>426</v>
      </c>
      <c r="L64" s="98" t="s">
        <v>424</v>
      </c>
      <c r="M64" s="202">
        <v>5</v>
      </c>
      <c r="N64" s="191">
        <v>3</v>
      </c>
      <c r="O64" s="201">
        <v>7</v>
      </c>
      <c r="P64" s="199">
        <v>4</v>
      </c>
      <c r="Q64" s="196">
        <v>0</v>
      </c>
      <c r="R64" s="196">
        <v>1201250</v>
      </c>
      <c r="S64" s="196">
        <f t="shared" si="0"/>
        <v>1201250</v>
      </c>
      <c r="T64" s="196">
        <v>0</v>
      </c>
      <c r="U64" s="196">
        <v>2221100</v>
      </c>
      <c r="V64" s="196">
        <f t="shared" si="1"/>
        <v>2221100</v>
      </c>
      <c r="W64" s="196">
        <f t="shared" si="2"/>
        <v>3422350</v>
      </c>
      <c r="X64" s="192">
        <v>-4441394.8600000003</v>
      </c>
      <c r="Y64" s="192">
        <v>3455749.78</v>
      </c>
      <c r="Z64" s="193">
        <v>4228673.9000000004</v>
      </c>
      <c r="AA64" s="194">
        <v>0.47255059974208657</v>
      </c>
      <c r="AB64" s="195">
        <v>-12565247.450000003</v>
      </c>
    </row>
    <row r="65" spans="1:28">
      <c r="A65" s="2">
        <v>60</v>
      </c>
      <c r="B65" s="2">
        <v>8</v>
      </c>
      <c r="C65" s="3" t="s">
        <v>134</v>
      </c>
      <c r="D65" s="4" t="s">
        <v>149</v>
      </c>
      <c r="E65" s="3" t="s">
        <v>150</v>
      </c>
      <c r="F65" s="5">
        <v>36201</v>
      </c>
      <c r="G65" s="6" t="s">
        <v>17</v>
      </c>
      <c r="H65" s="7">
        <v>30</v>
      </c>
      <c r="I65" s="8" t="s">
        <v>18</v>
      </c>
      <c r="J65" s="188" t="s">
        <v>424</v>
      </c>
      <c r="K65" s="188" t="s">
        <v>426</v>
      </c>
      <c r="L65" s="98" t="s">
        <v>423</v>
      </c>
      <c r="M65" s="190">
        <v>1</v>
      </c>
      <c r="N65" s="190">
        <v>1</v>
      </c>
      <c r="O65" s="189">
        <v>2</v>
      </c>
      <c r="P65" s="197">
        <v>0</v>
      </c>
      <c r="Q65" s="196">
        <v>0</v>
      </c>
      <c r="R65" s="196">
        <v>0</v>
      </c>
      <c r="S65" s="196">
        <f t="shared" si="0"/>
        <v>0</v>
      </c>
      <c r="T65" s="196">
        <v>0</v>
      </c>
      <c r="U65" s="196">
        <v>178902</v>
      </c>
      <c r="V65" s="196">
        <f t="shared" si="1"/>
        <v>178902</v>
      </c>
      <c r="W65" s="196">
        <f t="shared" si="2"/>
        <v>178902</v>
      </c>
      <c r="X65" s="192">
        <v>25852670.469999999</v>
      </c>
      <c r="Y65" s="192">
        <v>18404256.399999999</v>
      </c>
      <c r="Z65" s="193">
        <v>18922234.23</v>
      </c>
      <c r="AA65" s="198">
        <v>1.4354419577315185</v>
      </c>
      <c r="AB65" s="195">
        <v>8030187.3400000036</v>
      </c>
    </row>
    <row r="66" spans="1:28">
      <c r="A66" s="2">
        <v>61</v>
      </c>
      <c r="B66" s="2">
        <v>8</v>
      </c>
      <c r="C66" s="3" t="s">
        <v>134</v>
      </c>
      <c r="D66" s="4" t="s">
        <v>151</v>
      </c>
      <c r="E66" s="3" t="s">
        <v>152</v>
      </c>
      <c r="F66" s="5">
        <v>28529</v>
      </c>
      <c r="G66" s="6" t="s">
        <v>17</v>
      </c>
      <c r="H66" s="7">
        <v>30</v>
      </c>
      <c r="I66" s="8" t="s">
        <v>23</v>
      </c>
      <c r="J66" s="188" t="s">
        <v>424</v>
      </c>
      <c r="K66" s="188" t="s">
        <v>425</v>
      </c>
      <c r="L66" s="98" t="s">
        <v>425</v>
      </c>
      <c r="M66" s="190">
        <v>1</v>
      </c>
      <c r="N66" s="191">
        <v>3</v>
      </c>
      <c r="O66" s="200">
        <v>6</v>
      </c>
      <c r="P66" s="197">
        <v>0</v>
      </c>
      <c r="Q66" s="196">
        <v>0</v>
      </c>
      <c r="R66" s="196">
        <v>0</v>
      </c>
      <c r="S66" s="196">
        <f t="shared" si="0"/>
        <v>0</v>
      </c>
      <c r="T66" s="196">
        <v>0</v>
      </c>
      <c r="U66" s="196">
        <v>48886</v>
      </c>
      <c r="V66" s="196">
        <f t="shared" si="1"/>
        <v>48886</v>
      </c>
      <c r="W66" s="196">
        <f t="shared" si="2"/>
        <v>48886</v>
      </c>
      <c r="X66" s="192">
        <v>12887660.390000001</v>
      </c>
      <c r="Y66" s="192">
        <v>12684660.970000001</v>
      </c>
      <c r="Z66" s="193">
        <v>12094080.73</v>
      </c>
      <c r="AA66" s="198">
        <v>1.2729114309867362</v>
      </c>
      <c r="AB66" s="195">
        <v>3990443.209999999</v>
      </c>
    </row>
    <row r="67" spans="1:28">
      <c r="A67" s="2">
        <v>62</v>
      </c>
      <c r="B67" s="2">
        <v>8</v>
      </c>
      <c r="C67" s="3" t="s">
        <v>153</v>
      </c>
      <c r="D67" s="4" t="s">
        <v>154</v>
      </c>
      <c r="E67" s="3" t="s">
        <v>155</v>
      </c>
      <c r="F67" s="5">
        <v>101007</v>
      </c>
      <c r="G67" s="6" t="s">
        <v>13</v>
      </c>
      <c r="H67" s="9">
        <v>386</v>
      </c>
      <c r="I67" s="8" t="s">
        <v>14</v>
      </c>
      <c r="J67" s="188" t="s">
        <v>192</v>
      </c>
      <c r="K67" s="188" t="s">
        <v>192</v>
      </c>
      <c r="L67" s="98" t="s">
        <v>423</v>
      </c>
      <c r="M67" s="190">
        <v>1</v>
      </c>
      <c r="N67" s="197">
        <v>0</v>
      </c>
      <c r="O67" s="190">
        <v>1</v>
      </c>
      <c r="P67" s="197">
        <v>0</v>
      </c>
      <c r="Q67" s="196">
        <v>148000</v>
      </c>
      <c r="R67" s="196">
        <v>184500</v>
      </c>
      <c r="S67" s="196">
        <f t="shared" si="0"/>
        <v>332500</v>
      </c>
      <c r="T67" s="196">
        <v>0</v>
      </c>
      <c r="U67" s="196"/>
      <c r="V67" s="196">
        <f t="shared" si="1"/>
        <v>0</v>
      </c>
      <c r="W67" s="196">
        <f t="shared" si="2"/>
        <v>332500</v>
      </c>
      <c r="X67" s="192">
        <v>280997610.20999998</v>
      </c>
      <c r="Y67" s="192">
        <v>39552792.530000001</v>
      </c>
      <c r="Z67" s="193">
        <v>43899043.950000003</v>
      </c>
      <c r="AA67" s="198">
        <v>1.0824396358568598</v>
      </c>
      <c r="AB67" s="195">
        <v>15518584.680000007</v>
      </c>
    </row>
    <row r="68" spans="1:28">
      <c r="A68" s="2">
        <v>63</v>
      </c>
      <c r="B68" s="2">
        <v>8</v>
      </c>
      <c r="C68" s="3" t="s">
        <v>153</v>
      </c>
      <c r="D68" s="4" t="s">
        <v>156</v>
      </c>
      <c r="E68" s="3" t="s">
        <v>157</v>
      </c>
      <c r="F68" s="5">
        <v>68171</v>
      </c>
      <c r="G68" s="6" t="s">
        <v>17</v>
      </c>
      <c r="H68" s="9">
        <v>70</v>
      </c>
      <c r="I68" s="8" t="s">
        <v>103</v>
      </c>
      <c r="J68" s="188" t="s">
        <v>423</v>
      </c>
      <c r="K68" s="204" t="s">
        <v>424</v>
      </c>
      <c r="L68" s="98" t="s">
        <v>425</v>
      </c>
      <c r="M68" s="190">
        <v>1</v>
      </c>
      <c r="N68" s="199">
        <v>4</v>
      </c>
      <c r="O68" s="201">
        <v>7</v>
      </c>
      <c r="P68" s="190">
        <v>1</v>
      </c>
      <c r="Q68" s="196">
        <v>300000</v>
      </c>
      <c r="R68" s="196">
        <v>184500</v>
      </c>
      <c r="S68" s="196">
        <f t="shared" si="0"/>
        <v>484500</v>
      </c>
      <c r="T68" s="196">
        <v>0</v>
      </c>
      <c r="U68" s="196">
        <v>516738</v>
      </c>
      <c r="V68" s="196">
        <f t="shared" si="1"/>
        <v>516738</v>
      </c>
      <c r="W68" s="196">
        <f t="shared" si="2"/>
        <v>1001238</v>
      </c>
      <c r="X68" s="192">
        <v>16156962.699999999</v>
      </c>
      <c r="Y68" s="192">
        <v>18108418.329999998</v>
      </c>
      <c r="Z68" s="193">
        <v>19387549.989999998</v>
      </c>
      <c r="AA68" s="198">
        <v>0.90791234733573478</v>
      </c>
      <c r="AB68" s="195">
        <v>-4819353.3600000218</v>
      </c>
    </row>
    <row r="69" spans="1:28">
      <c r="A69" s="2">
        <v>64</v>
      </c>
      <c r="B69" s="2">
        <v>8</v>
      </c>
      <c r="C69" s="3" t="s">
        <v>153</v>
      </c>
      <c r="D69" s="4" t="s">
        <v>158</v>
      </c>
      <c r="E69" s="3" t="s">
        <v>159</v>
      </c>
      <c r="F69" s="5">
        <v>45855</v>
      </c>
      <c r="G69" s="6" t="s">
        <v>17</v>
      </c>
      <c r="H69" s="7">
        <v>40</v>
      </c>
      <c r="I69" s="8" t="s">
        <v>18</v>
      </c>
      <c r="J69" s="204" t="s">
        <v>424</v>
      </c>
      <c r="K69" s="188" t="s">
        <v>426</v>
      </c>
      <c r="L69" s="98" t="s">
        <v>425</v>
      </c>
      <c r="M69" s="190">
        <v>1</v>
      </c>
      <c r="N69" s="190">
        <v>1</v>
      </c>
      <c r="O69" s="201">
        <v>7</v>
      </c>
      <c r="P69" s="190">
        <v>1</v>
      </c>
      <c r="Q69" s="196">
        <v>160000</v>
      </c>
      <c r="R69" s="196">
        <v>984500</v>
      </c>
      <c r="S69" s="196">
        <f t="shared" si="0"/>
        <v>1144500</v>
      </c>
      <c r="T69" s="196">
        <v>0</v>
      </c>
      <c r="U69" s="196">
        <v>314283</v>
      </c>
      <c r="V69" s="196">
        <f t="shared" si="1"/>
        <v>314283</v>
      </c>
      <c r="W69" s="196">
        <f t="shared" si="2"/>
        <v>1458783</v>
      </c>
      <c r="X69" s="192">
        <v>10771999.9</v>
      </c>
      <c r="Y69" s="192">
        <v>11433187.970000001</v>
      </c>
      <c r="Z69" s="193">
        <v>12490395.6</v>
      </c>
      <c r="AA69" s="198">
        <v>0.88966971369888703</v>
      </c>
      <c r="AB69" s="195">
        <v>-2977005.650000006</v>
      </c>
    </row>
    <row r="70" spans="1:28">
      <c r="A70" s="2">
        <v>65</v>
      </c>
      <c r="B70" s="2">
        <v>8</v>
      </c>
      <c r="C70" s="3" t="s">
        <v>153</v>
      </c>
      <c r="D70" s="4" t="s">
        <v>160</v>
      </c>
      <c r="E70" s="3" t="s">
        <v>161</v>
      </c>
      <c r="F70" s="5">
        <v>80002</v>
      </c>
      <c r="G70" s="6" t="s">
        <v>32</v>
      </c>
      <c r="H70" s="7">
        <v>96</v>
      </c>
      <c r="I70" s="8" t="s">
        <v>87</v>
      </c>
      <c r="J70" s="188" t="s">
        <v>426</v>
      </c>
      <c r="K70" s="188" t="s">
        <v>423</v>
      </c>
      <c r="L70" s="98" t="s">
        <v>423</v>
      </c>
      <c r="M70" s="189">
        <v>2</v>
      </c>
      <c r="N70" s="201">
        <v>7</v>
      </c>
      <c r="O70" s="201">
        <v>7</v>
      </c>
      <c r="P70" s="189">
        <v>2</v>
      </c>
      <c r="Q70" s="196">
        <v>1000000</v>
      </c>
      <c r="R70" s="196">
        <v>0</v>
      </c>
      <c r="S70" s="196">
        <f t="shared" si="0"/>
        <v>1000000</v>
      </c>
      <c r="T70" s="196">
        <v>0</v>
      </c>
      <c r="U70" s="196">
        <v>5884085</v>
      </c>
      <c r="V70" s="196">
        <f t="shared" si="1"/>
        <v>5884085</v>
      </c>
      <c r="W70" s="196">
        <f t="shared" si="2"/>
        <v>6884085</v>
      </c>
      <c r="X70" s="192">
        <v>7333984.4900000002</v>
      </c>
      <c r="Y70" s="192">
        <v>20794776.870000001</v>
      </c>
      <c r="Z70" s="193">
        <v>22387434.23</v>
      </c>
      <c r="AA70" s="194">
        <v>0.53454759991863432</v>
      </c>
      <c r="AB70" s="195">
        <v>-35806623.059999995</v>
      </c>
    </row>
    <row r="71" spans="1:28">
      <c r="A71" s="2">
        <v>66</v>
      </c>
      <c r="B71" s="2">
        <v>8</v>
      </c>
      <c r="C71" s="3" t="s">
        <v>153</v>
      </c>
      <c r="D71" s="4" t="s">
        <v>162</v>
      </c>
      <c r="E71" s="3" t="s">
        <v>163</v>
      </c>
      <c r="F71" s="5">
        <v>52318</v>
      </c>
      <c r="G71" s="6" t="s">
        <v>17</v>
      </c>
      <c r="H71" s="7">
        <v>60</v>
      </c>
      <c r="I71" s="8" t="s">
        <v>103</v>
      </c>
      <c r="J71" s="204" t="s">
        <v>424</v>
      </c>
      <c r="K71" s="204" t="s">
        <v>424</v>
      </c>
      <c r="L71" s="98" t="s">
        <v>426</v>
      </c>
      <c r="M71" s="190">
        <v>1</v>
      </c>
      <c r="N71" s="201">
        <v>7</v>
      </c>
      <c r="O71" s="201">
        <v>7</v>
      </c>
      <c r="P71" s="190">
        <v>1</v>
      </c>
      <c r="Q71" s="196">
        <v>505000</v>
      </c>
      <c r="R71" s="196">
        <v>924500</v>
      </c>
      <c r="S71" s="196">
        <f t="shared" ref="S71:S93" si="3">Q71+R71</f>
        <v>1429500</v>
      </c>
      <c r="T71" s="196">
        <v>0</v>
      </c>
      <c r="U71" s="196">
        <v>4350239</v>
      </c>
      <c r="V71" s="196">
        <f t="shared" ref="V71:V93" si="4">SUM(T71:U71)</f>
        <v>4350239</v>
      </c>
      <c r="W71" s="196">
        <f t="shared" ref="W71:W93" si="5">S71+V71</f>
        <v>5779739</v>
      </c>
      <c r="X71" s="192">
        <v>14903330.18</v>
      </c>
      <c r="Y71" s="192">
        <v>21887278.949999999</v>
      </c>
      <c r="Z71" s="193">
        <v>23073346.960000001</v>
      </c>
      <c r="AA71" s="198">
        <v>0.96471318110222448</v>
      </c>
      <c r="AB71" s="195">
        <v>-1277978.2700000033</v>
      </c>
    </row>
    <row r="72" spans="1:28">
      <c r="A72" s="2">
        <v>67</v>
      </c>
      <c r="B72" s="2">
        <v>8</v>
      </c>
      <c r="C72" s="3" t="s">
        <v>153</v>
      </c>
      <c r="D72" s="4" t="s">
        <v>164</v>
      </c>
      <c r="E72" s="3" t="s">
        <v>165</v>
      </c>
      <c r="F72" s="5">
        <v>28321</v>
      </c>
      <c r="G72" s="6" t="s">
        <v>17</v>
      </c>
      <c r="H72" s="7">
        <v>30</v>
      </c>
      <c r="I72" s="8" t="s">
        <v>23</v>
      </c>
      <c r="J72" s="204" t="s">
        <v>424</v>
      </c>
      <c r="K72" s="204" t="s">
        <v>424</v>
      </c>
      <c r="L72" s="98" t="s">
        <v>424</v>
      </c>
      <c r="M72" s="190">
        <v>1</v>
      </c>
      <c r="N72" s="191">
        <v>3</v>
      </c>
      <c r="O72" s="201">
        <v>7</v>
      </c>
      <c r="P72" s="190">
        <v>1</v>
      </c>
      <c r="Q72" s="196">
        <v>0</v>
      </c>
      <c r="R72" s="196">
        <v>0</v>
      </c>
      <c r="S72" s="196">
        <f t="shared" si="3"/>
        <v>0</v>
      </c>
      <c r="T72" s="196">
        <v>0</v>
      </c>
      <c r="U72" s="196">
        <v>2443961</v>
      </c>
      <c r="V72" s="196">
        <f t="shared" si="4"/>
        <v>2443961</v>
      </c>
      <c r="W72" s="196">
        <f t="shared" si="5"/>
        <v>2443961</v>
      </c>
      <c r="X72" s="192">
        <v>11166306.029999999</v>
      </c>
      <c r="Y72" s="192">
        <v>10650417.15</v>
      </c>
      <c r="Z72" s="193">
        <v>11428991.060000001</v>
      </c>
      <c r="AA72" s="198">
        <v>0.84072662451669877</v>
      </c>
      <c r="AB72" s="195">
        <v>-4213640.629999999</v>
      </c>
    </row>
    <row r="73" spans="1:28">
      <c r="A73" s="2">
        <v>68</v>
      </c>
      <c r="B73" s="2">
        <v>8</v>
      </c>
      <c r="C73" s="3" t="s">
        <v>166</v>
      </c>
      <c r="D73" s="4" t="s">
        <v>167</v>
      </c>
      <c r="E73" s="3" t="s">
        <v>168</v>
      </c>
      <c r="F73" s="5">
        <v>260627</v>
      </c>
      <c r="G73" s="6" t="s">
        <v>95</v>
      </c>
      <c r="H73" s="9">
        <v>1141</v>
      </c>
      <c r="I73" s="8" t="s">
        <v>169</v>
      </c>
      <c r="J73" s="188" t="s">
        <v>426</v>
      </c>
      <c r="K73" s="188" t="s">
        <v>192</v>
      </c>
      <c r="L73" s="98" t="s">
        <v>192</v>
      </c>
      <c r="M73" s="190">
        <v>1</v>
      </c>
      <c r="N73" s="190">
        <v>1</v>
      </c>
      <c r="O73" s="190">
        <v>1</v>
      </c>
      <c r="P73" s="197">
        <v>0</v>
      </c>
      <c r="Q73" s="196">
        <v>3882000</v>
      </c>
      <c r="R73" s="196">
        <v>2647500</v>
      </c>
      <c r="S73" s="196">
        <f t="shared" si="3"/>
        <v>6529500</v>
      </c>
      <c r="T73" s="196">
        <v>0</v>
      </c>
      <c r="U73" s="196"/>
      <c r="V73" s="196">
        <f t="shared" si="4"/>
        <v>0</v>
      </c>
      <c r="W73" s="196">
        <f t="shared" si="5"/>
        <v>6529500</v>
      </c>
      <c r="X73" s="192">
        <v>1319206248.53</v>
      </c>
      <c r="Y73" s="192">
        <v>131757811.06999999</v>
      </c>
      <c r="Z73" s="193">
        <v>153259020.96000001</v>
      </c>
      <c r="AA73" s="198">
        <v>1.1469656271443878</v>
      </c>
      <c r="AB73" s="195">
        <v>133600726.00999999</v>
      </c>
    </row>
    <row r="74" spans="1:28">
      <c r="A74" s="2">
        <v>69</v>
      </c>
      <c r="B74" s="2">
        <v>8</v>
      </c>
      <c r="C74" s="3" t="s">
        <v>166</v>
      </c>
      <c r="D74" s="4" t="s">
        <v>170</v>
      </c>
      <c r="E74" s="3" t="s">
        <v>171</v>
      </c>
      <c r="F74" s="5">
        <v>50158</v>
      </c>
      <c r="G74" s="6" t="s">
        <v>17</v>
      </c>
      <c r="H74" s="7">
        <v>60</v>
      </c>
      <c r="I74" s="8" t="s">
        <v>103</v>
      </c>
      <c r="J74" s="188" t="s">
        <v>425</v>
      </c>
      <c r="K74" s="188" t="s">
        <v>426</v>
      </c>
      <c r="L74" s="98" t="s">
        <v>425</v>
      </c>
      <c r="M74" s="199">
        <v>4</v>
      </c>
      <c r="N74" s="199">
        <v>4</v>
      </c>
      <c r="O74" s="200">
        <v>6</v>
      </c>
      <c r="P74" s="189">
        <v>2</v>
      </c>
      <c r="Q74" s="196">
        <v>210000</v>
      </c>
      <c r="R74" s="196">
        <v>184500</v>
      </c>
      <c r="S74" s="196">
        <f t="shared" si="3"/>
        <v>394500</v>
      </c>
      <c r="T74" s="196">
        <v>0</v>
      </c>
      <c r="U74" s="196">
        <v>547021</v>
      </c>
      <c r="V74" s="196">
        <f t="shared" si="4"/>
        <v>547021</v>
      </c>
      <c r="W74" s="196">
        <f t="shared" si="5"/>
        <v>941521</v>
      </c>
      <c r="X74" s="192">
        <v>3628860.58</v>
      </c>
      <c r="Y74" s="192">
        <v>9230380.5899999999</v>
      </c>
      <c r="Z74" s="193">
        <v>10205799.210000001</v>
      </c>
      <c r="AA74" s="194">
        <v>0.77114998904496423</v>
      </c>
      <c r="AB74" s="195">
        <v>-10488305.850000001</v>
      </c>
    </row>
    <row r="75" spans="1:28">
      <c r="A75" s="2">
        <v>70</v>
      </c>
      <c r="B75" s="2">
        <v>8</v>
      </c>
      <c r="C75" s="3" t="s">
        <v>166</v>
      </c>
      <c r="D75" s="4" t="s">
        <v>172</v>
      </c>
      <c r="E75" s="3" t="s">
        <v>173</v>
      </c>
      <c r="F75" s="5">
        <v>48061</v>
      </c>
      <c r="G75" s="6" t="s">
        <v>17</v>
      </c>
      <c r="H75" s="7">
        <v>60</v>
      </c>
      <c r="I75" s="8" t="s">
        <v>50</v>
      </c>
      <c r="J75" s="188" t="s">
        <v>424</v>
      </c>
      <c r="K75" s="188" t="s">
        <v>425</v>
      </c>
      <c r="L75" s="98" t="s">
        <v>425</v>
      </c>
      <c r="M75" s="202">
        <v>5</v>
      </c>
      <c r="N75" s="199">
        <v>4</v>
      </c>
      <c r="O75" s="200">
        <v>6</v>
      </c>
      <c r="P75" s="199">
        <v>4</v>
      </c>
      <c r="Q75" s="196">
        <v>0</v>
      </c>
      <c r="R75" s="196">
        <v>0</v>
      </c>
      <c r="S75" s="196">
        <f t="shared" si="3"/>
        <v>0</v>
      </c>
      <c r="T75" s="196">
        <v>0</v>
      </c>
      <c r="U75" s="196">
        <v>4111894</v>
      </c>
      <c r="V75" s="196">
        <f t="shared" si="4"/>
        <v>4111894</v>
      </c>
      <c r="W75" s="196">
        <f t="shared" si="5"/>
        <v>4111894</v>
      </c>
      <c r="X75" s="192">
        <v>-1199835.3400000001</v>
      </c>
      <c r="Y75" s="192">
        <v>13915409.119999999</v>
      </c>
      <c r="Z75" s="193">
        <v>14456529.460000001</v>
      </c>
      <c r="AA75" s="194">
        <v>0.63173464933485479</v>
      </c>
      <c r="AB75" s="195">
        <v>-15173123.830000006</v>
      </c>
    </row>
    <row r="76" spans="1:28">
      <c r="A76" s="2">
        <v>71</v>
      </c>
      <c r="B76" s="2">
        <v>8</v>
      </c>
      <c r="C76" s="3" t="s">
        <v>166</v>
      </c>
      <c r="D76" s="4" t="s">
        <v>174</v>
      </c>
      <c r="E76" s="3" t="s">
        <v>175</v>
      </c>
      <c r="F76" s="5">
        <v>81488</v>
      </c>
      <c r="G76" s="6" t="s">
        <v>13</v>
      </c>
      <c r="H76" s="7">
        <v>280</v>
      </c>
      <c r="I76" s="8" t="s">
        <v>14</v>
      </c>
      <c r="J76" s="188" t="s">
        <v>425</v>
      </c>
      <c r="K76" s="188" t="s">
        <v>424</v>
      </c>
      <c r="L76" s="98" t="s">
        <v>425</v>
      </c>
      <c r="M76" s="189">
        <v>2</v>
      </c>
      <c r="N76" s="191">
        <v>3</v>
      </c>
      <c r="O76" s="191">
        <v>3</v>
      </c>
      <c r="P76" s="189">
        <v>2</v>
      </c>
      <c r="Q76" s="196">
        <v>635000</v>
      </c>
      <c r="R76" s="196">
        <v>0</v>
      </c>
      <c r="S76" s="196">
        <f t="shared" si="3"/>
        <v>635000</v>
      </c>
      <c r="T76" s="196">
        <v>0</v>
      </c>
      <c r="U76" s="196"/>
      <c r="V76" s="196">
        <f t="shared" si="4"/>
        <v>0</v>
      </c>
      <c r="W76" s="196">
        <f t="shared" si="5"/>
        <v>635000</v>
      </c>
      <c r="X76" s="192">
        <v>83487597.290000007</v>
      </c>
      <c r="Y76" s="192">
        <v>21369358.920000002</v>
      </c>
      <c r="Z76" s="193">
        <v>27458117.239999998</v>
      </c>
      <c r="AA76" s="194">
        <v>0.72615868491847668</v>
      </c>
      <c r="AB76" s="195">
        <v>-63084998.309999973</v>
      </c>
    </row>
    <row r="77" spans="1:28">
      <c r="A77" s="2">
        <v>72</v>
      </c>
      <c r="B77" s="2">
        <v>8</v>
      </c>
      <c r="C77" s="3" t="s">
        <v>166</v>
      </c>
      <c r="D77" s="4" t="s">
        <v>176</v>
      </c>
      <c r="E77" s="3" t="s">
        <v>177</v>
      </c>
      <c r="F77" s="5">
        <v>3920</v>
      </c>
      <c r="G77" s="6" t="s">
        <v>110</v>
      </c>
      <c r="H77" s="9">
        <v>10</v>
      </c>
      <c r="I77" s="8" t="s">
        <v>42</v>
      </c>
      <c r="J77" s="188" t="s">
        <v>423</v>
      </c>
      <c r="K77" s="188" t="s">
        <v>425</v>
      </c>
      <c r="L77" s="98" t="s">
        <v>426</v>
      </c>
      <c r="M77" s="190">
        <v>1</v>
      </c>
      <c r="N77" s="190">
        <v>1</v>
      </c>
      <c r="O77" s="190">
        <v>1</v>
      </c>
      <c r="P77" s="197">
        <v>0</v>
      </c>
      <c r="Q77" s="196">
        <v>953728</v>
      </c>
      <c r="R77" s="196">
        <v>0</v>
      </c>
      <c r="S77" s="196">
        <f t="shared" si="3"/>
        <v>953728</v>
      </c>
      <c r="T77" s="196">
        <v>103452</v>
      </c>
      <c r="U77" s="196"/>
      <c r="V77" s="196">
        <f t="shared" si="4"/>
        <v>103452</v>
      </c>
      <c r="W77" s="196">
        <f t="shared" si="5"/>
        <v>1057180</v>
      </c>
      <c r="X77" s="192">
        <v>19917924.309999999</v>
      </c>
      <c r="Y77" s="192">
        <v>73235.06</v>
      </c>
      <c r="Z77" s="193">
        <v>748804.14</v>
      </c>
      <c r="AA77" s="198">
        <v>3.1350773443365223</v>
      </c>
      <c r="AB77" s="195">
        <v>13434846.170000002</v>
      </c>
    </row>
    <row r="78" spans="1:28">
      <c r="A78" s="2">
        <v>73</v>
      </c>
      <c r="B78" s="2">
        <v>8</v>
      </c>
      <c r="C78" s="3" t="s">
        <v>166</v>
      </c>
      <c r="D78" s="4" t="s">
        <v>178</v>
      </c>
      <c r="E78" s="3" t="s">
        <v>179</v>
      </c>
      <c r="F78" s="5">
        <v>35655</v>
      </c>
      <c r="G78" s="6" t="s">
        <v>17</v>
      </c>
      <c r="H78" s="7">
        <v>40</v>
      </c>
      <c r="I78" s="8" t="s">
        <v>18</v>
      </c>
      <c r="J78" s="188" t="s">
        <v>426</v>
      </c>
      <c r="K78" s="188" t="s">
        <v>426</v>
      </c>
      <c r="L78" s="98" t="s">
        <v>426</v>
      </c>
      <c r="M78" s="199">
        <v>4</v>
      </c>
      <c r="N78" s="191">
        <v>3</v>
      </c>
      <c r="O78" s="202">
        <v>5</v>
      </c>
      <c r="P78" s="190">
        <v>1</v>
      </c>
      <c r="Q78" s="196">
        <v>500000</v>
      </c>
      <c r="R78" s="196">
        <v>1367500</v>
      </c>
      <c r="S78" s="196">
        <f t="shared" si="3"/>
        <v>1867500</v>
      </c>
      <c r="T78" s="196">
        <v>0</v>
      </c>
      <c r="U78" s="196"/>
      <c r="V78" s="196">
        <f t="shared" si="4"/>
        <v>0</v>
      </c>
      <c r="W78" s="196">
        <f t="shared" si="5"/>
        <v>1867500</v>
      </c>
      <c r="X78" s="192">
        <v>9591342.6400000006</v>
      </c>
      <c r="Y78" s="192">
        <v>8013012.5199999996</v>
      </c>
      <c r="Z78" s="193">
        <v>8930655.7100000009</v>
      </c>
      <c r="AA78" s="198">
        <v>0.97091856348119865</v>
      </c>
      <c r="AB78" s="195">
        <v>-1119631.4299999923</v>
      </c>
    </row>
    <row r="79" spans="1:28">
      <c r="A79" s="2">
        <v>74</v>
      </c>
      <c r="B79" s="2">
        <v>8</v>
      </c>
      <c r="C79" s="3" t="s">
        <v>166</v>
      </c>
      <c r="D79" s="4" t="s">
        <v>180</v>
      </c>
      <c r="E79" s="3" t="s">
        <v>181</v>
      </c>
      <c r="F79" s="5">
        <v>89783</v>
      </c>
      <c r="G79" s="6" t="s">
        <v>32</v>
      </c>
      <c r="H79" s="9">
        <v>150</v>
      </c>
      <c r="I79" s="8" t="s">
        <v>33</v>
      </c>
      <c r="J79" s="188" t="s">
        <v>423</v>
      </c>
      <c r="K79" s="188" t="s">
        <v>192</v>
      </c>
      <c r="L79" s="98" t="s">
        <v>426</v>
      </c>
      <c r="M79" s="200">
        <v>6</v>
      </c>
      <c r="N79" s="191">
        <v>3</v>
      </c>
      <c r="O79" s="201">
        <v>7</v>
      </c>
      <c r="P79" s="202">
        <v>5</v>
      </c>
      <c r="Q79" s="196">
        <v>0</v>
      </c>
      <c r="R79" s="196">
        <v>184500</v>
      </c>
      <c r="S79" s="196">
        <f t="shared" si="3"/>
        <v>184500</v>
      </c>
      <c r="T79" s="196">
        <v>0</v>
      </c>
      <c r="U79" s="196">
        <v>14137781</v>
      </c>
      <c r="V79" s="196">
        <f t="shared" si="4"/>
        <v>14137781</v>
      </c>
      <c r="W79" s="196">
        <f t="shared" si="5"/>
        <v>14322281</v>
      </c>
      <c r="X79" s="192">
        <v>-17718878.93</v>
      </c>
      <c r="Y79" s="192">
        <v>5684050.9900000002</v>
      </c>
      <c r="Z79" s="193">
        <v>8870300.2100000009</v>
      </c>
      <c r="AA79" s="194">
        <v>0.54426238361701584</v>
      </c>
      <c r="AB79" s="195">
        <v>-70701363.780000031</v>
      </c>
    </row>
    <row r="80" spans="1:28">
      <c r="A80" s="2">
        <v>75</v>
      </c>
      <c r="B80" s="2">
        <v>8</v>
      </c>
      <c r="C80" s="3" t="s">
        <v>166</v>
      </c>
      <c r="D80" s="4" t="s">
        <v>182</v>
      </c>
      <c r="E80" s="3" t="s">
        <v>183</v>
      </c>
      <c r="F80" s="5">
        <v>24417</v>
      </c>
      <c r="G80" s="6" t="s">
        <v>17</v>
      </c>
      <c r="H80" s="9">
        <v>35</v>
      </c>
      <c r="I80" s="8" t="s">
        <v>23</v>
      </c>
      <c r="J80" s="188" t="s">
        <v>425</v>
      </c>
      <c r="K80" s="188" t="s">
        <v>425</v>
      </c>
      <c r="L80" s="98" t="s">
        <v>424</v>
      </c>
      <c r="M80" s="191">
        <v>3</v>
      </c>
      <c r="N80" s="199">
        <v>4</v>
      </c>
      <c r="O80" s="201">
        <v>7</v>
      </c>
      <c r="P80" s="190">
        <v>1</v>
      </c>
      <c r="Q80" s="196">
        <v>0</v>
      </c>
      <c r="R80" s="196">
        <v>0</v>
      </c>
      <c r="S80" s="196">
        <f t="shared" si="3"/>
        <v>0</v>
      </c>
      <c r="T80" s="196">
        <v>0</v>
      </c>
      <c r="U80" s="196">
        <v>1167059</v>
      </c>
      <c r="V80" s="196">
        <f t="shared" si="4"/>
        <v>1167059</v>
      </c>
      <c r="W80" s="196">
        <f t="shared" si="5"/>
        <v>1167059</v>
      </c>
      <c r="X80" s="192">
        <v>5147272.46</v>
      </c>
      <c r="Y80" s="192">
        <v>7239836.7999999998</v>
      </c>
      <c r="Z80" s="193">
        <v>7708790.8600000003</v>
      </c>
      <c r="AA80" s="198">
        <v>0.88171655740315746</v>
      </c>
      <c r="AB80" s="195">
        <v>-2698763.2599999979</v>
      </c>
    </row>
    <row r="81" spans="1:28">
      <c r="A81" s="2">
        <v>76</v>
      </c>
      <c r="B81" s="2">
        <v>8</v>
      </c>
      <c r="C81" s="3" t="s">
        <v>166</v>
      </c>
      <c r="D81" s="4" t="s">
        <v>184</v>
      </c>
      <c r="E81" s="3" t="s">
        <v>185</v>
      </c>
      <c r="F81" s="5">
        <v>29145</v>
      </c>
      <c r="G81" s="6" t="s">
        <v>17</v>
      </c>
      <c r="H81" s="9">
        <v>34</v>
      </c>
      <c r="I81" s="8" t="s">
        <v>23</v>
      </c>
      <c r="J81" s="188" t="s">
        <v>425</v>
      </c>
      <c r="K81" s="188" t="s">
        <v>426</v>
      </c>
      <c r="L81" s="98" t="s">
        <v>426</v>
      </c>
      <c r="M81" s="191">
        <v>3</v>
      </c>
      <c r="N81" s="191">
        <v>3</v>
      </c>
      <c r="O81" s="202">
        <v>5</v>
      </c>
      <c r="P81" s="189">
        <v>2</v>
      </c>
      <c r="Q81" s="196">
        <v>0</v>
      </c>
      <c r="R81" s="196">
        <v>184500</v>
      </c>
      <c r="S81" s="196">
        <f t="shared" si="3"/>
        <v>184500</v>
      </c>
      <c r="T81" s="196">
        <v>0</v>
      </c>
      <c r="U81" s="196">
        <v>649777</v>
      </c>
      <c r="V81" s="196">
        <f t="shared" si="4"/>
        <v>649777</v>
      </c>
      <c r="W81" s="196">
        <f t="shared" si="5"/>
        <v>834277</v>
      </c>
      <c r="X81" s="192">
        <v>2128393.62</v>
      </c>
      <c r="Y81" s="192">
        <v>12468717.85</v>
      </c>
      <c r="Z81" s="193">
        <v>13025702.039999999</v>
      </c>
      <c r="AA81" s="198">
        <v>0.80492600078157239</v>
      </c>
      <c r="AB81" s="195">
        <v>-5719908.0500000007</v>
      </c>
    </row>
    <row r="82" spans="1:28">
      <c r="A82" s="2">
        <v>77</v>
      </c>
      <c r="B82" s="2">
        <v>8</v>
      </c>
      <c r="C82" s="3" t="s">
        <v>166</v>
      </c>
      <c r="D82" s="4" t="s">
        <v>186</v>
      </c>
      <c r="E82" s="3" t="s">
        <v>187</v>
      </c>
      <c r="F82" s="5">
        <v>35092</v>
      </c>
      <c r="G82" s="6" t="s">
        <v>17</v>
      </c>
      <c r="H82" s="7">
        <v>30</v>
      </c>
      <c r="I82" s="8" t="s">
        <v>18</v>
      </c>
      <c r="J82" s="188" t="s">
        <v>425</v>
      </c>
      <c r="K82" s="188" t="s">
        <v>192</v>
      </c>
      <c r="L82" s="98" t="s">
        <v>192</v>
      </c>
      <c r="M82" s="190">
        <v>1</v>
      </c>
      <c r="N82" s="190">
        <v>1</v>
      </c>
      <c r="O82" s="202">
        <v>5</v>
      </c>
      <c r="P82" s="190">
        <v>1</v>
      </c>
      <c r="Q82" s="196">
        <v>0</v>
      </c>
      <c r="R82" s="196">
        <v>184500</v>
      </c>
      <c r="S82" s="196">
        <f t="shared" si="3"/>
        <v>184500</v>
      </c>
      <c r="T82" s="196">
        <v>0</v>
      </c>
      <c r="U82" s="196">
        <v>74746</v>
      </c>
      <c r="V82" s="196">
        <f t="shared" si="4"/>
        <v>74746</v>
      </c>
      <c r="W82" s="196">
        <f t="shared" si="5"/>
        <v>259246</v>
      </c>
      <c r="X82" s="192">
        <v>8073704.9400000004</v>
      </c>
      <c r="Y82" s="192">
        <v>5354347.9000000004</v>
      </c>
      <c r="Z82" s="193">
        <v>6310477.7599999998</v>
      </c>
      <c r="AA82" s="198">
        <v>0.84517788593129139</v>
      </c>
      <c r="AB82" s="195">
        <v>-4867981.0100000016</v>
      </c>
    </row>
    <row r="83" spans="1:28">
      <c r="A83" s="2">
        <v>78</v>
      </c>
      <c r="B83" s="2">
        <v>8</v>
      </c>
      <c r="C83" s="3" t="s">
        <v>166</v>
      </c>
      <c r="D83" s="4" t="s">
        <v>188</v>
      </c>
      <c r="E83" s="3" t="s">
        <v>189</v>
      </c>
      <c r="F83" s="5">
        <v>42085</v>
      </c>
      <c r="G83" s="6" t="s">
        <v>17</v>
      </c>
      <c r="H83" s="9">
        <v>60</v>
      </c>
      <c r="I83" s="8" t="s">
        <v>50</v>
      </c>
      <c r="J83" s="188" t="s">
        <v>423</v>
      </c>
      <c r="K83" s="188" t="s">
        <v>425</v>
      </c>
      <c r="L83" s="98" t="s">
        <v>192</v>
      </c>
      <c r="M83" s="189">
        <v>2</v>
      </c>
      <c r="N83" s="191">
        <v>3</v>
      </c>
      <c r="O83" s="189">
        <v>2</v>
      </c>
      <c r="P83" s="189">
        <v>2</v>
      </c>
      <c r="Q83" s="196">
        <v>0</v>
      </c>
      <c r="R83" s="196">
        <v>0</v>
      </c>
      <c r="S83" s="196">
        <f t="shared" si="3"/>
        <v>0</v>
      </c>
      <c r="T83" s="196">
        <v>0</v>
      </c>
      <c r="U83" s="196">
        <v>702995</v>
      </c>
      <c r="V83" s="196">
        <f t="shared" si="4"/>
        <v>702995</v>
      </c>
      <c r="W83" s="196">
        <f t="shared" si="5"/>
        <v>702995</v>
      </c>
      <c r="X83" s="192">
        <v>14105279.02</v>
      </c>
      <c r="Y83" s="192">
        <v>6739288.4699999997</v>
      </c>
      <c r="Z83" s="193">
        <v>7543455.3899999997</v>
      </c>
      <c r="AA83" s="194">
        <v>0.51021769602740374</v>
      </c>
      <c r="AB83" s="195">
        <v>-26382373.950000007</v>
      </c>
    </row>
    <row r="84" spans="1:28">
      <c r="A84" s="2">
        <v>79</v>
      </c>
      <c r="B84" s="2">
        <v>8</v>
      </c>
      <c r="C84" s="3" t="s">
        <v>166</v>
      </c>
      <c r="D84" s="4" t="s">
        <v>190</v>
      </c>
      <c r="E84" s="3" t="s">
        <v>191</v>
      </c>
      <c r="F84" s="5">
        <v>84895</v>
      </c>
      <c r="G84" s="6" t="s">
        <v>192</v>
      </c>
      <c r="H84" s="9">
        <v>137</v>
      </c>
      <c r="I84" s="8" t="s">
        <v>33</v>
      </c>
      <c r="J84" s="188" t="s">
        <v>423</v>
      </c>
      <c r="K84" s="188" t="s">
        <v>423</v>
      </c>
      <c r="L84" s="98" t="s">
        <v>426</v>
      </c>
      <c r="M84" s="200">
        <v>6</v>
      </c>
      <c r="N84" s="200">
        <v>6</v>
      </c>
      <c r="O84" s="200">
        <v>6</v>
      </c>
      <c r="P84" s="189">
        <v>2</v>
      </c>
      <c r="Q84" s="196">
        <v>300000</v>
      </c>
      <c r="R84" s="196">
        <v>184500</v>
      </c>
      <c r="S84" s="196">
        <f t="shared" si="3"/>
        <v>484500</v>
      </c>
      <c r="T84" s="196">
        <v>0</v>
      </c>
      <c r="U84" s="196">
        <v>1789223</v>
      </c>
      <c r="V84" s="196">
        <f t="shared" si="4"/>
        <v>1789223</v>
      </c>
      <c r="W84" s="196">
        <f t="shared" si="5"/>
        <v>2273723</v>
      </c>
      <c r="X84" s="192">
        <v>10671521.66</v>
      </c>
      <c r="Y84" s="192">
        <v>11453216.109999999</v>
      </c>
      <c r="Z84" s="193">
        <v>14200393.98</v>
      </c>
      <c r="AA84" s="194">
        <v>0.72415666905811615</v>
      </c>
      <c r="AB84" s="195">
        <v>-38784497.440000013</v>
      </c>
    </row>
    <row r="85" spans="1:28">
      <c r="A85" s="2">
        <v>80</v>
      </c>
      <c r="B85" s="2">
        <v>8</v>
      </c>
      <c r="C85" s="3" t="s">
        <v>166</v>
      </c>
      <c r="D85" s="4" t="s">
        <v>193</v>
      </c>
      <c r="E85" s="3" t="s">
        <v>194</v>
      </c>
      <c r="F85" s="5">
        <v>46566</v>
      </c>
      <c r="G85" s="6" t="s">
        <v>17</v>
      </c>
      <c r="H85" s="9">
        <v>70</v>
      </c>
      <c r="I85" s="8" t="s">
        <v>18</v>
      </c>
      <c r="J85" s="188" t="s">
        <v>423</v>
      </c>
      <c r="K85" s="188" t="s">
        <v>425</v>
      </c>
      <c r="L85" s="98" t="s">
        <v>423</v>
      </c>
      <c r="M85" s="190">
        <v>1</v>
      </c>
      <c r="N85" s="190">
        <v>1</v>
      </c>
      <c r="O85" s="190">
        <v>1</v>
      </c>
      <c r="P85" s="197">
        <v>0</v>
      </c>
      <c r="Q85" s="196">
        <v>0</v>
      </c>
      <c r="R85" s="196">
        <v>184500</v>
      </c>
      <c r="S85" s="196">
        <f t="shared" si="3"/>
        <v>184500</v>
      </c>
      <c r="T85" s="196">
        <v>0</v>
      </c>
      <c r="U85" s="196"/>
      <c r="V85" s="196">
        <f t="shared" si="4"/>
        <v>0</v>
      </c>
      <c r="W85" s="196">
        <f t="shared" si="5"/>
        <v>184500</v>
      </c>
      <c r="X85" s="192">
        <v>33784362.039999999</v>
      </c>
      <c r="Y85" s="192">
        <v>17504807.760000002</v>
      </c>
      <c r="Z85" s="193">
        <v>18308094.100000001</v>
      </c>
      <c r="AA85" s="198">
        <v>1.543111511775394</v>
      </c>
      <c r="AB85" s="195">
        <v>16681713.620000005</v>
      </c>
    </row>
    <row r="86" spans="1:28">
      <c r="A86" s="2">
        <v>81</v>
      </c>
      <c r="B86" s="2">
        <v>8</v>
      </c>
      <c r="C86" s="3" t="s">
        <v>166</v>
      </c>
      <c r="D86" s="4" t="s">
        <v>195</v>
      </c>
      <c r="E86" s="3" t="s">
        <v>196</v>
      </c>
      <c r="F86" s="5">
        <v>86888</v>
      </c>
      <c r="G86" s="6" t="s">
        <v>32</v>
      </c>
      <c r="H86" s="9">
        <v>122</v>
      </c>
      <c r="I86" s="8" t="s">
        <v>33</v>
      </c>
      <c r="J86" s="188" t="s">
        <v>425</v>
      </c>
      <c r="K86" s="188" t="s">
        <v>424</v>
      </c>
      <c r="L86" s="98" t="s">
        <v>426</v>
      </c>
      <c r="M86" s="190">
        <v>1</v>
      </c>
      <c r="N86" s="199">
        <v>4</v>
      </c>
      <c r="O86" s="199">
        <v>4</v>
      </c>
      <c r="P86" s="190">
        <v>1</v>
      </c>
      <c r="Q86" s="196">
        <v>3338400</v>
      </c>
      <c r="R86" s="196">
        <v>184500</v>
      </c>
      <c r="S86" s="196">
        <f t="shared" si="3"/>
        <v>3522900</v>
      </c>
      <c r="T86" s="196">
        <v>0</v>
      </c>
      <c r="U86" s="196">
        <v>2758225</v>
      </c>
      <c r="V86" s="196">
        <f t="shared" si="4"/>
        <v>2758225</v>
      </c>
      <c r="W86" s="196">
        <f t="shared" si="5"/>
        <v>6281125</v>
      </c>
      <c r="X86" s="192">
        <v>16024134.4</v>
      </c>
      <c r="Y86" s="192">
        <v>23121604.039999999</v>
      </c>
      <c r="Z86" s="193">
        <v>25585443.870000001</v>
      </c>
      <c r="AA86" s="198">
        <v>0.90270375364282529</v>
      </c>
      <c r="AB86" s="195">
        <v>-7437803.1600000113</v>
      </c>
    </row>
    <row r="87" spans="1:28">
      <c r="A87" s="2">
        <v>82</v>
      </c>
      <c r="B87" s="2">
        <v>8</v>
      </c>
      <c r="C87" s="3" t="s">
        <v>166</v>
      </c>
      <c r="D87" s="4" t="s">
        <v>197</v>
      </c>
      <c r="E87" s="3" t="s">
        <v>198</v>
      </c>
      <c r="F87" s="5">
        <v>22098</v>
      </c>
      <c r="G87" s="6" t="s">
        <v>17</v>
      </c>
      <c r="H87" s="7">
        <v>30</v>
      </c>
      <c r="I87" s="8" t="s">
        <v>23</v>
      </c>
      <c r="J87" s="188" t="s">
        <v>425</v>
      </c>
      <c r="K87" s="188" t="s">
        <v>425</v>
      </c>
      <c r="L87" s="98" t="s">
        <v>426</v>
      </c>
      <c r="M87" s="200">
        <v>6</v>
      </c>
      <c r="N87" s="199">
        <v>4</v>
      </c>
      <c r="O87" s="201">
        <v>7</v>
      </c>
      <c r="P87" s="190">
        <v>1</v>
      </c>
      <c r="Q87" s="196">
        <v>0</v>
      </c>
      <c r="R87" s="196">
        <v>184500</v>
      </c>
      <c r="S87" s="196">
        <f t="shared" si="3"/>
        <v>184500</v>
      </c>
      <c r="T87" s="196">
        <v>0</v>
      </c>
      <c r="U87" s="196">
        <v>736586</v>
      </c>
      <c r="V87" s="196">
        <f t="shared" si="4"/>
        <v>736586</v>
      </c>
      <c r="W87" s="196">
        <f t="shared" si="5"/>
        <v>921086</v>
      </c>
      <c r="X87" s="192">
        <v>3816407.9</v>
      </c>
      <c r="Y87" s="192">
        <v>6594361.3099999996</v>
      </c>
      <c r="Z87" s="193">
        <v>7193898.8099999996</v>
      </c>
      <c r="AA87" s="198">
        <v>0.86879398921158579</v>
      </c>
      <c r="AB87" s="195">
        <v>-3163762.5699999966</v>
      </c>
    </row>
    <row r="88" spans="1:28">
      <c r="A88" s="2">
        <v>83</v>
      </c>
      <c r="B88" s="2">
        <v>8</v>
      </c>
      <c r="C88" s="3" t="s">
        <v>166</v>
      </c>
      <c r="D88" s="4" t="s">
        <v>199</v>
      </c>
      <c r="E88" s="3" t="s">
        <v>200</v>
      </c>
      <c r="F88" s="5">
        <v>20546</v>
      </c>
      <c r="G88" s="6" t="s">
        <v>17</v>
      </c>
      <c r="H88" s="9">
        <v>34</v>
      </c>
      <c r="I88" s="8" t="s">
        <v>23</v>
      </c>
      <c r="J88" s="188" t="s">
        <v>424</v>
      </c>
      <c r="K88" s="188" t="s">
        <v>423</v>
      </c>
      <c r="L88" s="98" t="s">
        <v>192</v>
      </c>
      <c r="M88" s="191">
        <v>3</v>
      </c>
      <c r="N88" s="191">
        <v>3</v>
      </c>
      <c r="O88" s="189">
        <v>2</v>
      </c>
      <c r="P88" s="189">
        <v>2</v>
      </c>
      <c r="Q88" s="196">
        <v>0</v>
      </c>
      <c r="R88" s="196">
        <v>0</v>
      </c>
      <c r="S88" s="196">
        <f t="shared" si="3"/>
        <v>0</v>
      </c>
      <c r="T88" s="196">
        <v>0</v>
      </c>
      <c r="U88" s="196">
        <v>662054</v>
      </c>
      <c r="V88" s="196">
        <f t="shared" si="4"/>
        <v>662054</v>
      </c>
      <c r="W88" s="196">
        <f t="shared" si="5"/>
        <v>662054</v>
      </c>
      <c r="X88" s="192">
        <v>3478968.69</v>
      </c>
      <c r="Y88" s="192">
        <v>799740.54</v>
      </c>
      <c r="Z88" s="193">
        <v>1262731.26</v>
      </c>
      <c r="AA88" s="194">
        <v>0.49106985925788704</v>
      </c>
      <c r="AB88" s="195">
        <v>-16706637.070000004</v>
      </c>
    </row>
    <row r="89" spans="1:28">
      <c r="A89" s="2">
        <v>84</v>
      </c>
      <c r="B89" s="2">
        <v>8</v>
      </c>
      <c r="C89" s="3" t="s">
        <v>166</v>
      </c>
      <c r="D89" s="4" t="s">
        <v>201</v>
      </c>
      <c r="E89" s="3" t="s">
        <v>202</v>
      </c>
      <c r="F89" s="5">
        <v>23229</v>
      </c>
      <c r="G89" s="6" t="s">
        <v>17</v>
      </c>
      <c r="H89" s="7">
        <v>30</v>
      </c>
      <c r="I89" s="8" t="s">
        <v>23</v>
      </c>
      <c r="J89" s="188" t="s">
        <v>425</v>
      </c>
      <c r="K89" s="188" t="s">
        <v>425</v>
      </c>
      <c r="L89" s="98" t="s">
        <v>423</v>
      </c>
      <c r="M89" s="190">
        <v>1</v>
      </c>
      <c r="N89" s="191">
        <v>3</v>
      </c>
      <c r="O89" s="201">
        <v>7</v>
      </c>
      <c r="P89" s="190">
        <v>1</v>
      </c>
      <c r="Q89" s="196">
        <v>0</v>
      </c>
      <c r="R89" s="196">
        <v>1642280</v>
      </c>
      <c r="S89" s="196">
        <f t="shared" si="3"/>
        <v>1642280</v>
      </c>
      <c r="T89" s="196">
        <v>0</v>
      </c>
      <c r="U89" s="196">
        <v>866811</v>
      </c>
      <c r="V89" s="196">
        <f t="shared" si="4"/>
        <v>866811</v>
      </c>
      <c r="W89" s="196">
        <f t="shared" si="5"/>
        <v>2509091</v>
      </c>
      <c r="X89" s="192">
        <v>6736651.3200000003</v>
      </c>
      <c r="Y89" s="192">
        <v>10387273.199999999</v>
      </c>
      <c r="Z89" s="193">
        <v>10939500</v>
      </c>
      <c r="AA89" s="198">
        <v>0.88801392709933158</v>
      </c>
      <c r="AB89" s="195">
        <v>-3103507.8000000045</v>
      </c>
    </row>
    <row r="90" spans="1:28">
      <c r="A90" s="2">
        <v>85</v>
      </c>
      <c r="B90" s="2">
        <v>8</v>
      </c>
      <c r="C90" s="3" t="s">
        <v>166</v>
      </c>
      <c r="D90" s="4" t="s">
        <v>203</v>
      </c>
      <c r="E90" s="3" t="s">
        <v>204</v>
      </c>
      <c r="F90" s="5">
        <v>19357</v>
      </c>
      <c r="G90" s="6" t="s">
        <v>17</v>
      </c>
      <c r="H90" s="9">
        <v>40</v>
      </c>
      <c r="I90" s="8" t="s">
        <v>23</v>
      </c>
      <c r="J90" s="188" t="s">
        <v>425</v>
      </c>
      <c r="K90" s="188" t="s">
        <v>426</v>
      </c>
      <c r="L90" s="98" t="s">
        <v>424</v>
      </c>
      <c r="M90" s="191">
        <v>3</v>
      </c>
      <c r="N90" s="189">
        <v>2</v>
      </c>
      <c r="O90" s="201">
        <v>7</v>
      </c>
      <c r="P90" s="191">
        <v>3</v>
      </c>
      <c r="Q90" s="196">
        <v>0</v>
      </c>
      <c r="R90" s="196">
        <v>0</v>
      </c>
      <c r="S90" s="196">
        <f t="shared" si="3"/>
        <v>0</v>
      </c>
      <c r="T90" s="196">
        <v>0</v>
      </c>
      <c r="U90" s="196">
        <v>55936</v>
      </c>
      <c r="V90" s="196">
        <f t="shared" si="4"/>
        <v>55936</v>
      </c>
      <c r="W90" s="196">
        <f t="shared" si="5"/>
        <v>55936</v>
      </c>
      <c r="X90" s="192">
        <v>1049381.1000000001</v>
      </c>
      <c r="Y90" s="192">
        <v>348652.64</v>
      </c>
      <c r="Z90" s="193">
        <v>631066.02</v>
      </c>
      <c r="AA90" s="194">
        <v>0.77055852743682063</v>
      </c>
      <c r="AB90" s="195">
        <v>-5296332.8999999985</v>
      </c>
    </row>
    <row r="91" spans="1:28">
      <c r="A91" s="2">
        <v>86</v>
      </c>
      <c r="B91" s="2">
        <v>8</v>
      </c>
      <c r="C91" s="3" t="s">
        <v>166</v>
      </c>
      <c r="D91" s="4" t="s">
        <v>205</v>
      </c>
      <c r="E91" s="3" t="s">
        <v>206</v>
      </c>
      <c r="F91" s="5">
        <v>96461</v>
      </c>
      <c r="G91" s="6" t="s">
        <v>32</v>
      </c>
      <c r="H91" s="9">
        <v>138</v>
      </c>
      <c r="I91" s="8" t="s">
        <v>33</v>
      </c>
      <c r="J91" s="188" t="s">
        <v>423</v>
      </c>
      <c r="K91" s="188" t="s">
        <v>192</v>
      </c>
      <c r="L91" s="98" t="s">
        <v>426</v>
      </c>
      <c r="M91" s="200">
        <v>6</v>
      </c>
      <c r="N91" s="191">
        <v>3</v>
      </c>
      <c r="O91" s="200">
        <v>6</v>
      </c>
      <c r="P91" s="191">
        <v>3</v>
      </c>
      <c r="Q91" s="196">
        <v>0</v>
      </c>
      <c r="R91" s="196">
        <v>184500</v>
      </c>
      <c r="S91" s="196">
        <f t="shared" si="3"/>
        <v>184500</v>
      </c>
      <c r="T91" s="196">
        <v>0</v>
      </c>
      <c r="U91" s="196">
        <v>9567679</v>
      </c>
      <c r="V91" s="196">
        <f t="shared" si="4"/>
        <v>9567679</v>
      </c>
      <c r="W91" s="196">
        <f t="shared" si="5"/>
        <v>9752179</v>
      </c>
      <c r="X91" s="192">
        <v>13206390.109999999</v>
      </c>
      <c r="Y91" s="192">
        <v>32472774.539999999</v>
      </c>
      <c r="Z91" s="193">
        <v>35490403.100000001</v>
      </c>
      <c r="AA91" s="194">
        <v>0.68790804106988601</v>
      </c>
      <c r="AB91" s="195">
        <v>-36964879.150000036</v>
      </c>
    </row>
    <row r="92" spans="1:28">
      <c r="A92" s="2">
        <v>87</v>
      </c>
      <c r="B92" s="2">
        <v>8</v>
      </c>
      <c r="C92" s="3" t="s">
        <v>166</v>
      </c>
      <c r="D92" s="4" t="s">
        <v>207</v>
      </c>
      <c r="E92" s="3" t="s">
        <v>208</v>
      </c>
      <c r="F92" s="5">
        <v>17958</v>
      </c>
      <c r="G92" s="6" t="s">
        <v>17</v>
      </c>
      <c r="H92" s="7">
        <v>30</v>
      </c>
      <c r="I92" s="8" t="s">
        <v>23</v>
      </c>
      <c r="J92" s="188" t="s">
        <v>424</v>
      </c>
      <c r="K92" s="188" t="s">
        <v>426</v>
      </c>
      <c r="L92" s="98" t="s">
        <v>425</v>
      </c>
      <c r="M92" s="202">
        <v>5</v>
      </c>
      <c r="N92" s="189">
        <v>2</v>
      </c>
      <c r="O92" s="201">
        <v>7</v>
      </c>
      <c r="P92" s="190">
        <v>1</v>
      </c>
      <c r="Q92" s="196">
        <v>0</v>
      </c>
      <c r="R92" s="196">
        <v>0</v>
      </c>
      <c r="S92" s="196">
        <f t="shared" si="3"/>
        <v>0</v>
      </c>
      <c r="T92" s="196">
        <v>0</v>
      </c>
      <c r="U92" s="196">
        <v>186063</v>
      </c>
      <c r="V92" s="196">
        <f t="shared" si="4"/>
        <v>186063</v>
      </c>
      <c r="W92" s="196">
        <f t="shared" si="5"/>
        <v>186063</v>
      </c>
      <c r="X92" s="192">
        <v>3000713.6</v>
      </c>
      <c r="Y92" s="192">
        <v>5627396.9000000004</v>
      </c>
      <c r="Z92" s="193">
        <v>6219713.21</v>
      </c>
      <c r="AA92" s="198">
        <v>0.89773306354050686</v>
      </c>
      <c r="AB92" s="195">
        <v>-1935935.5199999996</v>
      </c>
    </row>
    <row r="93" spans="1:28">
      <c r="A93" s="2">
        <v>88</v>
      </c>
      <c r="B93" s="2">
        <v>8</v>
      </c>
      <c r="C93" s="3" t="s">
        <v>166</v>
      </c>
      <c r="D93" s="4" t="s">
        <v>209</v>
      </c>
      <c r="E93" s="3" t="s">
        <v>210</v>
      </c>
      <c r="F93" s="5">
        <v>18961</v>
      </c>
      <c r="G93" s="6" t="s">
        <v>17</v>
      </c>
      <c r="H93" s="7">
        <v>30</v>
      </c>
      <c r="I93" s="8" t="s">
        <v>211</v>
      </c>
      <c r="J93" s="188" t="s">
        <v>424</v>
      </c>
      <c r="K93" s="188" t="s">
        <v>426</v>
      </c>
      <c r="L93" s="98" t="s">
        <v>423</v>
      </c>
      <c r="M93" s="190">
        <v>1</v>
      </c>
      <c r="N93" s="190">
        <v>1</v>
      </c>
      <c r="O93" s="189">
        <v>2</v>
      </c>
      <c r="P93" s="197">
        <v>0</v>
      </c>
      <c r="Q93" s="196">
        <v>0</v>
      </c>
      <c r="R93" s="196">
        <v>0</v>
      </c>
      <c r="S93" s="196">
        <f t="shared" si="3"/>
        <v>0</v>
      </c>
      <c r="T93" s="196">
        <v>0</v>
      </c>
      <c r="U93" s="196"/>
      <c r="V93" s="196">
        <f t="shared" si="4"/>
        <v>0</v>
      </c>
      <c r="W93" s="196">
        <f t="shared" si="5"/>
        <v>0</v>
      </c>
      <c r="X93" s="192">
        <v>12360566.9</v>
      </c>
      <c r="Y93" s="192">
        <v>6605446.9199999999</v>
      </c>
      <c r="Z93" s="193">
        <v>7158179.0499999998</v>
      </c>
      <c r="AA93" s="198">
        <v>1.173582164233745</v>
      </c>
      <c r="AB93" s="195">
        <v>3506174.1200000048</v>
      </c>
    </row>
    <row r="94" spans="1:28">
      <c r="A94" s="52" t="s">
        <v>212</v>
      </c>
      <c r="B94" s="52"/>
      <c r="C94" s="52"/>
      <c r="D94" s="52"/>
      <c r="E94" s="52"/>
      <c r="F94" s="205">
        <f>SUM(F6:F93)</f>
        <v>4052596</v>
      </c>
      <c r="G94" s="12"/>
      <c r="H94" s="11"/>
      <c r="I94" s="12"/>
      <c r="J94" s="12"/>
      <c r="K94" s="12"/>
      <c r="L94" s="12"/>
      <c r="M94" s="12"/>
      <c r="N94" s="12"/>
      <c r="O94" s="12"/>
      <c r="P94" s="12"/>
      <c r="Q94" s="205">
        <f>SUM(Q6:Q93)</f>
        <v>43322703</v>
      </c>
      <c r="R94" s="205">
        <f t="shared" ref="R94:W94" si="6">SUM(R6:R93)</f>
        <v>63505350</v>
      </c>
      <c r="S94" s="205">
        <f t="shared" si="6"/>
        <v>106828053</v>
      </c>
      <c r="T94" s="205">
        <f t="shared" si="6"/>
        <v>12543756</v>
      </c>
      <c r="U94" s="205">
        <f t="shared" si="6"/>
        <v>149203319</v>
      </c>
      <c r="V94" s="205">
        <f t="shared" si="6"/>
        <v>161747075</v>
      </c>
      <c r="W94" s="205">
        <f t="shared" si="6"/>
        <v>268575128</v>
      </c>
      <c r="X94" s="18">
        <f>SUM(X6:X93)</f>
        <v>4466908640.4699974</v>
      </c>
      <c r="Y94" s="18">
        <f t="shared" ref="Y94:Z94" si="7">SUM(Y6:Y93)</f>
        <v>1290985675.3499997</v>
      </c>
      <c r="Z94" s="18">
        <f t="shared" si="7"/>
        <v>1420369394.4000001</v>
      </c>
      <c r="AA94" s="18"/>
      <c r="AB94" s="18">
        <f t="shared" ref="AB94" si="8">SUM(AB6:AB93)</f>
        <v>-423144394.87999964</v>
      </c>
    </row>
    <row r="95" spans="1:28">
      <c r="AA95" s="160"/>
    </row>
    <row r="96" spans="1:28">
      <c r="AA96" s="160"/>
    </row>
  </sheetData>
  <mergeCells count="32">
    <mergeCell ref="AB4:AB5"/>
    <mergeCell ref="R4:R5"/>
    <mergeCell ref="S4:S5"/>
    <mergeCell ref="T4:V4"/>
    <mergeCell ref="W4:W5"/>
    <mergeCell ref="A94:E94"/>
    <mergeCell ref="X3:AB3"/>
    <mergeCell ref="X4:X5"/>
    <mergeCell ref="Y4:Y5"/>
    <mergeCell ref="Z4:Z5"/>
    <mergeCell ref="AA4:AA5"/>
    <mergeCell ref="Q4:Q5"/>
    <mergeCell ref="N4:N5"/>
    <mergeCell ref="O4:O5"/>
    <mergeCell ref="P4:P5"/>
    <mergeCell ref="Q3:W3"/>
    <mergeCell ref="J3:L3"/>
    <mergeCell ref="M3:P3"/>
    <mergeCell ref="J4:J5"/>
    <mergeCell ref="K4:K5"/>
    <mergeCell ref="L4:L5"/>
    <mergeCell ref="M4:M5"/>
    <mergeCell ref="G3:G5"/>
    <mergeCell ref="H3:H5"/>
    <mergeCell ref="I3:I5"/>
    <mergeCell ref="B2:F2"/>
    <mergeCell ref="A3:A5"/>
    <mergeCell ref="B3:B5"/>
    <mergeCell ref="C3:C5"/>
    <mergeCell ref="D3:D5"/>
    <mergeCell ref="E3:E5"/>
    <mergeCell ref="F3:F5"/>
  </mergeCells>
  <conditionalFormatting sqref="J6:J17">
    <cfRule type="colorScale" priority="7">
      <colorScale>
        <cfvo type="min"/>
        <cfvo type="max"/>
        <color rgb="FFFF7128"/>
        <color rgb="FFFFEF9C"/>
      </colorScale>
    </cfRule>
  </conditionalFormatting>
  <conditionalFormatting sqref="J40:J57">
    <cfRule type="colorScale" priority="9">
      <colorScale>
        <cfvo type="min"/>
        <cfvo type="max"/>
        <color rgb="FFFF7128"/>
        <color rgb="FFFFEF9C"/>
      </colorScale>
    </cfRule>
  </conditionalFormatting>
  <conditionalFormatting sqref="J58:J66">
    <cfRule type="colorScale" priority="8">
      <colorScale>
        <cfvo type="min"/>
        <cfvo type="max"/>
        <color rgb="FFFF7128"/>
        <color rgb="FFFFEF9C"/>
      </colorScale>
    </cfRule>
  </conditionalFormatting>
  <conditionalFormatting sqref="J67:J78">
    <cfRule type="colorScale" priority="12">
      <colorScale>
        <cfvo type="min"/>
        <cfvo type="max"/>
        <color rgb="FFFF7128"/>
        <color rgb="FFFFEF9C"/>
      </colorScale>
    </cfRule>
  </conditionalFormatting>
  <conditionalFormatting sqref="J79:J86 J18:J25">
    <cfRule type="colorScale" priority="11">
      <colorScale>
        <cfvo type="min"/>
        <cfvo type="max"/>
        <color rgb="FFFF7128"/>
        <color rgb="FFFFEF9C"/>
      </colorScale>
    </cfRule>
  </conditionalFormatting>
  <conditionalFormatting sqref="J87:J93 J26:J39">
    <cfRule type="colorScale" priority="10">
      <colorScale>
        <cfvo type="min"/>
        <cfvo type="max"/>
        <color rgb="FFFF7128"/>
        <color rgb="FFFFEF9C"/>
      </colorScale>
    </cfRule>
  </conditionalFormatting>
  <conditionalFormatting sqref="J6:L93">
    <cfRule type="containsText" dxfId="4" priority="1" operator="containsText" text="F">
      <formula>NOT(ISERROR(SEARCH("F",J6)))</formula>
    </cfRule>
    <cfRule type="containsText" dxfId="3" priority="2" operator="containsText" text="D">
      <formula>NOT(ISERROR(SEARCH("D",J6)))</formula>
    </cfRule>
    <cfRule type="containsText" dxfId="2" priority="3" operator="containsText" text="C">
      <formula>NOT(ISERROR(SEARCH("C",J6)))</formula>
    </cfRule>
    <cfRule type="containsText" dxfId="1" priority="4" operator="containsText" text="B">
      <formula>NOT(ISERROR(SEARCH("B",J6)))</formula>
    </cfRule>
    <cfRule type="containsText" dxfId="0" priority="5" operator="containsText" text="A">
      <formula>NOT(ISERROR(SEARCH("A",J6)))</formula>
    </cfRule>
  </conditionalFormatting>
  <conditionalFormatting sqref="K6:K93">
    <cfRule type="colorScale" priority="6">
      <colorScale>
        <cfvo type="min"/>
        <cfvo type="max"/>
        <color rgb="FFFF7128"/>
        <color rgb="FFFFEF9C"/>
      </colorScale>
    </cfRule>
  </conditionalFormatting>
  <conditionalFormatting sqref="L6:L93">
    <cfRule type="colorScale" priority="13">
      <colorScale>
        <cfvo type="min"/>
        <cfvo type="max"/>
        <color rgb="FFFF7128"/>
        <color rgb="FFFFEF9C"/>
      </colorScale>
    </cfRule>
  </conditionalFormatting>
  <printOptions horizontalCentered="1"/>
  <pageMargins left="0.11811023622047245" right="0.11811023622047245" top="0.35433070866141736" bottom="0.35433070866141736" header="0.11811023622047245" footer="0.11811023622047245"/>
  <pageSetup paperSize="9" scale="75" orientation="landscape" verticalDpi="0" r:id="rId1"/>
  <headerFooter>
    <oddFooter>&amp;A&amp;RPage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1.รายรับ UC Basic Payment</vt:lpstr>
      <vt:lpstr>2.รวมรับ UC Basic Payment จว.</vt:lpstr>
      <vt:lpstr>3.รายได้ คชจ ราย รพ</vt:lpstr>
      <vt:lpstr>4. รายได้ คชจ รวม จว.</vt:lpstr>
      <vt:lpstr>5.เงินบริหารระดับเขต</vt:lpstr>
      <vt:lpstr>6.ปรับเกลี่ยเงินบริหารเขต ปี 68</vt:lpstr>
      <vt:lpstr>7.สรุปได้รับ CFปี68 ราย รพ</vt:lpstr>
      <vt:lpstr>'1.รายรับ UC Basic Payment'!Print_Titles</vt:lpstr>
      <vt:lpstr>'2.รวมรับ UC Basic Payment จว.'!Print_Titles</vt:lpstr>
      <vt:lpstr>'3.รายได้ คชจ ราย รพ'!Print_Titles</vt:lpstr>
      <vt:lpstr>'7.สรุปได้รับ CFปี68 ราย รพ'!Print_Titles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SWIFT</dc:creator>
  <cp:lastModifiedBy>SWIFT</cp:lastModifiedBy>
  <cp:lastPrinted>2025-11-26T06:49:33Z</cp:lastPrinted>
  <dcterms:created xsi:type="dcterms:W3CDTF">2025-11-25T14:25:00Z</dcterms:created>
  <dcterms:modified xsi:type="dcterms:W3CDTF">2025-11-26T06:49:39Z</dcterms:modified>
</cp:coreProperties>
</file>