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8\Risk Score R8 68\12.ก.ย.68\"/>
    </mc:Choice>
  </mc:AlternateContent>
  <xr:revisionPtr revIDLastSave="0" documentId="13_ncr:1_{BC0123FF-C19C-4490-88A9-B54E71BCD18E}" xr6:coauthVersionLast="47" xr6:coauthVersionMax="47" xr10:uidLastSave="{00000000-0000-0000-0000-000000000000}"/>
  <bookViews>
    <workbookView xWindow="-108" yWindow="-108" windowWidth="23256" windowHeight="13896" tabRatio="905" activeTab="1" xr2:uid="{CE50AA84-6530-4601-8C5B-1A576150013D}"/>
  </bookViews>
  <sheets>
    <sheet name="เกณฑ์" sheetId="1" r:id="rId1"/>
    <sheet name="เปรียบเทียบFEED ก.ย.67-ก.ย. 68" sheetId="9" r:id="rId2"/>
    <sheet name="FEED ก.ย.68" sheetId="3" r:id="rId3"/>
    <sheet name="FEED ก.ย.67" sheetId="4" r:id="rId4"/>
  </sheets>
  <definedNames>
    <definedName name="_xlnm._FilterDatabase" localSheetId="2" hidden="1">'FEED ก.ย.68'!$A$4:$AO$92</definedName>
    <definedName name="_xlnm._FilterDatabase" localSheetId="1" hidden="1">'เปรียบเทียบFEED ก.ย.67-ก.ย. 68'!$A$4:$Y$92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9" l="1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X5" i="9" l="1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X50" i="9"/>
  <c r="X51" i="9"/>
  <c r="X52" i="9"/>
  <c r="X53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8" i="9"/>
  <c r="X69" i="9"/>
  <c r="X70" i="9"/>
  <c r="X71" i="9"/>
  <c r="X72" i="9"/>
  <c r="X73" i="9"/>
  <c r="X74" i="9"/>
  <c r="X75" i="9"/>
  <c r="X76" i="9"/>
  <c r="X77" i="9"/>
  <c r="X78" i="9"/>
  <c r="X79" i="9"/>
  <c r="X80" i="9"/>
  <c r="X81" i="9"/>
  <c r="X82" i="9"/>
  <c r="X83" i="9"/>
  <c r="X84" i="9"/>
  <c r="X85" i="9"/>
  <c r="X86" i="9"/>
  <c r="X87" i="9"/>
  <c r="X88" i="9"/>
  <c r="X89" i="9"/>
  <c r="X90" i="9"/>
  <c r="X91" i="9"/>
  <c r="X92" i="9"/>
  <c r="X10" i="9"/>
  <c r="X9" i="9"/>
  <c r="X8" i="9"/>
  <c r="X7" i="9"/>
  <c r="X6" i="9"/>
  <c r="W92" i="9"/>
  <c r="V92" i="9"/>
  <c r="U92" i="9"/>
  <c r="W91" i="9"/>
  <c r="V91" i="9"/>
  <c r="U91" i="9"/>
  <c r="W90" i="9"/>
  <c r="V90" i="9"/>
  <c r="U90" i="9"/>
  <c r="W89" i="9"/>
  <c r="V89" i="9"/>
  <c r="U89" i="9"/>
  <c r="W88" i="9"/>
  <c r="V88" i="9"/>
  <c r="U88" i="9"/>
  <c r="W87" i="9"/>
  <c r="V87" i="9"/>
  <c r="U87" i="9"/>
  <c r="W86" i="9"/>
  <c r="V86" i="9"/>
  <c r="U86" i="9"/>
  <c r="W85" i="9"/>
  <c r="V85" i="9"/>
  <c r="U85" i="9"/>
  <c r="W84" i="9"/>
  <c r="V84" i="9"/>
  <c r="U84" i="9"/>
  <c r="W83" i="9"/>
  <c r="V83" i="9"/>
  <c r="U83" i="9"/>
  <c r="W82" i="9"/>
  <c r="V82" i="9"/>
  <c r="U82" i="9"/>
  <c r="W81" i="9"/>
  <c r="V81" i="9"/>
  <c r="U81" i="9"/>
  <c r="W80" i="9"/>
  <c r="V80" i="9"/>
  <c r="U80" i="9"/>
  <c r="W79" i="9"/>
  <c r="V79" i="9"/>
  <c r="U79" i="9"/>
  <c r="W78" i="9"/>
  <c r="V78" i="9"/>
  <c r="U78" i="9"/>
  <c r="W77" i="9"/>
  <c r="V77" i="9"/>
  <c r="U77" i="9"/>
  <c r="W76" i="9"/>
  <c r="V76" i="9"/>
  <c r="U76" i="9"/>
  <c r="W75" i="9"/>
  <c r="V75" i="9"/>
  <c r="U75" i="9"/>
  <c r="W74" i="9"/>
  <c r="V74" i="9"/>
  <c r="U74" i="9"/>
  <c r="W73" i="9"/>
  <c r="V73" i="9"/>
  <c r="U73" i="9"/>
  <c r="W72" i="9"/>
  <c r="V72" i="9"/>
  <c r="U72" i="9"/>
  <c r="W71" i="9"/>
  <c r="V71" i="9"/>
  <c r="U71" i="9"/>
  <c r="W70" i="9"/>
  <c r="V70" i="9"/>
  <c r="U70" i="9"/>
  <c r="W69" i="9"/>
  <c r="V69" i="9"/>
  <c r="U69" i="9"/>
  <c r="W68" i="9"/>
  <c r="V68" i="9"/>
  <c r="U68" i="9"/>
  <c r="W67" i="9"/>
  <c r="V67" i="9"/>
  <c r="U67" i="9"/>
  <c r="W66" i="9"/>
  <c r="V66" i="9"/>
  <c r="U66" i="9"/>
  <c r="W65" i="9"/>
  <c r="V65" i="9"/>
  <c r="U65" i="9"/>
  <c r="W64" i="9"/>
  <c r="V64" i="9"/>
  <c r="U64" i="9"/>
  <c r="W63" i="9"/>
  <c r="V63" i="9"/>
  <c r="U63" i="9"/>
  <c r="W62" i="9"/>
  <c r="V62" i="9"/>
  <c r="U62" i="9"/>
  <c r="W61" i="9"/>
  <c r="V61" i="9"/>
  <c r="U61" i="9"/>
  <c r="W60" i="9"/>
  <c r="V60" i="9"/>
  <c r="U60" i="9"/>
  <c r="W59" i="9"/>
  <c r="V59" i="9"/>
  <c r="U59" i="9"/>
  <c r="W58" i="9"/>
  <c r="V58" i="9"/>
  <c r="U58" i="9"/>
  <c r="W57" i="9"/>
  <c r="V57" i="9"/>
  <c r="U57" i="9"/>
  <c r="W56" i="9"/>
  <c r="V56" i="9"/>
  <c r="U56" i="9"/>
  <c r="W55" i="9"/>
  <c r="V55" i="9"/>
  <c r="U55" i="9"/>
  <c r="W54" i="9"/>
  <c r="V54" i="9"/>
  <c r="U54" i="9"/>
  <c r="W53" i="9"/>
  <c r="V53" i="9"/>
  <c r="U53" i="9"/>
  <c r="W52" i="9"/>
  <c r="V52" i="9"/>
  <c r="U52" i="9"/>
  <c r="W51" i="9"/>
  <c r="V51" i="9"/>
  <c r="U51" i="9"/>
  <c r="W50" i="9"/>
  <c r="V50" i="9"/>
  <c r="U50" i="9"/>
  <c r="W49" i="9"/>
  <c r="V49" i="9"/>
  <c r="U49" i="9"/>
  <c r="W48" i="9"/>
  <c r="V48" i="9"/>
  <c r="U48" i="9"/>
  <c r="W47" i="9"/>
  <c r="V47" i="9"/>
  <c r="U47" i="9"/>
  <c r="W46" i="9"/>
  <c r="V46" i="9"/>
  <c r="U46" i="9"/>
  <c r="W45" i="9"/>
  <c r="V45" i="9"/>
  <c r="U45" i="9"/>
  <c r="W44" i="9"/>
  <c r="V44" i="9"/>
  <c r="U44" i="9"/>
  <c r="W43" i="9"/>
  <c r="V43" i="9"/>
  <c r="U43" i="9"/>
  <c r="W42" i="9"/>
  <c r="V42" i="9"/>
  <c r="U42" i="9"/>
  <c r="W41" i="9"/>
  <c r="V41" i="9"/>
  <c r="U41" i="9"/>
  <c r="W40" i="9"/>
  <c r="V40" i="9"/>
  <c r="U40" i="9"/>
  <c r="W39" i="9"/>
  <c r="V39" i="9"/>
  <c r="U39" i="9"/>
  <c r="W38" i="9"/>
  <c r="V38" i="9"/>
  <c r="U38" i="9"/>
  <c r="W37" i="9"/>
  <c r="V37" i="9"/>
  <c r="U37" i="9"/>
  <c r="W36" i="9"/>
  <c r="V36" i="9"/>
  <c r="U36" i="9"/>
  <c r="W35" i="9"/>
  <c r="V35" i="9"/>
  <c r="U35" i="9"/>
  <c r="W34" i="9"/>
  <c r="V34" i="9"/>
  <c r="U34" i="9"/>
  <c r="W33" i="9"/>
  <c r="V33" i="9"/>
  <c r="U33" i="9"/>
  <c r="W32" i="9"/>
  <c r="V32" i="9"/>
  <c r="U32" i="9"/>
  <c r="W31" i="9"/>
  <c r="V31" i="9"/>
  <c r="U31" i="9"/>
  <c r="W30" i="9"/>
  <c r="V30" i="9"/>
  <c r="U30" i="9"/>
  <c r="W29" i="9"/>
  <c r="V29" i="9"/>
  <c r="U29" i="9"/>
  <c r="W28" i="9"/>
  <c r="V28" i="9"/>
  <c r="U28" i="9"/>
  <c r="W27" i="9"/>
  <c r="V27" i="9"/>
  <c r="U27" i="9"/>
  <c r="W26" i="9"/>
  <c r="V26" i="9"/>
  <c r="U26" i="9"/>
  <c r="W25" i="9"/>
  <c r="V25" i="9"/>
  <c r="U25" i="9"/>
  <c r="W24" i="9"/>
  <c r="V24" i="9"/>
  <c r="U24" i="9"/>
  <c r="W23" i="9"/>
  <c r="V23" i="9"/>
  <c r="U23" i="9"/>
  <c r="W22" i="9"/>
  <c r="V22" i="9"/>
  <c r="U22" i="9"/>
  <c r="W21" i="9"/>
  <c r="V21" i="9"/>
  <c r="U21" i="9"/>
  <c r="W20" i="9"/>
  <c r="V20" i="9"/>
  <c r="U20" i="9"/>
  <c r="W19" i="9"/>
  <c r="V19" i="9"/>
  <c r="U19" i="9"/>
  <c r="W18" i="9"/>
  <c r="V18" i="9"/>
  <c r="U18" i="9"/>
  <c r="W17" i="9"/>
  <c r="V17" i="9"/>
  <c r="U17" i="9"/>
  <c r="W16" i="9"/>
  <c r="V16" i="9"/>
  <c r="U16" i="9"/>
  <c r="W15" i="9"/>
  <c r="V15" i="9"/>
  <c r="U15" i="9"/>
  <c r="W14" i="9"/>
  <c r="V14" i="9"/>
  <c r="U14" i="9"/>
  <c r="W13" i="9"/>
  <c r="V13" i="9"/>
  <c r="U13" i="9"/>
  <c r="W12" i="9"/>
  <c r="V12" i="9"/>
  <c r="U12" i="9"/>
  <c r="W11" i="9"/>
  <c r="V11" i="9"/>
  <c r="U11" i="9"/>
  <c r="W10" i="9"/>
  <c r="V10" i="9"/>
  <c r="U10" i="9"/>
  <c r="W9" i="9"/>
  <c r="V9" i="9"/>
  <c r="U9" i="9"/>
  <c r="W8" i="9"/>
  <c r="V8" i="9"/>
  <c r="U8" i="9"/>
  <c r="W7" i="9"/>
  <c r="V7" i="9"/>
  <c r="U7" i="9"/>
  <c r="W6" i="9"/>
  <c r="V6" i="9"/>
  <c r="U6" i="9"/>
  <c r="W5" i="9"/>
  <c r="V5" i="9"/>
  <c r="U5" i="9"/>
  <c r="Y54" i="9" l="1"/>
  <c r="T54" i="9" s="1"/>
  <c r="Y90" i="9"/>
  <c r="T90" i="9" s="1"/>
  <c r="Y7" i="9"/>
  <c r="T7" i="9" s="1"/>
  <c r="Y10" i="9"/>
  <c r="T10" i="9" s="1"/>
  <c r="Y13" i="9"/>
  <c r="T13" i="9" s="1"/>
  <c r="Y16" i="9"/>
  <c r="T16" i="9" s="1"/>
  <c r="Y19" i="9"/>
  <c r="T19" i="9" s="1"/>
  <c r="Y22" i="9"/>
  <c r="T22" i="9" s="1"/>
  <c r="Y25" i="9"/>
  <c r="T25" i="9" s="1"/>
  <c r="Y28" i="9"/>
  <c r="T28" i="9" s="1"/>
  <c r="Y31" i="9"/>
  <c r="T31" i="9" s="1"/>
  <c r="Y34" i="9"/>
  <c r="T34" i="9" s="1"/>
  <c r="Y37" i="9"/>
  <c r="T37" i="9" s="1"/>
  <c r="Y40" i="9"/>
  <c r="T40" i="9" s="1"/>
  <c r="Y43" i="9"/>
  <c r="T43" i="9" s="1"/>
  <c r="Y46" i="9"/>
  <c r="T46" i="9" s="1"/>
  <c r="Y49" i="9"/>
  <c r="T49" i="9" s="1"/>
  <c r="Y52" i="9"/>
  <c r="T52" i="9" s="1"/>
  <c r="Y55" i="9"/>
  <c r="T55" i="9" s="1"/>
  <c r="Y58" i="9"/>
  <c r="T58" i="9" s="1"/>
  <c r="Y61" i="9"/>
  <c r="T61" i="9" s="1"/>
  <c r="Y64" i="9"/>
  <c r="T64" i="9" s="1"/>
  <c r="Y67" i="9"/>
  <c r="T67" i="9" s="1"/>
  <c r="Y70" i="9"/>
  <c r="T70" i="9" s="1"/>
  <c r="Y73" i="9"/>
  <c r="T73" i="9" s="1"/>
  <c r="Y76" i="9"/>
  <c r="T76" i="9" s="1"/>
  <c r="Y79" i="9"/>
  <c r="T79" i="9" s="1"/>
  <c r="Y82" i="9"/>
  <c r="T82" i="9" s="1"/>
  <c r="Y85" i="9"/>
  <c r="T85" i="9" s="1"/>
  <c r="Y88" i="9"/>
  <c r="T88" i="9" s="1"/>
  <c r="Y91" i="9"/>
  <c r="T91" i="9" s="1"/>
  <c r="Y27" i="9"/>
  <c r="T27" i="9" s="1"/>
  <c r="Y63" i="9"/>
  <c r="T63" i="9" s="1"/>
  <c r="Y9" i="9"/>
  <c r="T9" i="9" s="1"/>
  <c r="Y18" i="9"/>
  <c r="T18" i="9" s="1"/>
  <c r="Y36" i="9"/>
  <c r="T36" i="9" s="1"/>
  <c r="Y45" i="9"/>
  <c r="T45" i="9" s="1"/>
  <c r="Y72" i="9"/>
  <c r="T72" i="9" s="1"/>
  <c r="Y81" i="9"/>
  <c r="T81" i="9" s="1"/>
  <c r="Y5" i="9"/>
  <c r="T5" i="9" s="1"/>
  <c r="Y14" i="9"/>
  <c r="T14" i="9" s="1"/>
  <c r="Y23" i="9"/>
  <c r="T23" i="9" s="1"/>
  <c r="Y32" i="9"/>
  <c r="T32" i="9" s="1"/>
  <c r="Y59" i="9"/>
  <c r="T59" i="9" s="1"/>
  <c r="Y77" i="9"/>
  <c r="T77" i="9" s="1"/>
  <c r="Y12" i="9"/>
  <c r="T12" i="9" s="1"/>
  <c r="Y30" i="9"/>
  <c r="T30" i="9" s="1"/>
  <c r="Y39" i="9"/>
  <c r="T39" i="9" s="1"/>
  <c r="Y48" i="9"/>
  <c r="T48" i="9" s="1"/>
  <c r="Y75" i="9"/>
  <c r="T75" i="9" s="1"/>
  <c r="Y84" i="9"/>
  <c r="T84" i="9" s="1"/>
  <c r="Y8" i="9"/>
  <c r="T8" i="9" s="1"/>
  <c r="Y17" i="9"/>
  <c r="T17" i="9" s="1"/>
  <c r="Y26" i="9"/>
  <c r="T26" i="9" s="1"/>
  <c r="Y35" i="9"/>
  <c r="T35" i="9" s="1"/>
  <c r="Y71" i="9"/>
  <c r="T71" i="9" s="1"/>
  <c r="Y89" i="9"/>
  <c r="T89" i="9" s="1"/>
  <c r="Y6" i="9"/>
  <c r="T6" i="9" s="1"/>
  <c r="Y15" i="9"/>
  <c r="T15" i="9" s="1"/>
  <c r="Y24" i="9"/>
  <c r="T24" i="9" s="1"/>
  <c r="Y33" i="9"/>
  <c r="T33" i="9" s="1"/>
  <c r="Y42" i="9"/>
  <c r="T42" i="9" s="1"/>
  <c r="Y51" i="9"/>
  <c r="T51" i="9" s="1"/>
  <c r="Y60" i="9"/>
  <c r="T60" i="9" s="1"/>
  <c r="Y68" i="9"/>
  <c r="T68" i="9" s="1"/>
  <c r="Y86" i="9"/>
  <c r="T86" i="9" s="1"/>
  <c r="Y44" i="9"/>
  <c r="T44" i="9" s="1"/>
  <c r="Y41" i="9"/>
  <c r="T41" i="9" s="1"/>
  <c r="Y50" i="9"/>
  <c r="T50" i="9" s="1"/>
  <c r="Y21" i="9"/>
  <c r="T21" i="9" s="1"/>
  <c r="Y57" i="9"/>
  <c r="T57" i="9" s="1"/>
  <c r="Y66" i="9"/>
  <c r="T66" i="9" s="1"/>
  <c r="Y53" i="9"/>
  <c r="T53" i="9" s="1"/>
  <c r="Y62" i="9"/>
  <c r="T62" i="9" s="1"/>
  <c r="Y80" i="9"/>
  <c r="T80" i="9" s="1"/>
  <c r="Y69" i="9"/>
  <c r="T69" i="9" s="1"/>
  <c r="Y78" i="9"/>
  <c r="T78" i="9" s="1"/>
  <c r="Y87" i="9"/>
  <c r="T87" i="9" s="1"/>
  <c r="Y11" i="9"/>
  <c r="T11" i="9" s="1"/>
  <c r="Y20" i="9"/>
  <c r="T20" i="9" s="1"/>
  <c r="Y29" i="9"/>
  <c r="T29" i="9" s="1"/>
  <c r="Y38" i="9"/>
  <c r="T38" i="9" s="1"/>
  <c r="Y47" i="9"/>
  <c r="T47" i="9" s="1"/>
  <c r="Y56" i="9"/>
  <c r="T56" i="9" s="1"/>
  <c r="Y65" i="9"/>
  <c r="T65" i="9" s="1"/>
  <c r="Y74" i="9"/>
  <c r="T74" i="9" s="1"/>
  <c r="Y83" i="9"/>
  <c r="T83" i="9" s="1"/>
  <c r="Y92" i="9"/>
  <c r="T92" i="9" s="1"/>
  <c r="AC92" i="4" l="1"/>
  <c r="M92" i="4" s="1"/>
  <c r="AB92" i="4"/>
  <c r="AA92" i="4"/>
  <c r="Z92" i="4"/>
  <c r="Y92" i="4"/>
  <c r="X92" i="4"/>
  <c r="W92" i="4"/>
  <c r="V92" i="4"/>
  <c r="AD92" i="4" s="1"/>
  <c r="N92" i="4"/>
  <c r="AC91" i="4"/>
  <c r="M91" i="4" s="1"/>
  <c r="AB91" i="4"/>
  <c r="AA91" i="4"/>
  <c r="Z91" i="4"/>
  <c r="Y91" i="4"/>
  <c r="X91" i="4"/>
  <c r="W91" i="4"/>
  <c r="V91" i="4"/>
  <c r="AD91" i="4" s="1"/>
  <c r="N91" i="4"/>
  <c r="AC90" i="4"/>
  <c r="M90" i="4" s="1"/>
  <c r="AB90" i="4"/>
  <c r="AA90" i="4"/>
  <c r="Z90" i="4"/>
  <c r="Y90" i="4"/>
  <c r="X90" i="4"/>
  <c r="W90" i="4"/>
  <c r="V90" i="4"/>
  <c r="AD90" i="4" s="1"/>
  <c r="N90" i="4"/>
  <c r="AC89" i="4"/>
  <c r="M89" i="4" s="1"/>
  <c r="AB89" i="4"/>
  <c r="AA89" i="4"/>
  <c r="Z89" i="4"/>
  <c r="Y89" i="4"/>
  <c r="X89" i="4"/>
  <c r="W89" i="4"/>
  <c r="V89" i="4"/>
  <c r="AD89" i="4" s="1"/>
  <c r="N89" i="4"/>
  <c r="AC88" i="4"/>
  <c r="M88" i="4" s="1"/>
  <c r="AB88" i="4"/>
  <c r="AA88" i="4"/>
  <c r="Z88" i="4"/>
  <c r="Y88" i="4"/>
  <c r="X88" i="4"/>
  <c r="W88" i="4"/>
  <c r="V88" i="4"/>
  <c r="AD88" i="4" s="1"/>
  <c r="N88" i="4"/>
  <c r="AC87" i="4"/>
  <c r="M87" i="4" s="1"/>
  <c r="AB87" i="4"/>
  <c r="AA87" i="4"/>
  <c r="Z87" i="4"/>
  <c r="Y87" i="4"/>
  <c r="X87" i="4"/>
  <c r="W87" i="4"/>
  <c r="V87" i="4"/>
  <c r="AD87" i="4" s="1"/>
  <c r="N87" i="4"/>
  <c r="AC86" i="4"/>
  <c r="M86" i="4" s="1"/>
  <c r="AB86" i="4"/>
  <c r="AA86" i="4"/>
  <c r="Z86" i="4"/>
  <c r="Y86" i="4"/>
  <c r="X86" i="4"/>
  <c r="W86" i="4"/>
  <c r="V86" i="4"/>
  <c r="AD86" i="4" s="1"/>
  <c r="N86" i="4"/>
  <c r="AC85" i="4"/>
  <c r="M85" i="4" s="1"/>
  <c r="AB85" i="4"/>
  <c r="AA85" i="4"/>
  <c r="Z85" i="4"/>
  <c r="Y85" i="4"/>
  <c r="X85" i="4"/>
  <c r="W85" i="4"/>
  <c r="V85" i="4"/>
  <c r="AD85" i="4" s="1"/>
  <c r="N85" i="4"/>
  <c r="AC84" i="4"/>
  <c r="M84" i="4" s="1"/>
  <c r="AB84" i="4"/>
  <c r="AA84" i="4"/>
  <c r="Z84" i="4"/>
  <c r="Y84" i="4"/>
  <c r="X84" i="4"/>
  <c r="W84" i="4"/>
  <c r="V84" i="4"/>
  <c r="AD84" i="4" s="1"/>
  <c r="N84" i="4"/>
  <c r="AC83" i="4"/>
  <c r="M83" i="4" s="1"/>
  <c r="AB83" i="4"/>
  <c r="AA83" i="4"/>
  <c r="Z83" i="4"/>
  <c r="Y83" i="4"/>
  <c r="X83" i="4"/>
  <c r="W83" i="4"/>
  <c r="V83" i="4"/>
  <c r="AD83" i="4" s="1"/>
  <c r="N83" i="4"/>
  <c r="AC82" i="4"/>
  <c r="M82" i="4" s="1"/>
  <c r="AB82" i="4"/>
  <c r="AA82" i="4"/>
  <c r="Z82" i="4"/>
  <c r="Y82" i="4"/>
  <c r="X82" i="4"/>
  <c r="W82" i="4"/>
  <c r="V82" i="4"/>
  <c r="AD82" i="4" s="1"/>
  <c r="N82" i="4"/>
  <c r="AC81" i="4"/>
  <c r="M81" i="4" s="1"/>
  <c r="AB81" i="4"/>
  <c r="AA81" i="4"/>
  <c r="Z81" i="4"/>
  <c r="Y81" i="4"/>
  <c r="X81" i="4"/>
  <c r="W81" i="4"/>
  <c r="V81" i="4"/>
  <c r="AD81" i="4" s="1"/>
  <c r="N81" i="4"/>
  <c r="AC80" i="4"/>
  <c r="M80" i="4" s="1"/>
  <c r="AB80" i="4"/>
  <c r="AA80" i="4"/>
  <c r="Z80" i="4"/>
  <c r="Y80" i="4"/>
  <c r="X80" i="4"/>
  <c r="W80" i="4"/>
  <c r="V80" i="4"/>
  <c r="AD80" i="4" s="1"/>
  <c r="N80" i="4"/>
  <c r="AC79" i="4"/>
  <c r="M79" i="4" s="1"/>
  <c r="AB79" i="4"/>
  <c r="AA79" i="4"/>
  <c r="Z79" i="4"/>
  <c r="Y79" i="4"/>
  <c r="X79" i="4"/>
  <c r="W79" i="4"/>
  <c r="V79" i="4"/>
  <c r="AD79" i="4" s="1"/>
  <c r="N79" i="4"/>
  <c r="AC78" i="4"/>
  <c r="M78" i="4" s="1"/>
  <c r="AB78" i="4"/>
  <c r="AA78" i="4"/>
  <c r="Z78" i="4"/>
  <c r="Y78" i="4"/>
  <c r="X78" i="4"/>
  <c r="W78" i="4"/>
  <c r="V78" i="4"/>
  <c r="AD78" i="4" s="1"/>
  <c r="N78" i="4"/>
  <c r="AC77" i="4"/>
  <c r="M77" i="4" s="1"/>
  <c r="AB77" i="4"/>
  <c r="AA77" i="4"/>
  <c r="Z77" i="4"/>
  <c r="Y77" i="4"/>
  <c r="X77" i="4"/>
  <c r="W77" i="4"/>
  <c r="V77" i="4"/>
  <c r="AD77" i="4" s="1"/>
  <c r="N77" i="4"/>
  <c r="AC76" i="4"/>
  <c r="M76" i="4" s="1"/>
  <c r="AB76" i="4"/>
  <c r="AA76" i="4"/>
  <c r="Z76" i="4"/>
  <c r="Y76" i="4"/>
  <c r="X76" i="4"/>
  <c r="W76" i="4"/>
  <c r="V76" i="4"/>
  <c r="AD76" i="4" s="1"/>
  <c r="N76" i="4"/>
  <c r="AC75" i="4"/>
  <c r="M75" i="4" s="1"/>
  <c r="AB75" i="4"/>
  <c r="AA75" i="4"/>
  <c r="Z75" i="4"/>
  <c r="Y75" i="4"/>
  <c r="X75" i="4"/>
  <c r="W75" i="4"/>
  <c r="V75" i="4"/>
  <c r="AD75" i="4" s="1"/>
  <c r="N75" i="4"/>
  <c r="AC74" i="4"/>
  <c r="M74" i="4" s="1"/>
  <c r="AB74" i="4"/>
  <c r="AA74" i="4"/>
  <c r="Z74" i="4"/>
  <c r="Y74" i="4"/>
  <c r="X74" i="4"/>
  <c r="W74" i="4"/>
  <c r="V74" i="4"/>
  <c r="AD74" i="4" s="1"/>
  <c r="N74" i="4"/>
  <c r="AC73" i="4"/>
  <c r="M73" i="4" s="1"/>
  <c r="AB73" i="4"/>
  <c r="AA73" i="4"/>
  <c r="Z73" i="4"/>
  <c r="Y73" i="4"/>
  <c r="X73" i="4"/>
  <c r="W73" i="4"/>
  <c r="V73" i="4"/>
  <c r="AD73" i="4" s="1"/>
  <c r="N73" i="4"/>
  <c r="AC72" i="4"/>
  <c r="M72" i="4" s="1"/>
  <c r="AB72" i="4"/>
  <c r="AA72" i="4"/>
  <c r="Z72" i="4"/>
  <c r="Y72" i="4"/>
  <c r="X72" i="4"/>
  <c r="W72" i="4"/>
  <c r="V72" i="4"/>
  <c r="AD72" i="4" s="1"/>
  <c r="N72" i="4"/>
  <c r="AC71" i="4"/>
  <c r="M71" i="4" s="1"/>
  <c r="AB71" i="4"/>
  <c r="AA71" i="4"/>
  <c r="Z71" i="4"/>
  <c r="Y71" i="4"/>
  <c r="X71" i="4"/>
  <c r="W71" i="4"/>
  <c r="V71" i="4"/>
  <c r="AD71" i="4" s="1"/>
  <c r="N71" i="4"/>
  <c r="AC70" i="4"/>
  <c r="M70" i="4" s="1"/>
  <c r="AB70" i="4"/>
  <c r="AA70" i="4"/>
  <c r="Z70" i="4"/>
  <c r="Y70" i="4"/>
  <c r="X70" i="4"/>
  <c r="W70" i="4"/>
  <c r="V70" i="4"/>
  <c r="AD70" i="4" s="1"/>
  <c r="N70" i="4"/>
  <c r="AC69" i="4"/>
  <c r="M69" i="4" s="1"/>
  <c r="AB69" i="4"/>
  <c r="AA69" i="4"/>
  <c r="Z69" i="4"/>
  <c r="Y69" i="4"/>
  <c r="X69" i="4"/>
  <c r="W69" i="4"/>
  <c r="V69" i="4"/>
  <c r="AD69" i="4" s="1"/>
  <c r="N69" i="4"/>
  <c r="AC68" i="4"/>
  <c r="M68" i="4" s="1"/>
  <c r="AB68" i="4"/>
  <c r="AA68" i="4"/>
  <c r="Z68" i="4"/>
  <c r="Y68" i="4"/>
  <c r="X68" i="4"/>
  <c r="W68" i="4"/>
  <c r="V68" i="4"/>
  <c r="AD68" i="4" s="1"/>
  <c r="N68" i="4"/>
  <c r="AC67" i="4"/>
  <c r="M67" i="4" s="1"/>
  <c r="AB67" i="4"/>
  <c r="AA67" i="4"/>
  <c r="Z67" i="4"/>
  <c r="Y67" i="4"/>
  <c r="X67" i="4"/>
  <c r="W67" i="4"/>
  <c r="V67" i="4"/>
  <c r="AD67" i="4" s="1"/>
  <c r="N67" i="4"/>
  <c r="AC66" i="4"/>
  <c r="M66" i="4" s="1"/>
  <c r="AB66" i="4"/>
  <c r="AA66" i="4"/>
  <c r="Z66" i="4"/>
  <c r="Y66" i="4"/>
  <c r="X66" i="4"/>
  <c r="W66" i="4"/>
  <c r="V66" i="4"/>
  <c r="AD66" i="4" s="1"/>
  <c r="N66" i="4"/>
  <c r="AC65" i="4"/>
  <c r="M65" i="4" s="1"/>
  <c r="AB65" i="4"/>
  <c r="AA65" i="4"/>
  <c r="Z65" i="4"/>
  <c r="Y65" i="4"/>
  <c r="X65" i="4"/>
  <c r="W65" i="4"/>
  <c r="V65" i="4"/>
  <c r="AD65" i="4" s="1"/>
  <c r="N65" i="4"/>
  <c r="AC64" i="4"/>
  <c r="M64" i="4" s="1"/>
  <c r="AB64" i="4"/>
  <c r="AA64" i="4"/>
  <c r="Z64" i="4"/>
  <c r="Y64" i="4"/>
  <c r="X64" i="4"/>
  <c r="W64" i="4"/>
  <c r="V64" i="4"/>
  <c r="AD64" i="4" s="1"/>
  <c r="N64" i="4"/>
  <c r="AC63" i="4"/>
  <c r="M63" i="4" s="1"/>
  <c r="AB63" i="4"/>
  <c r="AA63" i="4"/>
  <c r="Z63" i="4"/>
  <c r="Y63" i="4"/>
  <c r="X63" i="4"/>
  <c r="W63" i="4"/>
  <c r="V63" i="4"/>
  <c r="AD63" i="4" s="1"/>
  <c r="N63" i="4"/>
  <c r="AC62" i="4"/>
  <c r="M62" i="4" s="1"/>
  <c r="AB62" i="4"/>
  <c r="AA62" i="4"/>
  <c r="Z62" i="4"/>
  <c r="Y62" i="4"/>
  <c r="X62" i="4"/>
  <c r="W62" i="4"/>
  <c r="V62" i="4"/>
  <c r="AD62" i="4" s="1"/>
  <c r="N62" i="4"/>
  <c r="AC61" i="4"/>
  <c r="M61" i="4" s="1"/>
  <c r="AB61" i="4"/>
  <c r="AA61" i="4"/>
  <c r="Z61" i="4"/>
  <c r="Y61" i="4"/>
  <c r="X61" i="4"/>
  <c r="W61" i="4"/>
  <c r="V61" i="4"/>
  <c r="AD61" i="4" s="1"/>
  <c r="N61" i="4"/>
  <c r="AC60" i="4"/>
  <c r="M60" i="4" s="1"/>
  <c r="AB60" i="4"/>
  <c r="AA60" i="4"/>
  <c r="Z60" i="4"/>
  <c r="Y60" i="4"/>
  <c r="X60" i="4"/>
  <c r="W60" i="4"/>
  <c r="V60" i="4"/>
  <c r="AD60" i="4" s="1"/>
  <c r="N60" i="4"/>
  <c r="AC59" i="4"/>
  <c r="M59" i="4" s="1"/>
  <c r="AB59" i="4"/>
  <c r="AA59" i="4"/>
  <c r="Z59" i="4"/>
  <c r="Y59" i="4"/>
  <c r="X59" i="4"/>
  <c r="W59" i="4"/>
  <c r="V59" i="4"/>
  <c r="AD59" i="4" s="1"/>
  <c r="N59" i="4"/>
  <c r="AC58" i="4"/>
  <c r="M58" i="4" s="1"/>
  <c r="AB58" i="4"/>
  <c r="AA58" i="4"/>
  <c r="Z58" i="4"/>
  <c r="Y58" i="4"/>
  <c r="X58" i="4"/>
  <c r="W58" i="4"/>
  <c r="V58" i="4"/>
  <c r="AD58" i="4" s="1"/>
  <c r="N58" i="4"/>
  <c r="AC57" i="4"/>
  <c r="M57" i="4" s="1"/>
  <c r="AB57" i="4"/>
  <c r="AA57" i="4"/>
  <c r="Z57" i="4"/>
  <c r="Y57" i="4"/>
  <c r="X57" i="4"/>
  <c r="W57" i="4"/>
  <c r="V57" i="4"/>
  <c r="AD57" i="4" s="1"/>
  <c r="N57" i="4"/>
  <c r="AC56" i="4"/>
  <c r="M56" i="4" s="1"/>
  <c r="AB56" i="4"/>
  <c r="AA56" i="4"/>
  <c r="Z56" i="4"/>
  <c r="Y56" i="4"/>
  <c r="X56" i="4"/>
  <c r="W56" i="4"/>
  <c r="V56" i="4"/>
  <c r="AD56" i="4" s="1"/>
  <c r="N56" i="4"/>
  <c r="AC55" i="4"/>
  <c r="M55" i="4" s="1"/>
  <c r="AB55" i="4"/>
  <c r="AA55" i="4"/>
  <c r="Z55" i="4"/>
  <c r="Y55" i="4"/>
  <c r="X55" i="4"/>
  <c r="W55" i="4"/>
  <c r="V55" i="4"/>
  <c r="AD55" i="4" s="1"/>
  <c r="N55" i="4"/>
  <c r="AC54" i="4"/>
  <c r="M54" i="4" s="1"/>
  <c r="AB54" i="4"/>
  <c r="AA54" i="4"/>
  <c r="Z54" i="4"/>
  <c r="Y54" i="4"/>
  <c r="X54" i="4"/>
  <c r="W54" i="4"/>
  <c r="V54" i="4"/>
  <c r="AD54" i="4" s="1"/>
  <c r="N54" i="4"/>
  <c r="AC53" i="4"/>
  <c r="M53" i="4" s="1"/>
  <c r="AB53" i="4"/>
  <c r="AA53" i="4"/>
  <c r="Z53" i="4"/>
  <c r="Y53" i="4"/>
  <c r="X53" i="4"/>
  <c r="W53" i="4"/>
  <c r="V53" i="4"/>
  <c r="AD53" i="4" s="1"/>
  <c r="N53" i="4"/>
  <c r="AC52" i="4"/>
  <c r="M52" i="4" s="1"/>
  <c r="AB52" i="4"/>
  <c r="AA52" i="4"/>
  <c r="Z52" i="4"/>
  <c r="Y52" i="4"/>
  <c r="X52" i="4"/>
  <c r="W52" i="4"/>
  <c r="V52" i="4"/>
  <c r="AD52" i="4" s="1"/>
  <c r="N52" i="4"/>
  <c r="AC51" i="4"/>
  <c r="M51" i="4" s="1"/>
  <c r="AB51" i="4"/>
  <c r="AA51" i="4"/>
  <c r="Z51" i="4"/>
  <c r="Y51" i="4"/>
  <c r="X51" i="4"/>
  <c r="W51" i="4"/>
  <c r="V51" i="4"/>
  <c r="AD51" i="4" s="1"/>
  <c r="N51" i="4"/>
  <c r="AC50" i="4"/>
  <c r="M50" i="4" s="1"/>
  <c r="AB50" i="4"/>
  <c r="AA50" i="4"/>
  <c r="Z50" i="4"/>
  <c r="Y50" i="4"/>
  <c r="X50" i="4"/>
  <c r="W50" i="4"/>
  <c r="V50" i="4"/>
  <c r="AD50" i="4" s="1"/>
  <c r="N50" i="4"/>
  <c r="AC49" i="4"/>
  <c r="M49" i="4" s="1"/>
  <c r="AB49" i="4"/>
  <c r="AA49" i="4"/>
  <c r="Z49" i="4"/>
  <c r="Y49" i="4"/>
  <c r="X49" i="4"/>
  <c r="W49" i="4"/>
  <c r="V49" i="4"/>
  <c r="AD49" i="4" s="1"/>
  <c r="N49" i="4"/>
  <c r="AC48" i="4"/>
  <c r="M48" i="4" s="1"/>
  <c r="AB48" i="4"/>
  <c r="AA48" i="4"/>
  <c r="Z48" i="4"/>
  <c r="Y48" i="4"/>
  <c r="X48" i="4"/>
  <c r="W48" i="4"/>
  <c r="V48" i="4"/>
  <c r="AD48" i="4" s="1"/>
  <c r="N48" i="4"/>
  <c r="AC47" i="4"/>
  <c r="M47" i="4" s="1"/>
  <c r="AB47" i="4"/>
  <c r="AA47" i="4"/>
  <c r="Z47" i="4"/>
  <c r="Y47" i="4"/>
  <c r="X47" i="4"/>
  <c r="W47" i="4"/>
  <c r="V47" i="4"/>
  <c r="AD47" i="4" s="1"/>
  <c r="N47" i="4"/>
  <c r="AC46" i="4"/>
  <c r="M46" i="4" s="1"/>
  <c r="AB46" i="4"/>
  <c r="AA46" i="4"/>
  <c r="Z46" i="4"/>
  <c r="Y46" i="4"/>
  <c r="X46" i="4"/>
  <c r="W46" i="4"/>
  <c r="V46" i="4"/>
  <c r="AD46" i="4" s="1"/>
  <c r="N46" i="4"/>
  <c r="AC45" i="4"/>
  <c r="M45" i="4" s="1"/>
  <c r="AB45" i="4"/>
  <c r="AA45" i="4"/>
  <c r="Z45" i="4"/>
  <c r="Y45" i="4"/>
  <c r="X45" i="4"/>
  <c r="W45" i="4"/>
  <c r="V45" i="4"/>
  <c r="AD45" i="4" s="1"/>
  <c r="N45" i="4"/>
  <c r="AC44" i="4"/>
  <c r="M44" i="4" s="1"/>
  <c r="AB44" i="4"/>
  <c r="AA44" i="4"/>
  <c r="Z44" i="4"/>
  <c r="Y44" i="4"/>
  <c r="X44" i="4"/>
  <c r="W44" i="4"/>
  <c r="V44" i="4"/>
  <c r="AD44" i="4" s="1"/>
  <c r="N44" i="4"/>
  <c r="AC43" i="4"/>
  <c r="M43" i="4" s="1"/>
  <c r="AB43" i="4"/>
  <c r="AA43" i="4"/>
  <c r="Z43" i="4"/>
  <c r="Y43" i="4"/>
  <c r="X43" i="4"/>
  <c r="W43" i="4"/>
  <c r="V43" i="4"/>
  <c r="AD43" i="4" s="1"/>
  <c r="N43" i="4"/>
  <c r="AC42" i="4"/>
  <c r="M42" i="4" s="1"/>
  <c r="AB42" i="4"/>
  <c r="AA42" i="4"/>
  <c r="Z42" i="4"/>
  <c r="Y42" i="4"/>
  <c r="X42" i="4"/>
  <c r="W42" i="4"/>
  <c r="V42" i="4"/>
  <c r="AD42" i="4" s="1"/>
  <c r="N42" i="4"/>
  <c r="AC41" i="4"/>
  <c r="M41" i="4" s="1"/>
  <c r="AB41" i="4"/>
  <c r="AA41" i="4"/>
  <c r="Z41" i="4"/>
  <c r="Y41" i="4"/>
  <c r="X41" i="4"/>
  <c r="W41" i="4"/>
  <c r="V41" i="4"/>
  <c r="AD41" i="4" s="1"/>
  <c r="N41" i="4"/>
  <c r="AC40" i="4"/>
  <c r="M40" i="4" s="1"/>
  <c r="AB40" i="4"/>
  <c r="AA40" i="4"/>
  <c r="Z40" i="4"/>
  <c r="Y40" i="4"/>
  <c r="X40" i="4"/>
  <c r="W40" i="4"/>
  <c r="V40" i="4"/>
  <c r="AD40" i="4" s="1"/>
  <c r="N40" i="4"/>
  <c r="AC39" i="4"/>
  <c r="M39" i="4" s="1"/>
  <c r="AB39" i="4"/>
  <c r="AA39" i="4"/>
  <c r="Z39" i="4"/>
  <c r="Y39" i="4"/>
  <c r="X39" i="4"/>
  <c r="W39" i="4"/>
  <c r="V39" i="4"/>
  <c r="AD39" i="4" s="1"/>
  <c r="N39" i="4"/>
  <c r="AC38" i="4"/>
  <c r="M38" i="4" s="1"/>
  <c r="AB38" i="4"/>
  <c r="AA38" i="4"/>
  <c r="Z38" i="4"/>
  <c r="Y38" i="4"/>
  <c r="X38" i="4"/>
  <c r="W38" i="4"/>
  <c r="V38" i="4"/>
  <c r="AD38" i="4" s="1"/>
  <c r="N38" i="4"/>
  <c r="AC37" i="4"/>
  <c r="M37" i="4" s="1"/>
  <c r="AB37" i="4"/>
  <c r="AA37" i="4"/>
  <c r="Z37" i="4"/>
  <c r="Y37" i="4"/>
  <c r="X37" i="4"/>
  <c r="W37" i="4"/>
  <c r="V37" i="4"/>
  <c r="AD37" i="4" s="1"/>
  <c r="N37" i="4"/>
  <c r="AC36" i="4"/>
  <c r="M36" i="4" s="1"/>
  <c r="AB36" i="4"/>
  <c r="AA36" i="4"/>
  <c r="Z36" i="4"/>
  <c r="Y36" i="4"/>
  <c r="X36" i="4"/>
  <c r="W36" i="4"/>
  <c r="V36" i="4"/>
  <c r="AD36" i="4" s="1"/>
  <c r="N36" i="4"/>
  <c r="AC35" i="4"/>
  <c r="M35" i="4" s="1"/>
  <c r="AB35" i="4"/>
  <c r="AA35" i="4"/>
  <c r="Z35" i="4"/>
  <c r="Y35" i="4"/>
  <c r="X35" i="4"/>
  <c r="W35" i="4"/>
  <c r="V35" i="4"/>
  <c r="AD35" i="4" s="1"/>
  <c r="N35" i="4"/>
  <c r="AC34" i="4"/>
  <c r="M34" i="4" s="1"/>
  <c r="AB34" i="4"/>
  <c r="AA34" i="4"/>
  <c r="Z34" i="4"/>
  <c r="Y34" i="4"/>
  <c r="X34" i="4"/>
  <c r="W34" i="4"/>
  <c r="V34" i="4"/>
  <c r="AD34" i="4" s="1"/>
  <c r="N34" i="4"/>
  <c r="AC33" i="4"/>
  <c r="M33" i="4" s="1"/>
  <c r="AB33" i="4"/>
  <c r="AA33" i="4"/>
  <c r="Z33" i="4"/>
  <c r="Y33" i="4"/>
  <c r="X33" i="4"/>
  <c r="W33" i="4"/>
  <c r="V33" i="4"/>
  <c r="AD33" i="4" s="1"/>
  <c r="N33" i="4"/>
  <c r="AC32" i="4"/>
  <c r="M32" i="4" s="1"/>
  <c r="AB32" i="4"/>
  <c r="AA32" i="4"/>
  <c r="Z32" i="4"/>
  <c r="Y32" i="4"/>
  <c r="X32" i="4"/>
  <c r="W32" i="4"/>
  <c r="V32" i="4"/>
  <c r="AD32" i="4" s="1"/>
  <c r="N32" i="4"/>
  <c r="AC31" i="4"/>
  <c r="M31" i="4" s="1"/>
  <c r="AB31" i="4"/>
  <c r="AA31" i="4"/>
  <c r="Z31" i="4"/>
  <c r="Y31" i="4"/>
  <c r="X31" i="4"/>
  <c r="W31" i="4"/>
  <c r="V31" i="4"/>
  <c r="AD31" i="4" s="1"/>
  <c r="N31" i="4"/>
  <c r="AC30" i="4"/>
  <c r="M30" i="4" s="1"/>
  <c r="AB30" i="4"/>
  <c r="AA30" i="4"/>
  <c r="Z30" i="4"/>
  <c r="Y30" i="4"/>
  <c r="X30" i="4"/>
  <c r="W30" i="4"/>
  <c r="V30" i="4"/>
  <c r="AD30" i="4" s="1"/>
  <c r="N30" i="4"/>
  <c r="AC29" i="4"/>
  <c r="M29" i="4" s="1"/>
  <c r="AB29" i="4"/>
  <c r="AA29" i="4"/>
  <c r="Z29" i="4"/>
  <c r="Y29" i="4"/>
  <c r="X29" i="4"/>
  <c r="W29" i="4"/>
  <c r="V29" i="4"/>
  <c r="AD29" i="4" s="1"/>
  <c r="N29" i="4"/>
  <c r="AC28" i="4"/>
  <c r="M28" i="4" s="1"/>
  <c r="AB28" i="4"/>
  <c r="AA28" i="4"/>
  <c r="Z28" i="4"/>
  <c r="Y28" i="4"/>
  <c r="X28" i="4"/>
  <c r="W28" i="4"/>
  <c r="V28" i="4"/>
  <c r="AD28" i="4" s="1"/>
  <c r="N28" i="4"/>
  <c r="AC27" i="4"/>
  <c r="M27" i="4" s="1"/>
  <c r="AB27" i="4"/>
  <c r="AA27" i="4"/>
  <c r="Z27" i="4"/>
  <c r="Y27" i="4"/>
  <c r="X27" i="4"/>
  <c r="W27" i="4"/>
  <c r="V27" i="4"/>
  <c r="AD27" i="4" s="1"/>
  <c r="N27" i="4"/>
  <c r="AC26" i="4"/>
  <c r="M26" i="4" s="1"/>
  <c r="AB26" i="4"/>
  <c r="AA26" i="4"/>
  <c r="Z26" i="4"/>
  <c r="Y26" i="4"/>
  <c r="X26" i="4"/>
  <c r="W26" i="4"/>
  <c r="V26" i="4"/>
  <c r="AD26" i="4" s="1"/>
  <c r="N26" i="4"/>
  <c r="AC25" i="4"/>
  <c r="M25" i="4" s="1"/>
  <c r="AB25" i="4"/>
  <c r="AA25" i="4"/>
  <c r="Z25" i="4"/>
  <c r="Y25" i="4"/>
  <c r="X25" i="4"/>
  <c r="W25" i="4"/>
  <c r="V25" i="4"/>
  <c r="AD25" i="4" s="1"/>
  <c r="N25" i="4"/>
  <c r="AC24" i="4"/>
  <c r="M24" i="4" s="1"/>
  <c r="AB24" i="4"/>
  <c r="AA24" i="4"/>
  <c r="Z24" i="4"/>
  <c r="Y24" i="4"/>
  <c r="X24" i="4"/>
  <c r="W24" i="4"/>
  <c r="V24" i="4"/>
  <c r="AD24" i="4" s="1"/>
  <c r="N24" i="4"/>
  <c r="AC23" i="4"/>
  <c r="M23" i="4" s="1"/>
  <c r="AB23" i="4"/>
  <c r="AA23" i="4"/>
  <c r="Z23" i="4"/>
  <c r="Y23" i="4"/>
  <c r="X23" i="4"/>
  <c r="W23" i="4"/>
  <c r="V23" i="4"/>
  <c r="AD23" i="4" s="1"/>
  <c r="N23" i="4"/>
  <c r="AC22" i="4"/>
  <c r="M22" i="4" s="1"/>
  <c r="AB22" i="4"/>
  <c r="AA22" i="4"/>
  <c r="Z22" i="4"/>
  <c r="Y22" i="4"/>
  <c r="X22" i="4"/>
  <c r="W22" i="4"/>
  <c r="V22" i="4"/>
  <c r="AD22" i="4" s="1"/>
  <c r="N22" i="4"/>
  <c r="AC21" i="4"/>
  <c r="M21" i="4" s="1"/>
  <c r="AB21" i="4"/>
  <c r="AA21" i="4"/>
  <c r="Z21" i="4"/>
  <c r="Y21" i="4"/>
  <c r="X21" i="4"/>
  <c r="W21" i="4"/>
  <c r="V21" i="4"/>
  <c r="AD21" i="4" s="1"/>
  <c r="N21" i="4"/>
  <c r="AC20" i="4"/>
  <c r="M20" i="4" s="1"/>
  <c r="AB20" i="4"/>
  <c r="AA20" i="4"/>
  <c r="Z20" i="4"/>
  <c r="Y20" i="4"/>
  <c r="X20" i="4"/>
  <c r="W20" i="4"/>
  <c r="V20" i="4"/>
  <c r="AD20" i="4" s="1"/>
  <c r="N20" i="4"/>
  <c r="AC19" i="4"/>
  <c r="M19" i="4" s="1"/>
  <c r="AB19" i="4"/>
  <c r="AA19" i="4"/>
  <c r="Z19" i="4"/>
  <c r="Y19" i="4"/>
  <c r="X19" i="4"/>
  <c r="W19" i="4"/>
  <c r="V19" i="4"/>
  <c r="AD19" i="4" s="1"/>
  <c r="N19" i="4"/>
  <c r="AC18" i="4"/>
  <c r="M18" i="4" s="1"/>
  <c r="AB18" i="4"/>
  <c r="AA18" i="4"/>
  <c r="Z18" i="4"/>
  <c r="Y18" i="4"/>
  <c r="X18" i="4"/>
  <c r="W18" i="4"/>
  <c r="V18" i="4"/>
  <c r="AD18" i="4" s="1"/>
  <c r="N18" i="4"/>
  <c r="AC17" i="4"/>
  <c r="M17" i="4" s="1"/>
  <c r="AB17" i="4"/>
  <c r="AA17" i="4"/>
  <c r="Z17" i="4"/>
  <c r="Y17" i="4"/>
  <c r="X17" i="4"/>
  <c r="W17" i="4"/>
  <c r="V17" i="4"/>
  <c r="AD17" i="4" s="1"/>
  <c r="N17" i="4"/>
  <c r="AC16" i="4"/>
  <c r="M16" i="4" s="1"/>
  <c r="AB16" i="4"/>
  <c r="AA16" i="4"/>
  <c r="Z16" i="4"/>
  <c r="Y16" i="4"/>
  <c r="X16" i="4"/>
  <c r="W16" i="4"/>
  <c r="V16" i="4"/>
  <c r="AD16" i="4" s="1"/>
  <c r="N16" i="4"/>
  <c r="AC15" i="4"/>
  <c r="M15" i="4" s="1"/>
  <c r="AB15" i="4"/>
  <c r="AA15" i="4"/>
  <c r="Z15" i="4"/>
  <c r="Y15" i="4"/>
  <c r="X15" i="4"/>
  <c r="W15" i="4"/>
  <c r="V15" i="4"/>
  <c r="AD15" i="4" s="1"/>
  <c r="N15" i="4"/>
  <c r="AC14" i="4"/>
  <c r="M14" i="4" s="1"/>
  <c r="AB14" i="4"/>
  <c r="AA14" i="4"/>
  <c r="Z14" i="4"/>
  <c r="Y14" i="4"/>
  <c r="X14" i="4"/>
  <c r="W14" i="4"/>
  <c r="V14" i="4"/>
  <c r="AD14" i="4" s="1"/>
  <c r="N14" i="4"/>
  <c r="AC13" i="4"/>
  <c r="M13" i="4" s="1"/>
  <c r="AB13" i="4"/>
  <c r="AA13" i="4"/>
  <c r="Z13" i="4"/>
  <c r="Y13" i="4"/>
  <c r="X13" i="4"/>
  <c r="W13" i="4"/>
  <c r="V13" i="4"/>
  <c r="AD13" i="4" s="1"/>
  <c r="N13" i="4"/>
  <c r="AC12" i="4"/>
  <c r="M12" i="4" s="1"/>
  <c r="AB12" i="4"/>
  <c r="AA12" i="4"/>
  <c r="Z12" i="4"/>
  <c r="Y12" i="4"/>
  <c r="X12" i="4"/>
  <c r="W12" i="4"/>
  <c r="V12" i="4"/>
  <c r="AD12" i="4" s="1"/>
  <c r="N12" i="4"/>
  <c r="AC11" i="4"/>
  <c r="M11" i="4" s="1"/>
  <c r="AB11" i="4"/>
  <c r="AA11" i="4"/>
  <c r="Z11" i="4"/>
  <c r="Y11" i="4"/>
  <c r="X11" i="4"/>
  <c r="W11" i="4"/>
  <c r="V11" i="4"/>
  <c r="AD11" i="4" s="1"/>
  <c r="N11" i="4"/>
  <c r="AC10" i="4"/>
  <c r="M10" i="4" s="1"/>
  <c r="AB10" i="4"/>
  <c r="AA10" i="4"/>
  <c r="Z10" i="4"/>
  <c r="Y10" i="4"/>
  <c r="X10" i="4"/>
  <c r="W10" i="4"/>
  <c r="V10" i="4"/>
  <c r="AD10" i="4" s="1"/>
  <c r="N10" i="4"/>
  <c r="AC9" i="4"/>
  <c r="M9" i="4" s="1"/>
  <c r="AB9" i="4"/>
  <c r="AA9" i="4"/>
  <c r="Z9" i="4"/>
  <c r="Y9" i="4"/>
  <c r="X9" i="4"/>
  <c r="W9" i="4"/>
  <c r="V9" i="4"/>
  <c r="AD9" i="4" s="1"/>
  <c r="N9" i="4"/>
  <c r="AC8" i="4"/>
  <c r="M8" i="4" s="1"/>
  <c r="AB8" i="4"/>
  <c r="AA8" i="4"/>
  <c r="Z8" i="4"/>
  <c r="Y8" i="4"/>
  <c r="X8" i="4"/>
  <c r="W8" i="4"/>
  <c r="V8" i="4"/>
  <c r="AD8" i="4" s="1"/>
  <c r="N8" i="4"/>
  <c r="AC7" i="4"/>
  <c r="M7" i="4" s="1"/>
  <c r="AB7" i="4"/>
  <c r="AA7" i="4"/>
  <c r="Z7" i="4"/>
  <c r="Y7" i="4"/>
  <c r="X7" i="4"/>
  <c r="W7" i="4"/>
  <c r="V7" i="4"/>
  <c r="AD7" i="4" s="1"/>
  <c r="N7" i="4"/>
  <c r="AC6" i="4"/>
  <c r="M6" i="4" s="1"/>
  <c r="AB6" i="4"/>
  <c r="AA6" i="4"/>
  <c r="Z6" i="4"/>
  <c r="Y6" i="4"/>
  <c r="X6" i="4"/>
  <c r="W6" i="4"/>
  <c r="V6" i="4"/>
  <c r="AD6" i="4" s="1"/>
  <c r="N6" i="4"/>
  <c r="AC5" i="4"/>
  <c r="M5" i="4" s="1"/>
  <c r="AB5" i="4"/>
  <c r="AA5" i="4"/>
  <c r="Z5" i="4"/>
  <c r="Y5" i="4"/>
  <c r="X5" i="4"/>
  <c r="W5" i="4"/>
  <c r="V5" i="4"/>
  <c r="AD5" i="4" s="1"/>
  <c r="N5" i="4"/>
  <c r="AG92" i="3"/>
  <c r="Q92" i="3" s="1"/>
  <c r="AF92" i="3"/>
  <c r="AE92" i="3"/>
  <c r="AD92" i="3"/>
  <c r="AC92" i="3"/>
  <c r="AB92" i="3"/>
  <c r="AA92" i="3"/>
  <c r="Z92" i="3"/>
  <c r="AH92" i="3" s="1"/>
  <c r="AG91" i="3"/>
  <c r="Q91" i="3" s="1"/>
  <c r="AF91" i="3"/>
  <c r="AE91" i="3"/>
  <c r="AD91" i="3"/>
  <c r="AC91" i="3"/>
  <c r="AB91" i="3"/>
  <c r="AA91" i="3"/>
  <c r="Z91" i="3"/>
  <c r="AH91" i="3" s="1"/>
  <c r="AG90" i="3"/>
  <c r="Q90" i="3" s="1"/>
  <c r="AF90" i="3"/>
  <c r="AE90" i="3"/>
  <c r="AD90" i="3"/>
  <c r="AC90" i="3"/>
  <c r="AB90" i="3"/>
  <c r="AA90" i="3"/>
  <c r="Z90" i="3"/>
  <c r="AH90" i="3" s="1"/>
  <c r="AG89" i="3"/>
  <c r="Q89" i="3" s="1"/>
  <c r="AF89" i="3"/>
  <c r="AE89" i="3"/>
  <c r="AD89" i="3"/>
  <c r="AC89" i="3"/>
  <c r="AB89" i="3"/>
  <c r="AA89" i="3"/>
  <c r="Z89" i="3"/>
  <c r="AH89" i="3" s="1"/>
  <c r="AG88" i="3"/>
  <c r="Q88" i="3" s="1"/>
  <c r="AF88" i="3"/>
  <c r="AE88" i="3"/>
  <c r="AD88" i="3"/>
  <c r="AC88" i="3"/>
  <c r="AB88" i="3"/>
  <c r="AA88" i="3"/>
  <c r="Z88" i="3"/>
  <c r="AH88" i="3" s="1"/>
  <c r="AG87" i="3"/>
  <c r="Q87" i="3" s="1"/>
  <c r="AF87" i="3"/>
  <c r="AE87" i="3"/>
  <c r="AD87" i="3"/>
  <c r="AC87" i="3"/>
  <c r="AB87" i="3"/>
  <c r="AA87" i="3"/>
  <c r="Z87" i="3"/>
  <c r="AH87" i="3" s="1"/>
  <c r="AG86" i="3"/>
  <c r="Q86" i="3" s="1"/>
  <c r="AF86" i="3"/>
  <c r="AE86" i="3"/>
  <c r="AD86" i="3"/>
  <c r="AC86" i="3"/>
  <c r="AB86" i="3"/>
  <c r="AA86" i="3"/>
  <c r="Z86" i="3"/>
  <c r="AH86" i="3" s="1"/>
  <c r="AG85" i="3"/>
  <c r="Q85" i="3" s="1"/>
  <c r="AF85" i="3"/>
  <c r="AE85" i="3"/>
  <c r="AD85" i="3"/>
  <c r="AC85" i="3"/>
  <c r="AB85" i="3"/>
  <c r="AA85" i="3"/>
  <c r="Z85" i="3"/>
  <c r="AH85" i="3" s="1"/>
  <c r="AG84" i="3"/>
  <c r="Q84" i="3" s="1"/>
  <c r="AF84" i="3"/>
  <c r="AE84" i="3"/>
  <c r="AD84" i="3"/>
  <c r="AC84" i="3"/>
  <c r="AB84" i="3"/>
  <c r="AA84" i="3"/>
  <c r="Z84" i="3"/>
  <c r="AH84" i="3" s="1"/>
  <c r="AG83" i="3"/>
  <c r="Q83" i="3" s="1"/>
  <c r="AF83" i="3"/>
  <c r="AE83" i="3"/>
  <c r="AD83" i="3"/>
  <c r="AC83" i="3"/>
  <c r="AB83" i="3"/>
  <c r="AA83" i="3"/>
  <c r="Z83" i="3"/>
  <c r="AH83" i="3" s="1"/>
  <c r="AG82" i="3"/>
  <c r="Q82" i="3" s="1"/>
  <c r="AF82" i="3"/>
  <c r="AE82" i="3"/>
  <c r="AD82" i="3"/>
  <c r="AC82" i="3"/>
  <c r="AB82" i="3"/>
  <c r="AA82" i="3"/>
  <c r="Z82" i="3"/>
  <c r="AH82" i="3" s="1"/>
  <c r="AG81" i="3"/>
  <c r="Q81" i="3" s="1"/>
  <c r="AF81" i="3"/>
  <c r="AE81" i="3"/>
  <c r="AD81" i="3"/>
  <c r="AC81" i="3"/>
  <c r="AB81" i="3"/>
  <c r="AA81" i="3"/>
  <c r="Z81" i="3"/>
  <c r="AH81" i="3" s="1"/>
  <c r="AG80" i="3"/>
  <c r="Q80" i="3" s="1"/>
  <c r="AF80" i="3"/>
  <c r="AE80" i="3"/>
  <c r="AD80" i="3"/>
  <c r="AC80" i="3"/>
  <c r="AB80" i="3"/>
  <c r="AA80" i="3"/>
  <c r="Z80" i="3"/>
  <c r="AH80" i="3" s="1"/>
  <c r="AG79" i="3"/>
  <c r="Q79" i="3" s="1"/>
  <c r="AF79" i="3"/>
  <c r="AE79" i="3"/>
  <c r="AD79" i="3"/>
  <c r="AC79" i="3"/>
  <c r="AB79" i="3"/>
  <c r="AA79" i="3"/>
  <c r="Z79" i="3"/>
  <c r="AH79" i="3" s="1"/>
  <c r="AG78" i="3"/>
  <c r="Q78" i="3" s="1"/>
  <c r="AF78" i="3"/>
  <c r="AE78" i="3"/>
  <c r="AD78" i="3"/>
  <c r="AC78" i="3"/>
  <c r="AB78" i="3"/>
  <c r="AA78" i="3"/>
  <c r="Z78" i="3"/>
  <c r="AH78" i="3" s="1"/>
  <c r="AG77" i="3"/>
  <c r="Q77" i="3" s="1"/>
  <c r="AF77" i="3"/>
  <c r="AE77" i="3"/>
  <c r="AD77" i="3"/>
  <c r="AC77" i="3"/>
  <c r="AB77" i="3"/>
  <c r="AA77" i="3"/>
  <c r="Z77" i="3"/>
  <c r="AH77" i="3" s="1"/>
  <c r="AG76" i="3"/>
  <c r="Q76" i="3" s="1"/>
  <c r="AF76" i="3"/>
  <c r="AE76" i="3"/>
  <c r="AD76" i="3"/>
  <c r="AC76" i="3"/>
  <c r="AB76" i="3"/>
  <c r="AA76" i="3"/>
  <c r="Z76" i="3"/>
  <c r="AH76" i="3" s="1"/>
  <c r="AG75" i="3"/>
  <c r="Q75" i="3" s="1"/>
  <c r="AF75" i="3"/>
  <c r="AE75" i="3"/>
  <c r="AD75" i="3"/>
  <c r="AC75" i="3"/>
  <c r="AB75" i="3"/>
  <c r="AA75" i="3"/>
  <c r="Z75" i="3"/>
  <c r="AH75" i="3" s="1"/>
  <c r="AG74" i="3"/>
  <c r="Q74" i="3" s="1"/>
  <c r="AF74" i="3"/>
  <c r="AE74" i="3"/>
  <c r="AD74" i="3"/>
  <c r="AC74" i="3"/>
  <c r="AB74" i="3"/>
  <c r="AA74" i="3"/>
  <c r="Z74" i="3"/>
  <c r="AH74" i="3" s="1"/>
  <c r="AG73" i="3"/>
  <c r="Q73" i="3" s="1"/>
  <c r="AF73" i="3"/>
  <c r="AE73" i="3"/>
  <c r="AD73" i="3"/>
  <c r="AC73" i="3"/>
  <c r="AB73" i="3"/>
  <c r="AA73" i="3"/>
  <c r="Z73" i="3"/>
  <c r="AH73" i="3" s="1"/>
  <c r="AG72" i="3"/>
  <c r="Q72" i="3" s="1"/>
  <c r="AF72" i="3"/>
  <c r="AE72" i="3"/>
  <c r="AD72" i="3"/>
  <c r="AC72" i="3"/>
  <c r="AB72" i="3"/>
  <c r="AA72" i="3"/>
  <c r="Z72" i="3"/>
  <c r="AH72" i="3" s="1"/>
  <c r="AG71" i="3"/>
  <c r="Q71" i="3" s="1"/>
  <c r="AF71" i="3"/>
  <c r="AE71" i="3"/>
  <c r="AD71" i="3"/>
  <c r="AC71" i="3"/>
  <c r="AB71" i="3"/>
  <c r="AA71" i="3"/>
  <c r="Z71" i="3"/>
  <c r="AH71" i="3" s="1"/>
  <c r="AG70" i="3"/>
  <c r="Q70" i="3" s="1"/>
  <c r="AF70" i="3"/>
  <c r="AE70" i="3"/>
  <c r="AD70" i="3"/>
  <c r="AC70" i="3"/>
  <c r="AB70" i="3"/>
  <c r="AA70" i="3"/>
  <c r="Z70" i="3"/>
  <c r="AH70" i="3" s="1"/>
  <c r="AG69" i="3"/>
  <c r="Q69" i="3" s="1"/>
  <c r="AF69" i="3"/>
  <c r="AE69" i="3"/>
  <c r="AD69" i="3"/>
  <c r="AC69" i="3"/>
  <c r="AB69" i="3"/>
  <c r="AA69" i="3"/>
  <c r="Z69" i="3"/>
  <c r="AH69" i="3" s="1"/>
  <c r="AG68" i="3"/>
  <c r="Q68" i="3" s="1"/>
  <c r="AF68" i="3"/>
  <c r="AE68" i="3"/>
  <c r="AD68" i="3"/>
  <c r="AC68" i="3"/>
  <c r="AB68" i="3"/>
  <c r="AA68" i="3"/>
  <c r="Z68" i="3"/>
  <c r="AH68" i="3" s="1"/>
  <c r="AG67" i="3"/>
  <c r="Q67" i="3" s="1"/>
  <c r="AF67" i="3"/>
  <c r="AE67" i="3"/>
  <c r="AD67" i="3"/>
  <c r="AC67" i="3"/>
  <c r="AB67" i="3"/>
  <c r="AA67" i="3"/>
  <c r="Z67" i="3"/>
  <c r="AH67" i="3" s="1"/>
  <c r="AG66" i="3"/>
  <c r="Q66" i="3" s="1"/>
  <c r="AF66" i="3"/>
  <c r="AE66" i="3"/>
  <c r="AD66" i="3"/>
  <c r="AC66" i="3"/>
  <c r="AB66" i="3"/>
  <c r="AA66" i="3"/>
  <c r="Z66" i="3"/>
  <c r="AH66" i="3" s="1"/>
  <c r="AG65" i="3"/>
  <c r="Q65" i="3" s="1"/>
  <c r="AF65" i="3"/>
  <c r="AE65" i="3"/>
  <c r="AD65" i="3"/>
  <c r="AC65" i="3"/>
  <c r="AB65" i="3"/>
  <c r="AA65" i="3"/>
  <c r="Z65" i="3"/>
  <c r="AH65" i="3" s="1"/>
  <c r="AG64" i="3"/>
  <c r="Q64" i="3" s="1"/>
  <c r="AF64" i="3"/>
  <c r="AE64" i="3"/>
  <c r="AD64" i="3"/>
  <c r="AC64" i="3"/>
  <c r="AB64" i="3"/>
  <c r="AA64" i="3"/>
  <c r="Z64" i="3"/>
  <c r="AH64" i="3" s="1"/>
  <c r="AG63" i="3"/>
  <c r="Q63" i="3" s="1"/>
  <c r="AF63" i="3"/>
  <c r="AE63" i="3"/>
  <c r="AD63" i="3"/>
  <c r="AC63" i="3"/>
  <c r="AB63" i="3"/>
  <c r="AA63" i="3"/>
  <c r="Z63" i="3"/>
  <c r="AH63" i="3" s="1"/>
  <c r="AG62" i="3"/>
  <c r="Q62" i="3" s="1"/>
  <c r="AF62" i="3"/>
  <c r="AE62" i="3"/>
  <c r="AD62" i="3"/>
  <c r="AC62" i="3"/>
  <c r="AB62" i="3"/>
  <c r="AA62" i="3"/>
  <c r="Z62" i="3"/>
  <c r="AH62" i="3" s="1"/>
  <c r="AG61" i="3"/>
  <c r="Q61" i="3" s="1"/>
  <c r="AF61" i="3"/>
  <c r="AE61" i="3"/>
  <c r="AD61" i="3"/>
  <c r="AC61" i="3"/>
  <c r="AB61" i="3"/>
  <c r="AA61" i="3"/>
  <c r="Z61" i="3"/>
  <c r="AH61" i="3" s="1"/>
  <c r="AG60" i="3"/>
  <c r="Q60" i="3" s="1"/>
  <c r="AF60" i="3"/>
  <c r="AE60" i="3"/>
  <c r="AD60" i="3"/>
  <c r="AC60" i="3"/>
  <c r="AB60" i="3"/>
  <c r="AA60" i="3"/>
  <c r="Z60" i="3"/>
  <c r="AH60" i="3" s="1"/>
  <c r="AG59" i="3"/>
  <c r="Q59" i="3" s="1"/>
  <c r="AF59" i="3"/>
  <c r="AE59" i="3"/>
  <c r="AD59" i="3"/>
  <c r="AC59" i="3"/>
  <c r="AB59" i="3"/>
  <c r="AA59" i="3"/>
  <c r="Z59" i="3"/>
  <c r="AH59" i="3" s="1"/>
  <c r="AG58" i="3"/>
  <c r="Q58" i="3" s="1"/>
  <c r="AF58" i="3"/>
  <c r="AE58" i="3"/>
  <c r="AD58" i="3"/>
  <c r="AC58" i="3"/>
  <c r="AB58" i="3"/>
  <c r="AA58" i="3"/>
  <c r="Z58" i="3"/>
  <c r="AH58" i="3" s="1"/>
  <c r="AG57" i="3"/>
  <c r="Q57" i="3" s="1"/>
  <c r="AF57" i="3"/>
  <c r="AE57" i="3"/>
  <c r="AD57" i="3"/>
  <c r="AC57" i="3"/>
  <c r="AB57" i="3"/>
  <c r="AA57" i="3"/>
  <c r="Z57" i="3"/>
  <c r="AH57" i="3" s="1"/>
  <c r="AG56" i="3"/>
  <c r="Q56" i="3" s="1"/>
  <c r="AF56" i="3"/>
  <c r="AE56" i="3"/>
  <c r="AD56" i="3"/>
  <c r="AC56" i="3"/>
  <c r="AB56" i="3"/>
  <c r="AA56" i="3"/>
  <c r="Z56" i="3"/>
  <c r="AH56" i="3" s="1"/>
  <c r="AG55" i="3"/>
  <c r="Q55" i="3" s="1"/>
  <c r="AF55" i="3"/>
  <c r="AE55" i="3"/>
  <c r="AD55" i="3"/>
  <c r="AC55" i="3"/>
  <c r="AB55" i="3"/>
  <c r="AA55" i="3"/>
  <c r="Z55" i="3"/>
  <c r="AH55" i="3" s="1"/>
  <c r="AG54" i="3"/>
  <c r="Q54" i="3" s="1"/>
  <c r="AF54" i="3"/>
  <c r="AE54" i="3"/>
  <c r="AD54" i="3"/>
  <c r="AC54" i="3"/>
  <c r="AB54" i="3"/>
  <c r="AA54" i="3"/>
  <c r="Z54" i="3"/>
  <c r="AH54" i="3" s="1"/>
  <c r="AG53" i="3"/>
  <c r="Q53" i="3" s="1"/>
  <c r="AF53" i="3"/>
  <c r="AE53" i="3"/>
  <c r="AD53" i="3"/>
  <c r="AC53" i="3"/>
  <c r="AB53" i="3"/>
  <c r="AA53" i="3"/>
  <c r="Z53" i="3"/>
  <c r="AH53" i="3" s="1"/>
  <c r="AG52" i="3"/>
  <c r="Q52" i="3" s="1"/>
  <c r="AF52" i="3"/>
  <c r="AE52" i="3"/>
  <c r="AD52" i="3"/>
  <c r="AC52" i="3"/>
  <c r="AB52" i="3"/>
  <c r="AA52" i="3"/>
  <c r="Z52" i="3"/>
  <c r="AH52" i="3" s="1"/>
  <c r="AG51" i="3"/>
  <c r="Q51" i="3" s="1"/>
  <c r="AF51" i="3"/>
  <c r="AE51" i="3"/>
  <c r="AD51" i="3"/>
  <c r="AC51" i="3"/>
  <c r="AB51" i="3"/>
  <c r="AA51" i="3"/>
  <c r="Z51" i="3"/>
  <c r="AH51" i="3" s="1"/>
  <c r="AG50" i="3"/>
  <c r="Q50" i="3" s="1"/>
  <c r="AF50" i="3"/>
  <c r="AE50" i="3"/>
  <c r="AD50" i="3"/>
  <c r="AC50" i="3"/>
  <c r="AB50" i="3"/>
  <c r="AA50" i="3"/>
  <c r="Z50" i="3"/>
  <c r="AH50" i="3" s="1"/>
  <c r="AG49" i="3"/>
  <c r="Q49" i="3" s="1"/>
  <c r="AF49" i="3"/>
  <c r="AE49" i="3"/>
  <c r="AD49" i="3"/>
  <c r="AC49" i="3"/>
  <c r="AB49" i="3"/>
  <c r="AA49" i="3"/>
  <c r="Z49" i="3"/>
  <c r="AH49" i="3" s="1"/>
  <c r="AG48" i="3"/>
  <c r="Q48" i="3" s="1"/>
  <c r="AF48" i="3"/>
  <c r="AE48" i="3"/>
  <c r="AD48" i="3"/>
  <c r="AC48" i="3"/>
  <c r="AB48" i="3"/>
  <c r="AA48" i="3"/>
  <c r="Z48" i="3"/>
  <c r="AH48" i="3" s="1"/>
  <c r="AG47" i="3"/>
  <c r="Q47" i="3" s="1"/>
  <c r="AF47" i="3"/>
  <c r="AE47" i="3"/>
  <c r="AD47" i="3"/>
  <c r="AC47" i="3"/>
  <c r="AB47" i="3"/>
  <c r="AA47" i="3"/>
  <c r="Z47" i="3"/>
  <c r="AH47" i="3" s="1"/>
  <c r="AG46" i="3"/>
  <c r="Q46" i="3" s="1"/>
  <c r="AF46" i="3"/>
  <c r="AE46" i="3"/>
  <c r="AD46" i="3"/>
  <c r="AC46" i="3"/>
  <c r="AB46" i="3"/>
  <c r="AA46" i="3"/>
  <c r="Z46" i="3"/>
  <c r="AH46" i="3" s="1"/>
  <c r="AG45" i="3"/>
  <c r="Q45" i="3" s="1"/>
  <c r="AF45" i="3"/>
  <c r="AE45" i="3"/>
  <c r="AD45" i="3"/>
  <c r="AC45" i="3"/>
  <c r="AB45" i="3"/>
  <c r="AA45" i="3"/>
  <c r="Z45" i="3"/>
  <c r="AH45" i="3" s="1"/>
  <c r="AG44" i="3"/>
  <c r="Q44" i="3" s="1"/>
  <c r="AF44" i="3"/>
  <c r="AE44" i="3"/>
  <c r="AD44" i="3"/>
  <c r="AC44" i="3"/>
  <c r="AB44" i="3"/>
  <c r="AA44" i="3"/>
  <c r="Z44" i="3"/>
  <c r="AH44" i="3" s="1"/>
  <c r="AG43" i="3"/>
  <c r="Q43" i="3" s="1"/>
  <c r="AF43" i="3"/>
  <c r="AE43" i="3"/>
  <c r="AD43" i="3"/>
  <c r="AC43" i="3"/>
  <c r="AB43" i="3"/>
  <c r="AA43" i="3"/>
  <c r="Z43" i="3"/>
  <c r="AH43" i="3" s="1"/>
  <c r="AG42" i="3"/>
  <c r="Q42" i="3" s="1"/>
  <c r="AF42" i="3"/>
  <c r="AE42" i="3"/>
  <c r="AD42" i="3"/>
  <c r="AC42" i="3"/>
  <c r="AB42" i="3"/>
  <c r="AA42" i="3"/>
  <c r="Z42" i="3"/>
  <c r="AH42" i="3" s="1"/>
  <c r="AG41" i="3"/>
  <c r="Q41" i="3" s="1"/>
  <c r="AF41" i="3"/>
  <c r="AE41" i="3"/>
  <c r="AD41" i="3"/>
  <c r="AC41" i="3"/>
  <c r="AB41" i="3"/>
  <c r="AA41" i="3"/>
  <c r="Z41" i="3"/>
  <c r="AH41" i="3" s="1"/>
  <c r="AG40" i="3"/>
  <c r="Q40" i="3" s="1"/>
  <c r="AF40" i="3"/>
  <c r="AE40" i="3"/>
  <c r="AD40" i="3"/>
  <c r="AC40" i="3"/>
  <c r="AB40" i="3"/>
  <c r="AA40" i="3"/>
  <c r="Z40" i="3"/>
  <c r="AH40" i="3" s="1"/>
  <c r="AG39" i="3"/>
  <c r="Q39" i="3" s="1"/>
  <c r="AF39" i="3"/>
  <c r="AE39" i="3"/>
  <c r="AD39" i="3"/>
  <c r="AC39" i="3"/>
  <c r="AB39" i="3"/>
  <c r="AA39" i="3"/>
  <c r="Z39" i="3"/>
  <c r="AH39" i="3" s="1"/>
  <c r="AG38" i="3"/>
  <c r="Q38" i="3" s="1"/>
  <c r="AF38" i="3"/>
  <c r="AE38" i="3"/>
  <c r="AD38" i="3"/>
  <c r="AC38" i="3"/>
  <c r="AB38" i="3"/>
  <c r="AA38" i="3"/>
  <c r="Z38" i="3"/>
  <c r="AH38" i="3" s="1"/>
  <c r="AG37" i="3"/>
  <c r="Q37" i="3" s="1"/>
  <c r="AF37" i="3"/>
  <c r="AE37" i="3"/>
  <c r="AD37" i="3"/>
  <c r="AC37" i="3"/>
  <c r="AB37" i="3"/>
  <c r="AA37" i="3"/>
  <c r="Z37" i="3"/>
  <c r="AH37" i="3" s="1"/>
  <c r="AG36" i="3"/>
  <c r="Q36" i="3" s="1"/>
  <c r="AF36" i="3"/>
  <c r="AE36" i="3"/>
  <c r="AD36" i="3"/>
  <c r="AC36" i="3"/>
  <c r="AB36" i="3"/>
  <c r="AA36" i="3"/>
  <c r="Z36" i="3"/>
  <c r="AH36" i="3" s="1"/>
  <c r="AG35" i="3"/>
  <c r="Q35" i="3" s="1"/>
  <c r="AF35" i="3"/>
  <c r="AE35" i="3"/>
  <c r="AD35" i="3"/>
  <c r="AC35" i="3"/>
  <c r="AB35" i="3"/>
  <c r="AA35" i="3"/>
  <c r="Z35" i="3"/>
  <c r="AH35" i="3" s="1"/>
  <c r="AG34" i="3"/>
  <c r="Q34" i="3" s="1"/>
  <c r="AF34" i="3"/>
  <c r="AE34" i="3"/>
  <c r="AD34" i="3"/>
  <c r="AC34" i="3"/>
  <c r="AB34" i="3"/>
  <c r="AA34" i="3"/>
  <c r="Z34" i="3"/>
  <c r="AH34" i="3" s="1"/>
  <c r="AG33" i="3"/>
  <c r="Q33" i="3" s="1"/>
  <c r="AF33" i="3"/>
  <c r="AE33" i="3"/>
  <c r="AD33" i="3"/>
  <c r="AC33" i="3"/>
  <c r="AB33" i="3"/>
  <c r="AA33" i="3"/>
  <c r="Z33" i="3"/>
  <c r="AH33" i="3" s="1"/>
  <c r="AG32" i="3"/>
  <c r="Q32" i="3" s="1"/>
  <c r="AF32" i="3"/>
  <c r="AE32" i="3"/>
  <c r="AD32" i="3"/>
  <c r="AC32" i="3"/>
  <c r="AB32" i="3"/>
  <c r="AA32" i="3"/>
  <c r="Z32" i="3"/>
  <c r="AH32" i="3" s="1"/>
  <c r="AG31" i="3"/>
  <c r="Q31" i="3" s="1"/>
  <c r="AF31" i="3"/>
  <c r="AE31" i="3"/>
  <c r="AD31" i="3"/>
  <c r="AC31" i="3"/>
  <c r="AB31" i="3"/>
  <c r="AA31" i="3"/>
  <c r="Z31" i="3"/>
  <c r="AH31" i="3" s="1"/>
  <c r="AG30" i="3"/>
  <c r="Q30" i="3" s="1"/>
  <c r="AF30" i="3"/>
  <c r="AE30" i="3"/>
  <c r="AD30" i="3"/>
  <c r="AC30" i="3"/>
  <c r="AB30" i="3"/>
  <c r="AA30" i="3"/>
  <c r="Z30" i="3"/>
  <c r="AH30" i="3" s="1"/>
  <c r="AG29" i="3"/>
  <c r="Q29" i="3" s="1"/>
  <c r="AF29" i="3"/>
  <c r="AE29" i="3"/>
  <c r="AD29" i="3"/>
  <c r="AC29" i="3"/>
  <c r="AB29" i="3"/>
  <c r="AA29" i="3"/>
  <c r="Z29" i="3"/>
  <c r="AH29" i="3" s="1"/>
  <c r="AG28" i="3"/>
  <c r="Q28" i="3" s="1"/>
  <c r="AF28" i="3"/>
  <c r="AE28" i="3"/>
  <c r="AD28" i="3"/>
  <c r="AC28" i="3"/>
  <c r="AB28" i="3"/>
  <c r="AA28" i="3"/>
  <c r="Z28" i="3"/>
  <c r="AH28" i="3" s="1"/>
  <c r="AG27" i="3"/>
  <c r="Q27" i="3" s="1"/>
  <c r="AF27" i="3"/>
  <c r="AE27" i="3"/>
  <c r="AD27" i="3"/>
  <c r="AC27" i="3"/>
  <c r="AB27" i="3"/>
  <c r="AA27" i="3"/>
  <c r="Z27" i="3"/>
  <c r="AH27" i="3" s="1"/>
  <c r="AG26" i="3"/>
  <c r="Q26" i="3" s="1"/>
  <c r="AF26" i="3"/>
  <c r="AE26" i="3"/>
  <c r="AD26" i="3"/>
  <c r="AC26" i="3"/>
  <c r="AB26" i="3"/>
  <c r="AA26" i="3"/>
  <c r="Z26" i="3"/>
  <c r="AH26" i="3" s="1"/>
  <c r="AG25" i="3"/>
  <c r="Q25" i="3" s="1"/>
  <c r="AF25" i="3"/>
  <c r="AE25" i="3"/>
  <c r="AD25" i="3"/>
  <c r="AC25" i="3"/>
  <c r="AB25" i="3"/>
  <c r="AA25" i="3"/>
  <c r="Z25" i="3"/>
  <c r="AH25" i="3" s="1"/>
  <c r="AG24" i="3"/>
  <c r="Q24" i="3" s="1"/>
  <c r="AF24" i="3"/>
  <c r="AE24" i="3"/>
  <c r="AD24" i="3"/>
  <c r="AC24" i="3"/>
  <c r="AB24" i="3"/>
  <c r="AA24" i="3"/>
  <c r="Z24" i="3"/>
  <c r="AH24" i="3" s="1"/>
  <c r="AG23" i="3"/>
  <c r="Q23" i="3" s="1"/>
  <c r="AF23" i="3"/>
  <c r="AE23" i="3"/>
  <c r="AD23" i="3"/>
  <c r="AC23" i="3"/>
  <c r="AB23" i="3"/>
  <c r="AA23" i="3"/>
  <c r="Z23" i="3"/>
  <c r="AH23" i="3" s="1"/>
  <c r="AG22" i="3"/>
  <c r="Q22" i="3" s="1"/>
  <c r="AF22" i="3"/>
  <c r="AE22" i="3"/>
  <c r="AD22" i="3"/>
  <c r="AC22" i="3"/>
  <c r="AB22" i="3"/>
  <c r="AA22" i="3"/>
  <c r="Z22" i="3"/>
  <c r="AH22" i="3" s="1"/>
  <c r="AG21" i="3"/>
  <c r="Q21" i="3" s="1"/>
  <c r="AF21" i="3"/>
  <c r="AE21" i="3"/>
  <c r="AD21" i="3"/>
  <c r="AC21" i="3"/>
  <c r="AB21" i="3"/>
  <c r="AA21" i="3"/>
  <c r="Z21" i="3"/>
  <c r="AH21" i="3" s="1"/>
  <c r="AG20" i="3"/>
  <c r="Q20" i="3" s="1"/>
  <c r="AF20" i="3"/>
  <c r="AE20" i="3"/>
  <c r="AD20" i="3"/>
  <c r="AC20" i="3"/>
  <c r="AB20" i="3"/>
  <c r="AA20" i="3"/>
  <c r="Z20" i="3"/>
  <c r="AH20" i="3" s="1"/>
  <c r="AG19" i="3"/>
  <c r="Q19" i="3" s="1"/>
  <c r="AF19" i="3"/>
  <c r="AE19" i="3"/>
  <c r="AD19" i="3"/>
  <c r="AC19" i="3"/>
  <c r="AB19" i="3"/>
  <c r="AA19" i="3"/>
  <c r="Z19" i="3"/>
  <c r="AH19" i="3" s="1"/>
  <c r="AG18" i="3"/>
  <c r="Q18" i="3" s="1"/>
  <c r="AF18" i="3"/>
  <c r="AE18" i="3"/>
  <c r="AD18" i="3"/>
  <c r="AC18" i="3"/>
  <c r="AB18" i="3"/>
  <c r="AA18" i="3"/>
  <c r="Z18" i="3"/>
  <c r="AH18" i="3" s="1"/>
  <c r="AG17" i="3"/>
  <c r="Q17" i="3" s="1"/>
  <c r="AF17" i="3"/>
  <c r="AE17" i="3"/>
  <c r="AD17" i="3"/>
  <c r="AC17" i="3"/>
  <c r="AB17" i="3"/>
  <c r="AA17" i="3"/>
  <c r="Z17" i="3"/>
  <c r="AH17" i="3" s="1"/>
  <c r="AG16" i="3"/>
  <c r="Q16" i="3" s="1"/>
  <c r="AF16" i="3"/>
  <c r="AE16" i="3"/>
  <c r="AD16" i="3"/>
  <c r="AC16" i="3"/>
  <c r="AB16" i="3"/>
  <c r="AA16" i="3"/>
  <c r="Z16" i="3"/>
  <c r="AH16" i="3" s="1"/>
  <c r="AG15" i="3"/>
  <c r="Q15" i="3" s="1"/>
  <c r="AF15" i="3"/>
  <c r="AE15" i="3"/>
  <c r="AD15" i="3"/>
  <c r="AC15" i="3"/>
  <c r="AB15" i="3"/>
  <c r="AA15" i="3"/>
  <c r="Z15" i="3"/>
  <c r="AH15" i="3" s="1"/>
  <c r="AG14" i="3"/>
  <c r="Q14" i="3" s="1"/>
  <c r="AF14" i="3"/>
  <c r="AE14" i="3"/>
  <c r="AD14" i="3"/>
  <c r="AC14" i="3"/>
  <c r="AB14" i="3"/>
  <c r="AA14" i="3"/>
  <c r="Z14" i="3"/>
  <c r="AH14" i="3" s="1"/>
  <c r="AG13" i="3"/>
  <c r="Q13" i="3" s="1"/>
  <c r="AF13" i="3"/>
  <c r="AE13" i="3"/>
  <c r="AD13" i="3"/>
  <c r="AC13" i="3"/>
  <c r="AB13" i="3"/>
  <c r="AA13" i="3"/>
  <c r="Z13" i="3"/>
  <c r="AH13" i="3" s="1"/>
  <c r="AG12" i="3"/>
  <c r="Q12" i="3" s="1"/>
  <c r="AF12" i="3"/>
  <c r="AE12" i="3"/>
  <c r="AD12" i="3"/>
  <c r="AC12" i="3"/>
  <c r="AB12" i="3"/>
  <c r="AA12" i="3"/>
  <c r="Z12" i="3"/>
  <c r="AH12" i="3" s="1"/>
  <c r="AG11" i="3"/>
  <c r="Q11" i="3" s="1"/>
  <c r="AF11" i="3"/>
  <c r="AE11" i="3"/>
  <c r="AD11" i="3"/>
  <c r="AC11" i="3"/>
  <c r="AB11" i="3"/>
  <c r="AA11" i="3"/>
  <c r="Z11" i="3"/>
  <c r="AH11" i="3" s="1"/>
  <c r="AG10" i="3"/>
  <c r="Q10" i="3" s="1"/>
  <c r="AF10" i="3"/>
  <c r="AE10" i="3"/>
  <c r="AD10" i="3"/>
  <c r="AC10" i="3"/>
  <c r="AB10" i="3"/>
  <c r="AA10" i="3"/>
  <c r="Z10" i="3"/>
  <c r="AH10" i="3" s="1"/>
  <c r="AG9" i="3"/>
  <c r="Q9" i="3" s="1"/>
  <c r="AF9" i="3"/>
  <c r="AE9" i="3"/>
  <c r="AD9" i="3"/>
  <c r="AC9" i="3"/>
  <c r="AB9" i="3"/>
  <c r="AA9" i="3"/>
  <c r="Z9" i="3"/>
  <c r="AH9" i="3" s="1"/>
  <c r="AG8" i="3"/>
  <c r="Q8" i="3" s="1"/>
  <c r="AF8" i="3"/>
  <c r="AE8" i="3"/>
  <c r="AD8" i="3"/>
  <c r="AC8" i="3"/>
  <c r="AB8" i="3"/>
  <c r="AA8" i="3"/>
  <c r="Z8" i="3"/>
  <c r="AH8" i="3" s="1"/>
  <c r="AG7" i="3"/>
  <c r="Q7" i="3" s="1"/>
  <c r="AF7" i="3"/>
  <c r="AE7" i="3"/>
  <c r="AD7" i="3"/>
  <c r="AC7" i="3"/>
  <c r="AB7" i="3"/>
  <c r="AA7" i="3"/>
  <c r="Z7" i="3"/>
  <c r="AH7" i="3" s="1"/>
  <c r="AG6" i="3"/>
  <c r="Q6" i="3" s="1"/>
  <c r="AF6" i="3"/>
  <c r="AE6" i="3"/>
  <c r="AD6" i="3"/>
  <c r="AC6" i="3"/>
  <c r="AB6" i="3"/>
  <c r="AA6" i="3"/>
  <c r="Z6" i="3"/>
  <c r="AH6" i="3" s="1"/>
  <c r="AG5" i="3"/>
  <c r="Q5" i="3" s="1"/>
  <c r="AF5" i="3"/>
  <c r="AE5" i="3"/>
  <c r="AD5" i="3"/>
  <c r="AC5" i="3"/>
  <c r="AB5" i="3"/>
  <c r="AA5" i="3"/>
  <c r="Z5" i="3"/>
  <c r="AH5" i="3" s="1"/>
  <c r="K9" i="4" l="1"/>
  <c r="L83" i="4"/>
  <c r="L87" i="4"/>
  <c r="K45" i="4"/>
  <c r="K81" i="4"/>
  <c r="J8" i="4"/>
  <c r="J12" i="4"/>
  <c r="J16" i="4"/>
  <c r="L21" i="4"/>
  <c r="J90" i="4"/>
  <c r="K91" i="4"/>
  <c r="L57" i="4"/>
  <c r="L20" i="4"/>
  <c r="K79" i="4"/>
  <c r="L81" i="4"/>
  <c r="J89" i="4"/>
  <c r="L32" i="4"/>
  <c r="L44" i="4"/>
  <c r="J59" i="4"/>
  <c r="J63" i="4"/>
  <c r="J71" i="4"/>
  <c r="J75" i="4"/>
  <c r="K22" i="4"/>
  <c r="L59" i="4"/>
  <c r="L63" i="4"/>
  <c r="L71" i="4"/>
  <c r="L75" i="4"/>
  <c r="J78" i="4"/>
  <c r="L92" i="4"/>
  <c r="J17" i="4"/>
  <c r="J53" i="4"/>
  <c r="J57" i="4"/>
  <c r="J69" i="4"/>
  <c r="J6" i="4"/>
  <c r="K7" i="4"/>
  <c r="K20" i="4"/>
  <c r="L45" i="4"/>
  <c r="J68" i="4"/>
  <c r="J72" i="4"/>
  <c r="J76" i="4"/>
  <c r="L11" i="4"/>
  <c r="L15" i="4"/>
  <c r="J18" i="4"/>
  <c r="K19" i="4"/>
  <c r="J23" i="4"/>
  <c r="J27" i="4"/>
  <c r="J35" i="4"/>
  <c r="J39" i="4"/>
  <c r="K64" i="4"/>
  <c r="K72" i="4"/>
  <c r="K76" i="4"/>
  <c r="J80" i="4"/>
  <c r="J84" i="4"/>
  <c r="J88" i="4"/>
  <c r="K43" i="4"/>
  <c r="L56" i="4"/>
  <c r="J22" i="4"/>
  <c r="J30" i="4"/>
  <c r="J42" i="4"/>
  <c r="K55" i="4"/>
  <c r="L23" i="4"/>
  <c r="L27" i="4"/>
  <c r="L35" i="4"/>
  <c r="L39" i="4"/>
  <c r="L47" i="4"/>
  <c r="L51" i="4"/>
  <c r="J54" i="4"/>
  <c r="J58" i="4"/>
  <c r="J66" i="4"/>
  <c r="L80" i="4"/>
  <c r="L9" i="4"/>
  <c r="J21" i="4"/>
  <c r="J33" i="4"/>
  <c r="L8" i="4"/>
  <c r="J32" i="4"/>
  <c r="J36" i="4"/>
  <c r="L69" i="4"/>
  <c r="K8" i="4"/>
  <c r="K46" i="4"/>
  <c r="L64" i="4"/>
  <c r="L68" i="4"/>
  <c r="L76" i="4"/>
  <c r="J11" i="4"/>
  <c r="J15" i="4"/>
  <c r="J20" i="4"/>
  <c r="K21" i="4"/>
  <c r="K33" i="4"/>
  <c r="K67" i="4"/>
  <c r="J83" i="4"/>
  <c r="J87" i="4"/>
  <c r="J92" i="4"/>
  <c r="K24" i="4"/>
  <c r="K28" i="4"/>
  <c r="L33" i="4"/>
  <c r="K36" i="4"/>
  <c r="K40" i="4"/>
  <c r="J44" i="4"/>
  <c r="J48" i="4"/>
  <c r="J52" i="4"/>
  <c r="K58" i="4"/>
  <c r="L40" i="4"/>
  <c r="K82" i="4"/>
  <c r="K5" i="4"/>
  <c r="K31" i="4"/>
  <c r="J47" i="4"/>
  <c r="J51" i="4"/>
  <c r="J56" i="4"/>
  <c r="K57" i="4"/>
  <c r="K69" i="4"/>
  <c r="K12" i="4"/>
  <c r="K16" i="4"/>
  <c r="J29" i="4"/>
  <c r="J34" i="4"/>
  <c r="K48" i="4"/>
  <c r="K52" i="4"/>
  <c r="J65" i="4"/>
  <c r="J70" i="4"/>
  <c r="K84" i="4"/>
  <c r="K88" i="4"/>
  <c r="L16" i="4"/>
  <c r="J24" i="4"/>
  <c r="J28" i="4"/>
  <c r="K34" i="4"/>
  <c r="L52" i="4"/>
  <c r="J60" i="4"/>
  <c r="J64" i="4"/>
  <c r="K70" i="4"/>
  <c r="L88" i="4"/>
  <c r="J5" i="4"/>
  <c r="J10" i="4"/>
  <c r="J41" i="4"/>
  <c r="J46" i="4"/>
  <c r="K60" i="4"/>
  <c r="J77" i="4"/>
  <c r="J82" i="4"/>
  <c r="K10" i="4"/>
  <c r="L28" i="4"/>
  <c r="J40" i="4"/>
  <c r="J9" i="4"/>
  <c r="K32" i="4"/>
  <c r="J45" i="4"/>
  <c r="J81" i="4"/>
  <c r="L6" i="4"/>
  <c r="K13" i="4"/>
  <c r="K17" i="4"/>
  <c r="L18" i="4"/>
  <c r="K25" i="4"/>
  <c r="K29" i="4"/>
  <c r="L30" i="4"/>
  <c r="K37" i="4"/>
  <c r="K41" i="4"/>
  <c r="L42" i="4"/>
  <c r="K49" i="4"/>
  <c r="K53" i="4"/>
  <c r="L54" i="4"/>
  <c r="K61" i="4"/>
  <c r="K65" i="4"/>
  <c r="L66" i="4"/>
  <c r="K73" i="4"/>
  <c r="K77" i="4"/>
  <c r="L78" i="4"/>
  <c r="K85" i="4"/>
  <c r="K89" i="4"/>
  <c r="L90" i="4"/>
  <c r="L5" i="4"/>
  <c r="L13" i="4"/>
  <c r="L17" i="4"/>
  <c r="L25" i="4"/>
  <c r="L29" i="4"/>
  <c r="L37" i="4"/>
  <c r="L41" i="4"/>
  <c r="L49" i="4"/>
  <c r="L53" i="4"/>
  <c r="L61" i="4"/>
  <c r="L65" i="4"/>
  <c r="L73" i="4"/>
  <c r="L77" i="4"/>
  <c r="L85" i="4"/>
  <c r="L89" i="4"/>
  <c r="K15" i="4"/>
  <c r="K27" i="4"/>
  <c r="K39" i="4"/>
  <c r="K51" i="4"/>
  <c r="K63" i="4"/>
  <c r="K75" i="4"/>
  <c r="K87" i="4"/>
  <c r="K14" i="4"/>
  <c r="K26" i="4"/>
  <c r="K38" i="4"/>
  <c r="K50" i="4"/>
  <c r="K62" i="4"/>
  <c r="K74" i="4"/>
  <c r="K86" i="4"/>
  <c r="J13" i="4"/>
  <c r="J25" i="4"/>
  <c r="J37" i="4"/>
  <c r="J49" i="4"/>
  <c r="J61" i="4"/>
  <c r="J73" i="4"/>
  <c r="J85" i="4"/>
  <c r="L14" i="4"/>
  <c r="L26" i="4"/>
  <c r="L38" i="4"/>
  <c r="L50" i="4"/>
  <c r="L62" i="4"/>
  <c r="L74" i="4"/>
  <c r="L86" i="4"/>
  <c r="J7" i="4"/>
  <c r="K11" i="4"/>
  <c r="L12" i="4"/>
  <c r="J19" i="4"/>
  <c r="K23" i="4"/>
  <c r="L24" i="4"/>
  <c r="J31" i="4"/>
  <c r="K35" i="4"/>
  <c r="L36" i="4"/>
  <c r="J43" i="4"/>
  <c r="K47" i="4"/>
  <c r="L48" i="4"/>
  <c r="J55" i="4"/>
  <c r="K59" i="4"/>
  <c r="L60" i="4"/>
  <c r="J67" i="4"/>
  <c r="K71" i="4"/>
  <c r="L72" i="4"/>
  <c r="J79" i="4"/>
  <c r="K83" i="4"/>
  <c r="L84" i="4"/>
  <c r="J91" i="4"/>
  <c r="K44" i="4"/>
  <c r="K56" i="4"/>
  <c r="K68" i="4"/>
  <c r="K80" i="4"/>
  <c r="K92" i="4"/>
  <c r="L10" i="4"/>
  <c r="L22" i="4"/>
  <c r="L34" i="4"/>
  <c r="L46" i="4"/>
  <c r="L58" i="4"/>
  <c r="L70" i="4"/>
  <c r="L82" i="4"/>
  <c r="K6" i="4"/>
  <c r="L7" i="4"/>
  <c r="K18" i="4"/>
  <c r="L19" i="4"/>
  <c r="K30" i="4"/>
  <c r="L31" i="4"/>
  <c r="K42" i="4"/>
  <c r="L43" i="4"/>
  <c r="K54" i="4"/>
  <c r="L55" i="4"/>
  <c r="K66" i="4"/>
  <c r="L67" i="4"/>
  <c r="K78" i="4"/>
  <c r="L79" i="4"/>
  <c r="K90" i="4"/>
  <c r="L91" i="4"/>
  <c r="J14" i="4"/>
  <c r="J26" i="4"/>
  <c r="J38" i="4"/>
  <c r="J50" i="4"/>
  <c r="J62" i="4"/>
  <c r="J74" i="4"/>
  <c r="J86" i="4"/>
  <c r="N53" i="3"/>
  <c r="N65" i="3"/>
  <c r="N69" i="3"/>
  <c r="N73" i="3"/>
  <c r="N64" i="3"/>
  <c r="O54" i="3"/>
  <c r="O72" i="3"/>
  <c r="N59" i="3"/>
  <c r="N22" i="3"/>
  <c r="N46" i="3"/>
  <c r="N70" i="3"/>
  <c r="N74" i="3"/>
  <c r="P91" i="3"/>
  <c r="P22" i="3"/>
  <c r="P90" i="3"/>
  <c r="N72" i="3"/>
  <c r="N76" i="3"/>
  <c r="P20" i="3"/>
  <c r="P32" i="3"/>
  <c r="P56" i="3"/>
  <c r="P64" i="3"/>
  <c r="O27" i="3"/>
  <c r="O31" i="3"/>
  <c r="O59" i="3"/>
  <c r="O63" i="3"/>
  <c r="N47" i="3"/>
  <c r="O70" i="3"/>
  <c r="O74" i="3"/>
  <c r="O82" i="3"/>
  <c r="O86" i="3"/>
  <c r="N20" i="3"/>
  <c r="P21" i="3"/>
  <c r="O68" i="3"/>
  <c r="N17" i="3"/>
  <c r="N54" i="3"/>
  <c r="P68" i="3"/>
  <c r="O26" i="3"/>
  <c r="P51" i="3"/>
  <c r="P59" i="3"/>
  <c r="P63" i="3"/>
  <c r="O45" i="3"/>
  <c r="P67" i="3"/>
  <c r="P29" i="3"/>
  <c r="O44" i="3"/>
  <c r="P57" i="3"/>
  <c r="P74" i="3"/>
  <c r="N89" i="3"/>
  <c r="N27" i="3"/>
  <c r="O69" i="3"/>
  <c r="N30" i="3"/>
  <c r="O52" i="3"/>
  <c r="N71" i="3"/>
  <c r="O5" i="3"/>
  <c r="N21" i="3"/>
  <c r="P27" i="3"/>
  <c r="N34" i="3"/>
  <c r="P44" i="3"/>
  <c r="P81" i="3"/>
  <c r="N16" i="3"/>
  <c r="P84" i="3"/>
  <c r="O51" i="3"/>
  <c r="P12" i="3"/>
  <c r="O20" i="3"/>
  <c r="P38" i="3"/>
  <c r="N41" i="3"/>
  <c r="P42" i="3"/>
  <c r="N45" i="3"/>
  <c r="O50" i="3"/>
  <c r="P75" i="3"/>
  <c r="P83" i="3"/>
  <c r="P87" i="3"/>
  <c r="O92" i="3"/>
  <c r="N23" i="3"/>
  <c r="O53" i="3"/>
  <c r="P92" i="3"/>
  <c r="O10" i="3"/>
  <c r="O14" i="3"/>
  <c r="N35" i="3"/>
  <c r="P58" i="3"/>
  <c r="P62" i="3"/>
  <c r="O9" i="3"/>
  <c r="O13" i="3"/>
  <c r="P24" i="3"/>
  <c r="O33" i="3"/>
  <c r="N63" i="3"/>
  <c r="O64" i="3"/>
  <c r="N88" i="3"/>
  <c r="N12" i="3"/>
  <c r="O17" i="3"/>
  <c r="P18" i="3"/>
  <c r="O28" i="3"/>
  <c r="O46" i="3"/>
  <c r="O55" i="3"/>
  <c r="O76" i="3"/>
  <c r="P9" i="3"/>
  <c r="P33" i="3"/>
  <c r="N15" i="3"/>
  <c r="P50" i="3"/>
  <c r="P11" i="3"/>
  <c r="P15" i="3"/>
  <c r="N24" i="3"/>
  <c r="P26" i="3"/>
  <c r="P35" i="3"/>
  <c r="P49" i="3"/>
  <c r="O57" i="3"/>
  <c r="O61" i="3"/>
  <c r="O67" i="3"/>
  <c r="N39" i="3"/>
  <c r="O22" i="3"/>
  <c r="O21" i="3"/>
  <c r="O19" i="3"/>
  <c r="O29" i="3"/>
  <c r="N33" i="3"/>
  <c r="O38" i="3"/>
  <c r="N51" i="3"/>
  <c r="O77" i="3"/>
  <c r="N5" i="3"/>
  <c r="O6" i="3"/>
  <c r="P7" i="3"/>
  <c r="O11" i="3"/>
  <c r="O15" i="3"/>
  <c r="P16" i="3"/>
  <c r="O37" i="3"/>
  <c r="O43" i="3"/>
  <c r="N52" i="3"/>
  <c r="O58" i="3"/>
  <c r="O62" i="3"/>
  <c r="P73" i="3"/>
  <c r="N77" i="3"/>
  <c r="O78" i="3"/>
  <c r="O83" i="3"/>
  <c r="O87" i="3"/>
  <c r="P88" i="3"/>
  <c r="N10" i="3"/>
  <c r="O24" i="3"/>
  <c r="O32" i="3"/>
  <c r="N36" i="3"/>
  <c r="P45" i="3"/>
  <c r="P53" i="3"/>
  <c r="N57" i="3"/>
  <c r="N67" i="3"/>
  <c r="N68" i="3"/>
  <c r="P72" i="3"/>
  <c r="N82" i="3"/>
  <c r="P25" i="3"/>
  <c r="N40" i="3"/>
  <c r="P43" i="3"/>
  <c r="P5" i="3"/>
  <c r="N9" i="3"/>
  <c r="N19" i="3"/>
  <c r="O40" i="3"/>
  <c r="N49" i="3"/>
  <c r="N50" i="3"/>
  <c r="P69" i="3"/>
  <c r="P77" i="3"/>
  <c r="N81" i="3"/>
  <c r="N91" i="3"/>
  <c r="N92" i="3"/>
  <c r="P10" i="3"/>
  <c r="P14" i="3"/>
  <c r="N29" i="3"/>
  <c r="O30" i="3"/>
  <c r="O35" i="3"/>
  <c r="P36" i="3"/>
  <c r="O56" i="3"/>
  <c r="N75" i="3"/>
  <c r="P82" i="3"/>
  <c r="P86" i="3"/>
  <c r="O39" i="3"/>
  <c r="P40" i="3"/>
  <c r="N48" i="3"/>
  <c r="P66" i="3"/>
  <c r="O81" i="3"/>
  <c r="O85" i="3"/>
  <c r="O91" i="3"/>
  <c r="O8" i="3"/>
  <c r="N28" i="3"/>
  <c r="O34" i="3"/>
  <c r="P39" i="3"/>
  <c r="O48" i="3"/>
  <c r="P60" i="3"/>
  <c r="O75" i="3"/>
  <c r="O80" i="3"/>
  <c r="N6" i="3"/>
  <c r="O7" i="3"/>
  <c r="P8" i="3"/>
  <c r="N11" i="3"/>
  <c r="O16" i="3"/>
  <c r="N25" i="3"/>
  <c r="N26" i="3"/>
  <c r="P34" i="3"/>
  <c r="N43" i="3"/>
  <c r="N44" i="3"/>
  <c r="P48" i="3"/>
  <c r="N58" i="3"/>
  <c r="N78" i="3"/>
  <c r="O79" i="3"/>
  <c r="P80" i="3"/>
  <c r="N83" i="3"/>
  <c r="N87" i="3"/>
  <c r="O88" i="3"/>
  <c r="P13" i="3"/>
  <c r="P37" i="3"/>
  <c r="P6" i="3"/>
  <c r="O25" i="3"/>
  <c r="P30" i="3"/>
  <c r="P31" i="3"/>
  <c r="O49" i="3"/>
  <c r="P54" i="3"/>
  <c r="P55" i="3"/>
  <c r="O73" i="3"/>
  <c r="P78" i="3"/>
  <c r="P79" i="3"/>
  <c r="P61" i="3"/>
  <c r="P85" i="3"/>
  <c r="N18" i="3"/>
  <c r="O23" i="3"/>
  <c r="P28" i="3"/>
  <c r="N42" i="3"/>
  <c r="O47" i="3"/>
  <c r="P52" i="3"/>
  <c r="N66" i="3"/>
  <c r="O71" i="3"/>
  <c r="P76" i="3"/>
  <c r="N90" i="3"/>
  <c r="N13" i="3"/>
  <c r="N14" i="3"/>
  <c r="O18" i="3"/>
  <c r="P23" i="3"/>
  <c r="N37" i="3"/>
  <c r="N38" i="3"/>
  <c r="O42" i="3"/>
  <c r="P47" i="3"/>
  <c r="N61" i="3"/>
  <c r="N62" i="3"/>
  <c r="O66" i="3"/>
  <c r="P71" i="3"/>
  <c r="N85" i="3"/>
  <c r="N86" i="3"/>
  <c r="O90" i="3"/>
  <c r="O41" i="3"/>
  <c r="P46" i="3"/>
  <c r="N60" i="3"/>
  <c r="O65" i="3"/>
  <c r="P70" i="3"/>
  <c r="N84" i="3"/>
  <c r="O89" i="3"/>
  <c r="P19" i="3"/>
  <c r="N7" i="3"/>
  <c r="N8" i="3"/>
  <c r="O12" i="3"/>
  <c r="P17" i="3"/>
  <c r="N31" i="3"/>
  <c r="N32" i="3"/>
  <c r="O36" i="3"/>
  <c r="P41" i="3"/>
  <c r="N55" i="3"/>
  <c r="N56" i="3"/>
  <c r="O60" i="3"/>
  <c r="P65" i="3"/>
  <c r="N79" i="3"/>
  <c r="N80" i="3"/>
  <c r="O84" i="3"/>
  <c r="P89" i="3"/>
</calcChain>
</file>

<file path=xl/sharedStrings.xml><?xml version="1.0" encoding="utf-8"?>
<sst xmlns="http://schemas.openxmlformats.org/spreadsheetml/2006/main" count="1241" uniqueCount="287">
  <si>
    <t>เกณฑ์การวิเคราะห์ FEED และ Intervention</t>
  </si>
  <si>
    <t>กลุ่ม</t>
  </si>
  <si>
    <t>NI-R8</t>
  </si>
  <si>
    <t>Cash R8</t>
  </si>
  <si>
    <t>EBITDA R8</t>
  </si>
  <si>
    <t>Intervention</t>
  </si>
  <si>
    <t>เสี่ยง</t>
  </si>
  <si>
    <t>4 - 5</t>
  </si>
  <si>
    <t>&lt;0.5 / &gt;0.5</t>
  </si>
  <si>
    <t>(+)</t>
  </si>
  <si>
    <t>เฝ้าระวัง</t>
  </si>
  <si>
    <t>(-)</t>
  </si>
  <si>
    <t>FIT</t>
  </si>
  <si>
    <t>6 - 7</t>
  </si>
  <si>
    <t>&gt;0.5</t>
  </si>
  <si>
    <t>วิกฤต 6</t>
  </si>
  <si>
    <t>&lt;0.5</t>
  </si>
  <si>
    <t>(+) / (-)</t>
  </si>
  <si>
    <t>FIT + LOI</t>
  </si>
  <si>
    <t>วิกฤต 7</t>
  </si>
  <si>
    <t xml:space="preserve">     หมายเหตุ : กลุ่มเฝ้าระวังไม่จัดให้อยู่เกณฑ์ FEED -&gt; FAT -&gt; FIT</t>
  </si>
  <si>
    <t>FEED Parameter R8</t>
  </si>
  <si>
    <t xml:space="preserve">Screening Parameter </t>
  </si>
  <si>
    <t>Efficiency Parameter</t>
  </si>
  <si>
    <t>1. Risk NI - R8</t>
  </si>
  <si>
    <t>1. อัตราครองเตียง</t>
  </si>
  <si>
    <t>2. Cash Ratio -R8</t>
  </si>
  <si>
    <t>2. Adj Rw</t>
  </si>
  <si>
    <t>3. EBITDA -R8 (บาท)</t>
  </si>
  <si>
    <t>3. Unit Cost OP</t>
  </si>
  <si>
    <t>4. Unit Cost IP</t>
  </si>
  <si>
    <t>5. Collection Peroid-UC</t>
  </si>
  <si>
    <t>6. Collection Peroid-CSMBS</t>
  </si>
  <si>
    <t>7. Inventory</t>
  </si>
  <si>
    <t>การประเมิน % Efficiency Parameter (GROUP)</t>
  </si>
  <si>
    <t>Productivity</t>
  </si>
  <si>
    <t xml:space="preserve">Unit Cost </t>
  </si>
  <si>
    <t>จัดเก็บรายได้</t>
  </si>
  <si>
    <t>Inventory</t>
  </si>
  <si>
    <t>%คะแนนที่ได้</t>
  </si>
  <si>
    <t xml:space="preserve">1.อัตราครองเตียง </t>
  </si>
  <si>
    <t>3.Unit Cost OP</t>
  </si>
  <si>
    <t>5.Collection Peroid-UC</t>
  </si>
  <si>
    <t xml:space="preserve">7.Inventory </t>
  </si>
  <si>
    <t>(ผ่าน = 50 %)</t>
  </si>
  <si>
    <t>ให้เอาจำนวนข้อที่ได้ หาร 7 ข้อ</t>
  </si>
  <si>
    <t>2.AdjRw</t>
  </si>
  <si>
    <t>4.Unit Cost IP</t>
  </si>
  <si>
    <t>6.Collection Peroid-CMBS</t>
  </si>
  <si>
    <t>(ผ่าน = 100 %)</t>
  </si>
  <si>
    <t>(จะต้องผ่าน 50% ขึ้นไป)</t>
  </si>
  <si>
    <t xml:space="preserve">การประเมินกลุ่ม FEED </t>
  </si>
  <si>
    <t>Risk NI - R8</t>
  </si>
  <si>
    <t>% Efficiency (% คะแนนที่ได้)</t>
  </si>
  <si>
    <t>กลุ่ม FEED</t>
  </si>
  <si>
    <t>ระดับ 0 - 3</t>
  </si>
  <si>
    <t>นำคะแนนที่ได้ ณ เดือนปัจจุบัน เทียบกับคะแนน ณ 30 กันยายน 2566 (เพิ่มขึ้นหรือลดลง)</t>
  </si>
  <si>
    <t>ผ่านเกณฑ์ Risk Score (ระดับ 0 - 3) - แนวโน้มประสิทธิภาพดีขึ้น</t>
  </si>
  <si>
    <t>ถ้าคะแนนเท่ากัน ให้ดูข้อมูลเพิ่มเติม ดังนี้</t>
  </si>
  <si>
    <t>ผ่านเกณฑ์ Risk Score (ระดับ 0 - 3) - แนวโน้มประสิทธิภาพลดลง</t>
  </si>
  <si>
    <t>ระดับ 4 - 7</t>
  </si>
  <si>
    <t>1.เต็ม 100% ให้จัดเป็นแนวโน้มประสิทธิภาพดีขึ้น</t>
  </si>
  <si>
    <t>ไม่ผ่านเกณฑ์ Risk Score (ระดับ 4 - 7) - แนวโน้มประสิทธิภาพดีขึ้น</t>
  </si>
  <si>
    <t xml:space="preserve">2.ถ้าไม่เต็ม 100% ให้เอา EBITDA ณ เดือนปัจจุบัน (เฉลี่ยต่อเดือน) </t>
  </si>
  <si>
    <t>ไม่ผ่านเกณฑ์ Risk Score (ระดับ 4 - 7) - แนวโน้มประสิทธิภาพลดลง</t>
  </si>
  <si>
    <t xml:space="preserve">แล้วเปรียบเทียบกับ EBITDA ปี 2566 (เฉลี่ย 12 เดือน) </t>
  </si>
  <si>
    <t>2.1 ถ้า EBITDA มากขึ้น ให้จัดเป็นแนวโน้มประสิทธิภาพดีขึ้น</t>
  </si>
  <si>
    <t>2.2 ถ้า EBITDA น้อยลง ให้จัดเป็นแนวโน้มประสิทธิภาพลดลง</t>
  </si>
  <si>
    <t>ID</t>
  </si>
  <si>
    <t>Province</t>
  </si>
  <si>
    <t>OrgID</t>
  </si>
  <si>
    <t>Org</t>
  </si>
  <si>
    <t>Group MOPH</t>
  </si>
  <si>
    <t>ข้อมูล ณ กันยายน 2567</t>
  </si>
  <si>
    <t xml:space="preserve">เงื่อนไขการประเมินกลุ่ม FEED </t>
  </si>
  <si>
    <t>Screening Parameter</t>
  </si>
  <si>
    <t>ผลการประเมินกลุ่ม FEED</t>
  </si>
  <si>
    <t xml:space="preserve">ผลการประเมินกลุ่ม FEED </t>
  </si>
  <si>
    <t>Risk NI R8</t>
  </si>
  <si>
    <t>Cash Ratio MOPH (&lt;0.5)</t>
  </si>
  <si>
    <t>EBITDA MOPH</t>
  </si>
  <si>
    <t xml:space="preserve">% Efficiency </t>
  </si>
  <si>
    <t>EBITDA  ต่อเดือน (12 เดือน)</t>
  </si>
  <si>
    <t>Cash Ratio R8 (&lt;0.5)</t>
  </si>
  <si>
    <t>กลุ่ม FEED เปรียบเทียบแนวโน้ม เดือน กันยายน 2567</t>
  </si>
  <si>
    <t>% Efficiency</t>
  </si>
  <si>
    <t>นครพนม</t>
  </si>
  <si>
    <t>10711</t>
  </si>
  <si>
    <t xml:space="preserve"> นครพนม </t>
  </si>
  <si>
    <t>11104</t>
  </si>
  <si>
    <t xml:space="preserve"> ปลาปาก </t>
  </si>
  <si>
    <t>11105</t>
  </si>
  <si>
    <t xml:space="preserve"> ท่าอุเทน </t>
  </si>
  <si>
    <t>11106</t>
  </si>
  <si>
    <t xml:space="preserve"> บ้านแพง </t>
  </si>
  <si>
    <t>11107</t>
  </si>
  <si>
    <t xml:space="preserve"> นาทม </t>
  </si>
  <si>
    <t>11108</t>
  </si>
  <si>
    <t xml:space="preserve"> เรณูนคร </t>
  </si>
  <si>
    <t>11109</t>
  </si>
  <si>
    <t xml:space="preserve"> นาแก </t>
  </si>
  <si>
    <t>11110</t>
  </si>
  <si>
    <t xml:space="preserve"> ศรีสงคราม </t>
  </si>
  <si>
    <t>11111</t>
  </si>
  <si>
    <t xml:space="preserve"> นาหว้า </t>
  </si>
  <si>
    <t>11112</t>
  </si>
  <si>
    <t xml:space="preserve"> โพนสวรรค์ </t>
  </si>
  <si>
    <t>11451</t>
  </si>
  <si>
    <t xml:space="preserve">ธาตุพนม </t>
  </si>
  <si>
    <t>40840</t>
  </si>
  <si>
    <t xml:space="preserve"> วังยาง </t>
  </si>
  <si>
    <t>บึงกาฬ</t>
  </si>
  <si>
    <t>11040</t>
  </si>
  <si>
    <t>11041</t>
  </si>
  <si>
    <t>พรเจริญ</t>
  </si>
  <si>
    <t>11043</t>
  </si>
  <si>
    <t>โซ่พิสัย</t>
  </si>
  <si>
    <t>11046</t>
  </si>
  <si>
    <t>เซกา</t>
  </si>
  <si>
    <t>11047</t>
  </si>
  <si>
    <t>ปากคาด</t>
  </si>
  <si>
    <t>11048</t>
  </si>
  <si>
    <t>บึงโขงหลง</t>
  </si>
  <si>
    <t>11049</t>
  </si>
  <si>
    <t>ศรีวิไล</t>
  </si>
  <si>
    <t>11050</t>
  </si>
  <si>
    <t>บุ่งคล้า</t>
  </si>
  <si>
    <t>เลย</t>
  </si>
  <si>
    <t>10705</t>
  </si>
  <si>
    <t>11030</t>
  </si>
  <si>
    <t>นาด้วง</t>
  </si>
  <si>
    <t>11031</t>
  </si>
  <si>
    <t>เชียงคาน</t>
  </si>
  <si>
    <t>11032</t>
  </si>
  <si>
    <t>ปากชม</t>
  </si>
  <si>
    <t>11033</t>
  </si>
  <si>
    <t>นาแห้ว</t>
  </si>
  <si>
    <t>11034</t>
  </si>
  <si>
    <t>ภูเรือ</t>
  </si>
  <si>
    <t>11035</t>
  </si>
  <si>
    <t>ท่าลี่</t>
  </si>
  <si>
    <t>11036</t>
  </si>
  <si>
    <t>วังสะพุง</t>
  </si>
  <si>
    <t>11037</t>
  </si>
  <si>
    <t>ภูกระดึง</t>
  </si>
  <si>
    <t>11038</t>
  </si>
  <si>
    <t>ภูหลวง</t>
  </si>
  <si>
    <t>11039</t>
  </si>
  <si>
    <t>ผาขาว</t>
  </si>
  <si>
    <t>11447</t>
  </si>
  <si>
    <t>ด่านซ้าย</t>
  </si>
  <si>
    <t>14133</t>
  </si>
  <si>
    <t>เอราวัณ</t>
  </si>
  <si>
    <t>28861</t>
  </si>
  <si>
    <t>หนองหิน</t>
  </si>
  <si>
    <t>สกลนคร</t>
  </si>
  <si>
    <t>10710</t>
  </si>
  <si>
    <t>11089</t>
  </si>
  <si>
    <t>กุสุมาลย์</t>
  </si>
  <si>
    <t>11090</t>
  </si>
  <si>
    <t>กุดบาก</t>
  </si>
  <si>
    <t>11091</t>
  </si>
  <si>
    <t xml:space="preserve">พระ อจ.ฝั้นฯ </t>
  </si>
  <si>
    <t>11092</t>
  </si>
  <si>
    <t>พังโคน</t>
  </si>
  <si>
    <t>11093</t>
  </si>
  <si>
    <t>วาริชภูมิ</t>
  </si>
  <si>
    <t>11094</t>
  </si>
  <si>
    <t>นิคมน้ำอูน</t>
  </si>
  <si>
    <t>11095</t>
  </si>
  <si>
    <t>วานรนิวาส</t>
  </si>
  <si>
    <t>11096</t>
  </si>
  <si>
    <t>คำตากล้า</t>
  </si>
  <si>
    <t>11097</t>
  </si>
  <si>
    <t>พระ อจ.มั่นฯ</t>
  </si>
  <si>
    <t>11098</t>
  </si>
  <si>
    <t>อากาศอำนวย</t>
  </si>
  <si>
    <t>11099</t>
  </si>
  <si>
    <t>ส่องดาว</t>
  </si>
  <si>
    <t>11100</t>
  </si>
  <si>
    <t>เต่างอย</t>
  </si>
  <si>
    <t>11101</t>
  </si>
  <si>
    <t>โคกศรีสุพรรณ</t>
  </si>
  <si>
    <t>11102</t>
  </si>
  <si>
    <t>เจริญศิลป์</t>
  </si>
  <si>
    <t>11103</t>
  </si>
  <si>
    <t>โพนนาแก้ว</t>
  </si>
  <si>
    <t>11450</t>
  </si>
  <si>
    <t xml:space="preserve">สว่างแดนดิน </t>
  </si>
  <si>
    <t>21323</t>
  </si>
  <si>
    <t xml:space="preserve">พระ อจ.แบนฯ </t>
  </si>
  <si>
    <t>หนองคาย</t>
  </si>
  <si>
    <t>10706</t>
  </si>
  <si>
    <t>11042</t>
  </si>
  <si>
    <t>โพนพิสัย</t>
  </si>
  <si>
    <t>11044</t>
  </si>
  <si>
    <t>ศรีเชียงใหม่</t>
  </si>
  <si>
    <t>11045</t>
  </si>
  <si>
    <t>สังคม</t>
  </si>
  <si>
    <t>11448</t>
  </si>
  <si>
    <t>ท่าบ่อ</t>
  </si>
  <si>
    <t>21356</t>
  </si>
  <si>
    <t>สระใคร</t>
  </si>
  <si>
    <t>28778</t>
  </si>
  <si>
    <t>โพธิ์ตาก</t>
  </si>
  <si>
    <t>28811</t>
  </si>
  <si>
    <t>เฝ้าไร่</t>
  </si>
  <si>
    <t>28815</t>
  </si>
  <si>
    <t>รัตนวาปี</t>
  </si>
  <si>
    <t>หนองบัวลำภู</t>
  </si>
  <si>
    <t>10704</t>
  </si>
  <si>
    <t>10991</t>
  </si>
  <si>
    <t>นากลาง</t>
  </si>
  <si>
    <t>10992</t>
  </si>
  <si>
    <t>โนนสัง</t>
  </si>
  <si>
    <t>10993</t>
  </si>
  <si>
    <t>ศรีบุญเรือง</t>
  </si>
  <si>
    <t>10994</t>
  </si>
  <si>
    <t>สุวรรณคูหา</t>
  </si>
  <si>
    <t>23367</t>
  </si>
  <si>
    <t>นาวังฯ</t>
  </si>
  <si>
    <t>อุดรธานี</t>
  </si>
  <si>
    <t>10671</t>
  </si>
  <si>
    <t>11013</t>
  </si>
  <si>
    <t>กุดจับ</t>
  </si>
  <si>
    <t>11014</t>
  </si>
  <si>
    <t>หนองวัวซอ</t>
  </si>
  <si>
    <t>11015</t>
  </si>
  <si>
    <t>กุมภวาปี</t>
  </si>
  <si>
    <t>11016</t>
  </si>
  <si>
    <t>ห้วยเกิ้ง</t>
  </si>
  <si>
    <t>11017</t>
  </si>
  <si>
    <t>โนนสะอาด</t>
  </si>
  <si>
    <t>11018</t>
  </si>
  <si>
    <t>หนองหาน</t>
  </si>
  <si>
    <t>11019</t>
  </si>
  <si>
    <t>ทุ่งฝน</t>
  </si>
  <si>
    <t>11020</t>
  </si>
  <si>
    <t>ไชยวาน</t>
  </si>
  <si>
    <t>11021</t>
  </si>
  <si>
    <t>ศรีธาตุ</t>
  </si>
  <si>
    <t>11022</t>
  </si>
  <si>
    <t>วังสามหมอ</t>
  </si>
  <si>
    <t>11023</t>
  </si>
  <si>
    <t>บ้านผือ</t>
  </si>
  <si>
    <t>11024</t>
  </si>
  <si>
    <t>น้ำโสม</t>
  </si>
  <si>
    <t>11025</t>
  </si>
  <si>
    <t>เพ็ญ</t>
  </si>
  <si>
    <t>11026</t>
  </si>
  <si>
    <t>สร้างคอม</t>
  </si>
  <si>
    <t>11027</t>
  </si>
  <si>
    <t>หนองแสง</t>
  </si>
  <si>
    <t>11028</t>
  </si>
  <si>
    <t>นายูง</t>
  </si>
  <si>
    <t>11029</t>
  </si>
  <si>
    <t>พิบูลย์รักษ์</t>
  </si>
  <si>
    <t>11446</t>
  </si>
  <si>
    <t>บ้านดุง</t>
  </si>
  <si>
    <t>25058</t>
  </si>
  <si>
    <t>กู่แก้ว</t>
  </si>
  <si>
    <t>25059</t>
  </si>
  <si>
    <t>ประจักษ์ฯ</t>
  </si>
  <si>
    <t>ผลการประเมิน % Efficiency Parameter</t>
  </si>
  <si>
    <t>% Efficiency Parameter</t>
  </si>
  <si>
    <t>EBITDA R8 ต่อเดือน</t>
  </si>
  <si>
    <t>อัตราครองเตียง</t>
  </si>
  <si>
    <t>AdjRW</t>
  </si>
  <si>
    <t>Unit Cost OP</t>
  </si>
  <si>
    <t>Unit Cost IP</t>
  </si>
  <si>
    <t>Collection Peroid-UC</t>
  </si>
  <si>
    <t>Collection Peroid-CSMBS</t>
  </si>
  <si>
    <t>รวมคะแนนที่ได้</t>
  </si>
  <si>
    <t>%คะแนนที่ได้ (ข้อที่ได้คะแนน/ข้อทั้งหมด)X100</t>
  </si>
  <si>
    <t>ตาราง FEED เดือนกันยายน 2567</t>
  </si>
  <si>
    <t>Risk NI MOPH</t>
  </si>
  <si>
    <t>Sum AdjRW</t>
  </si>
  <si>
    <t>ตาราง FEED เปรียบเทียบข้อมูลเดือน กันยายน 2567 และกันยายน 2568</t>
  </si>
  <si>
    <t>ข้อมูล ณ กันยายน 2568</t>
  </si>
  <si>
    <t>EBITDA R8 ต่อเดือน (12 เดือน)</t>
  </si>
  <si>
    <t>กลุ่ม FEED เปรียบเทียบแนวโน้ม เดือน ก.ย. 67 และ ก.ย.68</t>
  </si>
  <si>
    <t>ตาราง FEED เดือน กันยายน 2568</t>
  </si>
  <si>
    <t>1</t>
  </si>
  <si>
    <t>ผ่านเกณฑ์-แนวโน้มปสภ.ดีขึ้น</t>
  </si>
  <si>
    <t>ไม่ผ่านเกณฑ์-แนวโน้มปสภ.ดีขึ้น</t>
  </si>
  <si>
    <t>ไม่ผ่านเกณฑ์-แนวโน้มปสภ.ลดลง</t>
  </si>
  <si>
    <t>ผ่านเกณฑ์-แนวโน้มปสภ.ลดลง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</si>
</sst>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0_ ;[Red]\-0.00\ "/>
    <numFmt numFmtId="188" formatCode="0_ ;[Red]\-0\ "/>
    <numFmt numFmtId="189" formatCode="#,##0_ ;[Red]\-#,##0\ "/>
    <numFmt numFmtId="190" formatCode="#,##0.00_ ;[Red]\-#,##0.00\ "/>
    <numFmt numFmtId="191" formatCode="#,##0_ ;\-#,##0\ "/>
  </numFmts>
  <fonts count="19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  <charset val="222"/>
    </font>
    <font>
      <b/>
      <sz val="20"/>
      <name val="TH SarabunPSK"/>
      <family val="2"/>
      <charset val="222"/>
    </font>
    <font>
      <b/>
      <sz val="20"/>
      <color theme="1"/>
      <name val="Prompt"/>
    </font>
    <font>
      <sz val="18"/>
      <name val="TH SarabunPSK"/>
      <family val="2"/>
    </font>
    <font>
      <b/>
      <sz val="28"/>
      <color theme="1"/>
      <name val="TH SarabunPSK"/>
      <family val="2"/>
      <charset val="222"/>
    </font>
    <font>
      <b/>
      <sz val="20"/>
      <color theme="1"/>
      <name val="TH SarabunPSK"/>
      <family val="2"/>
    </font>
    <font>
      <b/>
      <sz val="20"/>
      <name val="TH SarabunPSK"/>
      <family val="2"/>
    </font>
    <font>
      <b/>
      <sz val="20"/>
      <color theme="0"/>
      <name val="TH SarabunPSK"/>
      <family val="2"/>
    </font>
    <font>
      <b/>
      <sz val="20"/>
      <color theme="0"/>
      <name val="TH SarabunPSK"/>
      <family val="2"/>
      <charset val="222"/>
    </font>
  </fonts>
  <fills count="21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3AF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8E6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3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16" fontId="2" fillId="0" borderId="0" xfId="0" applyNumberFormat="1" applyFont="1"/>
    <xf numFmtId="16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187" fontId="3" fillId="11" borderId="3" xfId="0" applyNumberFormat="1" applyFont="1" applyFill="1" applyBorder="1" applyAlignment="1">
      <alignment horizontal="center" vertical="center" wrapText="1"/>
    </xf>
    <xf numFmtId="187" fontId="3" fillId="12" borderId="3" xfId="0" applyNumberFormat="1" applyFont="1" applyFill="1" applyBorder="1" applyAlignment="1">
      <alignment horizontal="center" vertical="center" wrapText="1"/>
    </xf>
    <xf numFmtId="187" fontId="3" fillId="6" borderId="3" xfId="0" applyNumberFormat="1" applyFont="1" applyFill="1" applyBorder="1" applyAlignment="1">
      <alignment horizontal="center" vertical="center" wrapText="1"/>
    </xf>
    <xf numFmtId="187" fontId="3" fillId="13" borderId="3" xfId="0" applyNumberFormat="1" applyFont="1" applyFill="1" applyBorder="1" applyAlignment="1">
      <alignment horizontal="center" vertical="center" wrapText="1"/>
    </xf>
    <xf numFmtId="187" fontId="3" fillId="14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7" xfId="0" applyFont="1" applyBorder="1"/>
    <xf numFmtId="0" fontId="2" fillId="0" borderId="4" xfId="0" applyFont="1" applyBorder="1"/>
    <xf numFmtId="0" fontId="2" fillId="14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14" borderId="12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5" xfId="0" applyFont="1" applyBorder="1"/>
    <xf numFmtId="0" fontId="2" fillId="14" borderId="6" xfId="0" applyFont="1" applyFill="1" applyBorder="1" applyAlignment="1">
      <alignment horizontal="center" vertical="center" wrapText="1"/>
    </xf>
    <xf numFmtId="9" fontId="2" fillId="0" borderId="13" xfId="1" applyNumberFormat="1" applyFont="1" applyBorder="1" applyAlignment="1">
      <alignment horizontal="center"/>
    </xf>
    <xf numFmtId="9" fontId="2" fillId="0" borderId="13" xfId="0" applyNumberFormat="1" applyFont="1" applyBorder="1" applyAlignment="1">
      <alignment horizontal="center"/>
    </xf>
    <xf numFmtId="9" fontId="2" fillId="0" borderId="0" xfId="1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15" borderId="2" xfId="0" applyFont="1" applyFill="1" applyBorder="1" applyAlignment="1">
      <alignment horizontal="center"/>
    </xf>
    <xf numFmtId="187" fontId="5" fillId="0" borderId="0" xfId="0" applyNumberFormat="1" applyFont="1" applyAlignment="1">
      <alignment horizontal="center"/>
    </xf>
    <xf numFmtId="187" fontId="5" fillId="0" borderId="0" xfId="0" applyNumberFormat="1" applyFont="1"/>
    <xf numFmtId="187" fontId="5" fillId="6" borderId="2" xfId="0" applyNumberFormat="1" applyFont="1" applyFill="1" applyBorder="1" applyAlignment="1">
      <alignment horizontal="center" vertical="center" wrapText="1"/>
    </xf>
    <xf numFmtId="187" fontId="5" fillId="13" borderId="2" xfId="0" applyNumberFormat="1" applyFont="1" applyFill="1" applyBorder="1" applyAlignment="1">
      <alignment horizontal="center" vertical="center" wrapText="1"/>
    </xf>
    <xf numFmtId="187" fontId="5" fillId="1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hidden="1"/>
    </xf>
    <xf numFmtId="187" fontId="5" fillId="0" borderId="2" xfId="0" applyNumberFormat="1" applyFont="1" applyBorder="1" applyProtection="1">
      <protection hidden="1"/>
    </xf>
    <xf numFmtId="187" fontId="5" fillId="8" borderId="2" xfId="0" applyNumberFormat="1" applyFont="1" applyFill="1" applyBorder="1" applyProtection="1">
      <protection locked="0"/>
    </xf>
    <xf numFmtId="188" fontId="5" fillId="0" borderId="2" xfId="0" applyNumberFormat="1" applyFont="1" applyBorder="1" applyAlignment="1" applyProtection="1">
      <alignment horizontal="center"/>
      <protection hidden="1"/>
    </xf>
    <xf numFmtId="187" fontId="6" fillId="16" borderId="2" xfId="1" applyNumberFormat="1" applyFont="1" applyFill="1" applyBorder="1" applyAlignment="1" applyProtection="1">
      <alignment horizontal="center"/>
      <protection locked="0"/>
    </xf>
    <xf numFmtId="189" fontId="6" fillId="15" borderId="2" xfId="1" applyNumberFormat="1" applyFont="1" applyFill="1" applyBorder="1" applyAlignment="1" applyProtection="1">
      <protection locked="0"/>
    </xf>
    <xf numFmtId="190" fontId="6" fillId="0" borderId="2" xfId="1" applyNumberFormat="1" applyFont="1" applyFill="1" applyBorder="1" applyAlignment="1" applyProtection="1">
      <alignment horizontal="center"/>
      <protection locked="0"/>
    </xf>
    <xf numFmtId="188" fontId="6" fillId="16" borderId="2" xfId="0" applyNumberFormat="1" applyFont="1" applyFill="1" applyBorder="1" applyAlignment="1">
      <alignment horizontal="center"/>
    </xf>
    <xf numFmtId="191" fontId="6" fillId="16" borderId="2" xfId="1" applyNumberFormat="1" applyFont="1" applyFill="1" applyBorder="1" applyAlignment="1">
      <alignment horizontal="center"/>
    </xf>
    <xf numFmtId="189" fontId="6" fillId="15" borderId="2" xfId="1" applyNumberFormat="1" applyFont="1" applyFill="1" applyBorder="1" applyAlignment="1" applyProtection="1">
      <alignment horizontal="right"/>
      <protection locked="0"/>
    </xf>
    <xf numFmtId="188" fontId="7" fillId="5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87" fontId="7" fillId="5" borderId="2" xfId="1" applyNumberFormat="1" applyFont="1" applyFill="1" applyBorder="1" applyAlignment="1" applyProtection="1">
      <alignment horizontal="center"/>
      <protection locked="0"/>
    </xf>
    <xf numFmtId="187" fontId="5" fillId="20" borderId="2" xfId="0" applyNumberFormat="1" applyFont="1" applyFill="1" applyBorder="1" applyProtection="1">
      <protection hidden="1"/>
    </xf>
    <xf numFmtId="188" fontId="5" fillId="20" borderId="2" xfId="0" applyNumberFormat="1" applyFont="1" applyFill="1" applyBorder="1" applyAlignment="1" applyProtection="1">
      <alignment horizontal="center"/>
      <protection hidden="1"/>
    </xf>
    <xf numFmtId="191" fontId="7" fillId="5" borderId="2" xfId="1" applyNumberFormat="1" applyFont="1" applyFill="1" applyBorder="1" applyAlignment="1">
      <alignment horizontal="center"/>
    </xf>
    <xf numFmtId="190" fontId="5" fillId="0" borderId="2" xfId="1" applyNumberFormat="1" applyFont="1" applyFill="1" applyBorder="1" applyAlignment="1" applyProtection="1">
      <alignment horizontal="center"/>
      <protection locked="0"/>
    </xf>
    <xf numFmtId="187" fontId="6" fillId="0" borderId="2" xfId="1" applyNumberFormat="1" applyFont="1" applyFill="1" applyBorder="1" applyAlignment="1" applyProtection="1">
      <alignment horizontal="center"/>
      <protection locked="0"/>
    </xf>
    <xf numFmtId="190" fontId="6" fillId="15" borderId="2" xfId="1" applyNumberFormat="1" applyFont="1" applyFill="1" applyBorder="1" applyAlignment="1" applyProtection="1">
      <alignment horizontal="right"/>
      <protection locked="0"/>
    </xf>
    <xf numFmtId="0" fontId="5" fillId="0" borderId="0" xfId="0" applyFont="1"/>
    <xf numFmtId="188" fontId="5" fillId="0" borderId="0" xfId="0" applyNumberFormat="1" applyFont="1" applyAlignment="1">
      <alignment horizontal="center"/>
    </xf>
    <xf numFmtId="0" fontId="8" fillId="0" borderId="0" xfId="0" applyFont="1"/>
    <xf numFmtId="187" fontId="5" fillId="0" borderId="1" xfId="0" applyNumberFormat="1" applyFont="1" applyBorder="1" applyAlignment="1">
      <alignment horizontal="left"/>
    </xf>
    <xf numFmtId="188" fontId="5" fillId="0" borderId="1" xfId="0" applyNumberFormat="1" applyFont="1" applyBorder="1" applyAlignment="1">
      <alignment horizontal="center"/>
    </xf>
    <xf numFmtId="188" fontId="5" fillId="6" borderId="3" xfId="0" applyNumberFormat="1" applyFont="1" applyFill="1" applyBorder="1" applyAlignment="1">
      <alignment horizontal="center" vertical="center" wrapText="1"/>
    </xf>
    <xf numFmtId="187" fontId="5" fillId="6" borderId="3" xfId="0" applyNumberFormat="1" applyFont="1" applyFill="1" applyBorder="1" applyAlignment="1">
      <alignment horizontal="center" vertical="center" wrapText="1"/>
    </xf>
    <xf numFmtId="187" fontId="5" fillId="6" borderId="15" xfId="0" applyNumberFormat="1" applyFont="1" applyFill="1" applyBorder="1" applyAlignment="1">
      <alignment horizontal="center" vertical="center"/>
    </xf>
    <xf numFmtId="187" fontId="5" fillId="11" borderId="2" xfId="0" applyNumberFormat="1" applyFont="1" applyFill="1" applyBorder="1" applyAlignment="1">
      <alignment horizontal="center" vertical="center" wrapText="1"/>
    </xf>
    <xf numFmtId="187" fontId="5" fillId="12" borderId="2" xfId="0" applyNumberFormat="1" applyFont="1" applyFill="1" applyBorder="1" applyAlignment="1">
      <alignment horizontal="center" vertical="center" wrapText="1"/>
    </xf>
    <xf numFmtId="187" fontId="5" fillId="15" borderId="2" xfId="0" applyNumberFormat="1" applyFont="1" applyFill="1" applyBorder="1" applyAlignment="1">
      <alignment horizontal="center" vertical="center" wrapText="1"/>
    </xf>
    <xf numFmtId="187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13" borderId="2" xfId="0" applyNumberFormat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191" fontId="5" fillId="0" borderId="2" xfId="1" applyNumberFormat="1" applyFont="1" applyFill="1" applyBorder="1" applyAlignment="1">
      <alignment horizontal="center" vertical="top"/>
    </xf>
    <xf numFmtId="187" fontId="5" fillId="0" borderId="0" xfId="0" applyNumberFormat="1" applyFont="1" applyAlignment="1">
      <alignment wrapText="1"/>
    </xf>
    <xf numFmtId="188" fontId="5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188" fontId="5" fillId="0" borderId="2" xfId="0" applyNumberFormat="1" applyFont="1" applyBorder="1" applyAlignment="1">
      <alignment horizontal="center" wrapText="1"/>
    </xf>
    <xf numFmtId="191" fontId="5" fillId="0" borderId="2" xfId="1" applyNumberFormat="1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1" fontId="5" fillId="13" borderId="2" xfId="0" applyNumberFormat="1" applyFont="1" applyFill="1" applyBorder="1" applyAlignment="1">
      <alignment horizontal="center" wrapText="1"/>
    </xf>
    <xf numFmtId="187" fontId="10" fillId="0" borderId="0" xfId="0" applyNumberFormat="1" applyFont="1"/>
    <xf numFmtId="187" fontId="10" fillId="0" borderId="0" xfId="0" applyNumberFormat="1" applyFont="1" applyAlignment="1">
      <alignment horizontal="center" vertical="center" wrapText="1"/>
    </xf>
    <xf numFmtId="190" fontId="10" fillId="0" borderId="0" xfId="0" applyNumberFormat="1" applyFont="1"/>
    <xf numFmtId="0" fontId="10" fillId="3" borderId="2" xfId="0" applyFont="1" applyFill="1" applyBorder="1" applyAlignment="1">
      <alignment horizontal="center"/>
    </xf>
    <xf numFmtId="2" fontId="10" fillId="0" borderId="0" xfId="0" applyNumberFormat="1" applyFont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6" fontId="10" fillId="3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188" fontId="15" fillId="6" borderId="2" xfId="0" applyNumberFormat="1" applyFont="1" applyFill="1" applyBorder="1" applyAlignment="1">
      <alignment horizontal="center" vertical="center" wrapText="1"/>
    </xf>
    <xf numFmtId="187" fontId="15" fillId="6" borderId="2" xfId="0" applyNumberFormat="1" applyFont="1" applyFill="1" applyBorder="1" applyAlignment="1">
      <alignment horizontal="center" vertical="center" wrapText="1"/>
    </xf>
    <xf numFmtId="187" fontId="15" fillId="6" borderId="2" xfId="0" applyNumberFormat="1" applyFont="1" applyFill="1" applyBorder="1" applyAlignment="1">
      <alignment horizontal="center" vertical="center"/>
    </xf>
    <xf numFmtId="187" fontId="15" fillId="13" borderId="2" xfId="0" applyNumberFormat="1" applyFont="1" applyFill="1" applyBorder="1" applyAlignment="1">
      <alignment horizontal="center" vertical="center" wrapText="1"/>
    </xf>
    <xf numFmtId="187" fontId="15" fillId="10" borderId="2" xfId="0" applyNumberFormat="1" applyFont="1" applyFill="1" applyBorder="1" applyAlignment="1">
      <alignment horizontal="center" vertical="center" wrapText="1"/>
    </xf>
    <xf numFmtId="187" fontId="16" fillId="13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/>
      <protection hidden="1"/>
    </xf>
    <xf numFmtId="187" fontId="15" fillId="0" borderId="2" xfId="0" applyNumberFormat="1" applyFont="1" applyBorder="1" applyProtection="1">
      <protection hidden="1"/>
    </xf>
    <xf numFmtId="187" fontId="15" fillId="8" borderId="2" xfId="0" applyNumberFormat="1" applyFont="1" applyFill="1" applyBorder="1" applyProtection="1">
      <protection locked="0"/>
    </xf>
    <xf numFmtId="188" fontId="15" fillId="0" borderId="2" xfId="0" applyNumberFormat="1" applyFont="1" applyBorder="1" applyAlignment="1" applyProtection="1">
      <alignment horizontal="center"/>
      <protection hidden="1"/>
    </xf>
    <xf numFmtId="187" fontId="16" fillId="16" borderId="2" xfId="1" applyNumberFormat="1" applyFont="1" applyFill="1" applyBorder="1" applyAlignment="1" applyProtection="1">
      <alignment horizontal="center"/>
      <protection locked="0"/>
    </xf>
    <xf numFmtId="189" fontId="16" fillId="15" borderId="2" xfId="1" applyNumberFormat="1" applyFont="1" applyFill="1" applyBorder="1" applyAlignment="1" applyProtection="1">
      <protection locked="0"/>
    </xf>
    <xf numFmtId="190" fontId="16" fillId="0" borderId="2" xfId="1" applyNumberFormat="1" applyFont="1" applyFill="1" applyBorder="1" applyAlignment="1" applyProtection="1">
      <alignment horizontal="center"/>
      <protection locked="0"/>
    </xf>
    <xf numFmtId="188" fontId="16" fillId="16" borderId="2" xfId="0" applyNumberFormat="1" applyFont="1" applyFill="1" applyBorder="1" applyAlignment="1">
      <alignment horizontal="center"/>
    </xf>
    <xf numFmtId="190" fontId="15" fillId="15" borderId="2" xfId="1" applyNumberFormat="1" applyFont="1" applyFill="1" applyBorder="1" applyAlignment="1" applyProtection="1">
      <protection locked="0"/>
    </xf>
    <xf numFmtId="190" fontId="16" fillId="15" borderId="2" xfId="1" applyNumberFormat="1" applyFont="1" applyFill="1" applyBorder="1" applyAlignment="1" applyProtection="1">
      <protection locked="0"/>
    </xf>
    <xf numFmtId="187" fontId="15" fillId="16" borderId="2" xfId="0" applyNumberFormat="1" applyFont="1" applyFill="1" applyBorder="1"/>
    <xf numFmtId="189" fontId="16" fillId="15" borderId="2" xfId="1" applyNumberFormat="1" applyFont="1" applyFill="1" applyBorder="1" applyAlignment="1" applyProtection="1">
      <alignment horizontal="right"/>
      <protection locked="0"/>
    </xf>
    <xf numFmtId="190" fontId="16" fillId="15" borderId="2" xfId="1" applyNumberFormat="1" applyFont="1" applyFill="1" applyBorder="1" applyAlignment="1" applyProtection="1">
      <alignment horizontal="right"/>
      <protection locked="0"/>
    </xf>
    <xf numFmtId="188" fontId="17" fillId="5" borderId="2" xfId="0" applyNumberFormat="1" applyFont="1" applyFill="1" applyBorder="1" applyAlignment="1">
      <alignment horizontal="center"/>
    </xf>
    <xf numFmtId="187" fontId="17" fillId="5" borderId="2" xfId="1" applyNumberFormat="1" applyFont="1" applyFill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187" fontId="15" fillId="13" borderId="2" xfId="0" applyNumberFormat="1" applyFont="1" applyFill="1" applyBorder="1"/>
    <xf numFmtId="187" fontId="17" fillId="5" borderId="2" xfId="0" applyNumberFormat="1" applyFont="1" applyFill="1" applyBorder="1"/>
    <xf numFmtId="0" fontId="15" fillId="3" borderId="2" xfId="0" applyFont="1" applyFill="1" applyBorder="1" applyAlignment="1">
      <alignment horizontal="center"/>
    </xf>
    <xf numFmtId="187" fontId="15" fillId="20" borderId="2" xfId="0" applyNumberFormat="1" applyFont="1" applyFill="1" applyBorder="1" applyProtection="1">
      <protection hidden="1"/>
    </xf>
    <xf numFmtId="188" fontId="15" fillId="20" borderId="2" xfId="0" applyNumberFormat="1" applyFont="1" applyFill="1" applyBorder="1" applyAlignment="1" applyProtection="1">
      <alignment horizontal="center"/>
      <protection hidden="1"/>
    </xf>
    <xf numFmtId="190" fontId="15" fillId="0" borderId="2" xfId="1" applyNumberFormat="1" applyFont="1" applyFill="1" applyBorder="1" applyAlignment="1" applyProtection="1">
      <alignment horizontal="center"/>
      <protection locked="0"/>
    </xf>
    <xf numFmtId="187" fontId="16" fillId="0" borderId="2" xfId="1" applyNumberFormat="1" applyFont="1" applyFill="1" applyBorder="1" applyAlignment="1" applyProtection="1">
      <alignment horizontal="center"/>
      <protection locked="0"/>
    </xf>
    <xf numFmtId="191" fontId="5" fillId="16" borderId="2" xfId="1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/>
    <xf numFmtId="187" fontId="16" fillId="16" borderId="2" xfId="0" applyNumberFormat="1" applyFont="1" applyFill="1" applyBorder="1"/>
    <xf numFmtId="187" fontId="15" fillId="12" borderId="2" xfId="0" applyNumberFormat="1" applyFont="1" applyFill="1" applyBorder="1"/>
    <xf numFmtId="187" fontId="14" fillId="0" borderId="0" xfId="0" applyNumberFormat="1" applyFont="1"/>
    <xf numFmtId="187" fontId="15" fillId="16" borderId="2" xfId="1" applyNumberFormat="1" applyFont="1" applyFill="1" applyBorder="1" applyAlignment="1" applyProtection="1">
      <alignment horizontal="center"/>
      <protection locked="0"/>
    </xf>
    <xf numFmtId="0" fontId="16" fillId="0" borderId="6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12" borderId="4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16" borderId="15" xfId="0" applyFont="1" applyFill="1" applyBorder="1" applyAlignment="1">
      <alignment horizontal="left"/>
    </xf>
    <xf numFmtId="0" fontId="3" fillId="16" borderId="8" xfId="0" applyFont="1" applyFill="1" applyBorder="1" applyAlignment="1">
      <alignment horizontal="left"/>
    </xf>
    <xf numFmtId="0" fontId="3" fillId="17" borderId="1" xfId="0" applyFont="1" applyFill="1" applyBorder="1" applyAlignment="1">
      <alignment horizontal="left"/>
    </xf>
    <xf numFmtId="0" fontId="3" fillId="17" borderId="11" xfId="0" applyFont="1" applyFill="1" applyBorder="1" applyAlignment="1">
      <alignment horizontal="left"/>
    </xf>
    <xf numFmtId="16" fontId="3" fillId="18" borderId="4" xfId="0" applyNumberFormat="1" applyFont="1" applyFill="1" applyBorder="1" applyAlignment="1">
      <alignment horizontal="center" vertical="center"/>
    </xf>
    <xf numFmtId="16" fontId="3" fillId="18" borderId="10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left"/>
    </xf>
    <xf numFmtId="0" fontId="3" fillId="18" borderId="1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187" fontId="3" fillId="10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15" borderId="14" xfId="0" applyFont="1" applyFill="1" applyBorder="1" applyAlignment="1">
      <alignment horizontal="center"/>
    </xf>
    <xf numFmtId="0" fontId="3" fillId="15" borderId="15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0" xfId="0" applyFont="1" applyFill="1" applyAlignment="1">
      <alignment horizontal="left"/>
    </xf>
    <xf numFmtId="0" fontId="3" fillId="9" borderId="9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11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 vertical="center"/>
    </xf>
    <xf numFmtId="16" fontId="3" fillId="3" borderId="5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87" fontId="10" fillId="0" borderId="5" xfId="0" applyNumberFormat="1" applyFont="1" applyBorder="1" applyAlignment="1">
      <alignment horizontal="center"/>
    </xf>
    <xf numFmtId="187" fontId="10" fillId="0" borderId="0" xfId="0" applyNumberFormat="1" applyFont="1" applyAlignment="1">
      <alignment horizontal="center"/>
    </xf>
    <xf numFmtId="187" fontId="15" fillId="6" borderId="14" xfId="0" applyNumberFormat="1" applyFont="1" applyFill="1" applyBorder="1" applyAlignment="1">
      <alignment horizontal="center"/>
    </xf>
    <xf numFmtId="187" fontId="15" fillId="6" borderId="15" xfId="0" applyNumberFormat="1" applyFont="1" applyFill="1" applyBorder="1" applyAlignment="1">
      <alignment horizontal="center"/>
    </xf>
    <xf numFmtId="187" fontId="15" fillId="6" borderId="8" xfId="0" applyNumberFormat="1" applyFont="1" applyFill="1" applyBorder="1" applyAlignment="1">
      <alignment horizontal="center"/>
    </xf>
    <xf numFmtId="187" fontId="15" fillId="18" borderId="14" xfId="0" applyNumberFormat="1" applyFont="1" applyFill="1" applyBorder="1" applyAlignment="1">
      <alignment horizontal="center"/>
    </xf>
    <xf numFmtId="187" fontId="15" fillId="18" borderId="15" xfId="0" applyNumberFormat="1" applyFont="1" applyFill="1" applyBorder="1" applyAlignment="1">
      <alignment horizontal="center"/>
    </xf>
    <xf numFmtId="187" fontId="15" fillId="18" borderId="8" xfId="0" applyNumberFormat="1" applyFont="1" applyFill="1" applyBorder="1" applyAlignment="1">
      <alignment horizontal="center"/>
    </xf>
    <xf numFmtId="187" fontId="15" fillId="15" borderId="14" xfId="0" applyNumberFormat="1" applyFont="1" applyFill="1" applyBorder="1" applyAlignment="1">
      <alignment horizontal="center"/>
    </xf>
    <xf numFmtId="187" fontId="15" fillId="15" borderId="15" xfId="0" applyNumberFormat="1" applyFont="1" applyFill="1" applyBorder="1" applyAlignment="1">
      <alignment horizontal="center"/>
    </xf>
    <xf numFmtId="187" fontId="15" fillId="15" borderId="8" xfId="0" applyNumberFormat="1" applyFont="1" applyFill="1" applyBorder="1" applyAlignment="1">
      <alignment horizontal="center"/>
    </xf>
    <xf numFmtId="16" fontId="10" fillId="3" borderId="4" xfId="0" applyNumberFormat="1" applyFont="1" applyFill="1" applyBorder="1" applyAlignment="1">
      <alignment horizontal="center" vertical="center"/>
    </xf>
    <xf numFmtId="16" fontId="10" fillId="3" borderId="5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5" fillId="19" borderId="2" xfId="0" applyFont="1" applyFill="1" applyBorder="1" applyAlignment="1">
      <alignment horizontal="center" vertical="center" wrapText="1"/>
    </xf>
    <xf numFmtId="187" fontId="15" fillId="19" borderId="2" xfId="0" applyNumberFormat="1" applyFont="1" applyFill="1" applyBorder="1" applyAlignment="1">
      <alignment horizontal="center" vertical="center" wrapText="1"/>
    </xf>
    <xf numFmtId="188" fontId="15" fillId="19" borderId="2" xfId="0" applyNumberFormat="1" applyFont="1" applyFill="1" applyBorder="1" applyAlignment="1">
      <alignment horizontal="center" vertical="center" wrapText="1"/>
    </xf>
    <xf numFmtId="187" fontId="5" fillId="18" borderId="14" xfId="0" applyNumberFormat="1" applyFont="1" applyFill="1" applyBorder="1" applyAlignment="1">
      <alignment horizontal="center"/>
    </xf>
    <xf numFmtId="187" fontId="5" fillId="18" borderId="15" xfId="0" applyNumberFormat="1" applyFont="1" applyFill="1" applyBorder="1" applyAlignment="1">
      <alignment horizontal="center"/>
    </xf>
    <xf numFmtId="187" fontId="5" fillId="18" borderId="8" xfId="0" applyNumberFormat="1" applyFont="1" applyFill="1" applyBorder="1" applyAlignment="1">
      <alignment horizontal="center"/>
    </xf>
    <xf numFmtId="187" fontId="5" fillId="10" borderId="2" xfId="0" applyNumberFormat="1" applyFont="1" applyFill="1" applyBorder="1" applyAlignment="1">
      <alignment horizontal="center"/>
    </xf>
    <xf numFmtId="187" fontId="5" fillId="16" borderId="14" xfId="0" applyNumberFormat="1" applyFont="1" applyFill="1" applyBorder="1" applyAlignment="1">
      <alignment horizontal="center"/>
    </xf>
    <xf numFmtId="187" fontId="5" fillId="16" borderId="15" xfId="0" applyNumberFormat="1" applyFont="1" applyFill="1" applyBorder="1" applyAlignment="1">
      <alignment horizontal="center"/>
    </xf>
    <xf numFmtId="187" fontId="5" fillId="16" borderId="8" xfId="0" applyNumberFormat="1" applyFont="1" applyFill="1" applyBorder="1" applyAlignment="1">
      <alignment horizontal="center"/>
    </xf>
    <xf numFmtId="0" fontId="5" fillId="19" borderId="3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187" fontId="5" fillId="19" borderId="3" xfId="0" applyNumberFormat="1" applyFont="1" applyFill="1" applyBorder="1" applyAlignment="1">
      <alignment horizontal="center" vertical="center" wrapText="1"/>
    </xf>
    <xf numFmtId="187" fontId="5" fillId="19" borderId="6" xfId="0" applyNumberFormat="1" applyFont="1" applyFill="1" applyBorder="1" applyAlignment="1">
      <alignment horizontal="center" vertical="center" wrapText="1"/>
    </xf>
    <xf numFmtId="188" fontId="5" fillId="19" borderId="3" xfId="0" applyNumberFormat="1" applyFont="1" applyFill="1" applyBorder="1" applyAlignment="1">
      <alignment horizontal="center" vertical="center" wrapText="1"/>
    </xf>
    <xf numFmtId="188" fontId="5" fillId="19" borderId="6" xfId="0" applyNumberFormat="1" applyFont="1" applyFill="1" applyBorder="1" applyAlignment="1">
      <alignment horizontal="center" vertical="center" wrapText="1"/>
    </xf>
    <xf numFmtId="187" fontId="5" fillId="6" borderId="14" xfId="0" applyNumberFormat="1" applyFont="1" applyFill="1" applyBorder="1" applyAlignment="1">
      <alignment horizontal="center"/>
    </xf>
    <xf numFmtId="187" fontId="5" fillId="6" borderId="15" xfId="0" applyNumberFormat="1" applyFont="1" applyFill="1" applyBorder="1" applyAlignment="1">
      <alignment horizontal="center"/>
    </xf>
    <xf numFmtId="187" fontId="5" fillId="6" borderId="8" xfId="0" applyNumberFormat="1" applyFont="1" applyFill="1" applyBorder="1" applyAlignment="1">
      <alignment horizontal="center"/>
    </xf>
  </cellXfs>
  <cellStyles count="3">
    <cellStyle name="Normal 2 2" xfId="2" xr:uid="{54F9E2B2-00F2-48E3-8142-2FCA8AC6758D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10</xdr:row>
      <xdr:rowOff>61123</xdr:rowOff>
    </xdr:from>
    <xdr:to>
      <xdr:col>4</xdr:col>
      <xdr:colOff>1447800</xdr:colOff>
      <xdr:row>21</xdr:row>
      <xdr:rowOff>212431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1875578-258F-41AA-BCE4-23CA9DD5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2728123"/>
          <a:ext cx="8237220" cy="3085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19C9-84D4-4669-9487-0E2A9BC545F1}">
  <dimension ref="A1:H52"/>
  <sheetViews>
    <sheetView topLeftCell="A22" workbookViewId="0">
      <selection activeCell="A3" sqref="A3:E9"/>
    </sheetView>
  </sheetViews>
  <sheetFormatPr defaultRowHeight="21" x14ac:dyDescent="0.4"/>
  <cols>
    <col min="1" max="1" width="17.59765625" customWidth="1"/>
    <col min="2" max="4" width="24.296875" customWidth="1"/>
    <col min="5" max="5" width="19.09765625" customWidth="1"/>
    <col min="6" max="7" width="21.69921875" customWidth="1"/>
    <col min="8" max="8" width="6.69921875" customWidth="1"/>
  </cols>
  <sheetData>
    <row r="1" spans="1:8" x14ac:dyDescent="0.4">
      <c r="A1" s="1"/>
      <c r="B1" s="1"/>
      <c r="C1" s="1"/>
      <c r="D1" s="1"/>
      <c r="E1" s="1"/>
      <c r="F1" s="1"/>
      <c r="G1" s="1"/>
      <c r="H1" s="1"/>
    </row>
    <row r="2" spans="1:8" x14ac:dyDescent="0.4">
      <c r="A2" s="187" t="s">
        <v>0</v>
      </c>
      <c r="B2" s="187"/>
      <c r="C2" s="187"/>
      <c r="D2" s="187"/>
      <c r="E2" s="187"/>
      <c r="F2" s="1"/>
      <c r="G2" s="2"/>
      <c r="H2" s="1"/>
    </row>
    <row r="3" spans="1:8" x14ac:dyDescent="0.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/>
      <c r="G3" s="5"/>
      <c r="H3" s="5"/>
    </row>
    <row r="4" spans="1:8" x14ac:dyDescent="0.4">
      <c r="A4" s="188" t="s">
        <v>6</v>
      </c>
      <c r="B4" s="190" t="s">
        <v>7</v>
      </c>
      <c r="C4" s="192" t="s">
        <v>8</v>
      </c>
      <c r="D4" s="6" t="s">
        <v>9</v>
      </c>
      <c r="E4" s="6" t="s">
        <v>10</v>
      </c>
      <c r="F4" s="1"/>
      <c r="G4" s="7"/>
      <c r="H4" s="1"/>
    </row>
    <row r="5" spans="1:8" x14ac:dyDescent="0.4">
      <c r="A5" s="189"/>
      <c r="B5" s="191"/>
      <c r="C5" s="193"/>
      <c r="D5" s="9" t="s">
        <v>11</v>
      </c>
      <c r="E5" s="9" t="s">
        <v>12</v>
      </c>
      <c r="F5" s="1"/>
      <c r="G5" s="7"/>
      <c r="H5" s="1"/>
    </row>
    <row r="6" spans="1:8" x14ac:dyDescent="0.4">
      <c r="A6" s="189"/>
      <c r="B6" s="190" t="s">
        <v>13</v>
      </c>
      <c r="C6" s="192" t="s">
        <v>14</v>
      </c>
      <c r="D6" s="6" t="s">
        <v>9</v>
      </c>
      <c r="E6" s="6" t="s">
        <v>10</v>
      </c>
      <c r="F6" s="1"/>
      <c r="G6" s="1"/>
      <c r="H6" s="1"/>
    </row>
    <row r="7" spans="1:8" x14ac:dyDescent="0.4">
      <c r="A7" s="8"/>
      <c r="B7" s="191"/>
      <c r="C7" s="193"/>
      <c r="D7" s="9" t="s">
        <v>11</v>
      </c>
      <c r="E7" s="9" t="s">
        <v>12</v>
      </c>
      <c r="F7" s="1"/>
      <c r="G7" s="1"/>
      <c r="H7" s="1"/>
    </row>
    <row r="8" spans="1:8" x14ac:dyDescent="0.4">
      <c r="A8" s="10" t="s">
        <v>15</v>
      </c>
      <c r="B8" s="11">
        <v>6</v>
      </c>
      <c r="C8" s="12" t="s">
        <v>16</v>
      </c>
      <c r="D8" s="11" t="s">
        <v>17</v>
      </c>
      <c r="E8" s="11" t="s">
        <v>18</v>
      </c>
      <c r="F8" s="1"/>
      <c r="G8" s="1"/>
      <c r="H8" s="1"/>
    </row>
    <row r="9" spans="1:8" x14ac:dyDescent="0.4">
      <c r="A9" s="13" t="s">
        <v>19</v>
      </c>
      <c r="B9" s="13">
        <v>7</v>
      </c>
      <c r="C9" s="14" t="s">
        <v>16</v>
      </c>
      <c r="D9" s="13" t="s">
        <v>17</v>
      </c>
      <c r="E9" s="13" t="s">
        <v>18</v>
      </c>
      <c r="F9" s="1"/>
      <c r="G9" s="1"/>
      <c r="H9" s="1"/>
    </row>
    <row r="10" spans="1:8" x14ac:dyDescent="0.4">
      <c r="A10" s="183" t="s">
        <v>20</v>
      </c>
      <c r="B10" s="183"/>
      <c r="C10" s="183"/>
      <c r="D10" s="183"/>
      <c r="E10" s="183"/>
      <c r="F10" s="1"/>
      <c r="G10" s="1"/>
      <c r="H10" s="1"/>
    </row>
    <row r="11" spans="1:8" x14ac:dyDescent="0.4">
      <c r="A11" s="1"/>
      <c r="B11" s="1"/>
      <c r="C11" s="1"/>
      <c r="D11" s="1"/>
      <c r="E11" s="1"/>
      <c r="F11" s="1"/>
      <c r="G11" s="1"/>
      <c r="H11" s="1"/>
    </row>
    <row r="12" spans="1:8" x14ac:dyDescent="0.4">
      <c r="A12" s="1"/>
      <c r="B12" s="1"/>
      <c r="C12" s="1"/>
      <c r="D12" s="1"/>
      <c r="E12" s="1"/>
      <c r="F12" s="1"/>
      <c r="G12" s="1"/>
      <c r="H12" s="1"/>
    </row>
    <row r="13" spans="1:8" x14ac:dyDescent="0.4">
      <c r="A13" s="1"/>
      <c r="B13" s="1"/>
      <c r="C13" s="1"/>
      <c r="D13" s="1"/>
      <c r="E13" s="1"/>
      <c r="F13" s="1"/>
      <c r="G13" s="1"/>
      <c r="H13" s="1"/>
    </row>
    <row r="14" spans="1:8" x14ac:dyDescent="0.4">
      <c r="A14" s="1"/>
      <c r="B14" s="1"/>
      <c r="C14" s="1"/>
      <c r="D14" s="1"/>
      <c r="E14" s="1"/>
      <c r="F14" s="1"/>
      <c r="G14" s="1"/>
      <c r="H14" s="1"/>
    </row>
    <row r="15" spans="1:8" x14ac:dyDescent="0.4">
      <c r="A15" s="1"/>
      <c r="B15" s="1"/>
      <c r="C15" s="1"/>
      <c r="D15" s="1"/>
      <c r="E15" s="1"/>
      <c r="F15" s="1"/>
      <c r="G15" s="1"/>
      <c r="H15" s="1"/>
    </row>
    <row r="16" spans="1:8" x14ac:dyDescent="0.4">
      <c r="A16" s="1"/>
      <c r="B16" s="1"/>
      <c r="C16" s="1"/>
      <c r="D16" s="1"/>
      <c r="E16" s="1"/>
      <c r="F16" s="1"/>
      <c r="G16" s="1"/>
      <c r="H16" s="1"/>
    </row>
    <row r="17" spans="1:8" x14ac:dyDescent="0.4">
      <c r="A17" s="1"/>
      <c r="B17" s="1"/>
      <c r="C17" s="1"/>
      <c r="D17" s="1"/>
      <c r="E17" s="1"/>
      <c r="F17" s="1"/>
      <c r="G17" s="1"/>
      <c r="H17" s="1"/>
    </row>
    <row r="18" spans="1:8" x14ac:dyDescent="0.4">
      <c r="A18" s="1"/>
      <c r="B18" s="1"/>
      <c r="C18" s="1"/>
      <c r="D18" s="1"/>
      <c r="E18" s="1"/>
      <c r="F18" s="1"/>
      <c r="G18" s="1"/>
      <c r="H18" s="1"/>
    </row>
    <row r="19" spans="1:8" x14ac:dyDescent="0.4">
      <c r="A19" s="1"/>
      <c r="B19" s="1"/>
      <c r="C19" s="1"/>
      <c r="D19" s="1"/>
      <c r="E19" s="1"/>
      <c r="F19" s="1"/>
      <c r="G19" s="1"/>
      <c r="H19" s="1"/>
    </row>
    <row r="20" spans="1:8" x14ac:dyDescent="0.4">
      <c r="A20" s="1"/>
      <c r="B20" s="1"/>
      <c r="C20" s="1"/>
      <c r="D20" s="1"/>
      <c r="E20" s="1"/>
      <c r="F20" s="1"/>
      <c r="G20" s="1"/>
      <c r="H20" s="1"/>
    </row>
    <row r="21" spans="1:8" x14ac:dyDescent="0.4">
      <c r="A21" s="1"/>
      <c r="B21" s="1"/>
      <c r="C21" s="1"/>
      <c r="D21" s="1"/>
      <c r="E21" s="1"/>
      <c r="F21" s="1"/>
      <c r="G21" s="1"/>
      <c r="H21" s="1"/>
    </row>
    <row r="22" spans="1:8" x14ac:dyDescent="0.4">
      <c r="A22" s="1"/>
      <c r="B22" s="1"/>
      <c r="C22" s="1"/>
      <c r="D22" s="1"/>
      <c r="E22" s="1"/>
      <c r="F22" s="1"/>
      <c r="G22" s="1"/>
      <c r="H22" s="1"/>
    </row>
    <row r="23" spans="1:8" x14ac:dyDescent="0.4">
      <c r="A23" s="184" t="s">
        <v>21</v>
      </c>
      <c r="B23" s="184"/>
      <c r="C23" s="184"/>
      <c r="D23" s="184"/>
      <c r="E23" s="1"/>
      <c r="F23" s="1"/>
      <c r="G23" s="1"/>
      <c r="H23" s="1"/>
    </row>
    <row r="24" spans="1:8" x14ac:dyDescent="0.4">
      <c r="A24" s="185" t="s">
        <v>22</v>
      </c>
      <c r="B24" s="185"/>
      <c r="C24" s="186" t="s">
        <v>23</v>
      </c>
      <c r="D24" s="185"/>
      <c r="E24" s="1"/>
      <c r="F24" s="1"/>
      <c r="G24" s="1"/>
      <c r="H24" s="1"/>
    </row>
    <row r="25" spans="1:8" x14ac:dyDescent="0.4">
      <c r="A25" s="182" t="s">
        <v>24</v>
      </c>
      <c r="B25" s="177"/>
      <c r="C25" s="176" t="s">
        <v>25</v>
      </c>
      <c r="D25" s="177"/>
      <c r="E25" s="1"/>
      <c r="F25" s="1"/>
      <c r="G25" s="1"/>
      <c r="H25" s="1"/>
    </row>
    <row r="26" spans="1:8" x14ac:dyDescent="0.4">
      <c r="A26" s="182" t="s">
        <v>26</v>
      </c>
      <c r="B26" s="177"/>
      <c r="C26" s="176" t="s">
        <v>27</v>
      </c>
      <c r="D26" s="177"/>
      <c r="E26" s="1"/>
      <c r="F26" s="1"/>
      <c r="G26" s="1"/>
      <c r="H26" s="1"/>
    </row>
    <row r="27" spans="1:8" x14ac:dyDescent="0.4">
      <c r="A27" s="182" t="s">
        <v>28</v>
      </c>
      <c r="B27" s="177"/>
      <c r="C27" s="176" t="s">
        <v>29</v>
      </c>
      <c r="D27" s="177"/>
      <c r="E27" s="1"/>
      <c r="F27" s="1"/>
      <c r="G27" s="1"/>
      <c r="H27" s="1"/>
    </row>
    <row r="28" spans="1:8" x14ac:dyDescent="0.4">
      <c r="A28" s="174"/>
      <c r="B28" s="175"/>
      <c r="C28" s="176" t="s">
        <v>30</v>
      </c>
      <c r="D28" s="177"/>
      <c r="E28" s="1"/>
      <c r="F28" s="1"/>
      <c r="G28" s="1"/>
      <c r="H28" s="1"/>
    </row>
    <row r="29" spans="1:8" x14ac:dyDescent="0.4">
      <c r="A29" s="174"/>
      <c r="B29" s="175"/>
      <c r="C29" s="176" t="s">
        <v>31</v>
      </c>
      <c r="D29" s="177"/>
      <c r="E29" s="1"/>
      <c r="F29" s="1"/>
      <c r="G29" s="1"/>
      <c r="H29" s="1"/>
    </row>
    <row r="30" spans="1:8" x14ac:dyDescent="0.4">
      <c r="A30" s="174"/>
      <c r="B30" s="175"/>
      <c r="C30" s="176" t="s">
        <v>32</v>
      </c>
      <c r="D30" s="177"/>
      <c r="E30" s="1"/>
      <c r="F30" s="1"/>
      <c r="G30" s="1"/>
      <c r="H30" s="1"/>
    </row>
    <row r="31" spans="1:8" x14ac:dyDescent="0.4">
      <c r="A31" s="178"/>
      <c r="B31" s="179"/>
      <c r="C31" s="180" t="s">
        <v>33</v>
      </c>
      <c r="D31" s="181"/>
      <c r="E31" s="1"/>
      <c r="F31" s="1"/>
      <c r="G31" s="1"/>
      <c r="H31" s="1"/>
    </row>
    <row r="32" spans="1:8" x14ac:dyDescent="0.4">
      <c r="A32" s="1"/>
      <c r="B32" s="1"/>
      <c r="C32" s="1"/>
      <c r="D32" s="1"/>
      <c r="E32" s="1"/>
      <c r="F32" s="1"/>
      <c r="G32" s="1"/>
      <c r="H32" s="1"/>
    </row>
    <row r="33" spans="1:8" x14ac:dyDescent="0.4">
      <c r="A33" s="164" t="s">
        <v>34</v>
      </c>
      <c r="B33" s="164"/>
      <c r="C33" s="164"/>
      <c r="D33" s="164"/>
      <c r="E33" s="164"/>
      <c r="F33" s="1"/>
      <c r="G33" s="1"/>
      <c r="H33" s="1"/>
    </row>
    <row r="34" spans="1:8" x14ac:dyDescent="0.4">
      <c r="A34" s="15" t="s">
        <v>35</v>
      </c>
      <c r="B34" s="16" t="s">
        <v>36</v>
      </c>
      <c r="C34" s="17" t="s">
        <v>37</v>
      </c>
      <c r="D34" s="18" t="s">
        <v>38</v>
      </c>
      <c r="E34" s="19" t="s">
        <v>39</v>
      </c>
      <c r="F34" s="1"/>
      <c r="G34" s="1"/>
      <c r="H34" s="1"/>
    </row>
    <row r="35" spans="1:8" x14ac:dyDescent="0.4">
      <c r="A35" s="20" t="s">
        <v>40</v>
      </c>
      <c r="B35" s="21" t="s">
        <v>41</v>
      </c>
      <c r="C35" s="22" t="s">
        <v>42</v>
      </c>
      <c r="D35" s="165" t="s">
        <v>43</v>
      </c>
      <c r="E35" s="23"/>
      <c r="F35" s="1"/>
      <c r="G35" s="1"/>
      <c r="H35" s="1"/>
    </row>
    <row r="36" spans="1:8" ht="42" x14ac:dyDescent="0.4">
      <c r="A36" s="24" t="s">
        <v>44</v>
      </c>
      <c r="B36" s="25" t="s">
        <v>44</v>
      </c>
      <c r="C36" s="26" t="s">
        <v>44</v>
      </c>
      <c r="D36" s="166"/>
      <c r="E36" s="27" t="s">
        <v>45</v>
      </c>
      <c r="F36" s="1"/>
      <c r="G36" s="1"/>
      <c r="H36" s="1"/>
    </row>
    <row r="37" spans="1:8" x14ac:dyDescent="0.4">
      <c r="A37" s="28" t="s">
        <v>46</v>
      </c>
      <c r="B37" s="1" t="s">
        <v>47</v>
      </c>
      <c r="C37" s="29" t="s">
        <v>48</v>
      </c>
      <c r="D37" s="167" t="s">
        <v>49</v>
      </c>
      <c r="E37" s="27" t="s">
        <v>50</v>
      </c>
      <c r="F37" s="1"/>
      <c r="G37" s="1"/>
      <c r="H37" s="1"/>
    </row>
    <row r="38" spans="1:8" x14ac:dyDescent="0.4">
      <c r="A38" s="24" t="s">
        <v>44</v>
      </c>
      <c r="B38" s="25" t="s">
        <v>44</v>
      </c>
      <c r="C38" s="26" t="s">
        <v>44</v>
      </c>
      <c r="D38" s="168"/>
      <c r="E38" s="30"/>
      <c r="F38" s="1"/>
      <c r="G38" s="1"/>
      <c r="H38" s="1"/>
    </row>
    <row r="39" spans="1:8" ht="21.6" thickBot="1" x14ac:dyDescent="0.45">
      <c r="A39" s="31">
        <v>1</v>
      </c>
      <c r="B39" s="31">
        <v>1</v>
      </c>
      <c r="C39" s="31">
        <v>1</v>
      </c>
      <c r="D39" s="32">
        <v>1</v>
      </c>
      <c r="E39" s="1"/>
      <c r="F39" s="1"/>
      <c r="G39" s="1"/>
      <c r="H39" s="1"/>
    </row>
    <row r="40" spans="1:8" ht="21.6" thickTop="1" x14ac:dyDescent="0.4">
      <c r="A40" s="33"/>
      <c r="B40" s="33"/>
      <c r="C40" s="33"/>
      <c r="D40" s="34"/>
      <c r="E40" s="1"/>
      <c r="F40" s="1"/>
      <c r="G40" s="1"/>
      <c r="H40" s="1"/>
    </row>
    <row r="41" spans="1:8" x14ac:dyDescent="0.4">
      <c r="A41" s="1"/>
      <c r="B41" s="1"/>
      <c r="C41" s="1"/>
      <c r="D41" s="1"/>
      <c r="E41" s="1"/>
      <c r="F41" s="1"/>
      <c r="G41" s="1"/>
      <c r="H41" s="1"/>
    </row>
    <row r="42" spans="1:8" x14ac:dyDescent="0.4">
      <c r="A42" s="169" t="s">
        <v>51</v>
      </c>
      <c r="B42" s="170"/>
      <c r="C42" s="170"/>
      <c r="D42" s="170"/>
      <c r="E42" s="170"/>
      <c r="F42" s="170"/>
      <c r="G42" s="170"/>
      <c r="H42" s="171"/>
    </row>
    <row r="43" spans="1:8" x14ac:dyDescent="0.4">
      <c r="A43" s="35" t="s">
        <v>52</v>
      </c>
      <c r="B43" s="172" t="s">
        <v>53</v>
      </c>
      <c r="C43" s="172"/>
      <c r="D43" s="172"/>
      <c r="E43" s="173" t="s">
        <v>54</v>
      </c>
      <c r="F43" s="173"/>
      <c r="G43" s="173"/>
      <c r="H43" s="173"/>
    </row>
    <row r="44" spans="1:8" x14ac:dyDescent="0.4">
      <c r="A44" s="149" t="s">
        <v>55</v>
      </c>
      <c r="B44" s="151" t="s">
        <v>56</v>
      </c>
      <c r="C44" s="152"/>
      <c r="D44" s="153"/>
      <c r="E44" s="154" t="s">
        <v>57</v>
      </c>
      <c r="F44" s="154"/>
      <c r="G44" s="154"/>
      <c r="H44" s="155"/>
    </row>
    <row r="45" spans="1:8" x14ac:dyDescent="0.4">
      <c r="A45" s="150"/>
      <c r="B45" s="143" t="s">
        <v>58</v>
      </c>
      <c r="C45" s="144"/>
      <c r="D45" s="145"/>
      <c r="E45" s="156" t="s">
        <v>59</v>
      </c>
      <c r="F45" s="156"/>
      <c r="G45" s="156"/>
      <c r="H45" s="157"/>
    </row>
    <row r="46" spans="1:8" x14ac:dyDescent="0.4">
      <c r="A46" s="158" t="s">
        <v>60</v>
      </c>
      <c r="B46" s="143" t="s">
        <v>61</v>
      </c>
      <c r="C46" s="144"/>
      <c r="D46" s="145"/>
      <c r="E46" s="160" t="s">
        <v>62</v>
      </c>
      <c r="F46" s="160"/>
      <c r="G46" s="160"/>
      <c r="H46" s="161"/>
    </row>
    <row r="47" spans="1:8" x14ac:dyDescent="0.4">
      <c r="A47" s="159"/>
      <c r="B47" s="143" t="s">
        <v>63</v>
      </c>
      <c r="C47" s="144"/>
      <c r="D47" s="145"/>
      <c r="E47" s="162" t="s">
        <v>64</v>
      </c>
      <c r="F47" s="162"/>
      <c r="G47" s="162"/>
      <c r="H47" s="163"/>
    </row>
    <row r="48" spans="1:8" x14ac:dyDescent="0.4">
      <c r="A48" s="7"/>
      <c r="B48" s="143" t="s">
        <v>65</v>
      </c>
      <c r="C48" s="144"/>
      <c r="D48" s="145"/>
      <c r="E48" s="1"/>
      <c r="F48" s="1"/>
      <c r="G48" s="1"/>
      <c r="H48" s="1"/>
    </row>
    <row r="49" spans="1:8" x14ac:dyDescent="0.4">
      <c r="A49" s="1"/>
      <c r="B49" s="143" t="s">
        <v>66</v>
      </c>
      <c r="C49" s="144"/>
      <c r="D49" s="145"/>
      <c r="E49" s="1"/>
      <c r="F49" s="1"/>
      <c r="G49" s="1"/>
      <c r="H49" s="1"/>
    </row>
    <row r="50" spans="1:8" x14ac:dyDescent="0.4">
      <c r="A50" s="1"/>
      <c r="B50" s="146" t="s">
        <v>67</v>
      </c>
      <c r="C50" s="147"/>
      <c r="D50" s="148"/>
      <c r="E50" s="1"/>
      <c r="F50" s="1"/>
      <c r="G50" s="1"/>
      <c r="H50" s="1"/>
    </row>
    <row r="51" spans="1:8" x14ac:dyDescent="0.4">
      <c r="A51" s="1"/>
      <c r="B51" s="1"/>
      <c r="C51" s="1"/>
      <c r="D51" s="1"/>
      <c r="E51" s="1"/>
      <c r="F51" s="1"/>
      <c r="G51" s="1"/>
      <c r="H51" s="1"/>
    </row>
    <row r="52" spans="1:8" x14ac:dyDescent="0.4">
      <c r="A52" s="1"/>
      <c r="B52" s="1"/>
      <c r="C52" s="1"/>
      <c r="D52" s="1"/>
      <c r="E52" s="1"/>
      <c r="F52" s="1"/>
      <c r="G52" s="1"/>
      <c r="H52" s="1"/>
    </row>
  </sheetData>
  <mergeCells count="43">
    <mergeCell ref="A2:E2"/>
    <mergeCell ref="A4:A6"/>
    <mergeCell ref="B4:B5"/>
    <mergeCell ref="C4:C5"/>
    <mergeCell ref="B6:B7"/>
    <mergeCell ref="C6:C7"/>
    <mergeCell ref="A10:E10"/>
    <mergeCell ref="A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3:E33"/>
    <mergeCell ref="D35:D36"/>
    <mergeCell ref="D37:D38"/>
    <mergeCell ref="A42:H42"/>
    <mergeCell ref="B43:D43"/>
    <mergeCell ref="E43:H43"/>
    <mergeCell ref="E44:H44"/>
    <mergeCell ref="B45:D45"/>
    <mergeCell ref="E45:H45"/>
    <mergeCell ref="A46:A47"/>
    <mergeCell ref="B46:D46"/>
    <mergeCell ref="E46:H46"/>
    <mergeCell ref="B47:D47"/>
    <mergeCell ref="E47:H47"/>
    <mergeCell ref="B48:D48"/>
    <mergeCell ref="B49:D49"/>
    <mergeCell ref="B50:D50"/>
    <mergeCell ref="A44:A45"/>
    <mergeCell ref="B44:D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72C1-2C3B-4AA3-ABFA-232BE3FB14E9}">
  <sheetPr>
    <tabColor rgb="FFFFFF00"/>
  </sheetPr>
  <dimension ref="A1:Y131"/>
  <sheetViews>
    <sheetView tabSelected="1" zoomScale="50" zoomScaleNormal="50" workbookViewId="0">
      <pane xSplit="5" ySplit="4" topLeftCell="F11" activePane="bottomRight" state="frozen"/>
      <selection pane="topRight" activeCell="F1" sqref="F1"/>
      <selection pane="bottomLeft" activeCell="A5" sqref="A5"/>
      <selection pane="bottomRight" activeCell="F4" sqref="A4:XFD4"/>
    </sheetView>
  </sheetViews>
  <sheetFormatPr defaultRowHeight="25.8" x14ac:dyDescent="0.5"/>
  <cols>
    <col min="1" max="1" width="5.69921875" style="99" bestFit="1" customWidth="1"/>
    <col min="2" max="2" width="15.5" style="99" customWidth="1"/>
    <col min="3" max="3" width="7.296875" style="99" bestFit="1" customWidth="1"/>
    <col min="4" max="4" width="14.5" style="99" bestFit="1" customWidth="1"/>
    <col min="5" max="5" width="14.296875" style="99" bestFit="1" customWidth="1"/>
    <col min="6" max="6" width="10.69921875" style="99" bestFit="1" customWidth="1"/>
    <col min="7" max="7" width="18.296875" style="99" customWidth="1"/>
    <col min="8" max="8" width="21.19921875" style="99" bestFit="1" customWidth="1"/>
    <col min="9" max="9" width="16.3984375" style="99" customWidth="1"/>
    <col min="10" max="10" width="10.69921875" style="99" customWidth="1"/>
    <col min="11" max="11" width="14.59765625" style="99" customWidth="1"/>
    <col min="12" max="12" width="19.296875" style="99" customWidth="1"/>
    <col min="13" max="13" width="10.69921875" style="99" bestFit="1" customWidth="1"/>
    <col min="14" max="14" width="14.8984375" style="99" customWidth="1"/>
    <col min="15" max="15" width="20.3984375" style="99" customWidth="1"/>
    <col min="16" max="16" width="17.3984375" style="99" customWidth="1"/>
    <col min="17" max="17" width="10.69921875" style="99" bestFit="1" customWidth="1"/>
    <col min="18" max="18" width="15.3984375" style="135" customWidth="1"/>
    <col min="19" max="19" width="20.296875" style="99" customWidth="1"/>
    <col min="20" max="20" width="40.69921875" style="99" customWidth="1"/>
    <col min="21" max="21" width="12.09765625" style="99" hidden="1" customWidth="1"/>
    <col min="22" max="24" width="13.09765625" style="99" hidden="1" customWidth="1"/>
    <col min="25" max="25" width="18.69921875" style="99" hidden="1" customWidth="1"/>
    <col min="26" max="16384" width="8.796875" style="99"/>
  </cols>
  <sheetData>
    <row r="1" spans="1:25" ht="36" x14ac:dyDescent="0.65">
      <c r="A1" s="138"/>
      <c r="B1" s="138" t="s">
        <v>277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85"/>
      <c r="V1" s="85"/>
      <c r="W1" s="85"/>
      <c r="X1" s="85"/>
      <c r="Y1" s="85"/>
    </row>
    <row r="2" spans="1:25" x14ac:dyDescent="0.5">
      <c r="A2" s="211" t="s">
        <v>68</v>
      </c>
      <c r="B2" s="212" t="s">
        <v>69</v>
      </c>
      <c r="C2" s="212" t="s">
        <v>70</v>
      </c>
      <c r="D2" s="212" t="s">
        <v>71</v>
      </c>
      <c r="E2" s="213" t="s">
        <v>72</v>
      </c>
      <c r="F2" s="202" t="s">
        <v>73</v>
      </c>
      <c r="G2" s="203"/>
      <c r="H2" s="203"/>
      <c r="I2" s="203"/>
      <c r="J2" s="203"/>
      <c r="K2" s="203"/>
      <c r="L2" s="204"/>
      <c r="M2" s="196" t="s">
        <v>278</v>
      </c>
      <c r="N2" s="197"/>
      <c r="O2" s="197"/>
      <c r="P2" s="197"/>
      <c r="Q2" s="197"/>
      <c r="R2" s="197"/>
      <c r="S2" s="197"/>
      <c r="T2" s="198"/>
      <c r="U2" s="194" t="s">
        <v>74</v>
      </c>
      <c r="V2" s="195"/>
      <c r="W2" s="195"/>
      <c r="X2" s="195"/>
      <c r="Y2" s="195"/>
    </row>
    <row r="3" spans="1:25" x14ac:dyDescent="0.5">
      <c r="A3" s="211"/>
      <c r="B3" s="212"/>
      <c r="C3" s="212"/>
      <c r="D3" s="212"/>
      <c r="E3" s="213"/>
      <c r="F3" s="196" t="s">
        <v>75</v>
      </c>
      <c r="G3" s="197"/>
      <c r="H3" s="197"/>
      <c r="I3" s="198"/>
      <c r="J3" s="199" t="s">
        <v>76</v>
      </c>
      <c r="K3" s="200"/>
      <c r="L3" s="201"/>
      <c r="M3" s="196" t="s">
        <v>75</v>
      </c>
      <c r="N3" s="197"/>
      <c r="O3" s="197"/>
      <c r="P3" s="198"/>
      <c r="Q3" s="199" t="s">
        <v>77</v>
      </c>
      <c r="R3" s="200"/>
      <c r="S3" s="200"/>
      <c r="T3" s="201"/>
      <c r="U3" s="85"/>
      <c r="V3" s="85"/>
      <c r="W3" s="85"/>
      <c r="X3" s="85"/>
      <c r="Y3" s="85"/>
    </row>
    <row r="4" spans="1:25" ht="51.6" x14ac:dyDescent="0.5">
      <c r="A4" s="211"/>
      <c r="B4" s="212"/>
      <c r="C4" s="212"/>
      <c r="D4" s="212"/>
      <c r="E4" s="213"/>
      <c r="F4" s="103" t="s">
        <v>78</v>
      </c>
      <c r="G4" s="104" t="s">
        <v>79</v>
      </c>
      <c r="H4" s="104" t="s">
        <v>80</v>
      </c>
      <c r="I4" s="105" t="s">
        <v>5</v>
      </c>
      <c r="J4" s="106" t="s">
        <v>78</v>
      </c>
      <c r="K4" s="107" t="s">
        <v>81</v>
      </c>
      <c r="L4" s="104" t="s">
        <v>82</v>
      </c>
      <c r="M4" s="103" t="s">
        <v>78</v>
      </c>
      <c r="N4" s="104" t="s">
        <v>83</v>
      </c>
      <c r="O4" s="104" t="s">
        <v>4</v>
      </c>
      <c r="P4" s="105" t="s">
        <v>5</v>
      </c>
      <c r="Q4" s="106" t="s">
        <v>78</v>
      </c>
      <c r="R4" s="107" t="s">
        <v>81</v>
      </c>
      <c r="S4" s="104" t="s">
        <v>279</v>
      </c>
      <c r="T4" s="108" t="s">
        <v>280</v>
      </c>
      <c r="U4" s="86" t="s">
        <v>78</v>
      </c>
      <c r="V4" s="85" t="s">
        <v>85</v>
      </c>
      <c r="W4" s="85" t="s">
        <v>85</v>
      </c>
      <c r="X4" s="85" t="s">
        <v>85</v>
      </c>
      <c r="Y4" s="85" t="s">
        <v>85</v>
      </c>
    </row>
    <row r="5" spans="1:25" x14ac:dyDescent="0.5">
      <c r="A5" s="109">
        <v>1</v>
      </c>
      <c r="B5" s="110" t="s">
        <v>86</v>
      </c>
      <c r="C5" s="111" t="s">
        <v>87</v>
      </c>
      <c r="D5" s="110" t="s">
        <v>88</v>
      </c>
      <c r="E5" s="112">
        <v>16</v>
      </c>
      <c r="F5" s="109">
        <v>1</v>
      </c>
      <c r="G5" s="113">
        <v>0.63</v>
      </c>
      <c r="H5" s="114">
        <v>60431176.090000004</v>
      </c>
      <c r="I5" s="115"/>
      <c r="J5" s="109">
        <v>1</v>
      </c>
      <c r="K5" s="116">
        <v>71.428571428571431</v>
      </c>
      <c r="L5" s="117">
        <v>5035931.3408333333</v>
      </c>
      <c r="M5" s="109">
        <v>1</v>
      </c>
      <c r="N5" s="139">
        <v>0.52667865686119952</v>
      </c>
      <c r="O5" s="118">
        <v>153501045.75999999</v>
      </c>
      <c r="P5" s="115"/>
      <c r="Q5" s="109">
        <v>1</v>
      </c>
      <c r="R5" s="133">
        <v>71.428571428571431</v>
      </c>
      <c r="S5" s="114">
        <f>O5/12</f>
        <v>12791753.813333333</v>
      </c>
      <c r="T5" s="119" t="str">
        <f>_xlfn.CONCAT(U5&amp;Y5)</f>
        <v>ผ่านเกณฑ์-แนวโน้มปสภ.ดีขึ้น</v>
      </c>
      <c r="U5" s="87" t="str">
        <f>IF($Q5&gt;=4,"ไม่ผ่านเกณฑ์","ผ่านเกณฑ์")</f>
        <v>ผ่านเกณฑ์</v>
      </c>
      <c r="V5" s="85">
        <f>IF($R5&gt;$K5,1,0)</f>
        <v>0</v>
      </c>
      <c r="W5" s="85">
        <f>IF(AND($K5=$R5,$R5=100),1,0)</f>
        <v>0</v>
      </c>
      <c r="X5" s="85">
        <f>IF(AND($K5=$R5,$S5&gt;$L5),1,0)</f>
        <v>1</v>
      </c>
      <c r="Y5" s="85" t="str">
        <f>IF(OR($W5+$V5&gt;0,$W5+$X5&gt;0),"-แนวโน้มปสภ.ดีขึ้น","-แนวโน้มปสภ.ลดลง")</f>
        <v>-แนวโน้มปสภ.ดีขึ้น</v>
      </c>
    </row>
    <row r="6" spans="1:25" x14ac:dyDescent="0.5">
      <c r="A6" s="109">
        <v>2</v>
      </c>
      <c r="B6" s="110" t="s">
        <v>86</v>
      </c>
      <c r="C6" s="111" t="s">
        <v>89</v>
      </c>
      <c r="D6" s="110" t="s">
        <v>90</v>
      </c>
      <c r="E6" s="112">
        <v>6</v>
      </c>
      <c r="F6" s="109">
        <v>1</v>
      </c>
      <c r="G6" s="113">
        <v>2.5099999999999998</v>
      </c>
      <c r="H6" s="120">
        <v>-11466462.92</v>
      </c>
      <c r="I6" s="115"/>
      <c r="J6" s="109">
        <v>1</v>
      </c>
      <c r="K6" s="116">
        <v>57.142857142857139</v>
      </c>
      <c r="L6" s="117">
        <v>-955538.57666666666</v>
      </c>
      <c r="M6" s="109">
        <v>2</v>
      </c>
      <c r="N6" s="139">
        <v>0.56149902754495462</v>
      </c>
      <c r="O6" s="121">
        <v>-11401983.75</v>
      </c>
      <c r="P6" s="115"/>
      <c r="Q6" s="109">
        <v>2</v>
      </c>
      <c r="R6" s="133">
        <v>85.714285714285708</v>
      </c>
      <c r="S6" s="114">
        <f t="shared" ref="S6:S69" si="0">O6/12</f>
        <v>-950165.3125</v>
      </c>
      <c r="T6" s="136" t="str">
        <f t="shared" ref="T6:T69" si="1">_xlfn.CONCAT(U6&amp;Y6)</f>
        <v>ผ่านเกณฑ์-แนวโน้มปสภ.ดีขึ้น</v>
      </c>
      <c r="U6" s="87" t="str">
        <f t="shared" ref="U6:U69" si="2">IF($Q6&gt;=4,"ไม่ผ่านเกณฑ์","ผ่านเกณฑ์")</f>
        <v>ผ่านเกณฑ์</v>
      </c>
      <c r="V6" s="85">
        <f>IF($R6&gt;$K6,1,0)</f>
        <v>1</v>
      </c>
      <c r="W6" s="85">
        <f t="shared" ref="W6:W69" si="3">IF(AND($K6=$R6,$R6=100),1,0)</f>
        <v>0</v>
      </c>
      <c r="X6" s="85">
        <f t="shared" ref="X6:X69" si="4">IF(AND($K6=$R6,$S6&gt;$L6),1,0)</f>
        <v>0</v>
      </c>
      <c r="Y6" s="85" t="str">
        <f>IF(OR($W6+$V6&gt;0,$W6+$X6&gt;0),"-แนวโน้มปสภ.ดีขึ้น","-แนวโน้มปสภ.ลดลง")</f>
        <v>-แนวโน้มปสภ.ดีขึ้น</v>
      </c>
    </row>
    <row r="7" spans="1:25" x14ac:dyDescent="0.5">
      <c r="A7" s="109">
        <v>3</v>
      </c>
      <c r="B7" s="110" t="s">
        <v>86</v>
      </c>
      <c r="C7" s="111" t="s">
        <v>91</v>
      </c>
      <c r="D7" s="110" t="s">
        <v>92</v>
      </c>
      <c r="E7" s="112">
        <v>6</v>
      </c>
      <c r="F7" s="109">
        <v>1</v>
      </c>
      <c r="G7" s="113">
        <v>2.8</v>
      </c>
      <c r="H7" s="120">
        <v>-18233773.800000001</v>
      </c>
      <c r="I7" s="115"/>
      <c r="J7" s="109">
        <v>1</v>
      </c>
      <c r="K7" s="122">
        <v>42.857142857142854</v>
      </c>
      <c r="L7" s="117">
        <v>-1519481.1500000001</v>
      </c>
      <c r="M7" s="109">
        <v>4</v>
      </c>
      <c r="N7" s="139">
        <v>0.54404952477254764</v>
      </c>
      <c r="O7" s="121">
        <v>-23513341.59</v>
      </c>
      <c r="P7" s="93" t="s">
        <v>12</v>
      </c>
      <c r="Q7" s="109">
        <v>4</v>
      </c>
      <c r="R7" s="133">
        <v>85.714285714285708</v>
      </c>
      <c r="S7" s="114">
        <f t="shared" si="0"/>
        <v>-1959445.1325000001</v>
      </c>
      <c r="T7" s="126" t="str">
        <f t="shared" si="1"/>
        <v>ไม่ผ่านเกณฑ์-แนวโน้มปสภ.ดีขึ้น</v>
      </c>
      <c r="U7" s="87" t="str">
        <f t="shared" si="2"/>
        <v>ไม่ผ่านเกณฑ์</v>
      </c>
      <c r="V7" s="85">
        <f t="shared" ref="V7:V70" si="5">IF($R7&gt;$K7,1,0)</f>
        <v>1</v>
      </c>
      <c r="W7" s="85">
        <f t="shared" si="3"/>
        <v>0</v>
      </c>
      <c r="X7" s="85">
        <f t="shared" si="4"/>
        <v>0</v>
      </c>
      <c r="Y7" s="85" t="str">
        <f t="shared" ref="Y7:Y70" si="6">IF(OR($W7+$V7&gt;0,$W7+$X7&gt;0),"-แนวโน้มปสภ.ดีขึ้น","-แนวโน้มปสภ.ลดลง")</f>
        <v>-แนวโน้มปสภ.ดีขึ้น</v>
      </c>
    </row>
    <row r="8" spans="1:25" x14ac:dyDescent="0.5">
      <c r="A8" s="109">
        <v>4</v>
      </c>
      <c r="B8" s="110" t="s">
        <v>86</v>
      </c>
      <c r="C8" s="111" t="s">
        <v>93</v>
      </c>
      <c r="D8" s="110" t="s">
        <v>94</v>
      </c>
      <c r="E8" s="112">
        <v>5</v>
      </c>
      <c r="F8" s="109">
        <v>1</v>
      </c>
      <c r="G8" s="113">
        <v>1.4</v>
      </c>
      <c r="H8" s="120">
        <v>-17222708.920000002</v>
      </c>
      <c r="I8" s="115"/>
      <c r="J8" s="109">
        <v>1</v>
      </c>
      <c r="K8" s="116">
        <v>85.714285714285708</v>
      </c>
      <c r="L8" s="117">
        <v>-1435225.7433333334</v>
      </c>
      <c r="M8" s="109">
        <v>6</v>
      </c>
      <c r="N8" s="123">
        <v>0.26540846501906029</v>
      </c>
      <c r="O8" s="121">
        <v>-9481917.4499999993</v>
      </c>
      <c r="P8" s="95" t="s">
        <v>18</v>
      </c>
      <c r="Q8" s="109">
        <v>6</v>
      </c>
      <c r="R8" s="133">
        <v>85.714285714285708</v>
      </c>
      <c r="S8" s="114">
        <f t="shared" si="0"/>
        <v>-790159.78749999998</v>
      </c>
      <c r="T8" s="126" t="str">
        <f t="shared" si="1"/>
        <v>ไม่ผ่านเกณฑ์-แนวโน้มปสภ.ดีขึ้น</v>
      </c>
      <c r="U8" s="87" t="str">
        <f t="shared" si="2"/>
        <v>ไม่ผ่านเกณฑ์</v>
      </c>
      <c r="V8" s="85">
        <f t="shared" si="5"/>
        <v>0</v>
      </c>
      <c r="W8" s="85">
        <f t="shared" si="3"/>
        <v>0</v>
      </c>
      <c r="X8" s="85">
        <f t="shared" si="4"/>
        <v>1</v>
      </c>
      <c r="Y8" s="85" t="str">
        <f t="shared" si="6"/>
        <v>-แนวโน้มปสภ.ดีขึ้น</v>
      </c>
    </row>
    <row r="9" spans="1:25" x14ac:dyDescent="0.5">
      <c r="A9" s="109">
        <v>5</v>
      </c>
      <c r="B9" s="110" t="s">
        <v>86</v>
      </c>
      <c r="C9" s="111" t="s">
        <v>95</v>
      </c>
      <c r="D9" s="110" t="s">
        <v>96</v>
      </c>
      <c r="E9" s="112">
        <v>5</v>
      </c>
      <c r="F9" s="109">
        <v>1</v>
      </c>
      <c r="G9" s="113">
        <v>1.61</v>
      </c>
      <c r="H9" s="120">
        <v>-4135825.68</v>
      </c>
      <c r="I9" s="115"/>
      <c r="J9" s="109">
        <v>1</v>
      </c>
      <c r="K9" s="116">
        <v>57.142857142857139</v>
      </c>
      <c r="L9" s="117">
        <v>-344652.14</v>
      </c>
      <c r="M9" s="109">
        <v>4</v>
      </c>
      <c r="N9" s="139">
        <v>0.53970981520480732</v>
      </c>
      <c r="O9" s="121">
        <v>-7012674.2800000003</v>
      </c>
      <c r="P9" s="93" t="s">
        <v>12</v>
      </c>
      <c r="Q9" s="109">
        <v>4</v>
      </c>
      <c r="R9" s="133">
        <v>71.428571428571431</v>
      </c>
      <c r="S9" s="114">
        <f t="shared" si="0"/>
        <v>-584389.52333333332</v>
      </c>
      <c r="T9" s="126" t="str">
        <f t="shared" si="1"/>
        <v>ไม่ผ่านเกณฑ์-แนวโน้มปสภ.ดีขึ้น</v>
      </c>
      <c r="U9" s="87" t="str">
        <f t="shared" si="2"/>
        <v>ไม่ผ่านเกณฑ์</v>
      </c>
      <c r="V9" s="85">
        <f t="shared" si="5"/>
        <v>1</v>
      </c>
      <c r="W9" s="85">
        <f t="shared" si="3"/>
        <v>0</v>
      </c>
      <c r="X9" s="85">
        <f t="shared" si="4"/>
        <v>0</v>
      </c>
      <c r="Y9" s="85" t="str">
        <f t="shared" si="6"/>
        <v>-แนวโน้มปสภ.ดีขึ้น</v>
      </c>
    </row>
    <row r="10" spans="1:25" x14ac:dyDescent="0.5">
      <c r="A10" s="109">
        <v>6</v>
      </c>
      <c r="B10" s="110" t="s">
        <v>86</v>
      </c>
      <c r="C10" s="111" t="s">
        <v>97</v>
      </c>
      <c r="D10" s="110" t="s">
        <v>98</v>
      </c>
      <c r="E10" s="112">
        <v>6</v>
      </c>
      <c r="F10" s="109">
        <v>3</v>
      </c>
      <c r="G10" s="113">
        <v>0.66</v>
      </c>
      <c r="H10" s="120">
        <v>-1975823.87</v>
      </c>
      <c r="I10" s="124"/>
      <c r="J10" s="109">
        <v>3</v>
      </c>
      <c r="K10" s="116">
        <v>100</v>
      </c>
      <c r="L10" s="117">
        <v>-164651.98916666667</v>
      </c>
      <c r="M10" s="109">
        <v>7</v>
      </c>
      <c r="N10" s="123">
        <v>0.13637284646053202</v>
      </c>
      <c r="O10" s="121">
        <v>-12848267.689999999</v>
      </c>
      <c r="P10" s="142" t="s">
        <v>18</v>
      </c>
      <c r="Q10" s="109">
        <v>7</v>
      </c>
      <c r="R10" s="133">
        <v>100</v>
      </c>
      <c r="S10" s="114">
        <f t="shared" si="0"/>
        <v>-1070688.9741666666</v>
      </c>
      <c r="T10" s="126" t="str">
        <f t="shared" si="1"/>
        <v>ไม่ผ่านเกณฑ์-แนวโน้มปสภ.ดีขึ้น</v>
      </c>
      <c r="U10" s="87" t="str">
        <f t="shared" si="2"/>
        <v>ไม่ผ่านเกณฑ์</v>
      </c>
      <c r="V10" s="85">
        <f t="shared" si="5"/>
        <v>0</v>
      </c>
      <c r="W10" s="85">
        <f t="shared" si="3"/>
        <v>1</v>
      </c>
      <c r="X10" s="85">
        <f t="shared" si="4"/>
        <v>0</v>
      </c>
      <c r="Y10" s="85" t="str">
        <f t="shared" si="6"/>
        <v>-แนวโน้มปสภ.ดีขึ้น</v>
      </c>
    </row>
    <row r="11" spans="1:25" x14ac:dyDescent="0.5">
      <c r="A11" s="109">
        <v>7</v>
      </c>
      <c r="B11" s="110" t="s">
        <v>86</v>
      </c>
      <c r="C11" s="111" t="s">
        <v>99</v>
      </c>
      <c r="D11" s="110" t="s">
        <v>100</v>
      </c>
      <c r="E11" s="112">
        <v>6</v>
      </c>
      <c r="F11" s="109">
        <v>1</v>
      </c>
      <c r="G11" s="113">
        <v>1.23</v>
      </c>
      <c r="H11" s="120">
        <v>-18444813.989999998</v>
      </c>
      <c r="I11" s="115"/>
      <c r="J11" s="109">
        <v>1</v>
      </c>
      <c r="K11" s="116">
        <v>71.428571428571431</v>
      </c>
      <c r="L11" s="117">
        <v>-1537067.8324999998</v>
      </c>
      <c r="M11" s="109">
        <v>6</v>
      </c>
      <c r="N11" s="123">
        <v>0.32374337221431593</v>
      </c>
      <c r="O11" s="121">
        <v>-20227949.899999999</v>
      </c>
      <c r="P11" s="95" t="s">
        <v>18</v>
      </c>
      <c r="Q11" s="109">
        <v>6</v>
      </c>
      <c r="R11" s="133">
        <v>57.142857142857139</v>
      </c>
      <c r="S11" s="114">
        <f t="shared" si="0"/>
        <v>-1685662.4916666665</v>
      </c>
      <c r="T11" s="127" t="str">
        <f t="shared" si="1"/>
        <v>ไม่ผ่านเกณฑ์-แนวโน้มปสภ.ลดลง</v>
      </c>
      <c r="U11" s="87" t="str">
        <f t="shared" si="2"/>
        <v>ไม่ผ่านเกณฑ์</v>
      </c>
      <c r="V11" s="85">
        <f t="shared" si="5"/>
        <v>0</v>
      </c>
      <c r="W11" s="85">
        <f t="shared" si="3"/>
        <v>0</v>
      </c>
      <c r="X11" s="85">
        <f t="shared" si="4"/>
        <v>0</v>
      </c>
      <c r="Y11" s="85" t="str">
        <f t="shared" si="6"/>
        <v>-แนวโน้มปสภ.ลดลง</v>
      </c>
    </row>
    <row r="12" spans="1:25" x14ac:dyDescent="0.5">
      <c r="A12" s="109">
        <v>8</v>
      </c>
      <c r="B12" s="110" t="s">
        <v>86</v>
      </c>
      <c r="C12" s="111" t="s">
        <v>101</v>
      </c>
      <c r="D12" s="110" t="s">
        <v>102</v>
      </c>
      <c r="E12" s="112">
        <v>12</v>
      </c>
      <c r="F12" s="109">
        <v>3</v>
      </c>
      <c r="G12" s="113">
        <v>0.56999999999999995</v>
      </c>
      <c r="H12" s="120">
        <v>-16757504.529999999</v>
      </c>
      <c r="I12" s="115"/>
      <c r="J12" s="109">
        <v>3</v>
      </c>
      <c r="K12" s="116">
        <v>85.714285714285708</v>
      </c>
      <c r="L12" s="117">
        <v>-1396458.7108333332</v>
      </c>
      <c r="M12" s="109">
        <v>7</v>
      </c>
      <c r="N12" s="123">
        <v>0.21782128096243375</v>
      </c>
      <c r="O12" s="121">
        <v>-5728530.0599999996</v>
      </c>
      <c r="P12" s="142" t="s">
        <v>18</v>
      </c>
      <c r="Q12" s="109">
        <v>7</v>
      </c>
      <c r="R12" s="133">
        <v>85.714285714285708</v>
      </c>
      <c r="S12" s="114">
        <f t="shared" si="0"/>
        <v>-477377.50499999995</v>
      </c>
      <c r="T12" s="126" t="str">
        <f t="shared" si="1"/>
        <v>ไม่ผ่านเกณฑ์-แนวโน้มปสภ.ดีขึ้น</v>
      </c>
      <c r="U12" s="87" t="str">
        <f t="shared" si="2"/>
        <v>ไม่ผ่านเกณฑ์</v>
      </c>
      <c r="V12" s="85">
        <f t="shared" si="5"/>
        <v>0</v>
      </c>
      <c r="W12" s="85">
        <f t="shared" si="3"/>
        <v>0</v>
      </c>
      <c r="X12" s="85">
        <f t="shared" si="4"/>
        <v>1</v>
      </c>
      <c r="Y12" s="85" t="str">
        <f>IF(OR($W12+$V12&gt;0,$W12+$X12&gt;0),"-แนวโน้มปสภ.ดีขึ้น","-แนวโน้มปสภ.ลดลง")</f>
        <v>-แนวโน้มปสภ.ดีขึ้น</v>
      </c>
    </row>
    <row r="13" spans="1:25" x14ac:dyDescent="0.5">
      <c r="A13" s="109">
        <v>9</v>
      </c>
      <c r="B13" s="110" t="s">
        <v>86</v>
      </c>
      <c r="C13" s="111" t="s">
        <v>103</v>
      </c>
      <c r="D13" s="110" t="s">
        <v>104</v>
      </c>
      <c r="E13" s="112">
        <v>6</v>
      </c>
      <c r="F13" s="109">
        <v>1</v>
      </c>
      <c r="G13" s="113">
        <v>0.95</v>
      </c>
      <c r="H13" s="120">
        <v>-15874296.289999999</v>
      </c>
      <c r="I13" s="115"/>
      <c r="J13" s="109">
        <v>1</v>
      </c>
      <c r="K13" s="116">
        <v>71.428571428571431</v>
      </c>
      <c r="L13" s="117">
        <v>-1322858.0241666667</v>
      </c>
      <c r="M13" s="109">
        <v>7</v>
      </c>
      <c r="N13" s="123">
        <v>0.1815360413297808</v>
      </c>
      <c r="O13" s="121">
        <v>-13518443.130000001</v>
      </c>
      <c r="P13" s="142" t="s">
        <v>18</v>
      </c>
      <c r="Q13" s="109">
        <v>7</v>
      </c>
      <c r="R13" s="133">
        <v>85.714285714285708</v>
      </c>
      <c r="S13" s="114">
        <f t="shared" si="0"/>
        <v>-1126536.9275</v>
      </c>
      <c r="T13" s="126" t="str">
        <f t="shared" si="1"/>
        <v>ไม่ผ่านเกณฑ์-แนวโน้มปสภ.ดีขึ้น</v>
      </c>
      <c r="U13" s="87" t="str">
        <f t="shared" si="2"/>
        <v>ไม่ผ่านเกณฑ์</v>
      </c>
      <c r="V13" s="85">
        <f t="shared" si="5"/>
        <v>1</v>
      </c>
      <c r="W13" s="85">
        <f t="shared" si="3"/>
        <v>0</v>
      </c>
      <c r="X13" s="85">
        <f t="shared" si="4"/>
        <v>0</v>
      </c>
      <c r="Y13" s="85" t="str">
        <f t="shared" si="6"/>
        <v>-แนวโน้มปสภ.ดีขึ้น</v>
      </c>
    </row>
    <row r="14" spans="1:25" x14ac:dyDescent="0.5">
      <c r="A14" s="109">
        <v>10</v>
      </c>
      <c r="B14" s="110" t="s">
        <v>86</v>
      </c>
      <c r="C14" s="111" t="s">
        <v>105</v>
      </c>
      <c r="D14" s="110" t="s">
        <v>106</v>
      </c>
      <c r="E14" s="112">
        <v>6</v>
      </c>
      <c r="F14" s="109">
        <v>3</v>
      </c>
      <c r="G14" s="113">
        <v>0.77</v>
      </c>
      <c r="H14" s="120">
        <v>-22227465.600000001</v>
      </c>
      <c r="I14" s="115"/>
      <c r="J14" s="109">
        <v>3</v>
      </c>
      <c r="K14" s="116">
        <v>85.714285714285708</v>
      </c>
      <c r="L14" s="117">
        <v>-1852288.8</v>
      </c>
      <c r="M14" s="109">
        <v>7</v>
      </c>
      <c r="N14" s="123">
        <v>0.15363759601980179</v>
      </c>
      <c r="O14" s="121">
        <v>-15221661.800000001</v>
      </c>
      <c r="P14" s="142" t="s">
        <v>18</v>
      </c>
      <c r="Q14" s="109">
        <v>7</v>
      </c>
      <c r="R14" s="133">
        <v>85.714285714285708</v>
      </c>
      <c r="S14" s="114">
        <f t="shared" si="0"/>
        <v>-1268471.8166666667</v>
      </c>
      <c r="T14" s="126" t="str">
        <f t="shared" si="1"/>
        <v>ไม่ผ่านเกณฑ์-แนวโน้มปสภ.ดีขึ้น</v>
      </c>
      <c r="U14" s="87" t="str">
        <f t="shared" si="2"/>
        <v>ไม่ผ่านเกณฑ์</v>
      </c>
      <c r="V14" s="89">
        <f>IF(R14&gt;K14,1,0)</f>
        <v>0</v>
      </c>
      <c r="W14" s="85">
        <f t="shared" si="3"/>
        <v>0</v>
      </c>
      <c r="X14" s="85">
        <f t="shared" si="4"/>
        <v>1</v>
      </c>
      <c r="Y14" s="85" t="str">
        <f t="shared" si="6"/>
        <v>-แนวโน้มปสภ.ดีขึ้น</v>
      </c>
    </row>
    <row r="15" spans="1:25" x14ac:dyDescent="0.5">
      <c r="A15" s="109">
        <v>11</v>
      </c>
      <c r="B15" s="110" t="s">
        <v>86</v>
      </c>
      <c r="C15" s="111" t="s">
        <v>107</v>
      </c>
      <c r="D15" s="110" t="s">
        <v>108</v>
      </c>
      <c r="E15" s="112">
        <v>13</v>
      </c>
      <c r="F15" s="109">
        <v>5</v>
      </c>
      <c r="G15" s="123">
        <v>0.32</v>
      </c>
      <c r="H15" s="120">
        <v>6499852.71</v>
      </c>
      <c r="I15" s="128" t="s">
        <v>10</v>
      </c>
      <c r="J15" s="109">
        <v>5</v>
      </c>
      <c r="K15" s="116">
        <v>85.714285714285708</v>
      </c>
      <c r="L15" s="117">
        <v>541654.39249999996</v>
      </c>
      <c r="M15" s="109">
        <v>6</v>
      </c>
      <c r="N15" s="123">
        <v>0.21643082577403588</v>
      </c>
      <c r="O15" s="121">
        <v>9320200.3200000003</v>
      </c>
      <c r="P15" s="95" t="s">
        <v>18</v>
      </c>
      <c r="Q15" s="109">
        <v>6</v>
      </c>
      <c r="R15" s="133">
        <v>100</v>
      </c>
      <c r="S15" s="114">
        <f t="shared" si="0"/>
        <v>776683.36</v>
      </c>
      <c r="T15" s="126" t="str">
        <f t="shared" si="1"/>
        <v>ไม่ผ่านเกณฑ์-แนวโน้มปสภ.ดีขึ้น</v>
      </c>
      <c r="U15" s="87" t="str">
        <f t="shared" si="2"/>
        <v>ไม่ผ่านเกณฑ์</v>
      </c>
      <c r="V15" s="85">
        <f t="shared" si="5"/>
        <v>1</v>
      </c>
      <c r="W15" s="85">
        <f t="shared" si="3"/>
        <v>0</v>
      </c>
      <c r="X15" s="85">
        <f t="shared" si="4"/>
        <v>0</v>
      </c>
      <c r="Y15" s="85" t="str">
        <f t="shared" si="6"/>
        <v>-แนวโน้มปสภ.ดีขึ้น</v>
      </c>
    </row>
    <row r="16" spans="1:25" x14ac:dyDescent="0.5">
      <c r="A16" s="109">
        <v>12</v>
      </c>
      <c r="B16" s="110" t="s">
        <v>86</v>
      </c>
      <c r="C16" s="111" t="s">
        <v>109</v>
      </c>
      <c r="D16" s="110" t="s">
        <v>110</v>
      </c>
      <c r="E16" s="112">
        <v>2</v>
      </c>
      <c r="F16" s="109">
        <v>7</v>
      </c>
      <c r="G16" s="123">
        <v>0.46</v>
      </c>
      <c r="H16" s="120">
        <v>397047.11</v>
      </c>
      <c r="I16" s="125" t="s">
        <v>18</v>
      </c>
      <c r="J16" s="109">
        <v>7</v>
      </c>
      <c r="K16" s="116">
        <v>57.142857142857139</v>
      </c>
      <c r="L16" s="117">
        <v>33087.259166666663</v>
      </c>
      <c r="M16" s="109">
        <v>7</v>
      </c>
      <c r="N16" s="123">
        <v>0.33856196056488141</v>
      </c>
      <c r="O16" s="121">
        <v>-1140793.07</v>
      </c>
      <c r="P16" s="142" t="s">
        <v>18</v>
      </c>
      <c r="Q16" s="109">
        <v>7</v>
      </c>
      <c r="R16" s="133">
        <v>57.142857142857139</v>
      </c>
      <c r="S16" s="114">
        <f t="shared" si="0"/>
        <v>-95066.089166666672</v>
      </c>
      <c r="T16" s="127" t="str">
        <f t="shared" si="1"/>
        <v>ไม่ผ่านเกณฑ์-แนวโน้มปสภ.ลดลง</v>
      </c>
      <c r="U16" s="87" t="str">
        <f t="shared" si="2"/>
        <v>ไม่ผ่านเกณฑ์</v>
      </c>
      <c r="V16" s="85">
        <f t="shared" si="5"/>
        <v>0</v>
      </c>
      <c r="W16" s="85">
        <f t="shared" si="3"/>
        <v>0</v>
      </c>
      <c r="X16" s="85">
        <f t="shared" si="4"/>
        <v>0</v>
      </c>
      <c r="Y16" s="85" t="str">
        <f t="shared" si="6"/>
        <v>-แนวโน้มปสภ.ลดลง</v>
      </c>
    </row>
    <row r="17" spans="1:25" x14ac:dyDescent="0.5">
      <c r="A17" s="109">
        <v>13</v>
      </c>
      <c r="B17" s="110" t="s">
        <v>111</v>
      </c>
      <c r="C17" s="111" t="s">
        <v>112</v>
      </c>
      <c r="D17" s="129" t="s">
        <v>111</v>
      </c>
      <c r="E17" s="130">
        <v>16</v>
      </c>
      <c r="F17" s="109">
        <v>0</v>
      </c>
      <c r="G17" s="113">
        <v>0.99</v>
      </c>
      <c r="H17" s="120">
        <v>295921272.38999999</v>
      </c>
      <c r="I17" s="115"/>
      <c r="J17" s="109">
        <v>0</v>
      </c>
      <c r="K17" s="122">
        <v>42.857142857142854</v>
      </c>
      <c r="L17" s="117">
        <v>24660106.032499999</v>
      </c>
      <c r="M17" s="109">
        <v>3</v>
      </c>
      <c r="N17" s="123">
        <v>0.36133323929514782</v>
      </c>
      <c r="O17" s="121">
        <v>4199931.3600000003</v>
      </c>
      <c r="P17" s="115"/>
      <c r="Q17" s="109">
        <v>3</v>
      </c>
      <c r="R17" s="133">
        <v>57.142857142857139</v>
      </c>
      <c r="S17" s="114">
        <f t="shared" si="0"/>
        <v>349994.28</v>
      </c>
      <c r="T17" s="119" t="str">
        <f t="shared" si="1"/>
        <v>ผ่านเกณฑ์-แนวโน้มปสภ.ดีขึ้น</v>
      </c>
      <c r="U17" s="87" t="str">
        <f t="shared" si="2"/>
        <v>ผ่านเกณฑ์</v>
      </c>
      <c r="V17" s="85">
        <f t="shared" si="5"/>
        <v>1</v>
      </c>
      <c r="W17" s="85">
        <f t="shared" si="3"/>
        <v>0</v>
      </c>
      <c r="X17" s="85">
        <f t="shared" si="4"/>
        <v>0</v>
      </c>
      <c r="Y17" s="85" t="str">
        <f t="shared" si="6"/>
        <v>-แนวโน้มปสภ.ดีขึ้น</v>
      </c>
    </row>
    <row r="18" spans="1:25" x14ac:dyDescent="0.5">
      <c r="A18" s="109">
        <v>14</v>
      </c>
      <c r="B18" s="110" t="s">
        <v>111</v>
      </c>
      <c r="C18" s="111" t="s">
        <v>113</v>
      </c>
      <c r="D18" s="129" t="s">
        <v>114</v>
      </c>
      <c r="E18" s="130">
        <v>6</v>
      </c>
      <c r="F18" s="109">
        <v>1</v>
      </c>
      <c r="G18" s="113">
        <v>1.85</v>
      </c>
      <c r="H18" s="120">
        <v>-7716233.4100000001</v>
      </c>
      <c r="I18" s="115"/>
      <c r="J18" s="109">
        <v>1</v>
      </c>
      <c r="K18" s="116">
        <v>100</v>
      </c>
      <c r="L18" s="117">
        <v>-643019.45083333331</v>
      </c>
      <c r="M18" s="109">
        <v>1</v>
      </c>
      <c r="N18" s="139">
        <v>0.97633446351999309</v>
      </c>
      <c r="O18" s="121">
        <v>-3580637.35</v>
      </c>
      <c r="P18" s="115"/>
      <c r="Q18" s="109">
        <v>1</v>
      </c>
      <c r="R18" s="133">
        <v>100</v>
      </c>
      <c r="S18" s="114">
        <f t="shared" si="0"/>
        <v>-298386.44583333336</v>
      </c>
      <c r="T18" s="119" t="str">
        <f t="shared" si="1"/>
        <v>ผ่านเกณฑ์-แนวโน้มปสภ.ดีขึ้น</v>
      </c>
      <c r="U18" s="87" t="str">
        <f t="shared" si="2"/>
        <v>ผ่านเกณฑ์</v>
      </c>
      <c r="V18" s="85">
        <f t="shared" si="5"/>
        <v>0</v>
      </c>
      <c r="W18" s="85">
        <f t="shared" si="3"/>
        <v>1</v>
      </c>
      <c r="X18" s="85">
        <f t="shared" si="4"/>
        <v>1</v>
      </c>
      <c r="Y18" s="85" t="str">
        <f t="shared" si="6"/>
        <v>-แนวโน้มปสภ.ดีขึ้น</v>
      </c>
    </row>
    <row r="19" spans="1:25" x14ac:dyDescent="0.5">
      <c r="A19" s="109">
        <v>15</v>
      </c>
      <c r="B19" s="110" t="s">
        <v>111</v>
      </c>
      <c r="C19" s="111" t="s">
        <v>115</v>
      </c>
      <c r="D19" s="129" t="s">
        <v>116</v>
      </c>
      <c r="E19" s="130">
        <v>9</v>
      </c>
      <c r="F19" s="109">
        <v>2</v>
      </c>
      <c r="G19" s="113">
        <v>0.56999999999999995</v>
      </c>
      <c r="H19" s="120">
        <v>8669483.1099999994</v>
      </c>
      <c r="I19" s="115"/>
      <c r="J19" s="109">
        <v>2</v>
      </c>
      <c r="K19" s="116">
        <v>100</v>
      </c>
      <c r="L19" s="117">
        <v>722456.92583333328</v>
      </c>
      <c r="M19" s="109">
        <v>6</v>
      </c>
      <c r="N19" s="123">
        <v>0.31123849594269454</v>
      </c>
      <c r="O19" s="121">
        <v>10438973.710000001</v>
      </c>
      <c r="P19" s="95" t="s">
        <v>18</v>
      </c>
      <c r="Q19" s="109">
        <v>6</v>
      </c>
      <c r="R19" s="133">
        <v>100</v>
      </c>
      <c r="S19" s="114">
        <f t="shared" si="0"/>
        <v>869914.47583333345</v>
      </c>
      <c r="T19" s="126" t="str">
        <f t="shared" si="1"/>
        <v>ไม่ผ่านเกณฑ์-แนวโน้มปสภ.ดีขึ้น</v>
      </c>
      <c r="U19" s="87" t="str">
        <f t="shared" si="2"/>
        <v>ไม่ผ่านเกณฑ์</v>
      </c>
      <c r="V19" s="85">
        <f t="shared" si="5"/>
        <v>0</v>
      </c>
      <c r="W19" s="85">
        <f t="shared" si="3"/>
        <v>1</v>
      </c>
      <c r="X19" s="85">
        <f t="shared" si="4"/>
        <v>1</v>
      </c>
      <c r="Y19" s="85" t="str">
        <f t="shared" si="6"/>
        <v>-แนวโน้มปสภ.ดีขึ้น</v>
      </c>
    </row>
    <row r="20" spans="1:25" x14ac:dyDescent="0.5">
      <c r="A20" s="109">
        <v>16</v>
      </c>
      <c r="B20" s="110" t="s">
        <v>111</v>
      </c>
      <c r="C20" s="111" t="s">
        <v>117</v>
      </c>
      <c r="D20" s="129" t="s">
        <v>118</v>
      </c>
      <c r="E20" s="130">
        <v>13</v>
      </c>
      <c r="F20" s="109">
        <v>2</v>
      </c>
      <c r="G20" s="113">
        <v>0.69</v>
      </c>
      <c r="H20" s="120">
        <v>-25264497.109999999</v>
      </c>
      <c r="I20" s="115"/>
      <c r="J20" s="109">
        <v>2</v>
      </c>
      <c r="K20" s="122">
        <v>42.857142857142854</v>
      </c>
      <c r="L20" s="117">
        <v>-2105374.7591666668</v>
      </c>
      <c r="M20" s="109">
        <v>4</v>
      </c>
      <c r="N20" s="123">
        <v>0.28619682078867331</v>
      </c>
      <c r="O20" s="121">
        <v>-4141604.26</v>
      </c>
      <c r="P20" s="93" t="s">
        <v>12</v>
      </c>
      <c r="Q20" s="109">
        <v>4</v>
      </c>
      <c r="R20" s="57">
        <v>28.571428571428569</v>
      </c>
      <c r="S20" s="114">
        <f t="shared" si="0"/>
        <v>-345133.6883333333</v>
      </c>
      <c r="T20" s="127" t="str">
        <f t="shared" si="1"/>
        <v>ไม่ผ่านเกณฑ์-แนวโน้มปสภ.ลดลง</v>
      </c>
      <c r="U20" s="87" t="str">
        <f t="shared" si="2"/>
        <v>ไม่ผ่านเกณฑ์</v>
      </c>
      <c r="V20" s="85">
        <f t="shared" si="5"/>
        <v>0</v>
      </c>
      <c r="W20" s="85">
        <f t="shared" si="3"/>
        <v>0</v>
      </c>
      <c r="X20" s="85">
        <f t="shared" si="4"/>
        <v>0</v>
      </c>
      <c r="Y20" s="85" t="str">
        <f t="shared" si="6"/>
        <v>-แนวโน้มปสภ.ลดลง</v>
      </c>
    </row>
    <row r="21" spans="1:25" x14ac:dyDescent="0.5">
      <c r="A21" s="109">
        <v>17</v>
      </c>
      <c r="B21" s="110" t="s">
        <v>111</v>
      </c>
      <c r="C21" s="111" t="s">
        <v>119</v>
      </c>
      <c r="D21" s="129" t="s">
        <v>120</v>
      </c>
      <c r="E21" s="130">
        <v>6</v>
      </c>
      <c r="F21" s="109">
        <v>1</v>
      </c>
      <c r="G21" s="113">
        <v>1.1200000000000001</v>
      </c>
      <c r="H21" s="120">
        <v>-14021406.9</v>
      </c>
      <c r="I21" s="115"/>
      <c r="J21" s="109">
        <v>1</v>
      </c>
      <c r="K21" s="116">
        <v>100</v>
      </c>
      <c r="L21" s="117">
        <v>-1168450.575</v>
      </c>
      <c r="M21" s="109">
        <v>2</v>
      </c>
      <c r="N21" s="139">
        <v>0.56564129514669503</v>
      </c>
      <c r="O21" s="121">
        <v>-10619687.039999999</v>
      </c>
      <c r="P21" s="115"/>
      <c r="Q21" s="109">
        <v>2</v>
      </c>
      <c r="R21" s="133">
        <v>85.714285714285708</v>
      </c>
      <c r="S21" s="114">
        <f t="shared" si="0"/>
        <v>-884973.91999999993</v>
      </c>
      <c r="T21" s="137" t="str">
        <f t="shared" si="1"/>
        <v>ผ่านเกณฑ์-แนวโน้มปสภ.ลดลง</v>
      </c>
      <c r="U21" s="87" t="str">
        <f t="shared" si="2"/>
        <v>ผ่านเกณฑ์</v>
      </c>
      <c r="V21" s="85">
        <f t="shared" si="5"/>
        <v>0</v>
      </c>
      <c r="W21" s="85">
        <f t="shared" si="3"/>
        <v>0</v>
      </c>
      <c r="X21" s="85">
        <f t="shared" si="4"/>
        <v>0</v>
      </c>
      <c r="Y21" s="85" t="str">
        <f t="shared" si="6"/>
        <v>-แนวโน้มปสภ.ลดลง</v>
      </c>
    </row>
    <row r="22" spans="1:25" x14ac:dyDescent="0.5">
      <c r="A22" s="109">
        <v>18</v>
      </c>
      <c r="B22" s="110" t="s">
        <v>111</v>
      </c>
      <c r="C22" s="111" t="s">
        <v>121</v>
      </c>
      <c r="D22" s="129" t="s">
        <v>122</v>
      </c>
      <c r="E22" s="130">
        <v>6</v>
      </c>
      <c r="F22" s="109">
        <v>1</v>
      </c>
      <c r="G22" s="113">
        <v>2.36</v>
      </c>
      <c r="H22" s="120">
        <v>1143034.6399999999</v>
      </c>
      <c r="I22" s="115"/>
      <c r="J22" s="109">
        <v>1</v>
      </c>
      <c r="K22" s="116">
        <v>85.714285714285708</v>
      </c>
      <c r="L22" s="117">
        <v>95252.886666666658</v>
      </c>
      <c r="M22" s="109">
        <v>2</v>
      </c>
      <c r="N22" s="139">
        <v>0.71647453651507953</v>
      </c>
      <c r="O22" s="121">
        <v>-2428421.09</v>
      </c>
      <c r="P22" s="115"/>
      <c r="Q22" s="109">
        <v>2</v>
      </c>
      <c r="R22" s="57">
        <v>28.571428571428569</v>
      </c>
      <c r="S22" s="114">
        <f t="shared" si="0"/>
        <v>-202368.42416666666</v>
      </c>
      <c r="T22" s="137" t="str">
        <f t="shared" si="1"/>
        <v>ผ่านเกณฑ์-แนวโน้มปสภ.ลดลง</v>
      </c>
      <c r="U22" s="87" t="str">
        <f t="shared" si="2"/>
        <v>ผ่านเกณฑ์</v>
      </c>
      <c r="V22" s="85">
        <f t="shared" si="5"/>
        <v>0</v>
      </c>
      <c r="W22" s="85">
        <f t="shared" si="3"/>
        <v>0</v>
      </c>
      <c r="X22" s="85">
        <f t="shared" si="4"/>
        <v>0</v>
      </c>
      <c r="Y22" s="85" t="str">
        <f t="shared" si="6"/>
        <v>-แนวโน้มปสภ.ลดลง</v>
      </c>
    </row>
    <row r="23" spans="1:25" x14ac:dyDescent="0.5">
      <c r="A23" s="109">
        <v>19</v>
      </c>
      <c r="B23" s="110" t="s">
        <v>111</v>
      </c>
      <c r="C23" s="111" t="s">
        <v>123</v>
      </c>
      <c r="D23" s="129" t="s">
        <v>124</v>
      </c>
      <c r="E23" s="130">
        <v>6</v>
      </c>
      <c r="F23" s="109">
        <v>4</v>
      </c>
      <c r="G23" s="113">
        <v>0.73</v>
      </c>
      <c r="H23" s="120">
        <v>-13139633.449999999</v>
      </c>
      <c r="I23" s="128" t="s">
        <v>12</v>
      </c>
      <c r="J23" s="109">
        <v>4</v>
      </c>
      <c r="K23" s="116">
        <v>71.428571428571431</v>
      </c>
      <c r="L23" s="117">
        <v>-1094969.4541666666</v>
      </c>
      <c r="M23" s="109">
        <v>3</v>
      </c>
      <c r="N23" s="139">
        <v>0.54055322054004507</v>
      </c>
      <c r="O23" s="121">
        <v>-435583.29</v>
      </c>
      <c r="P23" s="140"/>
      <c r="Q23" s="109">
        <v>3</v>
      </c>
      <c r="R23" s="133">
        <v>57.142857142857139</v>
      </c>
      <c r="S23" s="114">
        <f t="shared" si="0"/>
        <v>-36298.607499999998</v>
      </c>
      <c r="T23" s="137" t="str">
        <f t="shared" si="1"/>
        <v>ผ่านเกณฑ์-แนวโน้มปสภ.ลดลง</v>
      </c>
      <c r="U23" s="87" t="str">
        <f t="shared" si="2"/>
        <v>ผ่านเกณฑ์</v>
      </c>
      <c r="V23" s="85">
        <f t="shared" si="5"/>
        <v>0</v>
      </c>
      <c r="W23" s="85">
        <f t="shared" si="3"/>
        <v>0</v>
      </c>
      <c r="X23" s="85">
        <f t="shared" si="4"/>
        <v>0</v>
      </c>
      <c r="Y23" s="85" t="str">
        <f t="shared" si="6"/>
        <v>-แนวโน้มปสภ.ลดลง</v>
      </c>
    </row>
    <row r="24" spans="1:25" x14ac:dyDescent="0.5">
      <c r="A24" s="109">
        <v>20</v>
      </c>
      <c r="B24" s="110" t="s">
        <v>111</v>
      </c>
      <c r="C24" s="111" t="s">
        <v>125</v>
      </c>
      <c r="D24" s="129" t="s">
        <v>126</v>
      </c>
      <c r="E24" s="130">
        <v>2</v>
      </c>
      <c r="F24" s="109">
        <v>7</v>
      </c>
      <c r="G24" s="123">
        <v>0.45</v>
      </c>
      <c r="H24" s="120">
        <v>-3119916.24</v>
      </c>
      <c r="I24" s="125" t="s">
        <v>18</v>
      </c>
      <c r="J24" s="109">
        <v>7</v>
      </c>
      <c r="K24" s="116">
        <v>71.428571428571431</v>
      </c>
      <c r="L24" s="117">
        <v>-259993.02000000002</v>
      </c>
      <c r="M24" s="109">
        <v>7</v>
      </c>
      <c r="N24" s="123">
        <v>0.27581085762186741</v>
      </c>
      <c r="O24" s="121">
        <v>-4870665.05</v>
      </c>
      <c r="P24" s="142" t="s">
        <v>18</v>
      </c>
      <c r="Q24" s="109">
        <v>7</v>
      </c>
      <c r="R24" s="133">
        <v>57.142857142857139</v>
      </c>
      <c r="S24" s="114">
        <f t="shared" si="0"/>
        <v>-405888.75416666665</v>
      </c>
      <c r="T24" s="127" t="str">
        <f t="shared" si="1"/>
        <v>ไม่ผ่านเกณฑ์-แนวโน้มปสภ.ลดลง</v>
      </c>
      <c r="U24" s="87" t="str">
        <f t="shared" si="2"/>
        <v>ไม่ผ่านเกณฑ์</v>
      </c>
      <c r="V24" s="85">
        <f t="shared" si="5"/>
        <v>0</v>
      </c>
      <c r="W24" s="85">
        <f t="shared" si="3"/>
        <v>0</v>
      </c>
      <c r="X24" s="85">
        <f t="shared" si="4"/>
        <v>0</v>
      </c>
      <c r="Y24" s="85" t="str">
        <f t="shared" si="6"/>
        <v>-แนวโน้มปสภ.ลดลง</v>
      </c>
    </row>
    <row r="25" spans="1:25" x14ac:dyDescent="0.5">
      <c r="A25" s="109">
        <v>21</v>
      </c>
      <c r="B25" s="110" t="s">
        <v>127</v>
      </c>
      <c r="C25" s="111" t="s">
        <v>128</v>
      </c>
      <c r="D25" s="129" t="s">
        <v>127</v>
      </c>
      <c r="E25" s="130">
        <v>17</v>
      </c>
      <c r="F25" s="109">
        <v>0</v>
      </c>
      <c r="G25" s="113">
        <v>0.96</v>
      </c>
      <c r="H25" s="120">
        <v>647845958.17999995</v>
      </c>
      <c r="I25" s="115"/>
      <c r="J25" s="109">
        <v>0</v>
      </c>
      <c r="K25" s="116">
        <v>85.714285714285708</v>
      </c>
      <c r="L25" s="117">
        <v>53987163.181666665</v>
      </c>
      <c r="M25" s="109">
        <v>2</v>
      </c>
      <c r="N25" s="139">
        <v>0.51049244173711561</v>
      </c>
      <c r="O25" s="121">
        <v>80668571.650000006</v>
      </c>
      <c r="P25" s="115"/>
      <c r="Q25" s="109">
        <v>2</v>
      </c>
      <c r="R25" s="133">
        <v>85.714285714285708</v>
      </c>
      <c r="S25" s="114">
        <f t="shared" si="0"/>
        <v>6722380.9708333341</v>
      </c>
      <c r="T25" s="137" t="str">
        <f t="shared" si="1"/>
        <v>ผ่านเกณฑ์-แนวโน้มปสภ.ลดลง</v>
      </c>
      <c r="U25" s="87" t="str">
        <f t="shared" si="2"/>
        <v>ผ่านเกณฑ์</v>
      </c>
      <c r="V25" s="85">
        <f t="shared" si="5"/>
        <v>0</v>
      </c>
      <c r="W25" s="85">
        <f t="shared" si="3"/>
        <v>0</v>
      </c>
      <c r="X25" s="85">
        <f t="shared" si="4"/>
        <v>0</v>
      </c>
      <c r="Y25" s="85" t="str">
        <f t="shared" si="6"/>
        <v>-แนวโน้มปสภ.ลดลง</v>
      </c>
    </row>
    <row r="26" spans="1:25" x14ac:dyDescent="0.5">
      <c r="A26" s="109">
        <v>22</v>
      </c>
      <c r="B26" s="110" t="s">
        <v>127</v>
      </c>
      <c r="C26" s="111" t="s">
        <v>129</v>
      </c>
      <c r="D26" s="129" t="s">
        <v>130</v>
      </c>
      <c r="E26" s="130">
        <v>5</v>
      </c>
      <c r="F26" s="109">
        <v>1</v>
      </c>
      <c r="G26" s="113">
        <v>3.08</v>
      </c>
      <c r="H26" s="120">
        <v>-314093.92</v>
      </c>
      <c r="I26" s="115"/>
      <c r="J26" s="109">
        <v>1</v>
      </c>
      <c r="K26" s="116">
        <v>100</v>
      </c>
      <c r="L26" s="117">
        <v>-26174.493333333332</v>
      </c>
      <c r="M26" s="109">
        <v>1</v>
      </c>
      <c r="N26" s="139">
        <v>3.5882350994057974</v>
      </c>
      <c r="O26" s="121">
        <v>5048382.5599999996</v>
      </c>
      <c r="P26" s="115"/>
      <c r="Q26" s="109">
        <v>1</v>
      </c>
      <c r="R26" s="133">
        <v>100</v>
      </c>
      <c r="S26" s="114">
        <f t="shared" si="0"/>
        <v>420698.54666666663</v>
      </c>
      <c r="T26" s="119" t="str">
        <f t="shared" si="1"/>
        <v>ผ่านเกณฑ์-แนวโน้มปสภ.ดีขึ้น</v>
      </c>
      <c r="U26" s="87" t="str">
        <f t="shared" si="2"/>
        <v>ผ่านเกณฑ์</v>
      </c>
      <c r="V26" s="85">
        <f t="shared" si="5"/>
        <v>0</v>
      </c>
      <c r="W26" s="85">
        <f t="shared" si="3"/>
        <v>1</v>
      </c>
      <c r="X26" s="85">
        <f t="shared" si="4"/>
        <v>1</v>
      </c>
      <c r="Y26" s="85" t="str">
        <f t="shared" si="6"/>
        <v>-แนวโน้มปสภ.ดีขึ้น</v>
      </c>
    </row>
    <row r="27" spans="1:25" x14ac:dyDescent="0.5">
      <c r="A27" s="109">
        <v>23</v>
      </c>
      <c r="B27" s="110" t="s">
        <v>127</v>
      </c>
      <c r="C27" s="111" t="s">
        <v>131</v>
      </c>
      <c r="D27" s="129" t="s">
        <v>132</v>
      </c>
      <c r="E27" s="130">
        <v>6</v>
      </c>
      <c r="F27" s="109">
        <v>4</v>
      </c>
      <c r="G27" s="123">
        <v>0.49</v>
      </c>
      <c r="H27" s="120">
        <v>3733588.22</v>
      </c>
      <c r="I27" s="128" t="s">
        <v>10</v>
      </c>
      <c r="J27" s="109">
        <v>4</v>
      </c>
      <c r="K27" s="116">
        <v>85.714285714285708</v>
      </c>
      <c r="L27" s="117">
        <v>311132.35166666668</v>
      </c>
      <c r="M27" s="109">
        <v>6</v>
      </c>
      <c r="N27" s="123">
        <v>0.23715110050164112</v>
      </c>
      <c r="O27" s="121">
        <v>18483650.859999999</v>
      </c>
      <c r="P27" s="95" t="s">
        <v>18</v>
      </c>
      <c r="Q27" s="109">
        <v>6</v>
      </c>
      <c r="R27" s="133">
        <v>100</v>
      </c>
      <c r="S27" s="114">
        <f t="shared" si="0"/>
        <v>1540304.2383333333</v>
      </c>
      <c r="T27" s="126" t="str">
        <f t="shared" si="1"/>
        <v>ไม่ผ่านเกณฑ์-แนวโน้มปสภ.ดีขึ้น</v>
      </c>
      <c r="U27" s="87" t="str">
        <f t="shared" si="2"/>
        <v>ไม่ผ่านเกณฑ์</v>
      </c>
      <c r="V27" s="85">
        <f t="shared" si="5"/>
        <v>1</v>
      </c>
      <c r="W27" s="85">
        <f t="shared" si="3"/>
        <v>0</v>
      </c>
      <c r="X27" s="85">
        <f t="shared" si="4"/>
        <v>0</v>
      </c>
      <c r="Y27" s="85" t="str">
        <f t="shared" si="6"/>
        <v>-แนวโน้มปสภ.ดีขึ้น</v>
      </c>
    </row>
    <row r="28" spans="1:25" x14ac:dyDescent="0.5">
      <c r="A28" s="109">
        <v>24</v>
      </c>
      <c r="B28" s="110" t="s">
        <v>127</v>
      </c>
      <c r="C28" s="111" t="s">
        <v>133</v>
      </c>
      <c r="D28" s="129" t="s">
        <v>134</v>
      </c>
      <c r="E28" s="130">
        <v>6</v>
      </c>
      <c r="F28" s="109">
        <v>1</v>
      </c>
      <c r="G28" s="113">
        <v>1.0900000000000001</v>
      </c>
      <c r="H28" s="120">
        <v>5310869.67</v>
      </c>
      <c r="I28" s="115"/>
      <c r="J28" s="109">
        <v>1</v>
      </c>
      <c r="K28" s="116">
        <v>85.714285714285708</v>
      </c>
      <c r="L28" s="117">
        <v>442572.47249999997</v>
      </c>
      <c r="M28" s="109">
        <v>3</v>
      </c>
      <c r="N28" s="123">
        <v>0.24041723122135947</v>
      </c>
      <c r="O28" s="121">
        <v>10929252.220000001</v>
      </c>
      <c r="P28" s="115"/>
      <c r="Q28" s="109">
        <v>3</v>
      </c>
      <c r="R28" s="133">
        <v>71.428571428571431</v>
      </c>
      <c r="S28" s="114">
        <f t="shared" si="0"/>
        <v>910771.01833333343</v>
      </c>
      <c r="T28" s="137" t="str">
        <f t="shared" si="1"/>
        <v>ผ่านเกณฑ์-แนวโน้มปสภ.ลดลง</v>
      </c>
      <c r="U28" s="87" t="str">
        <f t="shared" si="2"/>
        <v>ผ่านเกณฑ์</v>
      </c>
      <c r="V28" s="85">
        <f t="shared" si="5"/>
        <v>0</v>
      </c>
      <c r="W28" s="85">
        <f t="shared" si="3"/>
        <v>0</v>
      </c>
      <c r="X28" s="85">
        <f t="shared" si="4"/>
        <v>0</v>
      </c>
      <c r="Y28" s="85" t="str">
        <f t="shared" si="6"/>
        <v>-แนวโน้มปสภ.ลดลง</v>
      </c>
    </row>
    <row r="29" spans="1:25" x14ac:dyDescent="0.5">
      <c r="A29" s="109">
        <v>25</v>
      </c>
      <c r="B29" s="110" t="s">
        <v>127</v>
      </c>
      <c r="C29" s="111" t="s">
        <v>135</v>
      </c>
      <c r="D29" s="129" t="s">
        <v>136</v>
      </c>
      <c r="E29" s="130">
        <v>2</v>
      </c>
      <c r="F29" s="109">
        <v>4</v>
      </c>
      <c r="G29" s="113">
        <v>0.61</v>
      </c>
      <c r="H29" s="120">
        <v>2832180.92</v>
      </c>
      <c r="I29" s="128" t="s">
        <v>10</v>
      </c>
      <c r="J29" s="109">
        <v>4</v>
      </c>
      <c r="K29" s="116">
        <v>71.428571428571431</v>
      </c>
      <c r="L29" s="117">
        <v>236015.07666666666</v>
      </c>
      <c r="M29" s="109">
        <v>7</v>
      </c>
      <c r="N29" s="123">
        <v>0.26806672086798383</v>
      </c>
      <c r="O29" s="121">
        <v>-323875.99</v>
      </c>
      <c r="P29" s="142" t="s">
        <v>18</v>
      </c>
      <c r="Q29" s="109">
        <v>7</v>
      </c>
      <c r="R29" s="133">
        <v>57.142857142857139</v>
      </c>
      <c r="S29" s="114">
        <f t="shared" si="0"/>
        <v>-26989.665833333333</v>
      </c>
      <c r="T29" s="127" t="str">
        <f t="shared" si="1"/>
        <v>ไม่ผ่านเกณฑ์-แนวโน้มปสภ.ลดลง</v>
      </c>
      <c r="U29" s="87" t="str">
        <f t="shared" si="2"/>
        <v>ไม่ผ่านเกณฑ์</v>
      </c>
      <c r="V29" s="85">
        <f t="shared" si="5"/>
        <v>0</v>
      </c>
      <c r="W29" s="85">
        <f t="shared" si="3"/>
        <v>0</v>
      </c>
      <c r="X29" s="85">
        <f t="shared" si="4"/>
        <v>0</v>
      </c>
      <c r="Y29" s="85" t="str">
        <f t="shared" si="6"/>
        <v>-แนวโน้มปสภ.ลดลง</v>
      </c>
    </row>
    <row r="30" spans="1:25" x14ac:dyDescent="0.5">
      <c r="A30" s="109">
        <v>26</v>
      </c>
      <c r="B30" s="110" t="s">
        <v>127</v>
      </c>
      <c r="C30" s="111" t="s">
        <v>137</v>
      </c>
      <c r="D30" s="129" t="s">
        <v>138</v>
      </c>
      <c r="E30" s="130">
        <v>5</v>
      </c>
      <c r="F30" s="109">
        <v>1</v>
      </c>
      <c r="G30" s="113">
        <v>1.49</v>
      </c>
      <c r="H30" s="120">
        <v>270547.01</v>
      </c>
      <c r="I30" s="115"/>
      <c r="J30" s="109">
        <v>1</v>
      </c>
      <c r="K30" s="116">
        <v>71.428571428571431</v>
      </c>
      <c r="L30" s="117">
        <v>22545.584166666667</v>
      </c>
      <c r="M30" s="109">
        <v>4</v>
      </c>
      <c r="N30" s="123">
        <v>0.43795727102059989</v>
      </c>
      <c r="O30" s="121">
        <v>-932684.42</v>
      </c>
      <c r="P30" s="93" t="s">
        <v>12</v>
      </c>
      <c r="Q30" s="109">
        <v>4</v>
      </c>
      <c r="R30" s="133">
        <v>71.428571428571431</v>
      </c>
      <c r="S30" s="114">
        <f t="shared" si="0"/>
        <v>-77723.701666666675</v>
      </c>
      <c r="T30" s="127" t="str">
        <f t="shared" si="1"/>
        <v>ไม่ผ่านเกณฑ์-แนวโน้มปสภ.ลดลง</v>
      </c>
      <c r="U30" s="87" t="str">
        <f t="shared" si="2"/>
        <v>ไม่ผ่านเกณฑ์</v>
      </c>
      <c r="V30" s="85">
        <f t="shared" si="5"/>
        <v>0</v>
      </c>
      <c r="W30" s="85">
        <f t="shared" si="3"/>
        <v>0</v>
      </c>
      <c r="X30" s="85">
        <f t="shared" si="4"/>
        <v>0</v>
      </c>
      <c r="Y30" s="85" t="str">
        <f t="shared" si="6"/>
        <v>-แนวโน้มปสภ.ลดลง</v>
      </c>
    </row>
    <row r="31" spans="1:25" x14ac:dyDescent="0.5">
      <c r="A31" s="109">
        <v>27</v>
      </c>
      <c r="B31" s="110" t="s">
        <v>127</v>
      </c>
      <c r="C31" s="111" t="s">
        <v>139</v>
      </c>
      <c r="D31" s="129" t="s">
        <v>140</v>
      </c>
      <c r="E31" s="130">
        <v>5</v>
      </c>
      <c r="F31" s="109">
        <v>1</v>
      </c>
      <c r="G31" s="113">
        <v>1.17</v>
      </c>
      <c r="H31" s="120">
        <v>-9986527.2899999991</v>
      </c>
      <c r="I31" s="115"/>
      <c r="J31" s="109">
        <v>1</v>
      </c>
      <c r="K31" s="116">
        <v>85.714285714285708</v>
      </c>
      <c r="L31" s="117">
        <v>-832210.60749999993</v>
      </c>
      <c r="M31" s="109">
        <v>7</v>
      </c>
      <c r="N31" s="123">
        <v>0.26130102301109653</v>
      </c>
      <c r="O31" s="121">
        <v>-4443581.5599999996</v>
      </c>
      <c r="P31" s="142" t="s">
        <v>18</v>
      </c>
      <c r="Q31" s="109">
        <v>7</v>
      </c>
      <c r="R31" s="133">
        <v>85.714285714285708</v>
      </c>
      <c r="S31" s="114">
        <f t="shared" si="0"/>
        <v>-370298.46333333332</v>
      </c>
      <c r="T31" s="126" t="str">
        <f t="shared" si="1"/>
        <v>ไม่ผ่านเกณฑ์-แนวโน้มปสภ.ดีขึ้น</v>
      </c>
      <c r="U31" s="87" t="str">
        <f t="shared" si="2"/>
        <v>ไม่ผ่านเกณฑ์</v>
      </c>
      <c r="V31" s="85">
        <f t="shared" si="5"/>
        <v>0</v>
      </c>
      <c r="W31" s="85">
        <f t="shared" si="3"/>
        <v>0</v>
      </c>
      <c r="X31" s="85">
        <f t="shared" si="4"/>
        <v>1</v>
      </c>
      <c r="Y31" s="85" t="str">
        <f t="shared" si="6"/>
        <v>-แนวโน้มปสภ.ดีขึ้น</v>
      </c>
    </row>
    <row r="32" spans="1:25" x14ac:dyDescent="0.5">
      <c r="A32" s="109">
        <v>28</v>
      </c>
      <c r="B32" s="110" t="s">
        <v>127</v>
      </c>
      <c r="C32" s="111" t="s">
        <v>141</v>
      </c>
      <c r="D32" s="129" t="s">
        <v>142</v>
      </c>
      <c r="E32" s="130">
        <v>13</v>
      </c>
      <c r="F32" s="109">
        <v>3</v>
      </c>
      <c r="G32" s="113">
        <v>0.57999999999999996</v>
      </c>
      <c r="H32" s="120">
        <v>16300856.5</v>
      </c>
      <c r="I32" s="131"/>
      <c r="J32" s="109">
        <v>3</v>
      </c>
      <c r="K32" s="116">
        <v>100</v>
      </c>
      <c r="L32" s="117">
        <v>1358404.7083333333</v>
      </c>
      <c r="M32" s="109">
        <v>7</v>
      </c>
      <c r="N32" s="123">
        <v>0.30704786371439369</v>
      </c>
      <c r="O32" s="121">
        <v>-6973692.0499999998</v>
      </c>
      <c r="P32" s="142" t="s">
        <v>18</v>
      </c>
      <c r="Q32" s="109">
        <v>7</v>
      </c>
      <c r="R32" s="133">
        <v>100</v>
      </c>
      <c r="S32" s="114">
        <f t="shared" si="0"/>
        <v>-581141.00416666665</v>
      </c>
      <c r="T32" s="126" t="str">
        <f t="shared" si="1"/>
        <v>ไม่ผ่านเกณฑ์-แนวโน้มปสภ.ดีขึ้น</v>
      </c>
      <c r="U32" s="87" t="str">
        <f t="shared" si="2"/>
        <v>ไม่ผ่านเกณฑ์</v>
      </c>
      <c r="V32" s="85">
        <f t="shared" si="5"/>
        <v>0</v>
      </c>
      <c r="W32" s="85">
        <f t="shared" si="3"/>
        <v>1</v>
      </c>
      <c r="X32" s="85">
        <f t="shared" si="4"/>
        <v>0</v>
      </c>
      <c r="Y32" s="85" t="str">
        <f t="shared" si="6"/>
        <v>-แนวโน้มปสภ.ดีขึ้น</v>
      </c>
    </row>
    <row r="33" spans="1:25" x14ac:dyDescent="0.5">
      <c r="A33" s="109">
        <v>29</v>
      </c>
      <c r="B33" s="110" t="s">
        <v>127</v>
      </c>
      <c r="C33" s="111" t="s">
        <v>143</v>
      </c>
      <c r="D33" s="129" t="s">
        <v>144</v>
      </c>
      <c r="E33" s="130">
        <v>5</v>
      </c>
      <c r="F33" s="109">
        <v>4</v>
      </c>
      <c r="G33" s="113">
        <v>0.66</v>
      </c>
      <c r="H33" s="120">
        <v>-675576.81</v>
      </c>
      <c r="I33" s="128" t="s">
        <v>12</v>
      </c>
      <c r="J33" s="109">
        <v>4</v>
      </c>
      <c r="K33" s="116">
        <v>100</v>
      </c>
      <c r="L33" s="117">
        <v>-56298.067500000005</v>
      </c>
      <c r="M33" s="109">
        <v>7</v>
      </c>
      <c r="N33" s="139">
        <v>0.52687832530290546</v>
      </c>
      <c r="O33" s="121">
        <v>3382007.17</v>
      </c>
      <c r="P33" s="88" t="s">
        <v>10</v>
      </c>
      <c r="Q33" s="109">
        <v>7</v>
      </c>
      <c r="R33" s="133">
        <v>100</v>
      </c>
      <c r="S33" s="114">
        <f t="shared" si="0"/>
        <v>281833.93083333335</v>
      </c>
      <c r="T33" s="126" t="str">
        <f t="shared" si="1"/>
        <v>ไม่ผ่านเกณฑ์-แนวโน้มปสภ.ดีขึ้น</v>
      </c>
      <c r="U33" s="87" t="str">
        <f t="shared" si="2"/>
        <v>ไม่ผ่านเกณฑ์</v>
      </c>
      <c r="V33" s="85">
        <f t="shared" si="5"/>
        <v>0</v>
      </c>
      <c r="W33" s="85">
        <f t="shared" si="3"/>
        <v>1</v>
      </c>
      <c r="X33" s="85">
        <f t="shared" si="4"/>
        <v>1</v>
      </c>
      <c r="Y33" s="85" t="str">
        <f t="shared" si="6"/>
        <v>-แนวโน้มปสภ.ดีขึ้น</v>
      </c>
    </row>
    <row r="34" spans="1:25" x14ac:dyDescent="0.5">
      <c r="A34" s="109">
        <v>30</v>
      </c>
      <c r="B34" s="110" t="s">
        <v>127</v>
      </c>
      <c r="C34" s="111" t="s">
        <v>145</v>
      </c>
      <c r="D34" s="129" t="s">
        <v>146</v>
      </c>
      <c r="E34" s="130">
        <v>5</v>
      </c>
      <c r="F34" s="109">
        <v>6</v>
      </c>
      <c r="G34" s="113">
        <v>0.5</v>
      </c>
      <c r="H34" s="120">
        <v>-1020951.68</v>
      </c>
      <c r="I34" s="128" t="s">
        <v>12</v>
      </c>
      <c r="J34" s="109">
        <v>6</v>
      </c>
      <c r="K34" s="116">
        <v>71.428571428571431</v>
      </c>
      <c r="L34" s="117">
        <v>-85079.306666666671</v>
      </c>
      <c r="M34" s="109">
        <v>7</v>
      </c>
      <c r="N34" s="123">
        <v>0.3000544598663934</v>
      </c>
      <c r="O34" s="121">
        <v>-1463536.65</v>
      </c>
      <c r="P34" s="142" t="s">
        <v>18</v>
      </c>
      <c r="Q34" s="109">
        <v>7</v>
      </c>
      <c r="R34" s="133">
        <v>100</v>
      </c>
      <c r="S34" s="114">
        <f t="shared" si="0"/>
        <v>-121961.3875</v>
      </c>
      <c r="T34" s="126" t="str">
        <f t="shared" si="1"/>
        <v>ไม่ผ่านเกณฑ์-แนวโน้มปสภ.ดีขึ้น</v>
      </c>
      <c r="U34" s="87" t="str">
        <f t="shared" si="2"/>
        <v>ไม่ผ่านเกณฑ์</v>
      </c>
      <c r="V34" s="85">
        <f t="shared" si="5"/>
        <v>1</v>
      </c>
      <c r="W34" s="85">
        <f t="shared" si="3"/>
        <v>0</v>
      </c>
      <c r="X34" s="85">
        <f t="shared" si="4"/>
        <v>0</v>
      </c>
      <c r="Y34" s="85" t="str">
        <f t="shared" si="6"/>
        <v>-แนวโน้มปสภ.ดีขึ้น</v>
      </c>
    </row>
    <row r="35" spans="1:25" x14ac:dyDescent="0.5">
      <c r="A35" s="109">
        <v>31</v>
      </c>
      <c r="B35" s="110" t="s">
        <v>127</v>
      </c>
      <c r="C35" s="111" t="s">
        <v>147</v>
      </c>
      <c r="D35" s="129" t="s">
        <v>148</v>
      </c>
      <c r="E35" s="130">
        <v>6</v>
      </c>
      <c r="F35" s="109">
        <v>5</v>
      </c>
      <c r="G35" s="113">
        <v>0.6</v>
      </c>
      <c r="H35" s="120">
        <v>11487488.1</v>
      </c>
      <c r="I35" s="128" t="s">
        <v>10</v>
      </c>
      <c r="J35" s="109">
        <v>5</v>
      </c>
      <c r="K35" s="116">
        <v>100</v>
      </c>
      <c r="L35" s="117">
        <v>957290.67499999993</v>
      </c>
      <c r="M35" s="109">
        <v>7</v>
      </c>
      <c r="N35" s="139">
        <v>0.49647695020210786</v>
      </c>
      <c r="O35" s="121">
        <v>-3390291.39</v>
      </c>
      <c r="P35" s="93" t="s">
        <v>12</v>
      </c>
      <c r="Q35" s="109">
        <v>7</v>
      </c>
      <c r="R35" s="133">
        <v>85.714285714285708</v>
      </c>
      <c r="S35" s="114">
        <f t="shared" si="0"/>
        <v>-282524.28250000003</v>
      </c>
      <c r="T35" s="127" t="str">
        <f t="shared" si="1"/>
        <v>ไม่ผ่านเกณฑ์-แนวโน้มปสภ.ลดลง</v>
      </c>
      <c r="U35" s="87" t="str">
        <f t="shared" si="2"/>
        <v>ไม่ผ่านเกณฑ์</v>
      </c>
      <c r="V35" s="85">
        <f t="shared" si="5"/>
        <v>0</v>
      </c>
      <c r="W35" s="85">
        <f t="shared" si="3"/>
        <v>0</v>
      </c>
      <c r="X35" s="85">
        <f t="shared" si="4"/>
        <v>0</v>
      </c>
      <c r="Y35" s="85" t="str">
        <f t="shared" si="6"/>
        <v>-แนวโน้มปสภ.ลดลง</v>
      </c>
    </row>
    <row r="36" spans="1:25" x14ac:dyDescent="0.5">
      <c r="A36" s="109">
        <v>32</v>
      </c>
      <c r="B36" s="110" t="s">
        <v>127</v>
      </c>
      <c r="C36" s="111" t="s">
        <v>149</v>
      </c>
      <c r="D36" s="129" t="s">
        <v>150</v>
      </c>
      <c r="E36" s="130">
        <v>12</v>
      </c>
      <c r="F36" s="109">
        <v>3</v>
      </c>
      <c r="G36" s="113">
        <v>0.68</v>
      </c>
      <c r="H36" s="120">
        <v>2354826.2400000002</v>
      </c>
      <c r="I36" s="115"/>
      <c r="J36" s="109">
        <v>3</v>
      </c>
      <c r="K36" s="116">
        <v>57.142857142857139</v>
      </c>
      <c r="L36" s="117">
        <v>196235.52000000002</v>
      </c>
      <c r="M36" s="109">
        <v>4</v>
      </c>
      <c r="N36" s="123">
        <v>0.37325141400483969</v>
      </c>
      <c r="O36" s="121">
        <v>24200832.73</v>
      </c>
      <c r="P36" s="88" t="s">
        <v>10</v>
      </c>
      <c r="Q36" s="109">
        <v>4</v>
      </c>
      <c r="R36" s="133">
        <v>71.428571428571431</v>
      </c>
      <c r="S36" s="114">
        <f t="shared" si="0"/>
        <v>2016736.0608333333</v>
      </c>
      <c r="T36" s="126" t="str">
        <f t="shared" si="1"/>
        <v>ไม่ผ่านเกณฑ์-แนวโน้มปสภ.ดีขึ้น</v>
      </c>
      <c r="U36" s="87" t="str">
        <f t="shared" si="2"/>
        <v>ไม่ผ่านเกณฑ์</v>
      </c>
      <c r="V36" s="85">
        <f t="shared" si="5"/>
        <v>1</v>
      </c>
      <c r="W36" s="85">
        <f t="shared" si="3"/>
        <v>0</v>
      </c>
      <c r="X36" s="85">
        <f t="shared" si="4"/>
        <v>0</v>
      </c>
      <c r="Y36" s="85" t="str">
        <f t="shared" si="6"/>
        <v>-แนวโน้มปสภ.ดีขึ้น</v>
      </c>
    </row>
    <row r="37" spans="1:25" x14ac:dyDescent="0.5">
      <c r="A37" s="109">
        <v>33</v>
      </c>
      <c r="B37" s="110" t="s">
        <v>127</v>
      </c>
      <c r="C37" s="111" t="s">
        <v>151</v>
      </c>
      <c r="D37" s="129" t="s">
        <v>152</v>
      </c>
      <c r="E37" s="130">
        <v>6</v>
      </c>
      <c r="F37" s="109">
        <v>1</v>
      </c>
      <c r="G37" s="113">
        <v>2.29</v>
      </c>
      <c r="H37" s="120">
        <v>-14496734.810000001</v>
      </c>
      <c r="I37" s="115"/>
      <c r="J37" s="109">
        <v>1</v>
      </c>
      <c r="K37" s="116">
        <v>85.714285714285708</v>
      </c>
      <c r="L37" s="117">
        <v>-1208061.2341666666</v>
      </c>
      <c r="M37" s="109">
        <v>2</v>
      </c>
      <c r="N37" s="139">
        <v>0.60823402138566696</v>
      </c>
      <c r="O37" s="121">
        <v>-2210320.63</v>
      </c>
      <c r="P37" s="115"/>
      <c r="Q37" s="109">
        <v>2</v>
      </c>
      <c r="R37" s="133">
        <v>71.428571428571431</v>
      </c>
      <c r="S37" s="114">
        <f t="shared" si="0"/>
        <v>-184193.38583333333</v>
      </c>
      <c r="T37" s="137" t="str">
        <f t="shared" si="1"/>
        <v>ผ่านเกณฑ์-แนวโน้มปสภ.ลดลง</v>
      </c>
      <c r="U37" s="87" t="str">
        <f t="shared" si="2"/>
        <v>ผ่านเกณฑ์</v>
      </c>
      <c r="V37" s="85">
        <f t="shared" si="5"/>
        <v>0</v>
      </c>
      <c r="W37" s="85">
        <f t="shared" si="3"/>
        <v>0</v>
      </c>
      <c r="X37" s="85">
        <f t="shared" si="4"/>
        <v>0</v>
      </c>
      <c r="Y37" s="85" t="str">
        <f t="shared" si="6"/>
        <v>-แนวโน้มปสภ.ลดลง</v>
      </c>
    </row>
    <row r="38" spans="1:25" x14ac:dyDescent="0.5">
      <c r="A38" s="109">
        <v>34</v>
      </c>
      <c r="B38" s="110" t="s">
        <v>127</v>
      </c>
      <c r="C38" s="111" t="s">
        <v>153</v>
      </c>
      <c r="D38" s="129" t="s">
        <v>154</v>
      </c>
      <c r="E38" s="130">
        <v>5</v>
      </c>
      <c r="F38" s="109">
        <v>6</v>
      </c>
      <c r="G38" s="113">
        <v>0.54</v>
      </c>
      <c r="H38" s="120">
        <v>-4890526.8899999997</v>
      </c>
      <c r="I38" s="128" t="s">
        <v>12</v>
      </c>
      <c r="J38" s="109">
        <v>6</v>
      </c>
      <c r="K38" s="116">
        <v>57.142857142857139</v>
      </c>
      <c r="L38" s="117">
        <v>-407543.90749999997</v>
      </c>
      <c r="M38" s="109">
        <v>7</v>
      </c>
      <c r="N38" s="123">
        <v>0.18341913163645537</v>
      </c>
      <c r="O38" s="121">
        <v>10315869.869999999</v>
      </c>
      <c r="P38" s="142" t="s">
        <v>18</v>
      </c>
      <c r="Q38" s="109">
        <v>7</v>
      </c>
      <c r="R38" s="133">
        <v>71.428571428571431</v>
      </c>
      <c r="S38" s="114">
        <f t="shared" si="0"/>
        <v>859655.82249999989</v>
      </c>
      <c r="T38" s="126" t="str">
        <f t="shared" si="1"/>
        <v>ไม่ผ่านเกณฑ์-แนวโน้มปสภ.ดีขึ้น</v>
      </c>
      <c r="U38" s="87" t="str">
        <f t="shared" si="2"/>
        <v>ไม่ผ่านเกณฑ์</v>
      </c>
      <c r="V38" s="85">
        <f t="shared" si="5"/>
        <v>1</v>
      </c>
      <c r="W38" s="85">
        <f t="shared" si="3"/>
        <v>0</v>
      </c>
      <c r="X38" s="85">
        <f t="shared" si="4"/>
        <v>0</v>
      </c>
      <c r="Y38" s="85" t="str">
        <f t="shared" si="6"/>
        <v>-แนวโน้มปสภ.ดีขึ้น</v>
      </c>
    </row>
    <row r="39" spans="1:25" x14ac:dyDescent="0.5">
      <c r="A39" s="109">
        <v>35</v>
      </c>
      <c r="B39" s="110" t="s">
        <v>155</v>
      </c>
      <c r="C39" s="111" t="s">
        <v>156</v>
      </c>
      <c r="D39" s="110" t="s">
        <v>155</v>
      </c>
      <c r="E39" s="112">
        <v>19</v>
      </c>
      <c r="F39" s="109">
        <v>1</v>
      </c>
      <c r="G39" s="113">
        <v>0.63</v>
      </c>
      <c r="H39" s="120">
        <v>420107971.42000002</v>
      </c>
      <c r="I39" s="132"/>
      <c r="J39" s="109">
        <v>1</v>
      </c>
      <c r="K39" s="116">
        <v>71.428571428571431</v>
      </c>
      <c r="L39" s="117">
        <v>35008997.618333332</v>
      </c>
      <c r="M39" s="109">
        <v>1</v>
      </c>
      <c r="N39" s="123">
        <v>0.49476449604586403</v>
      </c>
      <c r="O39" s="121">
        <v>151169164.08000001</v>
      </c>
      <c r="P39" s="115"/>
      <c r="Q39" s="109">
        <v>1</v>
      </c>
      <c r="R39" s="133">
        <v>71.428571428571431</v>
      </c>
      <c r="S39" s="114">
        <f t="shared" si="0"/>
        <v>12597430.340000002</v>
      </c>
      <c r="T39" s="137" t="str">
        <f t="shared" si="1"/>
        <v>ผ่านเกณฑ์-แนวโน้มปสภ.ลดลง</v>
      </c>
      <c r="U39" s="87" t="str">
        <f t="shared" si="2"/>
        <v>ผ่านเกณฑ์</v>
      </c>
      <c r="V39" s="85">
        <f t="shared" si="5"/>
        <v>0</v>
      </c>
      <c r="W39" s="85">
        <f t="shared" si="3"/>
        <v>0</v>
      </c>
      <c r="X39" s="85">
        <f t="shared" si="4"/>
        <v>0</v>
      </c>
      <c r="Y39" s="85" t="str">
        <f t="shared" si="6"/>
        <v>-แนวโน้มปสภ.ลดลง</v>
      </c>
    </row>
    <row r="40" spans="1:25" x14ac:dyDescent="0.5">
      <c r="A40" s="109">
        <v>36</v>
      </c>
      <c r="B40" s="110" t="s">
        <v>155</v>
      </c>
      <c r="C40" s="111" t="s">
        <v>157</v>
      </c>
      <c r="D40" s="110" t="s">
        <v>158</v>
      </c>
      <c r="E40" s="112">
        <v>6</v>
      </c>
      <c r="F40" s="109">
        <v>0</v>
      </c>
      <c r="G40" s="113">
        <v>4.79</v>
      </c>
      <c r="H40" s="120">
        <v>5202806.7</v>
      </c>
      <c r="I40" s="115"/>
      <c r="J40" s="109">
        <v>0</v>
      </c>
      <c r="K40" s="116">
        <v>100</v>
      </c>
      <c r="L40" s="117">
        <v>433567.22500000003</v>
      </c>
      <c r="M40" s="109">
        <v>1</v>
      </c>
      <c r="N40" s="139">
        <v>3.6001789553593708</v>
      </c>
      <c r="O40" s="121">
        <v>-14394572.189999999</v>
      </c>
      <c r="P40" s="115"/>
      <c r="Q40" s="109">
        <v>1</v>
      </c>
      <c r="R40" s="133">
        <v>71.428571428571431</v>
      </c>
      <c r="S40" s="114">
        <f t="shared" si="0"/>
        <v>-1199547.6824999999</v>
      </c>
      <c r="T40" s="137" t="str">
        <f t="shared" si="1"/>
        <v>ผ่านเกณฑ์-แนวโน้มปสภ.ลดลง</v>
      </c>
      <c r="U40" s="87" t="str">
        <f t="shared" si="2"/>
        <v>ผ่านเกณฑ์</v>
      </c>
      <c r="V40" s="85">
        <f t="shared" si="5"/>
        <v>0</v>
      </c>
      <c r="W40" s="85">
        <f t="shared" si="3"/>
        <v>0</v>
      </c>
      <c r="X40" s="85">
        <f t="shared" si="4"/>
        <v>0</v>
      </c>
      <c r="Y40" s="85" t="str">
        <f t="shared" si="6"/>
        <v>-แนวโน้มปสภ.ลดลง</v>
      </c>
    </row>
    <row r="41" spans="1:25" x14ac:dyDescent="0.5">
      <c r="A41" s="109">
        <v>37</v>
      </c>
      <c r="B41" s="110" t="s">
        <v>155</v>
      </c>
      <c r="C41" s="111" t="s">
        <v>159</v>
      </c>
      <c r="D41" s="110" t="s">
        <v>160</v>
      </c>
      <c r="E41" s="112">
        <v>5</v>
      </c>
      <c r="F41" s="109">
        <v>0</v>
      </c>
      <c r="G41" s="113">
        <v>3.74</v>
      </c>
      <c r="H41" s="120">
        <v>2461092.61</v>
      </c>
      <c r="I41" s="115"/>
      <c r="J41" s="109">
        <v>0</v>
      </c>
      <c r="K41" s="116">
        <v>85.714285714285708</v>
      </c>
      <c r="L41" s="117">
        <v>205091.05083333331</v>
      </c>
      <c r="M41" s="109">
        <v>1</v>
      </c>
      <c r="N41" s="139">
        <v>1.3792663462812014</v>
      </c>
      <c r="O41" s="121">
        <v>-10995065.789999999</v>
      </c>
      <c r="P41" s="115"/>
      <c r="Q41" s="109">
        <v>1</v>
      </c>
      <c r="R41" s="133">
        <v>71.428571428571431</v>
      </c>
      <c r="S41" s="114">
        <f t="shared" si="0"/>
        <v>-916255.48249999993</v>
      </c>
      <c r="T41" s="137" t="str">
        <f t="shared" si="1"/>
        <v>ผ่านเกณฑ์-แนวโน้มปสภ.ลดลง</v>
      </c>
      <c r="U41" s="87" t="str">
        <f t="shared" si="2"/>
        <v>ผ่านเกณฑ์</v>
      </c>
      <c r="V41" s="85">
        <f t="shared" si="5"/>
        <v>0</v>
      </c>
      <c r="W41" s="85">
        <f t="shared" si="3"/>
        <v>0</v>
      </c>
      <c r="X41" s="85">
        <f t="shared" si="4"/>
        <v>0</v>
      </c>
      <c r="Y41" s="85" t="str">
        <f t="shared" si="6"/>
        <v>-แนวโน้มปสภ.ลดลง</v>
      </c>
    </row>
    <row r="42" spans="1:25" x14ac:dyDescent="0.5">
      <c r="A42" s="109">
        <v>38</v>
      </c>
      <c r="B42" s="110" t="s">
        <v>155</v>
      </c>
      <c r="C42" s="111" t="s">
        <v>161</v>
      </c>
      <c r="D42" s="110" t="s">
        <v>162</v>
      </c>
      <c r="E42" s="112">
        <v>10</v>
      </c>
      <c r="F42" s="109">
        <v>1</v>
      </c>
      <c r="G42" s="113">
        <v>0.77</v>
      </c>
      <c r="H42" s="120">
        <v>53954257.880000003</v>
      </c>
      <c r="I42" s="115"/>
      <c r="J42" s="109">
        <v>1</v>
      </c>
      <c r="K42" s="116">
        <v>100</v>
      </c>
      <c r="L42" s="117">
        <v>4496188.1566666672</v>
      </c>
      <c r="M42" s="109">
        <v>2</v>
      </c>
      <c r="N42" s="123">
        <v>0.40924023773611268</v>
      </c>
      <c r="O42" s="121">
        <v>5661414.5700000003</v>
      </c>
      <c r="P42" s="115"/>
      <c r="Q42" s="109">
        <v>2</v>
      </c>
      <c r="R42" s="133">
        <v>85.714285714285708</v>
      </c>
      <c r="S42" s="114">
        <f t="shared" si="0"/>
        <v>471784.54750000004</v>
      </c>
      <c r="T42" s="137" t="str">
        <f t="shared" si="1"/>
        <v>ผ่านเกณฑ์-แนวโน้มปสภ.ลดลง</v>
      </c>
      <c r="U42" s="87" t="str">
        <f t="shared" si="2"/>
        <v>ผ่านเกณฑ์</v>
      </c>
      <c r="V42" s="85">
        <f>IF($R42&gt;$K42,1,0)</f>
        <v>0</v>
      </c>
      <c r="W42" s="85">
        <f t="shared" si="3"/>
        <v>0</v>
      </c>
      <c r="X42" s="85">
        <f t="shared" si="4"/>
        <v>0</v>
      </c>
      <c r="Y42" s="85" t="str">
        <f t="shared" si="6"/>
        <v>-แนวโน้มปสภ.ลดลง</v>
      </c>
    </row>
    <row r="43" spans="1:25" x14ac:dyDescent="0.5">
      <c r="A43" s="109">
        <v>39</v>
      </c>
      <c r="B43" s="110" t="s">
        <v>155</v>
      </c>
      <c r="C43" s="111" t="s">
        <v>163</v>
      </c>
      <c r="D43" s="110" t="s">
        <v>164</v>
      </c>
      <c r="E43" s="112">
        <v>13</v>
      </c>
      <c r="F43" s="109">
        <v>2</v>
      </c>
      <c r="G43" s="113">
        <v>0.7</v>
      </c>
      <c r="H43" s="120">
        <v>-5822855.4500000002</v>
      </c>
      <c r="I43" s="115"/>
      <c r="J43" s="109">
        <v>2</v>
      </c>
      <c r="K43" s="116">
        <v>100</v>
      </c>
      <c r="L43" s="117">
        <v>-485237.95416666666</v>
      </c>
      <c r="M43" s="109">
        <v>7</v>
      </c>
      <c r="N43" s="123">
        <v>0.20527958378896816</v>
      </c>
      <c r="O43" s="121">
        <v>-6120572.2400000002</v>
      </c>
      <c r="P43" s="142" t="s">
        <v>18</v>
      </c>
      <c r="Q43" s="109">
        <v>7</v>
      </c>
      <c r="R43" s="133">
        <v>100</v>
      </c>
      <c r="S43" s="114">
        <f t="shared" si="0"/>
        <v>-510047.6866666667</v>
      </c>
      <c r="T43" s="126" t="str">
        <f t="shared" si="1"/>
        <v>ไม่ผ่านเกณฑ์-แนวโน้มปสภ.ดีขึ้น</v>
      </c>
      <c r="U43" s="87" t="str">
        <f t="shared" si="2"/>
        <v>ไม่ผ่านเกณฑ์</v>
      </c>
      <c r="V43" s="85">
        <f t="shared" si="5"/>
        <v>0</v>
      </c>
      <c r="W43" s="85">
        <f t="shared" si="3"/>
        <v>1</v>
      </c>
      <c r="X43" s="85">
        <f t="shared" si="4"/>
        <v>0</v>
      </c>
      <c r="Y43" s="85" t="str">
        <f t="shared" si="6"/>
        <v>-แนวโน้มปสภ.ดีขึ้น</v>
      </c>
    </row>
    <row r="44" spans="1:25" x14ac:dyDescent="0.5">
      <c r="A44" s="109">
        <v>40</v>
      </c>
      <c r="B44" s="110" t="s">
        <v>155</v>
      </c>
      <c r="C44" s="111" t="s">
        <v>165</v>
      </c>
      <c r="D44" s="110" t="s">
        <v>166</v>
      </c>
      <c r="E44" s="112">
        <v>6</v>
      </c>
      <c r="F44" s="109">
        <v>1</v>
      </c>
      <c r="G44" s="113">
        <v>0.8</v>
      </c>
      <c r="H44" s="120">
        <v>-2676469.25</v>
      </c>
      <c r="I44" s="115"/>
      <c r="J44" s="109">
        <v>1</v>
      </c>
      <c r="K44" s="116">
        <v>85.714285714285708</v>
      </c>
      <c r="L44" s="117">
        <v>-223039.10416666666</v>
      </c>
      <c r="M44" s="109">
        <v>4</v>
      </c>
      <c r="N44" s="123">
        <v>0.33658640937345646</v>
      </c>
      <c r="O44" s="121">
        <v>-1864705.02</v>
      </c>
      <c r="P44" s="93" t="s">
        <v>12</v>
      </c>
      <c r="Q44" s="109">
        <v>4</v>
      </c>
      <c r="R44" s="133">
        <v>85.714285714285708</v>
      </c>
      <c r="S44" s="114">
        <f t="shared" si="0"/>
        <v>-155392.08499999999</v>
      </c>
      <c r="T44" s="126" t="str">
        <f t="shared" si="1"/>
        <v>ไม่ผ่านเกณฑ์-แนวโน้มปสภ.ดีขึ้น</v>
      </c>
      <c r="U44" s="87" t="str">
        <f t="shared" si="2"/>
        <v>ไม่ผ่านเกณฑ์</v>
      </c>
      <c r="V44" s="85">
        <f t="shared" si="5"/>
        <v>0</v>
      </c>
      <c r="W44" s="85">
        <f t="shared" si="3"/>
        <v>0</v>
      </c>
      <c r="X44" s="85">
        <f t="shared" si="4"/>
        <v>1</v>
      </c>
      <c r="Y44" s="85" t="str">
        <f t="shared" si="6"/>
        <v>-แนวโน้มปสภ.ดีขึ้น</v>
      </c>
    </row>
    <row r="45" spans="1:25" x14ac:dyDescent="0.5">
      <c r="A45" s="109">
        <v>41</v>
      </c>
      <c r="B45" s="110" t="s">
        <v>155</v>
      </c>
      <c r="C45" s="111" t="s">
        <v>167</v>
      </c>
      <c r="D45" s="110" t="s">
        <v>168</v>
      </c>
      <c r="E45" s="112">
        <v>2</v>
      </c>
      <c r="F45" s="109">
        <v>1</v>
      </c>
      <c r="G45" s="113">
        <v>1.93</v>
      </c>
      <c r="H45" s="120">
        <v>-7889977.1500000004</v>
      </c>
      <c r="I45" s="115"/>
      <c r="J45" s="109">
        <v>1</v>
      </c>
      <c r="K45" s="116">
        <v>100</v>
      </c>
      <c r="L45" s="117">
        <v>-657498.09583333333</v>
      </c>
      <c r="M45" s="109">
        <v>4</v>
      </c>
      <c r="N45" s="139">
        <v>0.55647752086067637</v>
      </c>
      <c r="O45" s="121">
        <v>-5750878.1100000003</v>
      </c>
      <c r="P45" s="93" t="s">
        <v>12</v>
      </c>
      <c r="Q45" s="109">
        <v>4</v>
      </c>
      <c r="R45" s="133">
        <v>100</v>
      </c>
      <c r="S45" s="114">
        <f t="shared" si="0"/>
        <v>-479239.84250000003</v>
      </c>
      <c r="T45" s="126" t="str">
        <f t="shared" si="1"/>
        <v>ไม่ผ่านเกณฑ์-แนวโน้มปสภ.ดีขึ้น</v>
      </c>
      <c r="U45" s="87" t="str">
        <f t="shared" si="2"/>
        <v>ไม่ผ่านเกณฑ์</v>
      </c>
      <c r="V45" s="85">
        <f t="shared" si="5"/>
        <v>0</v>
      </c>
      <c r="W45" s="85">
        <f t="shared" si="3"/>
        <v>1</v>
      </c>
      <c r="X45" s="85">
        <f t="shared" si="4"/>
        <v>1</v>
      </c>
      <c r="Y45" s="85" t="str">
        <f t="shared" si="6"/>
        <v>-แนวโน้มปสภ.ดีขึ้น</v>
      </c>
    </row>
    <row r="46" spans="1:25" x14ac:dyDescent="0.5">
      <c r="A46" s="109">
        <v>42</v>
      </c>
      <c r="B46" s="110" t="s">
        <v>155</v>
      </c>
      <c r="C46" s="111" t="s">
        <v>169</v>
      </c>
      <c r="D46" s="110" t="s">
        <v>170</v>
      </c>
      <c r="E46" s="112">
        <v>15</v>
      </c>
      <c r="F46" s="109">
        <v>2</v>
      </c>
      <c r="G46" s="113">
        <v>0.53</v>
      </c>
      <c r="H46" s="120">
        <v>11387945.119999999</v>
      </c>
      <c r="I46" s="115"/>
      <c r="J46" s="109">
        <v>2</v>
      </c>
      <c r="K46" s="116">
        <v>85.714285714285708</v>
      </c>
      <c r="L46" s="117">
        <v>948995.42666666664</v>
      </c>
      <c r="M46" s="109">
        <v>4</v>
      </c>
      <c r="N46" s="123">
        <v>0.17317771272239346</v>
      </c>
      <c r="O46" s="121">
        <v>31329883.77</v>
      </c>
      <c r="P46" s="88" t="s">
        <v>10</v>
      </c>
      <c r="Q46" s="109">
        <v>4</v>
      </c>
      <c r="R46" s="133">
        <v>71.428571428571431</v>
      </c>
      <c r="S46" s="114">
        <f t="shared" si="0"/>
        <v>2610823.6475</v>
      </c>
      <c r="T46" s="127" t="str">
        <f t="shared" si="1"/>
        <v>ไม่ผ่านเกณฑ์-แนวโน้มปสภ.ลดลง</v>
      </c>
      <c r="U46" s="87" t="str">
        <f t="shared" si="2"/>
        <v>ไม่ผ่านเกณฑ์</v>
      </c>
      <c r="V46" s="85">
        <f t="shared" si="5"/>
        <v>0</v>
      </c>
      <c r="W46" s="85">
        <f t="shared" si="3"/>
        <v>0</v>
      </c>
      <c r="X46" s="85">
        <f t="shared" si="4"/>
        <v>0</v>
      </c>
      <c r="Y46" s="85" t="str">
        <f t="shared" si="6"/>
        <v>-แนวโน้มปสภ.ลดลง</v>
      </c>
    </row>
    <row r="47" spans="1:25" x14ac:dyDescent="0.5">
      <c r="A47" s="109">
        <v>43</v>
      </c>
      <c r="B47" s="110" t="s">
        <v>155</v>
      </c>
      <c r="C47" s="111" t="s">
        <v>171</v>
      </c>
      <c r="D47" s="110" t="s">
        <v>172</v>
      </c>
      <c r="E47" s="112">
        <v>6</v>
      </c>
      <c r="F47" s="109">
        <v>1</v>
      </c>
      <c r="G47" s="113">
        <v>1.65</v>
      </c>
      <c r="H47" s="120">
        <v>985471.87</v>
      </c>
      <c r="I47" s="115"/>
      <c r="J47" s="109">
        <v>1</v>
      </c>
      <c r="K47" s="116">
        <v>100</v>
      </c>
      <c r="L47" s="117">
        <v>82122.655833333338</v>
      </c>
      <c r="M47" s="109">
        <v>4</v>
      </c>
      <c r="N47" s="123">
        <v>0.47464701622890715</v>
      </c>
      <c r="O47" s="121">
        <v>-12711719.1</v>
      </c>
      <c r="P47" s="93" t="s">
        <v>12</v>
      </c>
      <c r="Q47" s="109">
        <v>4</v>
      </c>
      <c r="R47" s="133">
        <v>85.714285714285708</v>
      </c>
      <c r="S47" s="114">
        <f t="shared" si="0"/>
        <v>-1059309.925</v>
      </c>
      <c r="T47" s="127" t="str">
        <f t="shared" si="1"/>
        <v>ไม่ผ่านเกณฑ์-แนวโน้มปสภ.ลดลง</v>
      </c>
      <c r="U47" s="87" t="str">
        <f t="shared" si="2"/>
        <v>ไม่ผ่านเกณฑ์</v>
      </c>
      <c r="V47" s="85">
        <f t="shared" si="5"/>
        <v>0</v>
      </c>
      <c r="W47" s="85">
        <f t="shared" si="3"/>
        <v>0</v>
      </c>
      <c r="X47" s="85">
        <f t="shared" si="4"/>
        <v>0</v>
      </c>
      <c r="Y47" s="85" t="str">
        <f t="shared" si="6"/>
        <v>-แนวโน้มปสภ.ลดลง</v>
      </c>
    </row>
    <row r="48" spans="1:25" x14ac:dyDescent="0.5">
      <c r="A48" s="109">
        <v>44</v>
      </c>
      <c r="B48" s="110" t="s">
        <v>155</v>
      </c>
      <c r="C48" s="111" t="s">
        <v>173</v>
      </c>
      <c r="D48" s="110" t="s">
        <v>174</v>
      </c>
      <c r="E48" s="112">
        <v>10</v>
      </c>
      <c r="F48" s="109">
        <v>1</v>
      </c>
      <c r="G48" s="113">
        <v>0.85</v>
      </c>
      <c r="H48" s="120">
        <v>8275454.1600000001</v>
      </c>
      <c r="I48" s="115"/>
      <c r="J48" s="109">
        <v>1</v>
      </c>
      <c r="K48" s="116">
        <v>85.714285714285708</v>
      </c>
      <c r="L48" s="117">
        <v>689621.18</v>
      </c>
      <c r="M48" s="109">
        <v>3</v>
      </c>
      <c r="N48" s="123">
        <v>0.47580726417768743</v>
      </c>
      <c r="O48" s="121">
        <v>366046.04</v>
      </c>
      <c r="P48" s="141"/>
      <c r="Q48" s="109">
        <v>3</v>
      </c>
      <c r="R48" s="133">
        <v>57.142857142857139</v>
      </c>
      <c r="S48" s="114">
        <f t="shared" si="0"/>
        <v>30503.836666666666</v>
      </c>
      <c r="T48" s="137" t="str">
        <f t="shared" si="1"/>
        <v>ผ่านเกณฑ์-แนวโน้มปสภ.ลดลง</v>
      </c>
      <c r="U48" s="87" t="str">
        <f t="shared" si="2"/>
        <v>ผ่านเกณฑ์</v>
      </c>
      <c r="V48" s="85">
        <f t="shared" si="5"/>
        <v>0</v>
      </c>
      <c r="W48" s="85">
        <f t="shared" si="3"/>
        <v>0</v>
      </c>
      <c r="X48" s="85">
        <f t="shared" si="4"/>
        <v>0</v>
      </c>
      <c r="Y48" s="85" t="str">
        <f t="shared" si="6"/>
        <v>-แนวโน้มปสภ.ลดลง</v>
      </c>
    </row>
    <row r="49" spans="1:25" x14ac:dyDescent="0.5">
      <c r="A49" s="109">
        <v>45</v>
      </c>
      <c r="B49" s="110" t="s">
        <v>155</v>
      </c>
      <c r="C49" s="111" t="s">
        <v>175</v>
      </c>
      <c r="D49" s="110" t="s">
        <v>176</v>
      </c>
      <c r="E49" s="112">
        <v>10</v>
      </c>
      <c r="F49" s="109">
        <v>3</v>
      </c>
      <c r="G49" s="113">
        <v>0.54</v>
      </c>
      <c r="H49" s="120">
        <v>1351097.44</v>
      </c>
      <c r="I49" s="115"/>
      <c r="J49" s="109">
        <v>3</v>
      </c>
      <c r="K49" s="116">
        <v>100</v>
      </c>
      <c r="L49" s="117">
        <v>112591.45333333332</v>
      </c>
      <c r="M49" s="109">
        <v>7</v>
      </c>
      <c r="N49" s="123">
        <v>0.24764848531975409</v>
      </c>
      <c r="O49" s="121">
        <v>-10180557.539999999</v>
      </c>
      <c r="P49" s="142" t="s">
        <v>18</v>
      </c>
      <c r="Q49" s="109">
        <v>7</v>
      </c>
      <c r="R49" s="133">
        <v>85.714285714285708</v>
      </c>
      <c r="S49" s="114">
        <f t="shared" si="0"/>
        <v>-848379.79499999993</v>
      </c>
      <c r="T49" s="127" t="str">
        <f t="shared" si="1"/>
        <v>ไม่ผ่านเกณฑ์-แนวโน้มปสภ.ลดลง</v>
      </c>
      <c r="U49" s="87" t="str">
        <f t="shared" si="2"/>
        <v>ไม่ผ่านเกณฑ์</v>
      </c>
      <c r="V49" s="85">
        <f t="shared" si="5"/>
        <v>0</v>
      </c>
      <c r="W49" s="85">
        <f t="shared" si="3"/>
        <v>0</v>
      </c>
      <c r="X49" s="85">
        <f t="shared" si="4"/>
        <v>0</v>
      </c>
      <c r="Y49" s="85" t="str">
        <f t="shared" si="6"/>
        <v>-แนวโน้มปสภ.ลดลง</v>
      </c>
    </row>
    <row r="50" spans="1:25" x14ac:dyDescent="0.5">
      <c r="A50" s="109">
        <v>46</v>
      </c>
      <c r="B50" s="110" t="s">
        <v>155</v>
      </c>
      <c r="C50" s="111" t="s">
        <v>177</v>
      </c>
      <c r="D50" s="110" t="s">
        <v>178</v>
      </c>
      <c r="E50" s="112">
        <v>5</v>
      </c>
      <c r="F50" s="109">
        <v>0</v>
      </c>
      <c r="G50" s="113">
        <v>2.6</v>
      </c>
      <c r="H50" s="120">
        <v>7495495.3799999999</v>
      </c>
      <c r="I50" s="115"/>
      <c r="J50" s="109">
        <v>0</v>
      </c>
      <c r="K50" s="116">
        <v>100</v>
      </c>
      <c r="L50" s="117">
        <v>624624.61499999999</v>
      </c>
      <c r="M50" s="109">
        <v>1</v>
      </c>
      <c r="N50" s="139">
        <v>2.1644549928933521</v>
      </c>
      <c r="O50" s="121">
        <v>2377718.87</v>
      </c>
      <c r="P50" s="115"/>
      <c r="Q50" s="109">
        <v>1</v>
      </c>
      <c r="R50" s="133">
        <v>100</v>
      </c>
      <c r="S50" s="114">
        <f t="shared" si="0"/>
        <v>198143.23916666667</v>
      </c>
      <c r="T50" s="119" t="str">
        <f t="shared" si="1"/>
        <v>ผ่านเกณฑ์-แนวโน้มปสภ.ดีขึ้น</v>
      </c>
      <c r="U50" s="87" t="str">
        <f t="shared" si="2"/>
        <v>ผ่านเกณฑ์</v>
      </c>
      <c r="V50" s="85">
        <f t="shared" si="5"/>
        <v>0</v>
      </c>
      <c r="W50" s="85">
        <f t="shared" si="3"/>
        <v>1</v>
      </c>
      <c r="X50" s="85">
        <f t="shared" si="4"/>
        <v>0</v>
      </c>
      <c r="Y50" s="85" t="str">
        <f t="shared" si="6"/>
        <v>-แนวโน้มปสภ.ดีขึ้น</v>
      </c>
    </row>
    <row r="51" spans="1:25" x14ac:dyDescent="0.5">
      <c r="A51" s="109">
        <v>47</v>
      </c>
      <c r="B51" s="110" t="s">
        <v>155</v>
      </c>
      <c r="C51" s="111" t="s">
        <v>179</v>
      </c>
      <c r="D51" s="110" t="s">
        <v>180</v>
      </c>
      <c r="E51" s="112">
        <v>5</v>
      </c>
      <c r="F51" s="109">
        <v>1</v>
      </c>
      <c r="G51" s="113">
        <v>1.75</v>
      </c>
      <c r="H51" s="120">
        <v>-1953286.52</v>
      </c>
      <c r="I51" s="115"/>
      <c r="J51" s="109">
        <v>1</v>
      </c>
      <c r="K51" s="116">
        <v>85.714285714285708</v>
      </c>
      <c r="L51" s="117">
        <v>-162773.87666666668</v>
      </c>
      <c r="M51" s="109">
        <v>3</v>
      </c>
      <c r="N51" s="123">
        <v>0.47795039508240655</v>
      </c>
      <c r="O51" s="121">
        <v>-4831084.9000000004</v>
      </c>
      <c r="P51" s="115"/>
      <c r="Q51" s="109">
        <v>3</v>
      </c>
      <c r="R51" s="133">
        <v>71.428571428571431</v>
      </c>
      <c r="S51" s="114">
        <f t="shared" si="0"/>
        <v>-402590.40833333338</v>
      </c>
      <c r="T51" s="137" t="str">
        <f t="shared" si="1"/>
        <v>ผ่านเกณฑ์-แนวโน้มปสภ.ลดลง</v>
      </c>
      <c r="U51" s="87" t="str">
        <f t="shared" si="2"/>
        <v>ผ่านเกณฑ์</v>
      </c>
      <c r="V51" s="85">
        <f t="shared" si="5"/>
        <v>0</v>
      </c>
      <c r="W51" s="85">
        <f t="shared" si="3"/>
        <v>0</v>
      </c>
      <c r="X51" s="85">
        <f t="shared" si="4"/>
        <v>0</v>
      </c>
      <c r="Y51" s="85" t="str">
        <f t="shared" si="6"/>
        <v>-แนวโน้มปสภ.ลดลง</v>
      </c>
    </row>
    <row r="52" spans="1:25" x14ac:dyDescent="0.5">
      <c r="A52" s="109">
        <v>48</v>
      </c>
      <c r="B52" s="110" t="s">
        <v>155</v>
      </c>
      <c r="C52" s="111" t="s">
        <v>181</v>
      </c>
      <c r="D52" s="110" t="s">
        <v>182</v>
      </c>
      <c r="E52" s="112">
        <v>5</v>
      </c>
      <c r="F52" s="109">
        <v>1</v>
      </c>
      <c r="G52" s="113">
        <v>1.88</v>
      </c>
      <c r="H52" s="120">
        <v>-5367876.6399999997</v>
      </c>
      <c r="I52" s="115"/>
      <c r="J52" s="109">
        <v>1</v>
      </c>
      <c r="K52" s="116">
        <v>85.714285714285708</v>
      </c>
      <c r="L52" s="117">
        <v>-447323.05333333329</v>
      </c>
      <c r="M52" s="109">
        <v>1</v>
      </c>
      <c r="N52" s="139">
        <v>1.3109461712320016</v>
      </c>
      <c r="O52" s="121">
        <v>-4066125.24</v>
      </c>
      <c r="P52" s="115"/>
      <c r="Q52" s="109">
        <v>1</v>
      </c>
      <c r="R52" s="133">
        <v>100</v>
      </c>
      <c r="S52" s="114">
        <f t="shared" si="0"/>
        <v>-338843.77</v>
      </c>
      <c r="T52" s="119" t="str">
        <f t="shared" si="1"/>
        <v>ผ่านเกณฑ์-แนวโน้มปสภ.ดีขึ้น</v>
      </c>
      <c r="U52" s="87" t="str">
        <f t="shared" si="2"/>
        <v>ผ่านเกณฑ์</v>
      </c>
      <c r="V52" s="85">
        <f t="shared" si="5"/>
        <v>1</v>
      </c>
      <c r="W52" s="85">
        <f t="shared" si="3"/>
        <v>0</v>
      </c>
      <c r="X52" s="85">
        <f t="shared" si="4"/>
        <v>0</v>
      </c>
      <c r="Y52" s="85" t="str">
        <f t="shared" si="6"/>
        <v>-แนวโน้มปสภ.ดีขึ้น</v>
      </c>
    </row>
    <row r="53" spans="1:25" x14ac:dyDescent="0.5">
      <c r="A53" s="109">
        <v>49</v>
      </c>
      <c r="B53" s="110" t="s">
        <v>155</v>
      </c>
      <c r="C53" s="111" t="s">
        <v>183</v>
      </c>
      <c r="D53" s="110" t="s">
        <v>184</v>
      </c>
      <c r="E53" s="112">
        <v>6</v>
      </c>
      <c r="F53" s="109">
        <v>0</v>
      </c>
      <c r="G53" s="113">
        <v>1.68</v>
      </c>
      <c r="H53" s="120">
        <v>11132991.060000001</v>
      </c>
      <c r="I53" s="115"/>
      <c r="J53" s="109">
        <v>0</v>
      </c>
      <c r="K53" s="116">
        <v>100</v>
      </c>
      <c r="L53" s="117">
        <v>927749.255</v>
      </c>
      <c r="M53" s="109">
        <v>1</v>
      </c>
      <c r="N53" s="139">
        <v>0.86452367272273578</v>
      </c>
      <c r="O53" s="121">
        <v>-3069729.89</v>
      </c>
      <c r="P53" s="115"/>
      <c r="Q53" s="109">
        <v>1</v>
      </c>
      <c r="R53" s="133">
        <v>85.714285714285708</v>
      </c>
      <c r="S53" s="114">
        <f t="shared" si="0"/>
        <v>-255810.82416666669</v>
      </c>
      <c r="T53" s="137" t="str">
        <f t="shared" si="1"/>
        <v>ผ่านเกณฑ์-แนวโน้มปสภ.ลดลง</v>
      </c>
      <c r="U53" s="87" t="str">
        <f t="shared" si="2"/>
        <v>ผ่านเกณฑ์</v>
      </c>
      <c r="V53" s="85">
        <f t="shared" si="5"/>
        <v>0</v>
      </c>
      <c r="W53" s="85">
        <f t="shared" si="3"/>
        <v>0</v>
      </c>
      <c r="X53" s="85">
        <f t="shared" si="4"/>
        <v>0</v>
      </c>
      <c r="Y53" s="85" t="str">
        <f t="shared" si="6"/>
        <v>-แนวโน้มปสภ.ลดลง</v>
      </c>
    </row>
    <row r="54" spans="1:25" x14ac:dyDescent="0.5">
      <c r="A54" s="109">
        <v>50</v>
      </c>
      <c r="B54" s="110" t="s">
        <v>155</v>
      </c>
      <c r="C54" s="111" t="s">
        <v>185</v>
      </c>
      <c r="D54" s="110" t="s">
        <v>186</v>
      </c>
      <c r="E54" s="112">
        <v>5</v>
      </c>
      <c r="F54" s="109">
        <v>1</v>
      </c>
      <c r="G54" s="113">
        <v>4.3</v>
      </c>
      <c r="H54" s="120">
        <v>-3319049.48</v>
      </c>
      <c r="I54" s="115"/>
      <c r="J54" s="109">
        <v>1</v>
      </c>
      <c r="K54" s="116">
        <v>85.714285714285708</v>
      </c>
      <c r="L54" s="117">
        <v>-276587.45666666667</v>
      </c>
      <c r="M54" s="109">
        <v>6</v>
      </c>
      <c r="N54" s="123">
        <v>0.26338123679590414</v>
      </c>
      <c r="O54" s="121">
        <v>-14157620.51</v>
      </c>
      <c r="P54" s="95" t="s">
        <v>18</v>
      </c>
      <c r="Q54" s="109">
        <v>6</v>
      </c>
      <c r="R54" s="133">
        <v>57.142857142857139</v>
      </c>
      <c r="S54" s="114">
        <f t="shared" si="0"/>
        <v>-1179801.7091666667</v>
      </c>
      <c r="T54" s="127" t="str">
        <f t="shared" si="1"/>
        <v>ไม่ผ่านเกณฑ์-แนวโน้มปสภ.ลดลง</v>
      </c>
      <c r="U54" s="87" t="str">
        <f t="shared" si="2"/>
        <v>ไม่ผ่านเกณฑ์</v>
      </c>
      <c r="V54" s="85">
        <f t="shared" si="5"/>
        <v>0</v>
      </c>
      <c r="W54" s="85">
        <f t="shared" si="3"/>
        <v>0</v>
      </c>
      <c r="X54" s="85">
        <f t="shared" si="4"/>
        <v>0</v>
      </c>
      <c r="Y54" s="85" t="str">
        <f t="shared" si="6"/>
        <v>-แนวโน้มปสภ.ลดลง</v>
      </c>
    </row>
    <row r="55" spans="1:25" x14ac:dyDescent="0.5">
      <c r="A55" s="109">
        <v>51</v>
      </c>
      <c r="B55" s="110" t="s">
        <v>155</v>
      </c>
      <c r="C55" s="111" t="s">
        <v>187</v>
      </c>
      <c r="D55" s="110" t="s">
        <v>188</v>
      </c>
      <c r="E55" s="112">
        <v>16</v>
      </c>
      <c r="F55" s="109">
        <v>0</v>
      </c>
      <c r="G55" s="113">
        <v>2.8</v>
      </c>
      <c r="H55" s="120">
        <v>34458678.950000003</v>
      </c>
      <c r="I55" s="115"/>
      <c r="J55" s="109">
        <v>0</v>
      </c>
      <c r="K55" s="116">
        <v>85.714285714285708</v>
      </c>
      <c r="L55" s="117">
        <v>2871556.5791666671</v>
      </c>
      <c r="M55" s="109">
        <v>1</v>
      </c>
      <c r="N55" s="139">
        <v>1.6797683318676198</v>
      </c>
      <c r="O55" s="121">
        <v>-22326362.359999999</v>
      </c>
      <c r="P55" s="115"/>
      <c r="Q55" s="109">
        <v>1</v>
      </c>
      <c r="R55" s="133">
        <v>57.142857142857139</v>
      </c>
      <c r="S55" s="114">
        <f t="shared" si="0"/>
        <v>-1860530.1966666665</v>
      </c>
      <c r="T55" s="137" t="str">
        <f t="shared" si="1"/>
        <v>ผ่านเกณฑ์-แนวโน้มปสภ.ลดลง</v>
      </c>
      <c r="U55" s="87" t="str">
        <f t="shared" si="2"/>
        <v>ผ่านเกณฑ์</v>
      </c>
      <c r="V55" s="85">
        <f t="shared" si="5"/>
        <v>0</v>
      </c>
      <c r="W55" s="85">
        <f t="shared" si="3"/>
        <v>0</v>
      </c>
      <c r="X55" s="85">
        <f t="shared" si="4"/>
        <v>0</v>
      </c>
      <c r="Y55" s="85" t="str">
        <f t="shared" si="6"/>
        <v>-แนวโน้มปสภ.ลดลง</v>
      </c>
    </row>
    <row r="56" spans="1:25" x14ac:dyDescent="0.5">
      <c r="A56" s="109">
        <v>52</v>
      </c>
      <c r="B56" s="110" t="s">
        <v>155</v>
      </c>
      <c r="C56" s="111" t="s">
        <v>189</v>
      </c>
      <c r="D56" s="110" t="s">
        <v>190</v>
      </c>
      <c r="E56" s="112">
        <v>5</v>
      </c>
      <c r="F56" s="109">
        <v>1</v>
      </c>
      <c r="G56" s="113">
        <v>4.17</v>
      </c>
      <c r="H56" s="120">
        <v>3261588.15</v>
      </c>
      <c r="I56" s="115"/>
      <c r="J56" s="109">
        <v>1</v>
      </c>
      <c r="K56" s="116">
        <v>100</v>
      </c>
      <c r="L56" s="117">
        <v>271799.01250000001</v>
      </c>
      <c r="M56" s="109">
        <v>1</v>
      </c>
      <c r="N56" s="139">
        <v>2.305148469795284</v>
      </c>
      <c r="O56" s="121">
        <v>-6130438.9100000001</v>
      </c>
      <c r="P56" s="115"/>
      <c r="Q56" s="109">
        <v>1</v>
      </c>
      <c r="R56" s="133">
        <v>85.714285714285708</v>
      </c>
      <c r="S56" s="114">
        <f t="shared" si="0"/>
        <v>-510869.90916666668</v>
      </c>
      <c r="T56" s="137" t="str">
        <f t="shared" si="1"/>
        <v>ผ่านเกณฑ์-แนวโน้มปสภ.ลดลง</v>
      </c>
      <c r="U56" s="87" t="str">
        <f t="shared" si="2"/>
        <v>ผ่านเกณฑ์</v>
      </c>
      <c r="V56" s="85">
        <f t="shared" si="5"/>
        <v>0</v>
      </c>
      <c r="W56" s="85">
        <f t="shared" si="3"/>
        <v>0</v>
      </c>
      <c r="X56" s="85">
        <f t="shared" si="4"/>
        <v>0</v>
      </c>
      <c r="Y56" s="85" t="str">
        <f t="shared" si="6"/>
        <v>-แนวโน้มปสภ.ลดลง</v>
      </c>
    </row>
    <row r="57" spans="1:25" x14ac:dyDescent="0.5">
      <c r="A57" s="109">
        <v>53</v>
      </c>
      <c r="B57" s="110" t="s">
        <v>191</v>
      </c>
      <c r="C57" s="111" t="s">
        <v>192</v>
      </c>
      <c r="D57" s="110" t="s">
        <v>191</v>
      </c>
      <c r="E57" s="112">
        <v>17</v>
      </c>
      <c r="F57" s="109">
        <v>0</v>
      </c>
      <c r="G57" s="113">
        <v>4.2699999999999996</v>
      </c>
      <c r="H57" s="120">
        <v>108858418.83</v>
      </c>
      <c r="I57" s="115"/>
      <c r="J57" s="109">
        <v>0</v>
      </c>
      <c r="K57" s="116">
        <v>85.714285714285708</v>
      </c>
      <c r="L57" s="117">
        <v>9071534.9024999999</v>
      </c>
      <c r="M57" s="109">
        <v>0</v>
      </c>
      <c r="N57" s="139">
        <v>2.3678613202719201</v>
      </c>
      <c r="O57" s="121">
        <v>120824812.19</v>
      </c>
      <c r="P57" s="115"/>
      <c r="Q57" s="109">
        <v>0</v>
      </c>
      <c r="R57" s="133">
        <v>85.714285714285708</v>
      </c>
      <c r="S57" s="114">
        <f t="shared" si="0"/>
        <v>10068734.349166667</v>
      </c>
      <c r="T57" s="119" t="str">
        <f t="shared" si="1"/>
        <v>ผ่านเกณฑ์-แนวโน้มปสภ.ดีขึ้น</v>
      </c>
      <c r="U57" s="87" t="str">
        <f t="shared" si="2"/>
        <v>ผ่านเกณฑ์</v>
      </c>
      <c r="V57" s="85">
        <f t="shared" si="5"/>
        <v>0</v>
      </c>
      <c r="W57" s="85">
        <f t="shared" si="3"/>
        <v>0</v>
      </c>
      <c r="X57" s="85">
        <f t="shared" si="4"/>
        <v>1</v>
      </c>
      <c r="Y57" s="85" t="str">
        <f t="shared" si="6"/>
        <v>-แนวโน้มปสภ.ดีขึ้น</v>
      </c>
    </row>
    <row r="58" spans="1:25" x14ac:dyDescent="0.5">
      <c r="A58" s="109">
        <v>54</v>
      </c>
      <c r="B58" s="110" t="s">
        <v>191</v>
      </c>
      <c r="C58" s="111" t="s">
        <v>193</v>
      </c>
      <c r="D58" s="110" t="s">
        <v>194</v>
      </c>
      <c r="E58" s="112">
        <v>13</v>
      </c>
      <c r="F58" s="109">
        <v>2</v>
      </c>
      <c r="G58" s="113">
        <v>0.57999999999999996</v>
      </c>
      <c r="H58" s="120">
        <v>24963270.93</v>
      </c>
      <c r="I58" s="131"/>
      <c r="J58" s="109">
        <v>2</v>
      </c>
      <c r="K58" s="122">
        <v>42.857142857142854</v>
      </c>
      <c r="L58" s="117">
        <v>2080272.5774999999</v>
      </c>
      <c r="M58" s="109">
        <v>6</v>
      </c>
      <c r="N58" s="123">
        <v>0.2471954422589609</v>
      </c>
      <c r="O58" s="121">
        <v>67750826.609999999</v>
      </c>
      <c r="P58" s="95" t="s">
        <v>18</v>
      </c>
      <c r="Q58" s="109">
        <v>6</v>
      </c>
      <c r="R58" s="57">
        <v>28.571428571428569</v>
      </c>
      <c r="S58" s="114">
        <f t="shared" si="0"/>
        <v>5645902.2175000003</v>
      </c>
      <c r="T58" s="127" t="str">
        <f t="shared" si="1"/>
        <v>ไม่ผ่านเกณฑ์-แนวโน้มปสภ.ลดลง</v>
      </c>
      <c r="U58" s="87" t="str">
        <f t="shared" si="2"/>
        <v>ไม่ผ่านเกณฑ์</v>
      </c>
      <c r="V58" s="85">
        <f t="shared" si="5"/>
        <v>0</v>
      </c>
      <c r="W58" s="85">
        <f t="shared" si="3"/>
        <v>0</v>
      </c>
      <c r="X58" s="85">
        <f t="shared" si="4"/>
        <v>0</v>
      </c>
      <c r="Y58" s="85" t="str">
        <f t="shared" si="6"/>
        <v>-แนวโน้มปสภ.ลดลง</v>
      </c>
    </row>
    <row r="59" spans="1:25" x14ac:dyDescent="0.5">
      <c r="A59" s="109">
        <v>55</v>
      </c>
      <c r="B59" s="110" t="s">
        <v>191</v>
      </c>
      <c r="C59" s="111" t="s">
        <v>195</v>
      </c>
      <c r="D59" s="110" t="s">
        <v>196</v>
      </c>
      <c r="E59" s="112">
        <v>5</v>
      </c>
      <c r="F59" s="109">
        <v>2</v>
      </c>
      <c r="G59" s="113">
        <v>0.66</v>
      </c>
      <c r="H59" s="120">
        <v>8765950.7400000002</v>
      </c>
      <c r="I59" s="124"/>
      <c r="J59" s="109">
        <v>2</v>
      </c>
      <c r="K59" s="116">
        <v>100</v>
      </c>
      <c r="L59" s="117">
        <v>730495.89500000002</v>
      </c>
      <c r="M59" s="109">
        <v>6</v>
      </c>
      <c r="N59" s="123">
        <v>0.30614940536536406</v>
      </c>
      <c r="O59" s="121">
        <v>5215035.42</v>
      </c>
      <c r="P59" s="95" t="s">
        <v>18</v>
      </c>
      <c r="Q59" s="109">
        <v>6</v>
      </c>
      <c r="R59" s="133">
        <v>71.428571428571431</v>
      </c>
      <c r="S59" s="114">
        <f t="shared" si="0"/>
        <v>434586.28499999997</v>
      </c>
      <c r="T59" s="127" t="str">
        <f t="shared" si="1"/>
        <v>ไม่ผ่านเกณฑ์-แนวโน้มปสภ.ลดลง</v>
      </c>
      <c r="U59" s="87" t="str">
        <f t="shared" si="2"/>
        <v>ไม่ผ่านเกณฑ์</v>
      </c>
      <c r="V59" s="85">
        <f t="shared" si="5"/>
        <v>0</v>
      </c>
      <c r="W59" s="85">
        <f t="shared" si="3"/>
        <v>0</v>
      </c>
      <c r="X59" s="85">
        <f t="shared" si="4"/>
        <v>0</v>
      </c>
      <c r="Y59" s="85" t="str">
        <f t="shared" si="6"/>
        <v>-แนวโน้มปสภ.ลดลง</v>
      </c>
    </row>
    <row r="60" spans="1:25" x14ac:dyDescent="0.5">
      <c r="A60" s="109">
        <v>56</v>
      </c>
      <c r="B60" s="110" t="s">
        <v>191</v>
      </c>
      <c r="C60" s="111" t="s">
        <v>197</v>
      </c>
      <c r="D60" s="110" t="s">
        <v>198</v>
      </c>
      <c r="E60" s="112">
        <v>5</v>
      </c>
      <c r="F60" s="109">
        <v>1</v>
      </c>
      <c r="G60" s="113">
        <v>0.61</v>
      </c>
      <c r="H60" s="120">
        <v>16376303.98</v>
      </c>
      <c r="I60" s="115"/>
      <c r="J60" s="109">
        <v>1</v>
      </c>
      <c r="K60" s="116">
        <v>85.714285714285708</v>
      </c>
      <c r="L60" s="117">
        <v>1364691.9983333333</v>
      </c>
      <c r="M60" s="109">
        <v>4</v>
      </c>
      <c r="N60" s="123">
        <v>0.33092713107437405</v>
      </c>
      <c r="O60" s="121">
        <v>3723558.71</v>
      </c>
      <c r="P60" s="88" t="s">
        <v>10</v>
      </c>
      <c r="Q60" s="109">
        <v>4</v>
      </c>
      <c r="R60" s="133">
        <v>71.428571428571431</v>
      </c>
      <c r="S60" s="114">
        <f t="shared" si="0"/>
        <v>310296.55916666664</v>
      </c>
      <c r="T60" s="127" t="str">
        <f t="shared" si="1"/>
        <v>ไม่ผ่านเกณฑ์-แนวโน้มปสภ.ลดลง</v>
      </c>
      <c r="U60" s="87" t="str">
        <f t="shared" si="2"/>
        <v>ไม่ผ่านเกณฑ์</v>
      </c>
      <c r="V60" s="85">
        <f t="shared" si="5"/>
        <v>0</v>
      </c>
      <c r="W60" s="85">
        <f t="shared" si="3"/>
        <v>0</v>
      </c>
      <c r="X60" s="85">
        <f t="shared" si="4"/>
        <v>0</v>
      </c>
      <c r="Y60" s="85" t="str">
        <f t="shared" si="6"/>
        <v>-แนวโน้มปสภ.ลดลง</v>
      </c>
    </row>
    <row r="61" spans="1:25" x14ac:dyDescent="0.5">
      <c r="A61" s="109">
        <v>57</v>
      </c>
      <c r="B61" s="110" t="s">
        <v>191</v>
      </c>
      <c r="C61" s="111" t="s">
        <v>199</v>
      </c>
      <c r="D61" s="110" t="s">
        <v>200</v>
      </c>
      <c r="E61" s="112">
        <v>15</v>
      </c>
      <c r="F61" s="109">
        <v>2</v>
      </c>
      <c r="G61" s="113">
        <v>0.57999999999999996</v>
      </c>
      <c r="H61" s="120">
        <v>113260875.45999999</v>
      </c>
      <c r="I61" s="115"/>
      <c r="J61" s="109">
        <v>2</v>
      </c>
      <c r="K61" s="116">
        <v>100</v>
      </c>
      <c r="L61" s="117">
        <v>9438406.2883333322</v>
      </c>
      <c r="M61" s="109">
        <v>2</v>
      </c>
      <c r="N61" s="139">
        <v>0.52896199291338242</v>
      </c>
      <c r="O61" s="121">
        <v>98450514.579999998</v>
      </c>
      <c r="P61" s="115"/>
      <c r="Q61" s="109">
        <v>2</v>
      </c>
      <c r="R61" s="133">
        <v>71.428571428571431</v>
      </c>
      <c r="S61" s="114">
        <f t="shared" si="0"/>
        <v>8204209.5483333329</v>
      </c>
      <c r="T61" s="137" t="str">
        <f t="shared" si="1"/>
        <v>ผ่านเกณฑ์-แนวโน้มปสภ.ลดลง</v>
      </c>
      <c r="U61" s="87" t="str">
        <f t="shared" si="2"/>
        <v>ผ่านเกณฑ์</v>
      </c>
      <c r="V61" s="85">
        <f t="shared" si="5"/>
        <v>0</v>
      </c>
      <c r="W61" s="85">
        <f t="shared" si="3"/>
        <v>0</v>
      </c>
      <c r="X61" s="85">
        <f t="shared" si="4"/>
        <v>0</v>
      </c>
      <c r="Y61" s="85" t="str">
        <f t="shared" si="6"/>
        <v>-แนวโน้มปสภ.ลดลง</v>
      </c>
    </row>
    <row r="62" spans="1:25" x14ac:dyDescent="0.5">
      <c r="A62" s="109">
        <v>58</v>
      </c>
      <c r="B62" s="110" t="s">
        <v>191</v>
      </c>
      <c r="C62" s="111" t="s">
        <v>201</v>
      </c>
      <c r="D62" s="110" t="s">
        <v>202</v>
      </c>
      <c r="E62" s="112">
        <v>5</v>
      </c>
      <c r="F62" s="109">
        <v>0</v>
      </c>
      <c r="G62" s="113">
        <v>5.2</v>
      </c>
      <c r="H62" s="120">
        <v>14616803.24</v>
      </c>
      <c r="I62" s="115"/>
      <c r="J62" s="109">
        <v>0</v>
      </c>
      <c r="K62" s="116">
        <v>100</v>
      </c>
      <c r="L62" s="117">
        <v>1218066.9366666668</v>
      </c>
      <c r="M62" s="109">
        <v>1</v>
      </c>
      <c r="N62" s="139">
        <v>4.0054919803895297</v>
      </c>
      <c r="O62" s="121">
        <v>3599088.85</v>
      </c>
      <c r="P62" s="115"/>
      <c r="Q62" s="109">
        <v>1</v>
      </c>
      <c r="R62" s="133">
        <v>71.428571428571431</v>
      </c>
      <c r="S62" s="114">
        <f t="shared" si="0"/>
        <v>299924.07083333336</v>
      </c>
      <c r="T62" s="137" t="str">
        <f t="shared" si="1"/>
        <v>ผ่านเกณฑ์-แนวโน้มปสภ.ลดลง</v>
      </c>
      <c r="U62" s="87" t="str">
        <f t="shared" si="2"/>
        <v>ผ่านเกณฑ์</v>
      </c>
      <c r="V62" s="85">
        <f t="shared" si="5"/>
        <v>0</v>
      </c>
      <c r="W62" s="85">
        <f t="shared" si="3"/>
        <v>0</v>
      </c>
      <c r="X62" s="85">
        <f t="shared" si="4"/>
        <v>0</v>
      </c>
      <c r="Y62" s="85" t="str">
        <f t="shared" si="6"/>
        <v>-แนวโน้มปสภ.ลดลง</v>
      </c>
    </row>
    <row r="63" spans="1:25" x14ac:dyDescent="0.5">
      <c r="A63" s="109">
        <v>59</v>
      </c>
      <c r="B63" s="110" t="s">
        <v>191</v>
      </c>
      <c r="C63" s="111" t="s">
        <v>203</v>
      </c>
      <c r="D63" s="110" t="s">
        <v>204</v>
      </c>
      <c r="E63" s="112">
        <v>2</v>
      </c>
      <c r="F63" s="109">
        <v>3</v>
      </c>
      <c r="G63" s="113">
        <v>0.69</v>
      </c>
      <c r="H63" s="120">
        <v>6819248.3399999999</v>
      </c>
      <c r="I63" s="124"/>
      <c r="J63" s="109">
        <v>3</v>
      </c>
      <c r="K63" s="116">
        <v>71.428571428571431</v>
      </c>
      <c r="L63" s="117">
        <v>568270.69499999995</v>
      </c>
      <c r="M63" s="109">
        <v>7</v>
      </c>
      <c r="N63" s="123">
        <v>0.25809089430957893</v>
      </c>
      <c r="O63" s="121">
        <v>-3444916.05</v>
      </c>
      <c r="P63" s="142" t="s">
        <v>18</v>
      </c>
      <c r="Q63" s="109">
        <v>7</v>
      </c>
      <c r="R63" s="133">
        <v>57.142857142857139</v>
      </c>
      <c r="S63" s="114">
        <f t="shared" si="0"/>
        <v>-287076.33749999997</v>
      </c>
      <c r="T63" s="127" t="str">
        <f t="shared" si="1"/>
        <v>ไม่ผ่านเกณฑ์-แนวโน้มปสภ.ลดลง</v>
      </c>
      <c r="U63" s="87" t="str">
        <f t="shared" si="2"/>
        <v>ไม่ผ่านเกณฑ์</v>
      </c>
      <c r="V63" s="85">
        <f t="shared" si="5"/>
        <v>0</v>
      </c>
      <c r="W63" s="85">
        <f t="shared" si="3"/>
        <v>0</v>
      </c>
      <c r="X63" s="85">
        <f t="shared" si="4"/>
        <v>0</v>
      </c>
      <c r="Y63" s="85" t="str">
        <f t="shared" si="6"/>
        <v>-แนวโน้มปสภ.ลดลง</v>
      </c>
    </row>
    <row r="64" spans="1:25" x14ac:dyDescent="0.5">
      <c r="A64" s="109">
        <v>60</v>
      </c>
      <c r="B64" s="110" t="s">
        <v>191</v>
      </c>
      <c r="C64" s="111" t="s">
        <v>205</v>
      </c>
      <c r="D64" s="110" t="s">
        <v>206</v>
      </c>
      <c r="E64" s="112">
        <v>6</v>
      </c>
      <c r="F64" s="109">
        <v>1</v>
      </c>
      <c r="G64" s="113">
        <v>0.91</v>
      </c>
      <c r="H64" s="120">
        <v>190677.74</v>
      </c>
      <c r="I64" s="115"/>
      <c r="J64" s="109">
        <v>1</v>
      </c>
      <c r="K64" s="116">
        <v>71.428571428571431</v>
      </c>
      <c r="L64" s="117">
        <v>15889.811666666666</v>
      </c>
      <c r="M64" s="109">
        <v>2</v>
      </c>
      <c r="N64" s="123">
        <v>0.34149960191305029</v>
      </c>
      <c r="O64" s="121">
        <v>5644610.1200000001</v>
      </c>
      <c r="P64" s="115"/>
      <c r="Q64" s="109">
        <v>2</v>
      </c>
      <c r="R64" s="57">
        <v>42.857142857142854</v>
      </c>
      <c r="S64" s="114">
        <f t="shared" si="0"/>
        <v>470384.1766666667</v>
      </c>
      <c r="T64" s="137" t="str">
        <f t="shared" si="1"/>
        <v>ผ่านเกณฑ์-แนวโน้มปสภ.ลดลง</v>
      </c>
      <c r="U64" s="87" t="str">
        <f t="shared" si="2"/>
        <v>ผ่านเกณฑ์</v>
      </c>
      <c r="V64" s="85">
        <f t="shared" si="5"/>
        <v>0</v>
      </c>
      <c r="W64" s="85">
        <f t="shared" si="3"/>
        <v>0</v>
      </c>
      <c r="X64" s="85">
        <f t="shared" si="4"/>
        <v>0</v>
      </c>
      <c r="Y64" s="85" t="str">
        <f t="shared" si="6"/>
        <v>-แนวโน้มปสภ.ลดลง</v>
      </c>
    </row>
    <row r="65" spans="1:25" x14ac:dyDescent="0.5">
      <c r="A65" s="109">
        <v>61</v>
      </c>
      <c r="B65" s="110" t="s">
        <v>191</v>
      </c>
      <c r="C65" s="111" t="s">
        <v>207</v>
      </c>
      <c r="D65" s="110" t="s">
        <v>208</v>
      </c>
      <c r="E65" s="112">
        <v>5</v>
      </c>
      <c r="F65" s="109">
        <v>3</v>
      </c>
      <c r="G65" s="123">
        <v>0.41</v>
      </c>
      <c r="H65" s="120">
        <v>-1801929.59</v>
      </c>
      <c r="I65" s="115"/>
      <c r="J65" s="109">
        <v>3</v>
      </c>
      <c r="K65" s="116">
        <v>57.142857142857139</v>
      </c>
      <c r="L65" s="117">
        <v>-150160.79916666666</v>
      </c>
      <c r="M65" s="109">
        <v>6</v>
      </c>
      <c r="N65" s="123">
        <v>7.9619547731969276E-2</v>
      </c>
      <c r="O65" s="121">
        <v>-3035633.98</v>
      </c>
      <c r="P65" s="95" t="s">
        <v>18</v>
      </c>
      <c r="Q65" s="109">
        <v>6</v>
      </c>
      <c r="R65" s="133">
        <v>57.142857142857139</v>
      </c>
      <c r="S65" s="114">
        <f t="shared" si="0"/>
        <v>-252969.49833333332</v>
      </c>
      <c r="T65" s="127" t="str">
        <f t="shared" si="1"/>
        <v>ไม่ผ่านเกณฑ์-แนวโน้มปสภ.ลดลง</v>
      </c>
      <c r="U65" s="87" t="str">
        <f t="shared" si="2"/>
        <v>ไม่ผ่านเกณฑ์</v>
      </c>
      <c r="V65" s="85">
        <f t="shared" si="5"/>
        <v>0</v>
      </c>
      <c r="W65" s="85">
        <f t="shared" si="3"/>
        <v>0</v>
      </c>
      <c r="X65" s="85">
        <f t="shared" si="4"/>
        <v>0</v>
      </c>
      <c r="Y65" s="85" t="str">
        <f t="shared" si="6"/>
        <v>-แนวโน้มปสภ.ลดลง</v>
      </c>
    </row>
    <row r="66" spans="1:25" x14ac:dyDescent="0.5">
      <c r="A66" s="109">
        <v>62</v>
      </c>
      <c r="B66" s="110" t="s">
        <v>209</v>
      </c>
      <c r="C66" s="111" t="s">
        <v>210</v>
      </c>
      <c r="D66" s="110" t="s">
        <v>209</v>
      </c>
      <c r="E66" s="112">
        <v>16</v>
      </c>
      <c r="F66" s="109">
        <v>0</v>
      </c>
      <c r="G66" s="113">
        <v>1.78</v>
      </c>
      <c r="H66" s="120">
        <v>123245146.03</v>
      </c>
      <c r="I66" s="115"/>
      <c r="J66" s="109">
        <v>0</v>
      </c>
      <c r="K66" s="116">
        <v>71.428571428571431</v>
      </c>
      <c r="L66" s="117">
        <v>10270428.835833333</v>
      </c>
      <c r="M66" s="109">
        <v>1</v>
      </c>
      <c r="N66" s="139">
        <v>1.027804345423182</v>
      </c>
      <c r="O66" s="121">
        <v>-37561105.770000003</v>
      </c>
      <c r="P66" s="115"/>
      <c r="Q66" s="109">
        <v>1</v>
      </c>
      <c r="R66" s="133">
        <v>57.142857142857139</v>
      </c>
      <c r="S66" s="114">
        <f t="shared" si="0"/>
        <v>-3130092.1475000004</v>
      </c>
      <c r="T66" s="137" t="str">
        <f t="shared" si="1"/>
        <v>ผ่านเกณฑ์-แนวโน้มปสภ.ลดลง</v>
      </c>
      <c r="U66" s="87" t="str">
        <f t="shared" si="2"/>
        <v>ผ่านเกณฑ์</v>
      </c>
      <c r="V66" s="85">
        <f t="shared" si="5"/>
        <v>0</v>
      </c>
      <c r="W66" s="85">
        <f t="shared" si="3"/>
        <v>0</v>
      </c>
      <c r="X66" s="85">
        <f t="shared" si="4"/>
        <v>0</v>
      </c>
      <c r="Y66" s="85" t="str">
        <f t="shared" si="6"/>
        <v>-แนวโน้มปสภ.ลดลง</v>
      </c>
    </row>
    <row r="67" spans="1:25" x14ac:dyDescent="0.5">
      <c r="A67" s="109">
        <v>63</v>
      </c>
      <c r="B67" s="110" t="s">
        <v>209</v>
      </c>
      <c r="C67" s="111" t="s">
        <v>211</v>
      </c>
      <c r="D67" s="110" t="s">
        <v>212</v>
      </c>
      <c r="E67" s="112">
        <v>10</v>
      </c>
      <c r="F67" s="109">
        <v>4</v>
      </c>
      <c r="G67" s="113">
        <v>0.6</v>
      </c>
      <c r="H67" s="120">
        <v>-15625089.85</v>
      </c>
      <c r="I67" s="128" t="s">
        <v>12</v>
      </c>
      <c r="J67" s="109">
        <v>4</v>
      </c>
      <c r="K67" s="116">
        <v>71.428571428571431</v>
      </c>
      <c r="L67" s="117">
        <v>-1302090.8208333333</v>
      </c>
      <c r="M67" s="109">
        <v>7</v>
      </c>
      <c r="N67" s="123">
        <v>0.49230073913631989</v>
      </c>
      <c r="O67" s="121">
        <v>-2466880.58</v>
      </c>
      <c r="P67" s="142" t="s">
        <v>18</v>
      </c>
      <c r="Q67" s="109">
        <v>7</v>
      </c>
      <c r="R67" s="133">
        <v>100</v>
      </c>
      <c r="S67" s="114">
        <f t="shared" si="0"/>
        <v>-205573.38166666668</v>
      </c>
      <c r="T67" s="126" t="str">
        <f t="shared" si="1"/>
        <v>ไม่ผ่านเกณฑ์-แนวโน้มปสภ.ดีขึ้น</v>
      </c>
      <c r="U67" s="87" t="str">
        <f t="shared" si="2"/>
        <v>ไม่ผ่านเกณฑ์</v>
      </c>
      <c r="V67" s="85">
        <f t="shared" si="5"/>
        <v>1</v>
      </c>
      <c r="W67" s="85">
        <f t="shared" si="3"/>
        <v>0</v>
      </c>
      <c r="X67" s="85">
        <f t="shared" si="4"/>
        <v>0</v>
      </c>
      <c r="Y67" s="85" t="str">
        <f t="shared" si="6"/>
        <v>-แนวโน้มปสภ.ดีขึ้น</v>
      </c>
    </row>
    <row r="68" spans="1:25" x14ac:dyDescent="0.5">
      <c r="A68" s="109">
        <v>64</v>
      </c>
      <c r="B68" s="110" t="s">
        <v>209</v>
      </c>
      <c r="C68" s="111" t="s">
        <v>213</v>
      </c>
      <c r="D68" s="110" t="s">
        <v>214</v>
      </c>
      <c r="E68" s="112">
        <v>6</v>
      </c>
      <c r="F68" s="109">
        <v>1</v>
      </c>
      <c r="G68" s="113">
        <v>1.1100000000000001</v>
      </c>
      <c r="H68" s="120">
        <v>-4418276.24</v>
      </c>
      <c r="I68" s="115"/>
      <c r="J68" s="109">
        <v>1</v>
      </c>
      <c r="K68" s="116">
        <v>71.428571428571431</v>
      </c>
      <c r="L68" s="117">
        <v>-368189.6866666667</v>
      </c>
      <c r="M68" s="109">
        <v>7</v>
      </c>
      <c r="N68" s="123">
        <v>0.28494010475858561</v>
      </c>
      <c r="O68" s="121">
        <v>-4872435.16</v>
      </c>
      <c r="P68" s="142" t="s">
        <v>18</v>
      </c>
      <c r="Q68" s="109">
        <v>7</v>
      </c>
      <c r="R68" s="133">
        <v>85.714285714285708</v>
      </c>
      <c r="S68" s="114">
        <f t="shared" si="0"/>
        <v>-406036.26333333337</v>
      </c>
      <c r="T68" s="126" t="str">
        <f t="shared" si="1"/>
        <v>ไม่ผ่านเกณฑ์-แนวโน้มปสภ.ดีขึ้น</v>
      </c>
      <c r="U68" s="87" t="str">
        <f t="shared" si="2"/>
        <v>ไม่ผ่านเกณฑ์</v>
      </c>
      <c r="V68" s="85">
        <f t="shared" si="5"/>
        <v>1</v>
      </c>
      <c r="W68" s="85">
        <f t="shared" si="3"/>
        <v>0</v>
      </c>
      <c r="X68" s="85">
        <f t="shared" si="4"/>
        <v>0</v>
      </c>
      <c r="Y68" s="85" t="str">
        <f t="shared" si="6"/>
        <v>-แนวโน้มปสภ.ดีขึ้น</v>
      </c>
    </row>
    <row r="69" spans="1:25" x14ac:dyDescent="0.5">
      <c r="A69" s="109">
        <v>65</v>
      </c>
      <c r="B69" s="110" t="s">
        <v>209</v>
      </c>
      <c r="C69" s="111" t="s">
        <v>215</v>
      </c>
      <c r="D69" s="110" t="s">
        <v>216</v>
      </c>
      <c r="E69" s="112">
        <v>12</v>
      </c>
      <c r="F69" s="109">
        <v>7</v>
      </c>
      <c r="G69" s="123">
        <v>0.49</v>
      </c>
      <c r="H69" s="120">
        <v>-1424102.94</v>
      </c>
      <c r="I69" s="125" t="s">
        <v>18</v>
      </c>
      <c r="J69" s="109">
        <v>7</v>
      </c>
      <c r="K69" s="116">
        <v>71.428571428571431</v>
      </c>
      <c r="L69" s="117">
        <v>-118675.245</v>
      </c>
      <c r="M69" s="109">
        <v>7</v>
      </c>
      <c r="N69" s="123">
        <v>0.24043523904320982</v>
      </c>
      <c r="O69" s="121">
        <v>-7414793.1399999997</v>
      </c>
      <c r="P69" s="142" t="s">
        <v>18</v>
      </c>
      <c r="Q69" s="109">
        <v>7</v>
      </c>
      <c r="R69" s="133">
        <v>71.428571428571431</v>
      </c>
      <c r="S69" s="114">
        <f t="shared" si="0"/>
        <v>-617899.42833333334</v>
      </c>
      <c r="T69" s="127" t="str">
        <f t="shared" si="1"/>
        <v>ไม่ผ่านเกณฑ์-แนวโน้มปสภ.ลดลง</v>
      </c>
      <c r="U69" s="87" t="str">
        <f t="shared" si="2"/>
        <v>ไม่ผ่านเกณฑ์</v>
      </c>
      <c r="V69" s="85">
        <f t="shared" si="5"/>
        <v>0</v>
      </c>
      <c r="W69" s="85">
        <f t="shared" si="3"/>
        <v>0</v>
      </c>
      <c r="X69" s="85">
        <f t="shared" si="4"/>
        <v>0</v>
      </c>
      <c r="Y69" s="85" t="str">
        <f t="shared" si="6"/>
        <v>-แนวโน้มปสภ.ลดลง</v>
      </c>
    </row>
    <row r="70" spans="1:25" x14ac:dyDescent="0.5">
      <c r="A70" s="109">
        <v>66</v>
      </c>
      <c r="B70" s="110" t="s">
        <v>209</v>
      </c>
      <c r="C70" s="111" t="s">
        <v>217</v>
      </c>
      <c r="D70" s="110" t="s">
        <v>218</v>
      </c>
      <c r="E70" s="112">
        <v>10</v>
      </c>
      <c r="F70" s="109">
        <v>7</v>
      </c>
      <c r="G70" s="113">
        <v>0.54</v>
      </c>
      <c r="H70" s="120">
        <v>-21445360.989999998</v>
      </c>
      <c r="I70" s="128" t="s">
        <v>12</v>
      </c>
      <c r="J70" s="109">
        <v>7</v>
      </c>
      <c r="K70" s="116">
        <v>57.142857142857139</v>
      </c>
      <c r="L70" s="117">
        <v>-1787113.4158333333</v>
      </c>
      <c r="M70" s="109">
        <v>7</v>
      </c>
      <c r="N70" s="123">
        <v>0.29858236845706215</v>
      </c>
      <c r="O70" s="121">
        <v>2133305.15</v>
      </c>
      <c r="P70" s="142" t="s">
        <v>18</v>
      </c>
      <c r="Q70" s="109">
        <v>7</v>
      </c>
      <c r="R70" s="133">
        <v>71.428571428571431</v>
      </c>
      <c r="S70" s="114">
        <f t="shared" ref="S70:S92" si="7">O70/12</f>
        <v>177775.42916666667</v>
      </c>
      <c r="T70" s="126" t="str">
        <f t="shared" ref="T70:T92" si="8">_xlfn.CONCAT(U70&amp;Y70)</f>
        <v>ไม่ผ่านเกณฑ์-แนวโน้มปสภ.ดีขึ้น</v>
      </c>
      <c r="U70" s="87" t="str">
        <f t="shared" ref="U70:U92" si="9">IF($Q70&gt;=4,"ไม่ผ่านเกณฑ์","ผ่านเกณฑ์")</f>
        <v>ไม่ผ่านเกณฑ์</v>
      </c>
      <c r="V70" s="85">
        <f t="shared" si="5"/>
        <v>1</v>
      </c>
      <c r="W70" s="85">
        <f t="shared" ref="W70:W92" si="10">IF(AND($K70=$R70,$R70=100),1,0)</f>
        <v>0</v>
      </c>
      <c r="X70" s="85">
        <f t="shared" ref="X70:X92" si="11">IF(AND($K70=$R70,$S70&gt;$L70),1,0)</f>
        <v>0</v>
      </c>
      <c r="Y70" s="85" t="str">
        <f t="shared" si="6"/>
        <v>-แนวโน้มปสภ.ดีขึ้น</v>
      </c>
    </row>
    <row r="71" spans="1:25" x14ac:dyDescent="0.5">
      <c r="A71" s="109">
        <v>67</v>
      </c>
      <c r="B71" s="110" t="s">
        <v>209</v>
      </c>
      <c r="C71" s="111" t="s">
        <v>219</v>
      </c>
      <c r="D71" s="110" t="s">
        <v>220</v>
      </c>
      <c r="E71" s="112">
        <v>5</v>
      </c>
      <c r="F71" s="109">
        <v>3</v>
      </c>
      <c r="G71" s="113">
        <v>0.8</v>
      </c>
      <c r="H71" s="120">
        <v>-10221177.699999999</v>
      </c>
      <c r="I71" s="131"/>
      <c r="J71" s="109">
        <v>3</v>
      </c>
      <c r="K71" s="116">
        <v>57.142857142857139</v>
      </c>
      <c r="L71" s="117">
        <v>-851764.80833333323</v>
      </c>
      <c r="M71" s="109">
        <v>7</v>
      </c>
      <c r="N71" s="123">
        <v>0.26004449749049235</v>
      </c>
      <c r="O71" s="121">
        <v>-9013896.9000000004</v>
      </c>
      <c r="P71" s="142" t="s">
        <v>18</v>
      </c>
      <c r="Q71" s="109">
        <v>7</v>
      </c>
      <c r="R71" s="133">
        <v>71.428571428571431</v>
      </c>
      <c r="S71" s="114">
        <f t="shared" si="7"/>
        <v>-751158.07500000007</v>
      </c>
      <c r="T71" s="126" t="str">
        <f t="shared" si="8"/>
        <v>ไม่ผ่านเกณฑ์-แนวโน้มปสภ.ดีขึ้น</v>
      </c>
      <c r="U71" s="87" t="str">
        <f t="shared" si="9"/>
        <v>ไม่ผ่านเกณฑ์</v>
      </c>
      <c r="V71" s="85">
        <f t="shared" ref="V71:V92" si="12">IF($R71&gt;$K71,1,0)</f>
        <v>1</v>
      </c>
      <c r="W71" s="85">
        <f t="shared" si="10"/>
        <v>0</v>
      </c>
      <c r="X71" s="85">
        <f t="shared" si="11"/>
        <v>0</v>
      </c>
      <c r="Y71" s="85" t="str">
        <f t="shared" ref="Y71:Y92" si="13">IF(OR($W71+$V71&gt;0,$W71+$X71&gt;0),"-แนวโน้มปสภ.ดีขึ้น","-แนวโน้มปสภ.ลดลง")</f>
        <v>-แนวโน้มปสภ.ดีขึ้น</v>
      </c>
    </row>
    <row r="72" spans="1:25" x14ac:dyDescent="0.5">
      <c r="A72" s="109">
        <v>68</v>
      </c>
      <c r="B72" s="110" t="s">
        <v>221</v>
      </c>
      <c r="C72" s="111" t="s">
        <v>222</v>
      </c>
      <c r="D72" s="110" t="s">
        <v>221</v>
      </c>
      <c r="E72" s="112">
        <v>20</v>
      </c>
      <c r="F72" s="109">
        <v>1</v>
      </c>
      <c r="G72" s="113">
        <v>1.46</v>
      </c>
      <c r="H72" s="120">
        <v>102882876.63</v>
      </c>
      <c r="I72" s="115"/>
      <c r="J72" s="109">
        <v>1</v>
      </c>
      <c r="K72" s="116">
        <v>85.714285714285708</v>
      </c>
      <c r="L72" s="117">
        <v>8573573.0525000002</v>
      </c>
      <c r="M72" s="109">
        <v>1</v>
      </c>
      <c r="N72" s="139">
        <v>1.0901871189124683</v>
      </c>
      <c r="O72" s="121">
        <v>168407632.24000001</v>
      </c>
      <c r="P72" s="115"/>
      <c r="Q72" s="109">
        <v>1</v>
      </c>
      <c r="R72" s="133">
        <v>85.714285714285708</v>
      </c>
      <c r="S72" s="114">
        <f t="shared" si="7"/>
        <v>14033969.353333334</v>
      </c>
      <c r="T72" s="119" t="str">
        <f t="shared" si="8"/>
        <v>ผ่านเกณฑ์-แนวโน้มปสภ.ดีขึ้น</v>
      </c>
      <c r="U72" s="87" t="str">
        <f t="shared" si="9"/>
        <v>ผ่านเกณฑ์</v>
      </c>
      <c r="V72" s="85">
        <f t="shared" si="12"/>
        <v>0</v>
      </c>
      <c r="W72" s="85">
        <f t="shared" si="10"/>
        <v>0</v>
      </c>
      <c r="X72" s="85">
        <f t="shared" si="11"/>
        <v>1</v>
      </c>
      <c r="Y72" s="85" t="str">
        <f t="shared" si="13"/>
        <v>-แนวโน้มปสภ.ดีขึ้น</v>
      </c>
    </row>
    <row r="73" spans="1:25" x14ac:dyDescent="0.5">
      <c r="A73" s="109">
        <v>69</v>
      </c>
      <c r="B73" s="110" t="s">
        <v>221</v>
      </c>
      <c r="C73" s="111" t="s">
        <v>223</v>
      </c>
      <c r="D73" s="110" t="s">
        <v>224</v>
      </c>
      <c r="E73" s="112">
        <v>10</v>
      </c>
      <c r="F73" s="109">
        <v>4</v>
      </c>
      <c r="G73" s="113">
        <v>0.51</v>
      </c>
      <c r="H73" s="120">
        <v>4702995.9000000004</v>
      </c>
      <c r="I73" s="128" t="s">
        <v>10</v>
      </c>
      <c r="J73" s="109">
        <v>4</v>
      </c>
      <c r="K73" s="116">
        <v>85.714285714285708</v>
      </c>
      <c r="L73" s="117">
        <v>391916.32500000001</v>
      </c>
      <c r="M73" s="109">
        <v>6</v>
      </c>
      <c r="N73" s="123">
        <v>0.29351941161390427</v>
      </c>
      <c r="O73" s="121">
        <v>4341187.83</v>
      </c>
      <c r="P73" s="95" t="s">
        <v>18</v>
      </c>
      <c r="Q73" s="109">
        <v>6</v>
      </c>
      <c r="R73" s="133">
        <v>100</v>
      </c>
      <c r="S73" s="114">
        <f t="shared" si="7"/>
        <v>361765.65250000003</v>
      </c>
      <c r="T73" s="126" t="str">
        <f t="shared" si="8"/>
        <v>ไม่ผ่านเกณฑ์-แนวโน้มปสภ.ดีขึ้น</v>
      </c>
      <c r="U73" s="87" t="str">
        <f t="shared" si="9"/>
        <v>ไม่ผ่านเกณฑ์</v>
      </c>
      <c r="V73" s="85">
        <f t="shared" si="12"/>
        <v>1</v>
      </c>
      <c r="W73" s="85">
        <f t="shared" si="10"/>
        <v>0</v>
      </c>
      <c r="X73" s="85">
        <f t="shared" si="11"/>
        <v>0</v>
      </c>
      <c r="Y73" s="85" t="str">
        <f t="shared" si="13"/>
        <v>-แนวโน้มปสภ.ดีขึ้น</v>
      </c>
    </row>
    <row r="74" spans="1:25" x14ac:dyDescent="0.5">
      <c r="A74" s="109">
        <v>70</v>
      </c>
      <c r="B74" s="110" t="s">
        <v>221</v>
      </c>
      <c r="C74" s="111" t="s">
        <v>225</v>
      </c>
      <c r="D74" s="110" t="s">
        <v>226</v>
      </c>
      <c r="E74" s="112">
        <v>9</v>
      </c>
      <c r="F74" s="109">
        <v>4</v>
      </c>
      <c r="G74" s="113">
        <v>0.53</v>
      </c>
      <c r="H74" s="120">
        <v>9084937.0600000005</v>
      </c>
      <c r="I74" s="128" t="s">
        <v>10</v>
      </c>
      <c r="J74" s="109">
        <v>4</v>
      </c>
      <c r="K74" s="116">
        <v>71.428571428571431</v>
      </c>
      <c r="L74" s="117">
        <v>757078.08833333338</v>
      </c>
      <c r="M74" s="109">
        <v>7</v>
      </c>
      <c r="N74" s="123">
        <v>0.25331567565735358</v>
      </c>
      <c r="O74" s="121">
        <v>4121346.36</v>
      </c>
      <c r="P74" s="142" t="s">
        <v>18</v>
      </c>
      <c r="Q74" s="109">
        <v>7</v>
      </c>
      <c r="R74" s="133">
        <v>71.428571428571431</v>
      </c>
      <c r="S74" s="114">
        <f t="shared" si="7"/>
        <v>343445.52999999997</v>
      </c>
      <c r="T74" s="127" t="str">
        <f t="shared" si="8"/>
        <v>ไม่ผ่านเกณฑ์-แนวโน้มปสภ.ลดลง</v>
      </c>
      <c r="U74" s="87" t="str">
        <f t="shared" si="9"/>
        <v>ไม่ผ่านเกณฑ์</v>
      </c>
      <c r="V74" s="85">
        <f t="shared" si="12"/>
        <v>0</v>
      </c>
      <c r="W74" s="85">
        <f t="shared" si="10"/>
        <v>0</v>
      </c>
      <c r="X74" s="85">
        <f t="shared" si="11"/>
        <v>0</v>
      </c>
      <c r="Y74" s="85" t="str">
        <f t="shared" si="13"/>
        <v>-แนวโน้มปสภ.ลดลง</v>
      </c>
    </row>
    <row r="75" spans="1:25" x14ac:dyDescent="0.5">
      <c r="A75" s="109">
        <v>71</v>
      </c>
      <c r="B75" s="110" t="s">
        <v>221</v>
      </c>
      <c r="C75" s="111" t="s">
        <v>227</v>
      </c>
      <c r="D75" s="110" t="s">
        <v>228</v>
      </c>
      <c r="E75" s="112">
        <v>16</v>
      </c>
      <c r="F75" s="109">
        <v>3</v>
      </c>
      <c r="G75" s="113">
        <v>0.69</v>
      </c>
      <c r="H75" s="120">
        <v>-14932335.560000001</v>
      </c>
      <c r="I75" s="115"/>
      <c r="J75" s="109">
        <v>3</v>
      </c>
      <c r="K75" s="116">
        <v>57.142857142857139</v>
      </c>
      <c r="L75" s="117">
        <v>-1244361.2966666666</v>
      </c>
      <c r="M75" s="109">
        <v>3</v>
      </c>
      <c r="N75" s="139">
        <v>0.5653674379875413</v>
      </c>
      <c r="O75" s="121">
        <v>7309085.5499999998</v>
      </c>
      <c r="P75" s="115"/>
      <c r="Q75" s="109">
        <v>3</v>
      </c>
      <c r="R75" s="133">
        <v>57.142857142857139</v>
      </c>
      <c r="S75" s="114">
        <f t="shared" si="7"/>
        <v>609090.46250000002</v>
      </c>
      <c r="T75" s="119" t="str">
        <f t="shared" si="8"/>
        <v>ผ่านเกณฑ์-แนวโน้มปสภ.ดีขึ้น</v>
      </c>
      <c r="U75" s="87" t="str">
        <f t="shared" si="9"/>
        <v>ผ่านเกณฑ์</v>
      </c>
      <c r="V75" s="85">
        <f t="shared" si="12"/>
        <v>0</v>
      </c>
      <c r="W75" s="85">
        <f t="shared" si="10"/>
        <v>0</v>
      </c>
      <c r="X75" s="85">
        <f t="shared" si="11"/>
        <v>1</v>
      </c>
      <c r="Y75" s="85" t="str">
        <f t="shared" si="13"/>
        <v>-แนวโน้มปสภ.ดีขึ้น</v>
      </c>
    </row>
    <row r="76" spans="1:25" x14ac:dyDescent="0.5">
      <c r="A76" s="109">
        <v>72</v>
      </c>
      <c r="B76" s="110" t="s">
        <v>221</v>
      </c>
      <c r="C76" s="111" t="s">
        <v>229</v>
      </c>
      <c r="D76" s="110" t="s">
        <v>230</v>
      </c>
      <c r="E76" s="112">
        <v>2</v>
      </c>
      <c r="F76" s="109">
        <v>1</v>
      </c>
      <c r="G76" s="113">
        <v>3.47</v>
      </c>
      <c r="H76" s="120">
        <v>1963373.6</v>
      </c>
      <c r="I76" s="115"/>
      <c r="J76" s="109">
        <v>1</v>
      </c>
      <c r="K76" s="122">
        <v>42.857142857142854</v>
      </c>
      <c r="L76" s="117">
        <v>163614.46666666667</v>
      </c>
      <c r="M76" s="109">
        <v>0</v>
      </c>
      <c r="N76" s="139">
        <v>5.9052847874884655</v>
      </c>
      <c r="O76" s="121">
        <v>9075459.7699999996</v>
      </c>
      <c r="P76" s="115"/>
      <c r="Q76" s="109">
        <v>0</v>
      </c>
      <c r="R76" s="133">
        <v>57.142857142857139</v>
      </c>
      <c r="S76" s="114">
        <f t="shared" si="7"/>
        <v>756288.31416666659</v>
      </c>
      <c r="T76" s="119" t="str">
        <f t="shared" si="8"/>
        <v>ผ่านเกณฑ์-แนวโน้มปสภ.ดีขึ้น</v>
      </c>
      <c r="U76" s="87" t="str">
        <f t="shared" si="9"/>
        <v>ผ่านเกณฑ์</v>
      </c>
      <c r="V76" s="85">
        <f t="shared" si="12"/>
        <v>1</v>
      </c>
      <c r="W76" s="85">
        <f t="shared" si="10"/>
        <v>0</v>
      </c>
      <c r="X76" s="85">
        <f t="shared" si="11"/>
        <v>0</v>
      </c>
      <c r="Y76" s="85" t="str">
        <f t="shared" si="13"/>
        <v>-แนวโน้มปสภ.ดีขึ้น</v>
      </c>
    </row>
    <row r="77" spans="1:25" x14ac:dyDescent="0.5">
      <c r="A77" s="109">
        <v>73</v>
      </c>
      <c r="B77" s="110" t="s">
        <v>221</v>
      </c>
      <c r="C77" s="111" t="s">
        <v>231</v>
      </c>
      <c r="D77" s="110" t="s">
        <v>232</v>
      </c>
      <c r="E77" s="112">
        <v>6</v>
      </c>
      <c r="F77" s="109">
        <v>3</v>
      </c>
      <c r="G77" s="113">
        <v>0.63</v>
      </c>
      <c r="H77" s="120">
        <v>7326011.3799999999</v>
      </c>
      <c r="I77" s="131"/>
      <c r="J77" s="109">
        <v>3</v>
      </c>
      <c r="K77" s="116">
        <v>71.428571428571431</v>
      </c>
      <c r="L77" s="117">
        <v>610500.94833333336</v>
      </c>
      <c r="M77" s="109">
        <v>5</v>
      </c>
      <c r="N77" s="139">
        <v>0.6174960690579171</v>
      </c>
      <c r="O77" s="121">
        <v>3030398.26</v>
      </c>
      <c r="P77" s="88" t="s">
        <v>10</v>
      </c>
      <c r="Q77" s="109">
        <v>5</v>
      </c>
      <c r="R77" s="133">
        <v>71.428571428571431</v>
      </c>
      <c r="S77" s="114">
        <f t="shared" si="7"/>
        <v>252533.18833333332</v>
      </c>
      <c r="T77" s="127" t="str">
        <f t="shared" si="8"/>
        <v>ไม่ผ่านเกณฑ์-แนวโน้มปสภ.ลดลง</v>
      </c>
      <c r="U77" s="87" t="str">
        <f t="shared" si="9"/>
        <v>ไม่ผ่านเกณฑ์</v>
      </c>
      <c r="V77" s="85">
        <f t="shared" si="12"/>
        <v>0</v>
      </c>
      <c r="W77" s="85">
        <f t="shared" si="10"/>
        <v>0</v>
      </c>
      <c r="X77" s="85">
        <f t="shared" si="11"/>
        <v>0</v>
      </c>
      <c r="Y77" s="85" t="str">
        <f t="shared" si="13"/>
        <v>-แนวโน้มปสภ.ลดลง</v>
      </c>
    </row>
    <row r="78" spans="1:25" x14ac:dyDescent="0.5">
      <c r="A78" s="109">
        <v>74</v>
      </c>
      <c r="B78" s="110" t="s">
        <v>221</v>
      </c>
      <c r="C78" s="111" t="s">
        <v>233</v>
      </c>
      <c r="D78" s="110" t="s">
        <v>234</v>
      </c>
      <c r="E78" s="112">
        <v>13</v>
      </c>
      <c r="F78" s="109">
        <v>3</v>
      </c>
      <c r="G78" s="123">
        <v>0.47</v>
      </c>
      <c r="H78" s="120">
        <v>26200937.84</v>
      </c>
      <c r="I78" s="131"/>
      <c r="J78" s="109">
        <v>3</v>
      </c>
      <c r="K78" s="116">
        <v>85.714285714285708</v>
      </c>
      <c r="L78" s="117">
        <v>2183411.4866666668</v>
      </c>
      <c r="M78" s="109">
        <v>7</v>
      </c>
      <c r="N78" s="123">
        <v>0.24419023893332703</v>
      </c>
      <c r="O78" s="121">
        <v>11192932.630000001</v>
      </c>
      <c r="P78" s="142" t="s">
        <v>18</v>
      </c>
      <c r="Q78" s="109">
        <v>7</v>
      </c>
      <c r="R78" s="133">
        <v>85.714285714285708</v>
      </c>
      <c r="S78" s="114">
        <f t="shared" si="7"/>
        <v>932744.38583333336</v>
      </c>
      <c r="T78" s="127" t="str">
        <f t="shared" si="8"/>
        <v>ไม่ผ่านเกณฑ์-แนวโน้มปสภ.ลดลง</v>
      </c>
      <c r="U78" s="87" t="str">
        <f t="shared" si="9"/>
        <v>ไม่ผ่านเกณฑ์</v>
      </c>
      <c r="V78" s="85">
        <f t="shared" si="12"/>
        <v>0</v>
      </c>
      <c r="W78" s="85">
        <f t="shared" si="10"/>
        <v>0</v>
      </c>
      <c r="X78" s="85">
        <f t="shared" si="11"/>
        <v>0</v>
      </c>
      <c r="Y78" s="85" t="str">
        <f t="shared" si="13"/>
        <v>-แนวโน้มปสภ.ลดลง</v>
      </c>
    </row>
    <row r="79" spans="1:25" x14ac:dyDescent="0.5">
      <c r="A79" s="109">
        <v>75</v>
      </c>
      <c r="B79" s="110" t="s">
        <v>221</v>
      </c>
      <c r="C79" s="111" t="s">
        <v>235</v>
      </c>
      <c r="D79" s="110" t="s">
        <v>236</v>
      </c>
      <c r="E79" s="112">
        <v>5</v>
      </c>
      <c r="F79" s="109">
        <v>4</v>
      </c>
      <c r="G79" s="113">
        <v>0.71</v>
      </c>
      <c r="H79" s="120">
        <v>555013.93999999994</v>
      </c>
      <c r="I79" s="128" t="s">
        <v>10</v>
      </c>
      <c r="J79" s="109">
        <v>4</v>
      </c>
      <c r="K79" s="116">
        <v>85.714285714285708</v>
      </c>
      <c r="L79" s="117">
        <v>46251.16166666666</v>
      </c>
      <c r="M79" s="109">
        <v>7</v>
      </c>
      <c r="N79" s="139">
        <v>0.5002614548246207</v>
      </c>
      <c r="O79" s="121">
        <v>-2720891.75</v>
      </c>
      <c r="P79" s="93" t="s">
        <v>12</v>
      </c>
      <c r="Q79" s="109">
        <v>7</v>
      </c>
      <c r="R79" s="133">
        <v>71.428571428571431</v>
      </c>
      <c r="S79" s="114">
        <f t="shared" si="7"/>
        <v>-226740.97916666666</v>
      </c>
      <c r="T79" s="127" t="str">
        <f t="shared" si="8"/>
        <v>ไม่ผ่านเกณฑ์-แนวโน้มปสภ.ลดลง</v>
      </c>
      <c r="U79" s="87" t="str">
        <f t="shared" si="9"/>
        <v>ไม่ผ่านเกณฑ์</v>
      </c>
      <c r="V79" s="85">
        <f t="shared" si="12"/>
        <v>0</v>
      </c>
      <c r="W79" s="85">
        <f t="shared" si="10"/>
        <v>0</v>
      </c>
      <c r="X79" s="85">
        <f t="shared" si="11"/>
        <v>0</v>
      </c>
      <c r="Y79" s="85" t="str">
        <f t="shared" si="13"/>
        <v>-แนวโน้มปสภ.ลดลง</v>
      </c>
    </row>
    <row r="80" spans="1:25" x14ac:dyDescent="0.5">
      <c r="A80" s="109">
        <v>76</v>
      </c>
      <c r="B80" s="110" t="s">
        <v>221</v>
      </c>
      <c r="C80" s="111" t="s">
        <v>237</v>
      </c>
      <c r="D80" s="110" t="s">
        <v>238</v>
      </c>
      <c r="E80" s="112">
        <v>5</v>
      </c>
      <c r="F80" s="109">
        <v>3</v>
      </c>
      <c r="G80" s="123">
        <v>0.48</v>
      </c>
      <c r="H80" s="120">
        <v>4723432.5</v>
      </c>
      <c r="I80" s="131"/>
      <c r="J80" s="109">
        <v>3</v>
      </c>
      <c r="K80" s="116">
        <v>71.428571428571431</v>
      </c>
      <c r="L80" s="117">
        <v>393619.375</v>
      </c>
      <c r="M80" s="109">
        <v>5</v>
      </c>
      <c r="N80" s="123">
        <v>0.18845864094490816</v>
      </c>
      <c r="O80" s="121">
        <v>7694475.46</v>
      </c>
      <c r="P80" s="88" t="s">
        <v>10</v>
      </c>
      <c r="Q80" s="109">
        <v>5</v>
      </c>
      <c r="R80" s="133">
        <v>85.714285714285708</v>
      </c>
      <c r="S80" s="114">
        <f t="shared" si="7"/>
        <v>641206.28833333333</v>
      </c>
      <c r="T80" s="126" t="str">
        <f t="shared" si="8"/>
        <v>ไม่ผ่านเกณฑ์-แนวโน้มปสภ.ดีขึ้น</v>
      </c>
      <c r="U80" s="87" t="str">
        <f t="shared" si="9"/>
        <v>ไม่ผ่านเกณฑ์</v>
      </c>
      <c r="V80" s="85">
        <f t="shared" si="12"/>
        <v>1</v>
      </c>
      <c r="W80" s="85">
        <f t="shared" si="10"/>
        <v>0</v>
      </c>
      <c r="X80" s="85">
        <f t="shared" si="11"/>
        <v>0</v>
      </c>
      <c r="Y80" s="85" t="str">
        <f t="shared" si="13"/>
        <v>-แนวโน้มปสภ.ดีขึ้น</v>
      </c>
    </row>
    <row r="81" spans="1:25" x14ac:dyDescent="0.5">
      <c r="A81" s="109">
        <v>77</v>
      </c>
      <c r="B81" s="110" t="s">
        <v>221</v>
      </c>
      <c r="C81" s="111" t="s">
        <v>239</v>
      </c>
      <c r="D81" s="110" t="s">
        <v>240</v>
      </c>
      <c r="E81" s="112">
        <v>6</v>
      </c>
      <c r="F81" s="109">
        <v>1</v>
      </c>
      <c r="G81" s="113">
        <v>1.1599999999999999</v>
      </c>
      <c r="H81" s="120">
        <v>-2417503.54</v>
      </c>
      <c r="I81" s="115"/>
      <c r="J81" s="109">
        <v>1</v>
      </c>
      <c r="K81" s="116">
        <v>100</v>
      </c>
      <c r="L81" s="117">
        <v>-201458.62833333333</v>
      </c>
      <c r="M81" s="109">
        <v>5</v>
      </c>
      <c r="N81" s="123">
        <v>0.48631222856740169</v>
      </c>
      <c r="O81" s="121">
        <v>-762849.63</v>
      </c>
      <c r="P81" s="93" t="s">
        <v>12</v>
      </c>
      <c r="Q81" s="109">
        <v>5</v>
      </c>
      <c r="R81" s="133">
        <v>100</v>
      </c>
      <c r="S81" s="114">
        <f t="shared" si="7"/>
        <v>-63570.802499999998</v>
      </c>
      <c r="T81" s="126" t="str">
        <f t="shared" si="8"/>
        <v>ไม่ผ่านเกณฑ์-แนวโน้มปสภ.ดีขึ้น</v>
      </c>
      <c r="U81" s="87" t="str">
        <f t="shared" si="9"/>
        <v>ไม่ผ่านเกณฑ์</v>
      </c>
      <c r="V81" s="85">
        <f t="shared" si="12"/>
        <v>0</v>
      </c>
      <c r="W81" s="85">
        <f t="shared" si="10"/>
        <v>1</v>
      </c>
      <c r="X81" s="85">
        <f t="shared" si="11"/>
        <v>1</v>
      </c>
      <c r="Y81" s="85" t="str">
        <f t="shared" si="13"/>
        <v>-แนวโน้มปสภ.ดีขึ้น</v>
      </c>
    </row>
    <row r="82" spans="1:25" x14ac:dyDescent="0.5">
      <c r="A82" s="109">
        <v>78</v>
      </c>
      <c r="B82" s="110" t="s">
        <v>221</v>
      </c>
      <c r="C82" s="111" t="s">
        <v>241</v>
      </c>
      <c r="D82" s="110" t="s">
        <v>242</v>
      </c>
      <c r="E82" s="112">
        <v>9</v>
      </c>
      <c r="F82" s="109">
        <v>3</v>
      </c>
      <c r="G82" s="113">
        <v>0.52</v>
      </c>
      <c r="H82" s="120">
        <v>-4231685.7</v>
      </c>
      <c r="I82" s="115"/>
      <c r="J82" s="109">
        <v>3</v>
      </c>
      <c r="K82" s="116">
        <v>100</v>
      </c>
      <c r="L82" s="117">
        <v>-352640.47500000003</v>
      </c>
      <c r="M82" s="109">
        <v>2</v>
      </c>
      <c r="N82" s="123">
        <v>0.26818176893979723</v>
      </c>
      <c r="O82" s="121">
        <v>20348029.140000001</v>
      </c>
      <c r="P82" s="115"/>
      <c r="Q82" s="109">
        <v>2</v>
      </c>
      <c r="R82" s="133">
        <v>85.714285714285708</v>
      </c>
      <c r="S82" s="114">
        <f t="shared" si="7"/>
        <v>1695669.095</v>
      </c>
      <c r="T82" s="137" t="str">
        <f t="shared" si="8"/>
        <v>ผ่านเกณฑ์-แนวโน้มปสภ.ลดลง</v>
      </c>
      <c r="U82" s="87" t="str">
        <f t="shared" si="9"/>
        <v>ผ่านเกณฑ์</v>
      </c>
      <c r="V82" s="85">
        <f t="shared" si="12"/>
        <v>0</v>
      </c>
      <c r="W82" s="85">
        <f t="shared" si="10"/>
        <v>0</v>
      </c>
      <c r="X82" s="85">
        <f t="shared" si="11"/>
        <v>0</v>
      </c>
      <c r="Y82" s="85" t="str">
        <f t="shared" si="13"/>
        <v>-แนวโน้มปสภ.ลดลง</v>
      </c>
    </row>
    <row r="83" spans="1:25" x14ac:dyDescent="0.5">
      <c r="A83" s="109">
        <v>79</v>
      </c>
      <c r="B83" s="110" t="s">
        <v>221</v>
      </c>
      <c r="C83" s="111" t="s">
        <v>243</v>
      </c>
      <c r="D83" s="110" t="s">
        <v>244</v>
      </c>
      <c r="E83" s="112">
        <v>13</v>
      </c>
      <c r="F83" s="109">
        <v>6</v>
      </c>
      <c r="G83" s="113">
        <v>0.6</v>
      </c>
      <c r="H83" s="120">
        <v>-86855.72</v>
      </c>
      <c r="I83" s="128" t="s">
        <v>12</v>
      </c>
      <c r="J83" s="109">
        <v>6</v>
      </c>
      <c r="K83" s="116">
        <v>71.428571428571431</v>
      </c>
      <c r="L83" s="117">
        <v>-7237.9766666666665</v>
      </c>
      <c r="M83" s="109">
        <v>6</v>
      </c>
      <c r="N83" s="139">
        <v>0.52714253482898132</v>
      </c>
      <c r="O83" s="121">
        <v>14971360.65</v>
      </c>
      <c r="P83" s="88" t="s">
        <v>10</v>
      </c>
      <c r="Q83" s="109">
        <v>6</v>
      </c>
      <c r="R83" s="133">
        <v>100</v>
      </c>
      <c r="S83" s="114">
        <f t="shared" si="7"/>
        <v>1247613.3875</v>
      </c>
      <c r="T83" s="126" t="str">
        <f t="shared" si="8"/>
        <v>ไม่ผ่านเกณฑ์-แนวโน้มปสภ.ดีขึ้น</v>
      </c>
      <c r="U83" s="87" t="str">
        <f t="shared" si="9"/>
        <v>ไม่ผ่านเกณฑ์</v>
      </c>
      <c r="V83" s="85">
        <f t="shared" si="12"/>
        <v>1</v>
      </c>
      <c r="W83" s="85">
        <f t="shared" si="10"/>
        <v>0</v>
      </c>
      <c r="X83" s="85">
        <f t="shared" si="11"/>
        <v>0</v>
      </c>
      <c r="Y83" s="85" t="str">
        <f t="shared" si="13"/>
        <v>-แนวโน้มปสภ.ดีขึ้น</v>
      </c>
    </row>
    <row r="84" spans="1:25" x14ac:dyDescent="0.5">
      <c r="A84" s="109">
        <v>80</v>
      </c>
      <c r="B84" s="110" t="s">
        <v>221</v>
      </c>
      <c r="C84" s="111" t="s">
        <v>245</v>
      </c>
      <c r="D84" s="110" t="s">
        <v>246</v>
      </c>
      <c r="E84" s="112">
        <v>6</v>
      </c>
      <c r="F84" s="109">
        <v>1</v>
      </c>
      <c r="G84" s="113">
        <v>1.73</v>
      </c>
      <c r="H84" s="120">
        <v>-6096380.1399999997</v>
      </c>
      <c r="I84" s="115"/>
      <c r="J84" s="109">
        <v>1</v>
      </c>
      <c r="K84" s="116">
        <v>85.714285714285708</v>
      </c>
      <c r="L84" s="117">
        <v>-508031.67833333329</v>
      </c>
      <c r="M84" s="109">
        <v>1</v>
      </c>
      <c r="N84" s="139">
        <v>0.82012275985283356</v>
      </c>
      <c r="O84" s="121">
        <v>-15541644.689999999</v>
      </c>
      <c r="P84" s="115"/>
      <c r="Q84" s="109">
        <v>1</v>
      </c>
      <c r="R84" s="133">
        <v>85.714285714285708</v>
      </c>
      <c r="S84" s="114">
        <f t="shared" si="7"/>
        <v>-1295137.0574999999</v>
      </c>
      <c r="T84" s="137" t="str">
        <f t="shared" si="8"/>
        <v>ผ่านเกณฑ์-แนวโน้มปสภ.ลดลง</v>
      </c>
      <c r="U84" s="87" t="str">
        <f t="shared" si="9"/>
        <v>ผ่านเกณฑ์</v>
      </c>
      <c r="V84" s="85">
        <f t="shared" si="12"/>
        <v>0</v>
      </c>
      <c r="W84" s="85">
        <f t="shared" si="10"/>
        <v>0</v>
      </c>
      <c r="X84" s="85">
        <f t="shared" si="11"/>
        <v>0</v>
      </c>
      <c r="Y84" s="85" t="str">
        <f t="shared" si="13"/>
        <v>-แนวโน้มปสภ.ลดลง</v>
      </c>
    </row>
    <row r="85" spans="1:25" x14ac:dyDescent="0.5">
      <c r="A85" s="109">
        <v>81</v>
      </c>
      <c r="B85" s="110" t="s">
        <v>221</v>
      </c>
      <c r="C85" s="111" t="s">
        <v>247</v>
      </c>
      <c r="D85" s="110" t="s">
        <v>248</v>
      </c>
      <c r="E85" s="112">
        <v>13</v>
      </c>
      <c r="F85" s="109">
        <v>4</v>
      </c>
      <c r="G85" s="113">
        <v>0.68</v>
      </c>
      <c r="H85" s="120">
        <v>-8611584.5199999996</v>
      </c>
      <c r="I85" s="128" t="s">
        <v>12</v>
      </c>
      <c r="J85" s="109">
        <v>4</v>
      </c>
      <c r="K85" s="116">
        <v>57.142857142857139</v>
      </c>
      <c r="L85" s="117">
        <v>-717632.04333333333</v>
      </c>
      <c r="M85" s="109">
        <v>4</v>
      </c>
      <c r="N85" s="123">
        <v>0.49306464932394983</v>
      </c>
      <c r="O85" s="121">
        <v>1320228.97</v>
      </c>
      <c r="P85" s="88" t="s">
        <v>10</v>
      </c>
      <c r="Q85" s="109">
        <v>4</v>
      </c>
      <c r="R85" s="133">
        <v>100</v>
      </c>
      <c r="S85" s="114">
        <f t="shared" si="7"/>
        <v>110019.08083333333</v>
      </c>
      <c r="T85" s="126" t="str">
        <f t="shared" si="8"/>
        <v>ไม่ผ่านเกณฑ์-แนวโน้มปสภ.ดีขึ้น</v>
      </c>
      <c r="U85" s="87" t="str">
        <f t="shared" si="9"/>
        <v>ไม่ผ่านเกณฑ์</v>
      </c>
      <c r="V85" s="85">
        <f t="shared" si="12"/>
        <v>1</v>
      </c>
      <c r="W85" s="85">
        <f t="shared" si="10"/>
        <v>0</v>
      </c>
      <c r="X85" s="85">
        <f t="shared" si="11"/>
        <v>0</v>
      </c>
      <c r="Y85" s="85" t="str">
        <f t="shared" si="13"/>
        <v>-แนวโน้มปสภ.ดีขึ้น</v>
      </c>
    </row>
    <row r="86" spans="1:25" x14ac:dyDescent="0.5">
      <c r="A86" s="109">
        <v>82</v>
      </c>
      <c r="B86" s="110" t="s">
        <v>221</v>
      </c>
      <c r="C86" s="111" t="s">
        <v>249</v>
      </c>
      <c r="D86" s="110" t="s">
        <v>250</v>
      </c>
      <c r="E86" s="112">
        <v>5</v>
      </c>
      <c r="F86" s="109">
        <v>4</v>
      </c>
      <c r="G86" s="113">
        <v>0.78</v>
      </c>
      <c r="H86" s="120">
        <v>568626.57999999996</v>
      </c>
      <c r="I86" s="128" t="s">
        <v>10</v>
      </c>
      <c r="J86" s="109">
        <v>4</v>
      </c>
      <c r="K86" s="116">
        <v>85.714285714285708</v>
      </c>
      <c r="L86" s="117">
        <v>47385.548333333332</v>
      </c>
      <c r="M86" s="109">
        <v>7</v>
      </c>
      <c r="N86" s="123">
        <v>0.41424939542837697</v>
      </c>
      <c r="O86" s="121">
        <v>4675912.22</v>
      </c>
      <c r="P86" s="142" t="s">
        <v>18</v>
      </c>
      <c r="Q86" s="109">
        <v>7</v>
      </c>
      <c r="R86" s="133">
        <v>85.714285714285708</v>
      </c>
      <c r="S86" s="114">
        <f t="shared" si="7"/>
        <v>389659.35166666663</v>
      </c>
      <c r="T86" s="126" t="str">
        <f t="shared" si="8"/>
        <v>ไม่ผ่านเกณฑ์-แนวโน้มปสภ.ดีขึ้น</v>
      </c>
      <c r="U86" s="87" t="str">
        <f t="shared" si="9"/>
        <v>ไม่ผ่านเกณฑ์</v>
      </c>
      <c r="V86" s="85">
        <f t="shared" si="12"/>
        <v>0</v>
      </c>
      <c r="W86" s="85">
        <f t="shared" si="10"/>
        <v>0</v>
      </c>
      <c r="X86" s="85">
        <f t="shared" si="11"/>
        <v>1</v>
      </c>
      <c r="Y86" s="85" t="str">
        <f t="shared" si="13"/>
        <v>-แนวโน้มปสภ.ดีขึ้น</v>
      </c>
    </row>
    <row r="87" spans="1:25" x14ac:dyDescent="0.5">
      <c r="A87" s="109">
        <v>83</v>
      </c>
      <c r="B87" s="110" t="s">
        <v>221</v>
      </c>
      <c r="C87" s="111" t="s">
        <v>251</v>
      </c>
      <c r="D87" s="110" t="s">
        <v>252</v>
      </c>
      <c r="E87" s="112">
        <v>5</v>
      </c>
      <c r="F87" s="109">
        <v>3</v>
      </c>
      <c r="G87" s="123">
        <v>0.44</v>
      </c>
      <c r="H87" s="120">
        <v>-970535.93</v>
      </c>
      <c r="I87" s="131"/>
      <c r="J87" s="109">
        <v>3</v>
      </c>
      <c r="K87" s="122">
        <v>42.857142857142854</v>
      </c>
      <c r="L87" s="117">
        <v>-80877.994166666671</v>
      </c>
      <c r="M87" s="109">
        <v>3</v>
      </c>
      <c r="N87" s="123">
        <v>0.26865951309544234</v>
      </c>
      <c r="O87" s="121">
        <v>2526808.6</v>
      </c>
      <c r="P87" s="115"/>
      <c r="Q87" s="109">
        <v>3</v>
      </c>
      <c r="R87" s="133">
        <v>85.714285714285708</v>
      </c>
      <c r="S87" s="114">
        <f t="shared" si="7"/>
        <v>210567.38333333333</v>
      </c>
      <c r="T87" s="119" t="str">
        <f t="shared" si="8"/>
        <v>ผ่านเกณฑ์-แนวโน้มปสภ.ดีขึ้น</v>
      </c>
      <c r="U87" s="87" t="str">
        <f t="shared" si="9"/>
        <v>ผ่านเกณฑ์</v>
      </c>
      <c r="V87" s="85">
        <f t="shared" si="12"/>
        <v>1</v>
      </c>
      <c r="W87" s="85">
        <f t="shared" si="10"/>
        <v>0</v>
      </c>
      <c r="X87" s="85">
        <f t="shared" si="11"/>
        <v>0</v>
      </c>
      <c r="Y87" s="85" t="str">
        <f t="shared" si="13"/>
        <v>-แนวโน้มปสภ.ดีขึ้น</v>
      </c>
    </row>
    <row r="88" spans="1:25" x14ac:dyDescent="0.5">
      <c r="A88" s="109">
        <v>84</v>
      </c>
      <c r="B88" s="110" t="s">
        <v>221</v>
      </c>
      <c r="C88" s="111" t="s">
        <v>253</v>
      </c>
      <c r="D88" s="110" t="s">
        <v>254</v>
      </c>
      <c r="E88" s="112">
        <v>5</v>
      </c>
      <c r="F88" s="109">
        <v>3</v>
      </c>
      <c r="G88" s="113">
        <v>0.74</v>
      </c>
      <c r="H88" s="120">
        <v>128969.69</v>
      </c>
      <c r="I88" s="115"/>
      <c r="J88" s="109">
        <v>3</v>
      </c>
      <c r="K88" s="116">
        <v>71.428571428571431</v>
      </c>
      <c r="L88" s="117">
        <v>10747.474166666667</v>
      </c>
      <c r="M88" s="109">
        <v>7</v>
      </c>
      <c r="N88" s="123">
        <v>0.43017008271051083</v>
      </c>
      <c r="O88" s="121">
        <v>-3058294.5</v>
      </c>
      <c r="P88" s="142" t="s">
        <v>18</v>
      </c>
      <c r="Q88" s="109">
        <v>7</v>
      </c>
      <c r="R88" s="133">
        <v>100</v>
      </c>
      <c r="S88" s="114">
        <f t="shared" si="7"/>
        <v>-254857.875</v>
      </c>
      <c r="T88" s="126" t="str">
        <f t="shared" si="8"/>
        <v>ไม่ผ่านเกณฑ์-แนวโน้มปสภ.ดีขึ้น</v>
      </c>
      <c r="U88" s="87" t="str">
        <f t="shared" si="9"/>
        <v>ไม่ผ่านเกณฑ์</v>
      </c>
      <c r="V88" s="85">
        <f t="shared" si="12"/>
        <v>1</v>
      </c>
      <c r="W88" s="85">
        <f t="shared" si="10"/>
        <v>0</v>
      </c>
      <c r="X88" s="85">
        <f t="shared" si="11"/>
        <v>0</v>
      </c>
      <c r="Y88" s="85" t="str">
        <f t="shared" si="13"/>
        <v>-แนวโน้มปสภ.ดีขึ้น</v>
      </c>
    </row>
    <row r="89" spans="1:25" x14ac:dyDescent="0.5">
      <c r="A89" s="109">
        <v>85</v>
      </c>
      <c r="B89" s="110" t="s">
        <v>221</v>
      </c>
      <c r="C89" s="111" t="s">
        <v>255</v>
      </c>
      <c r="D89" s="110" t="s">
        <v>256</v>
      </c>
      <c r="E89" s="112">
        <v>5</v>
      </c>
      <c r="F89" s="109">
        <v>2</v>
      </c>
      <c r="G89" s="113">
        <v>0.84</v>
      </c>
      <c r="H89" s="120">
        <v>-90088.3</v>
      </c>
      <c r="I89" s="115"/>
      <c r="J89" s="109">
        <v>2</v>
      </c>
      <c r="K89" s="116">
        <v>85.714285714285708</v>
      </c>
      <c r="L89" s="117">
        <v>-7507.3583333333336</v>
      </c>
      <c r="M89" s="109">
        <v>7</v>
      </c>
      <c r="N89" s="139">
        <v>0.49816452327379995</v>
      </c>
      <c r="O89" s="121">
        <v>-2737698.08</v>
      </c>
      <c r="P89" s="93" t="s">
        <v>12</v>
      </c>
      <c r="Q89" s="109">
        <v>7</v>
      </c>
      <c r="R89" s="133">
        <v>85.714285714285708</v>
      </c>
      <c r="S89" s="114">
        <f t="shared" si="7"/>
        <v>-228141.50666666668</v>
      </c>
      <c r="T89" s="127" t="str">
        <f t="shared" si="8"/>
        <v>ไม่ผ่านเกณฑ์-แนวโน้มปสภ.ลดลง</v>
      </c>
      <c r="U89" s="87" t="str">
        <f t="shared" si="9"/>
        <v>ไม่ผ่านเกณฑ์</v>
      </c>
      <c r="V89" s="85">
        <f t="shared" si="12"/>
        <v>0</v>
      </c>
      <c r="W89" s="85">
        <f t="shared" si="10"/>
        <v>0</v>
      </c>
      <c r="X89" s="85">
        <f t="shared" si="11"/>
        <v>0</v>
      </c>
      <c r="Y89" s="85" t="str">
        <f t="shared" si="13"/>
        <v>-แนวโน้มปสภ.ลดลง</v>
      </c>
    </row>
    <row r="90" spans="1:25" x14ac:dyDescent="0.5">
      <c r="A90" s="109">
        <v>86</v>
      </c>
      <c r="B90" s="110" t="s">
        <v>221</v>
      </c>
      <c r="C90" s="111" t="s">
        <v>257</v>
      </c>
      <c r="D90" s="110" t="s">
        <v>258</v>
      </c>
      <c r="E90" s="112">
        <v>13</v>
      </c>
      <c r="F90" s="109">
        <v>3</v>
      </c>
      <c r="G90" s="113">
        <v>0.62</v>
      </c>
      <c r="H90" s="120">
        <v>26236306.420000002</v>
      </c>
      <c r="I90" s="131"/>
      <c r="J90" s="109">
        <v>3</v>
      </c>
      <c r="K90" s="116">
        <v>100</v>
      </c>
      <c r="L90" s="117">
        <v>2186358.8683333336</v>
      </c>
      <c r="M90" s="109">
        <v>6</v>
      </c>
      <c r="N90" s="123">
        <v>0.34041630736519729</v>
      </c>
      <c r="O90" s="121">
        <v>19628711.32</v>
      </c>
      <c r="P90" s="95" t="s">
        <v>18</v>
      </c>
      <c r="Q90" s="109">
        <v>6</v>
      </c>
      <c r="R90" s="133">
        <v>85.714285714285708</v>
      </c>
      <c r="S90" s="114">
        <f t="shared" si="7"/>
        <v>1635725.9433333334</v>
      </c>
      <c r="T90" s="127" t="str">
        <f t="shared" si="8"/>
        <v>ไม่ผ่านเกณฑ์-แนวโน้มปสภ.ลดลง</v>
      </c>
      <c r="U90" s="87" t="str">
        <f t="shared" si="9"/>
        <v>ไม่ผ่านเกณฑ์</v>
      </c>
      <c r="V90" s="85">
        <f t="shared" si="12"/>
        <v>0</v>
      </c>
      <c r="W90" s="85">
        <f t="shared" si="10"/>
        <v>0</v>
      </c>
      <c r="X90" s="85">
        <f t="shared" si="11"/>
        <v>0</v>
      </c>
      <c r="Y90" s="85" t="str">
        <f t="shared" si="13"/>
        <v>-แนวโน้มปสภ.ลดลง</v>
      </c>
    </row>
    <row r="91" spans="1:25" x14ac:dyDescent="0.5">
      <c r="A91" s="109">
        <v>87</v>
      </c>
      <c r="B91" s="110" t="s">
        <v>221</v>
      </c>
      <c r="C91" s="111" t="s">
        <v>259</v>
      </c>
      <c r="D91" s="110" t="s">
        <v>260</v>
      </c>
      <c r="E91" s="112">
        <v>5</v>
      </c>
      <c r="F91" s="109">
        <v>2</v>
      </c>
      <c r="G91" s="113">
        <v>0.82</v>
      </c>
      <c r="H91" s="120">
        <v>4389882.8600000003</v>
      </c>
      <c r="I91" s="124"/>
      <c r="J91" s="109">
        <v>2</v>
      </c>
      <c r="K91" s="116">
        <v>71.428571428571431</v>
      </c>
      <c r="L91" s="117">
        <v>365823.57166666671</v>
      </c>
      <c r="M91" s="109">
        <v>7</v>
      </c>
      <c r="N91" s="123">
        <v>0.40668542496046156</v>
      </c>
      <c r="O91" s="121">
        <v>4106451.17</v>
      </c>
      <c r="P91" s="142" t="s">
        <v>18</v>
      </c>
      <c r="Q91" s="109">
        <v>7</v>
      </c>
      <c r="R91" s="133">
        <v>71.428571428571431</v>
      </c>
      <c r="S91" s="114">
        <f t="shared" si="7"/>
        <v>342204.26416666666</v>
      </c>
      <c r="T91" s="127" t="str">
        <f t="shared" si="8"/>
        <v>ไม่ผ่านเกณฑ์-แนวโน้มปสภ.ลดลง</v>
      </c>
      <c r="U91" s="87" t="str">
        <f t="shared" si="9"/>
        <v>ไม่ผ่านเกณฑ์</v>
      </c>
      <c r="V91" s="85">
        <f t="shared" si="12"/>
        <v>0</v>
      </c>
      <c r="W91" s="85">
        <f t="shared" si="10"/>
        <v>0</v>
      </c>
      <c r="X91" s="85">
        <f t="shared" si="11"/>
        <v>0</v>
      </c>
      <c r="Y91" s="85" t="str">
        <f t="shared" si="13"/>
        <v>-แนวโน้มปสภ.ลดลง</v>
      </c>
    </row>
    <row r="92" spans="1:25" x14ac:dyDescent="0.5">
      <c r="A92" s="109">
        <v>88</v>
      </c>
      <c r="B92" s="110" t="s">
        <v>221</v>
      </c>
      <c r="C92" s="111" t="s">
        <v>261</v>
      </c>
      <c r="D92" s="110" t="s">
        <v>262</v>
      </c>
      <c r="E92" s="112">
        <v>3</v>
      </c>
      <c r="F92" s="109">
        <v>1</v>
      </c>
      <c r="G92" s="113">
        <v>1.94</v>
      </c>
      <c r="H92" s="121">
        <v>3926872.79</v>
      </c>
      <c r="I92" s="115"/>
      <c r="J92" s="109">
        <v>1</v>
      </c>
      <c r="K92" s="116">
        <v>71.428571428571431</v>
      </c>
      <c r="L92" s="117">
        <v>327239.39916666667</v>
      </c>
      <c r="M92" s="109">
        <v>3</v>
      </c>
      <c r="N92" s="139">
        <v>0.79858743482289885</v>
      </c>
      <c r="O92" s="121">
        <v>-1102041.5</v>
      </c>
      <c r="P92" s="115"/>
      <c r="Q92" s="109">
        <v>3</v>
      </c>
      <c r="R92" s="133">
        <v>71.428571428571431</v>
      </c>
      <c r="S92" s="114">
        <f t="shared" si="7"/>
        <v>-91836.791666666672</v>
      </c>
      <c r="T92" s="137" t="str">
        <f t="shared" si="8"/>
        <v>ผ่านเกณฑ์-แนวโน้มปสภ.ลดลง</v>
      </c>
      <c r="U92" s="87" t="str">
        <f t="shared" si="9"/>
        <v>ผ่านเกณฑ์</v>
      </c>
      <c r="V92" s="85">
        <f t="shared" si="12"/>
        <v>0</v>
      </c>
      <c r="W92" s="85">
        <f t="shared" si="10"/>
        <v>0</v>
      </c>
      <c r="X92" s="85">
        <f t="shared" si="11"/>
        <v>0</v>
      </c>
      <c r="Y92" s="85" t="str">
        <f t="shared" si="13"/>
        <v>-แนวโน้มปสภ.ลดลง</v>
      </c>
    </row>
    <row r="93" spans="1:25" x14ac:dyDescent="0.5">
      <c r="M93" s="102"/>
      <c r="N93" s="102"/>
      <c r="O93" s="102"/>
      <c r="P93" s="102"/>
      <c r="Q93" s="102"/>
      <c r="R93" s="134"/>
    </row>
    <row r="96" spans="1:25" x14ac:dyDescent="0.5">
      <c r="L96" s="90" t="s">
        <v>1</v>
      </c>
      <c r="M96" s="91" t="s">
        <v>2</v>
      </c>
      <c r="N96" s="91" t="s">
        <v>3</v>
      </c>
      <c r="O96" s="91" t="s">
        <v>4</v>
      </c>
      <c r="P96" s="91" t="s">
        <v>5</v>
      </c>
    </row>
    <row r="97" spans="12:16" x14ac:dyDescent="0.5">
      <c r="L97" s="205" t="s">
        <v>6</v>
      </c>
      <c r="M97" s="207" t="s">
        <v>7</v>
      </c>
      <c r="N97" s="209" t="s">
        <v>8</v>
      </c>
      <c r="O97" s="88" t="s">
        <v>9</v>
      </c>
      <c r="P97" s="88" t="s">
        <v>10</v>
      </c>
    </row>
    <row r="98" spans="12:16" x14ac:dyDescent="0.5">
      <c r="L98" s="206"/>
      <c r="M98" s="208"/>
      <c r="N98" s="210"/>
      <c r="O98" s="93" t="s">
        <v>11</v>
      </c>
      <c r="P98" s="93" t="s">
        <v>12</v>
      </c>
    </row>
    <row r="99" spans="12:16" x14ac:dyDescent="0.5">
      <c r="L99" s="206"/>
      <c r="M99" s="207" t="s">
        <v>13</v>
      </c>
      <c r="N99" s="209" t="s">
        <v>14</v>
      </c>
      <c r="O99" s="88" t="s">
        <v>9</v>
      </c>
      <c r="P99" s="88" t="s">
        <v>10</v>
      </c>
    </row>
    <row r="100" spans="12:16" x14ac:dyDescent="0.5">
      <c r="L100" s="92"/>
      <c r="M100" s="208"/>
      <c r="N100" s="210"/>
      <c r="O100" s="93" t="s">
        <v>11</v>
      </c>
      <c r="P100" s="93" t="s">
        <v>12</v>
      </c>
    </row>
    <row r="101" spans="12:16" x14ac:dyDescent="0.5">
      <c r="L101" s="94" t="s">
        <v>15</v>
      </c>
      <c r="M101" s="95">
        <v>6</v>
      </c>
      <c r="N101" s="96" t="s">
        <v>16</v>
      </c>
      <c r="O101" s="95" t="s">
        <v>17</v>
      </c>
      <c r="P101" s="95" t="s">
        <v>18</v>
      </c>
    </row>
    <row r="102" spans="12:16" x14ac:dyDescent="0.5">
      <c r="L102" s="97" t="s">
        <v>19</v>
      </c>
      <c r="M102" s="97">
        <v>7</v>
      </c>
      <c r="N102" s="98" t="s">
        <v>16</v>
      </c>
      <c r="O102" s="97" t="s">
        <v>17</v>
      </c>
      <c r="P102" s="97" t="s">
        <v>18</v>
      </c>
    </row>
    <row r="115" spans="4:5" ht="32.4" x14ac:dyDescent="0.9">
      <c r="D115" s="100"/>
      <c r="E115" s="100"/>
    </row>
    <row r="116" spans="4:5" ht="32.4" x14ac:dyDescent="0.9">
      <c r="D116" s="100"/>
      <c r="E116" s="100"/>
    </row>
    <row r="117" spans="4:5" ht="32.4" x14ac:dyDescent="0.9">
      <c r="D117" s="100"/>
      <c r="E117" s="100"/>
    </row>
    <row r="118" spans="4:5" ht="32.4" x14ac:dyDescent="0.9">
      <c r="D118" s="100"/>
      <c r="E118" s="100"/>
    </row>
    <row r="119" spans="4:5" ht="32.4" x14ac:dyDescent="0.9">
      <c r="D119" s="100"/>
      <c r="E119" s="100"/>
    </row>
    <row r="120" spans="4:5" ht="32.4" x14ac:dyDescent="0.9">
      <c r="D120" s="100"/>
      <c r="E120" s="100"/>
    </row>
    <row r="123" spans="4:5" ht="32.4" x14ac:dyDescent="0.9">
      <c r="D123" s="100"/>
    </row>
    <row r="126" spans="4:5" ht="32.4" x14ac:dyDescent="0.9">
      <c r="D126" s="100"/>
    </row>
    <row r="127" spans="4:5" ht="32.4" x14ac:dyDescent="0.9">
      <c r="D127" s="100"/>
    </row>
    <row r="128" spans="4:5" ht="32.4" x14ac:dyDescent="0.9">
      <c r="D128" s="100"/>
    </row>
    <row r="130" spans="4:4" ht="32.4" x14ac:dyDescent="0.9">
      <c r="D130" s="100"/>
    </row>
    <row r="131" spans="4:4" ht="32.4" x14ac:dyDescent="0.9">
      <c r="D131" s="100"/>
    </row>
  </sheetData>
  <mergeCells count="17">
    <mergeCell ref="A2:A4"/>
    <mergeCell ref="B2:B4"/>
    <mergeCell ref="C2:C4"/>
    <mergeCell ref="D2:D4"/>
    <mergeCell ref="E2:E4"/>
    <mergeCell ref="L97:L99"/>
    <mergeCell ref="M97:M98"/>
    <mergeCell ref="N97:N98"/>
    <mergeCell ref="M99:M100"/>
    <mergeCell ref="N99:N100"/>
    <mergeCell ref="U2:Y2"/>
    <mergeCell ref="F3:I3"/>
    <mergeCell ref="J3:L3"/>
    <mergeCell ref="M3:P3"/>
    <mergeCell ref="Q3:T3"/>
    <mergeCell ref="F2:L2"/>
    <mergeCell ref="M2:T2"/>
  </mergeCells>
  <conditionalFormatting sqref="F5:F9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9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BDE0-3A09-4063-B1F0-E702970D9AA4}">
  <sheetPr>
    <tabColor rgb="FFFFFF00"/>
  </sheetPr>
  <dimension ref="A1:AH94"/>
  <sheetViews>
    <sheetView zoomScale="40" zoomScaleNormal="4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M19" sqref="M19"/>
    </sheetView>
  </sheetViews>
  <sheetFormatPr defaultRowHeight="23.4" x14ac:dyDescent="0.45"/>
  <cols>
    <col min="1" max="1" width="8.796875" style="63"/>
    <col min="2" max="2" width="14.796875" style="63" customWidth="1"/>
    <col min="3" max="3" width="8.796875" style="63"/>
    <col min="4" max="4" width="15.59765625" style="63" customWidth="1"/>
    <col min="5" max="5" width="9.59765625" style="63" customWidth="1"/>
    <col min="6" max="6" width="13.3984375" style="63" customWidth="1"/>
    <col min="7" max="7" width="13" style="63" customWidth="1"/>
    <col min="8" max="8" width="19.3984375" style="63" customWidth="1"/>
    <col min="9" max="9" width="18.19921875" style="63" customWidth="1"/>
    <col min="10" max="10" width="16.09765625" style="63" customWidth="1"/>
    <col min="11" max="11" width="11.59765625" style="63" customWidth="1"/>
    <col min="12" max="12" width="17.19921875" style="63" customWidth="1"/>
    <col min="13" max="13" width="35" style="63" customWidth="1"/>
    <col min="14" max="14" width="14.09765625" style="63" customWidth="1"/>
    <col min="15" max="15" width="9.09765625" style="63" bestFit="1" customWidth="1"/>
    <col min="16" max="16" width="10.8984375" style="63" bestFit="1" customWidth="1"/>
    <col min="17" max="17" width="11.09765625" style="63" customWidth="1"/>
    <col min="18" max="18" width="11.69921875" style="63" bestFit="1" customWidth="1"/>
    <col min="19" max="19" width="12.5" style="63" bestFit="1" customWidth="1"/>
    <col min="20" max="20" width="10.69921875" style="63" customWidth="1"/>
    <col min="21" max="21" width="12.296875" style="63" bestFit="1" customWidth="1"/>
    <col min="22" max="22" width="11.09765625" style="63" bestFit="1" customWidth="1"/>
    <col min="23" max="23" width="12.19921875" style="63" customWidth="1"/>
    <col min="24" max="24" width="15" style="63" customWidth="1"/>
    <col min="25" max="25" width="13.09765625" style="63" customWidth="1"/>
    <col min="26" max="27" width="12.5" style="63" bestFit="1" customWidth="1"/>
    <col min="28" max="28" width="9.8984375" style="63" customWidth="1"/>
    <col min="29" max="29" width="12.296875" style="63" bestFit="1" customWidth="1"/>
    <col min="30" max="30" width="11.09765625" style="63" bestFit="1" customWidth="1"/>
    <col min="31" max="31" width="12.69921875" style="63" customWidth="1"/>
    <col min="32" max="32" width="13.19921875" style="63" customWidth="1"/>
    <col min="33" max="33" width="11.8984375" style="63" customWidth="1"/>
    <col min="34" max="34" width="20.19921875" style="63" customWidth="1"/>
    <col min="35" max="16384" width="8.796875" style="63"/>
  </cols>
  <sheetData>
    <row r="1" spans="1:34" x14ac:dyDescent="0.45">
      <c r="A1" s="61"/>
      <c r="B1" s="37"/>
      <c r="C1" s="37"/>
      <c r="D1" s="37"/>
      <c r="E1" s="62"/>
      <c r="F1" s="62"/>
      <c r="G1" s="62"/>
      <c r="H1" s="36"/>
      <c r="I1" s="36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x14ac:dyDescent="0.45">
      <c r="A2" s="64" t="s">
        <v>281</v>
      </c>
      <c r="B2" s="64"/>
      <c r="C2" s="64"/>
      <c r="D2" s="64"/>
      <c r="E2" s="65"/>
      <c r="F2" s="64"/>
      <c r="G2" s="64"/>
      <c r="H2" s="64"/>
      <c r="I2" s="36"/>
      <c r="J2" s="64"/>
      <c r="K2" s="64"/>
      <c r="L2" s="64"/>
      <c r="M2" s="64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4" x14ac:dyDescent="0.45">
      <c r="A3" s="221" t="s">
        <v>68</v>
      </c>
      <c r="B3" s="223" t="s">
        <v>69</v>
      </c>
      <c r="C3" s="223" t="s">
        <v>70</v>
      </c>
      <c r="D3" s="223" t="s">
        <v>71</v>
      </c>
      <c r="E3" s="225" t="s">
        <v>72</v>
      </c>
      <c r="F3" s="227" t="s">
        <v>75</v>
      </c>
      <c r="G3" s="228"/>
      <c r="H3" s="228"/>
      <c r="I3" s="229"/>
      <c r="J3" s="214" t="s">
        <v>77</v>
      </c>
      <c r="K3" s="215"/>
      <c r="L3" s="215"/>
      <c r="M3" s="216"/>
      <c r="N3" s="217" t="s">
        <v>263</v>
      </c>
      <c r="O3" s="217"/>
      <c r="P3" s="217"/>
      <c r="Q3" s="217"/>
      <c r="R3" s="217"/>
      <c r="S3" s="218" t="s">
        <v>23</v>
      </c>
      <c r="T3" s="219"/>
      <c r="U3" s="219"/>
      <c r="V3" s="219"/>
      <c r="W3" s="219"/>
      <c r="X3" s="219"/>
      <c r="Y3" s="219"/>
      <c r="Z3" s="220"/>
      <c r="AA3" s="218" t="s">
        <v>264</v>
      </c>
      <c r="AB3" s="219"/>
      <c r="AC3" s="219"/>
      <c r="AD3" s="219"/>
      <c r="AE3" s="219"/>
      <c r="AF3" s="219"/>
      <c r="AG3" s="219"/>
      <c r="AH3" s="220"/>
    </row>
    <row r="4" spans="1:34" ht="70.2" x14ac:dyDescent="0.45">
      <c r="A4" s="222"/>
      <c r="B4" s="224"/>
      <c r="C4" s="224"/>
      <c r="D4" s="224"/>
      <c r="E4" s="226"/>
      <c r="F4" s="66" t="s">
        <v>52</v>
      </c>
      <c r="G4" s="38" t="s">
        <v>83</v>
      </c>
      <c r="H4" s="67" t="s">
        <v>4</v>
      </c>
      <c r="I4" s="68" t="s">
        <v>5</v>
      </c>
      <c r="J4" s="39" t="s">
        <v>52</v>
      </c>
      <c r="K4" s="40" t="s">
        <v>81</v>
      </c>
      <c r="L4" s="38" t="s">
        <v>265</v>
      </c>
      <c r="M4" s="39" t="s">
        <v>84</v>
      </c>
      <c r="N4" s="69" t="s">
        <v>35</v>
      </c>
      <c r="O4" s="70" t="s">
        <v>36</v>
      </c>
      <c r="P4" s="38" t="s">
        <v>37</v>
      </c>
      <c r="Q4" s="39" t="s">
        <v>38</v>
      </c>
      <c r="R4" s="40" t="s">
        <v>39</v>
      </c>
      <c r="S4" s="71" t="s">
        <v>266</v>
      </c>
      <c r="T4" s="71" t="s">
        <v>276</v>
      </c>
      <c r="U4" s="70" t="s">
        <v>268</v>
      </c>
      <c r="V4" s="70" t="s">
        <v>269</v>
      </c>
      <c r="W4" s="38" t="s">
        <v>270</v>
      </c>
      <c r="X4" s="38" t="s">
        <v>271</v>
      </c>
      <c r="Y4" s="39" t="s">
        <v>38</v>
      </c>
      <c r="Z4" s="39" t="s">
        <v>272</v>
      </c>
      <c r="AA4" s="71" t="s">
        <v>266</v>
      </c>
      <c r="AB4" s="71" t="s">
        <v>267</v>
      </c>
      <c r="AC4" s="70" t="s">
        <v>268</v>
      </c>
      <c r="AD4" s="70" t="s">
        <v>269</v>
      </c>
      <c r="AE4" s="38" t="s">
        <v>270</v>
      </c>
      <c r="AF4" s="38" t="s">
        <v>271</v>
      </c>
      <c r="AG4" s="39" t="s">
        <v>38</v>
      </c>
      <c r="AH4" s="40" t="s">
        <v>273</v>
      </c>
    </row>
    <row r="5" spans="1:34" ht="25.8" x14ac:dyDescent="0.5">
      <c r="A5" s="41">
        <v>1</v>
      </c>
      <c r="B5" s="42" t="s">
        <v>86</v>
      </c>
      <c r="C5" s="43" t="s">
        <v>87</v>
      </c>
      <c r="D5" s="42" t="s">
        <v>88</v>
      </c>
      <c r="E5" s="44">
        <v>16</v>
      </c>
      <c r="F5" s="109">
        <v>1</v>
      </c>
      <c r="G5" s="139">
        <v>0.52667865686119952</v>
      </c>
      <c r="H5" s="118">
        <v>153501045.75999999</v>
      </c>
      <c r="I5" s="115"/>
      <c r="J5" s="109">
        <v>1</v>
      </c>
      <c r="K5" s="133">
        <v>71.428571428571431</v>
      </c>
      <c r="L5" s="114">
        <v>12791753.813333333</v>
      </c>
      <c r="M5" s="119" t="s">
        <v>283</v>
      </c>
      <c r="N5" s="72">
        <f>AA5+AB5</f>
        <v>100</v>
      </c>
      <c r="O5" s="72">
        <f>AC5+AD5</f>
        <v>100</v>
      </c>
      <c r="P5" s="72">
        <f>AE5+AF5</f>
        <v>0</v>
      </c>
      <c r="Q5" s="72">
        <f>AG5</f>
        <v>100</v>
      </c>
      <c r="R5" s="133">
        <v>71.428571428571431</v>
      </c>
      <c r="S5" s="73">
        <v>1</v>
      </c>
      <c r="T5" s="73">
        <v>1</v>
      </c>
      <c r="U5" s="73">
        <v>1</v>
      </c>
      <c r="V5" s="73">
        <v>1</v>
      </c>
      <c r="W5" s="73">
        <v>0</v>
      </c>
      <c r="X5" s="73">
        <v>0</v>
      </c>
      <c r="Y5" s="73">
        <v>1</v>
      </c>
      <c r="Z5" s="74">
        <f t="shared" ref="Z5:Z36" si="0">S5+T5+U5+V5+W5+X5+Y5</f>
        <v>5</v>
      </c>
      <c r="AA5" s="75">
        <f>IF(S5=1,50,0)</f>
        <v>50</v>
      </c>
      <c r="AB5" s="75">
        <f>IF(T5=1,50,0)</f>
        <v>50</v>
      </c>
      <c r="AC5" s="75">
        <f t="shared" ref="AC5:AF69" si="1">IF(U5=1,50,0)</f>
        <v>50</v>
      </c>
      <c r="AD5" s="75">
        <f>IF(V5=1,50,0)</f>
        <v>50</v>
      </c>
      <c r="AE5" s="75">
        <f>IF(W5=1,50,0)</f>
        <v>0</v>
      </c>
      <c r="AF5" s="75">
        <f>IF(X5=1,50,0)</f>
        <v>0</v>
      </c>
      <c r="AG5" s="76">
        <f>IF(Y5=1,100,0)</f>
        <v>100</v>
      </c>
      <c r="AH5" s="133">
        <f>Z5/7*100</f>
        <v>71.428571428571431</v>
      </c>
    </row>
    <row r="6" spans="1:34" ht="25.8" x14ac:dyDescent="0.5">
      <c r="A6" s="41">
        <v>2</v>
      </c>
      <c r="B6" s="42" t="s">
        <v>86</v>
      </c>
      <c r="C6" s="43" t="s">
        <v>89</v>
      </c>
      <c r="D6" s="42" t="s">
        <v>90</v>
      </c>
      <c r="E6" s="44">
        <v>6</v>
      </c>
      <c r="F6" s="109">
        <v>2</v>
      </c>
      <c r="G6" s="139">
        <v>0.56149902754495462</v>
      </c>
      <c r="H6" s="121">
        <v>-11401983.75</v>
      </c>
      <c r="I6" s="115"/>
      <c r="J6" s="109">
        <v>2</v>
      </c>
      <c r="K6" s="133">
        <v>85.714285714285708</v>
      </c>
      <c r="L6" s="114">
        <v>-950165.3125</v>
      </c>
      <c r="M6" s="136" t="s">
        <v>283</v>
      </c>
      <c r="N6" s="72">
        <f t="shared" ref="N6:N69" si="2">AA6+AB6</f>
        <v>50</v>
      </c>
      <c r="O6" s="72">
        <f t="shared" ref="O6:O69" si="3">AC6+AD6</f>
        <v>100</v>
      </c>
      <c r="P6" s="72">
        <f t="shared" ref="P6:P69" si="4">AE6+AF6</f>
        <v>100</v>
      </c>
      <c r="Q6" s="72">
        <f t="shared" ref="Q6:Q69" si="5">AG6</f>
        <v>100</v>
      </c>
      <c r="R6" s="133">
        <v>85.714285714285708</v>
      </c>
      <c r="S6" s="73">
        <v>0</v>
      </c>
      <c r="T6" s="73">
        <v>1</v>
      </c>
      <c r="U6" s="73">
        <v>1</v>
      </c>
      <c r="V6" s="73">
        <v>1</v>
      </c>
      <c r="W6" s="73">
        <v>1</v>
      </c>
      <c r="X6" s="73">
        <v>1</v>
      </c>
      <c r="Y6" s="73">
        <v>1</v>
      </c>
      <c r="Z6" s="74">
        <f t="shared" si="0"/>
        <v>6</v>
      </c>
      <c r="AA6" s="75">
        <f t="shared" ref="AA6:AB69" si="6">IF(S6=1,50,0)</f>
        <v>0</v>
      </c>
      <c r="AB6" s="75">
        <f t="shared" si="6"/>
        <v>50</v>
      </c>
      <c r="AC6" s="75">
        <f t="shared" si="1"/>
        <v>50</v>
      </c>
      <c r="AD6" s="75">
        <f t="shared" si="1"/>
        <v>50</v>
      </c>
      <c r="AE6" s="75">
        <f t="shared" ref="AE6:AE37" si="7">IF(W6=1,50,0)</f>
        <v>50</v>
      </c>
      <c r="AF6" s="75">
        <f t="shared" si="1"/>
        <v>50</v>
      </c>
      <c r="AG6" s="76">
        <f t="shared" ref="AG6:AG69" si="8">IF(Y6=1,100,0)</f>
        <v>100</v>
      </c>
      <c r="AH6" s="133">
        <f t="shared" ref="AH6:AH69" si="9">Z6/7*100</f>
        <v>85.714285714285708</v>
      </c>
    </row>
    <row r="7" spans="1:34" ht="25.8" x14ac:dyDescent="0.5">
      <c r="A7" s="41">
        <v>3</v>
      </c>
      <c r="B7" s="42" t="s">
        <v>86</v>
      </c>
      <c r="C7" s="43" t="s">
        <v>91</v>
      </c>
      <c r="D7" s="42" t="s">
        <v>92</v>
      </c>
      <c r="E7" s="44">
        <v>6</v>
      </c>
      <c r="F7" s="109">
        <v>4</v>
      </c>
      <c r="G7" s="139">
        <v>0.54404952477254764</v>
      </c>
      <c r="H7" s="121">
        <v>-23513341.59</v>
      </c>
      <c r="I7" s="93" t="s">
        <v>12</v>
      </c>
      <c r="J7" s="109">
        <v>4</v>
      </c>
      <c r="K7" s="133">
        <v>85.714285714285708</v>
      </c>
      <c r="L7" s="114">
        <v>-1959445.1325000001</v>
      </c>
      <c r="M7" s="126" t="s">
        <v>284</v>
      </c>
      <c r="N7" s="72">
        <f t="shared" si="2"/>
        <v>50</v>
      </c>
      <c r="O7" s="72">
        <f t="shared" si="3"/>
        <v>100</v>
      </c>
      <c r="P7" s="72">
        <f t="shared" si="4"/>
        <v>100</v>
      </c>
      <c r="Q7" s="72">
        <f t="shared" si="5"/>
        <v>100</v>
      </c>
      <c r="R7" s="133">
        <v>85.714285714285708</v>
      </c>
      <c r="S7" s="73">
        <v>0</v>
      </c>
      <c r="T7" s="73">
        <v>1</v>
      </c>
      <c r="U7" s="73">
        <v>1</v>
      </c>
      <c r="V7" s="73">
        <v>1</v>
      </c>
      <c r="W7" s="73">
        <v>1</v>
      </c>
      <c r="X7" s="73">
        <v>1</v>
      </c>
      <c r="Y7" s="73">
        <v>1</v>
      </c>
      <c r="Z7" s="74">
        <f t="shared" si="0"/>
        <v>6</v>
      </c>
      <c r="AA7" s="75">
        <f t="shared" si="6"/>
        <v>0</v>
      </c>
      <c r="AB7" s="75">
        <f t="shared" si="6"/>
        <v>50</v>
      </c>
      <c r="AC7" s="75">
        <f t="shared" si="1"/>
        <v>50</v>
      </c>
      <c r="AD7" s="75">
        <f t="shared" si="1"/>
        <v>50</v>
      </c>
      <c r="AE7" s="75">
        <f t="shared" si="7"/>
        <v>50</v>
      </c>
      <c r="AF7" s="75">
        <f t="shared" si="1"/>
        <v>50</v>
      </c>
      <c r="AG7" s="76">
        <f t="shared" si="8"/>
        <v>100</v>
      </c>
      <c r="AH7" s="133">
        <f t="shared" si="9"/>
        <v>85.714285714285708</v>
      </c>
    </row>
    <row r="8" spans="1:34" ht="25.8" x14ac:dyDescent="0.5">
      <c r="A8" s="41">
        <v>4</v>
      </c>
      <c r="B8" s="42" t="s">
        <v>86</v>
      </c>
      <c r="C8" s="43" t="s">
        <v>93</v>
      </c>
      <c r="D8" s="42" t="s">
        <v>94</v>
      </c>
      <c r="E8" s="44">
        <v>5</v>
      </c>
      <c r="F8" s="109">
        <v>6</v>
      </c>
      <c r="G8" s="123">
        <v>0.26540846501906029</v>
      </c>
      <c r="H8" s="121">
        <v>-9481917.4499999993</v>
      </c>
      <c r="I8" s="95" t="s">
        <v>18</v>
      </c>
      <c r="J8" s="109">
        <v>6</v>
      </c>
      <c r="K8" s="133">
        <v>85.714285714285708</v>
      </c>
      <c r="L8" s="114">
        <v>-790159.78749999998</v>
      </c>
      <c r="M8" s="126" t="s">
        <v>284</v>
      </c>
      <c r="N8" s="72">
        <f t="shared" si="2"/>
        <v>50</v>
      </c>
      <c r="O8" s="72">
        <f t="shared" si="3"/>
        <v>100</v>
      </c>
      <c r="P8" s="72">
        <f t="shared" si="4"/>
        <v>100</v>
      </c>
      <c r="Q8" s="72">
        <f t="shared" si="5"/>
        <v>100</v>
      </c>
      <c r="R8" s="133">
        <v>85.714285714285708</v>
      </c>
      <c r="S8" s="73">
        <v>0</v>
      </c>
      <c r="T8" s="73">
        <v>1</v>
      </c>
      <c r="U8" s="73">
        <v>1</v>
      </c>
      <c r="V8" s="73">
        <v>1</v>
      </c>
      <c r="W8" s="73">
        <v>1</v>
      </c>
      <c r="X8" s="73">
        <v>1</v>
      </c>
      <c r="Y8" s="73">
        <v>1</v>
      </c>
      <c r="Z8" s="74">
        <f t="shared" si="0"/>
        <v>6</v>
      </c>
      <c r="AA8" s="75">
        <f t="shared" si="6"/>
        <v>0</v>
      </c>
      <c r="AB8" s="75">
        <f t="shared" si="6"/>
        <v>50</v>
      </c>
      <c r="AC8" s="75">
        <f t="shared" si="1"/>
        <v>50</v>
      </c>
      <c r="AD8" s="75">
        <f t="shared" si="1"/>
        <v>50</v>
      </c>
      <c r="AE8" s="75">
        <f t="shared" si="7"/>
        <v>50</v>
      </c>
      <c r="AF8" s="75">
        <f t="shared" si="1"/>
        <v>50</v>
      </c>
      <c r="AG8" s="76">
        <f t="shared" si="8"/>
        <v>100</v>
      </c>
      <c r="AH8" s="133">
        <f t="shared" si="9"/>
        <v>85.714285714285708</v>
      </c>
    </row>
    <row r="9" spans="1:34" ht="25.8" x14ac:dyDescent="0.5">
      <c r="A9" s="41">
        <v>5</v>
      </c>
      <c r="B9" s="42" t="s">
        <v>86</v>
      </c>
      <c r="C9" s="43" t="s">
        <v>95</v>
      </c>
      <c r="D9" s="42" t="s">
        <v>96</v>
      </c>
      <c r="E9" s="44">
        <v>5</v>
      </c>
      <c r="F9" s="109">
        <v>4</v>
      </c>
      <c r="G9" s="139">
        <v>0.53970981520480732</v>
      </c>
      <c r="H9" s="121">
        <v>-7012674.2800000003</v>
      </c>
      <c r="I9" s="93" t="s">
        <v>12</v>
      </c>
      <c r="J9" s="109">
        <v>4</v>
      </c>
      <c r="K9" s="133">
        <v>71.428571428571431</v>
      </c>
      <c r="L9" s="114">
        <v>-584389.52333333332</v>
      </c>
      <c r="M9" s="126" t="s">
        <v>284</v>
      </c>
      <c r="N9" s="72">
        <f t="shared" si="2"/>
        <v>50</v>
      </c>
      <c r="O9" s="72">
        <f t="shared" si="3"/>
        <v>50</v>
      </c>
      <c r="P9" s="72">
        <f t="shared" si="4"/>
        <v>100</v>
      </c>
      <c r="Q9" s="72">
        <f t="shared" si="5"/>
        <v>100</v>
      </c>
      <c r="R9" s="133">
        <v>71.428571428571431</v>
      </c>
      <c r="S9" s="73">
        <v>0</v>
      </c>
      <c r="T9" s="73">
        <v>1</v>
      </c>
      <c r="U9" s="73">
        <v>0</v>
      </c>
      <c r="V9" s="73">
        <v>1</v>
      </c>
      <c r="W9" s="73">
        <v>1</v>
      </c>
      <c r="X9" s="73">
        <v>1</v>
      </c>
      <c r="Y9" s="73">
        <v>1</v>
      </c>
      <c r="Z9" s="74">
        <f t="shared" si="0"/>
        <v>5</v>
      </c>
      <c r="AA9" s="75">
        <f t="shared" si="6"/>
        <v>0</v>
      </c>
      <c r="AB9" s="75">
        <f t="shared" si="6"/>
        <v>50</v>
      </c>
      <c r="AC9" s="75">
        <f t="shared" si="1"/>
        <v>0</v>
      </c>
      <c r="AD9" s="75">
        <f t="shared" si="1"/>
        <v>50</v>
      </c>
      <c r="AE9" s="75">
        <f t="shared" si="7"/>
        <v>50</v>
      </c>
      <c r="AF9" s="75">
        <f t="shared" si="1"/>
        <v>50</v>
      </c>
      <c r="AG9" s="76">
        <f t="shared" si="8"/>
        <v>100</v>
      </c>
      <c r="AH9" s="133">
        <f t="shared" si="9"/>
        <v>71.428571428571431</v>
      </c>
    </row>
    <row r="10" spans="1:34" ht="25.8" x14ac:dyDescent="0.5">
      <c r="A10" s="41">
        <v>6</v>
      </c>
      <c r="B10" s="42" t="s">
        <v>86</v>
      </c>
      <c r="C10" s="43" t="s">
        <v>97</v>
      </c>
      <c r="D10" s="42" t="s">
        <v>98</v>
      </c>
      <c r="E10" s="44">
        <v>6</v>
      </c>
      <c r="F10" s="109">
        <v>7</v>
      </c>
      <c r="G10" s="123">
        <v>0.13637284646053202</v>
      </c>
      <c r="H10" s="121">
        <v>-12848267.689999999</v>
      </c>
      <c r="I10" s="142" t="s">
        <v>18</v>
      </c>
      <c r="J10" s="109">
        <v>7</v>
      </c>
      <c r="K10" s="133">
        <v>100</v>
      </c>
      <c r="L10" s="114">
        <v>-1070688.9741666666</v>
      </c>
      <c r="M10" s="126" t="s">
        <v>284</v>
      </c>
      <c r="N10" s="72">
        <f t="shared" si="2"/>
        <v>100</v>
      </c>
      <c r="O10" s="72">
        <f t="shared" si="3"/>
        <v>100</v>
      </c>
      <c r="P10" s="72">
        <f t="shared" si="4"/>
        <v>100</v>
      </c>
      <c r="Q10" s="72">
        <f t="shared" si="5"/>
        <v>100</v>
      </c>
      <c r="R10" s="133">
        <v>100</v>
      </c>
      <c r="S10" s="73">
        <v>1</v>
      </c>
      <c r="T10" s="73">
        <v>1</v>
      </c>
      <c r="U10" s="73">
        <v>1</v>
      </c>
      <c r="V10" s="73">
        <v>1</v>
      </c>
      <c r="W10" s="73">
        <v>1</v>
      </c>
      <c r="X10" s="73">
        <v>1</v>
      </c>
      <c r="Y10" s="73">
        <v>1</v>
      </c>
      <c r="Z10" s="74">
        <f t="shared" si="0"/>
        <v>7</v>
      </c>
      <c r="AA10" s="75">
        <f t="shared" si="6"/>
        <v>50</v>
      </c>
      <c r="AB10" s="75">
        <f t="shared" si="6"/>
        <v>50</v>
      </c>
      <c r="AC10" s="75">
        <f t="shared" si="1"/>
        <v>50</v>
      </c>
      <c r="AD10" s="75">
        <f t="shared" si="1"/>
        <v>50</v>
      </c>
      <c r="AE10" s="75">
        <f t="shared" si="7"/>
        <v>50</v>
      </c>
      <c r="AF10" s="75">
        <f t="shared" si="1"/>
        <v>50</v>
      </c>
      <c r="AG10" s="76">
        <f t="shared" si="8"/>
        <v>100</v>
      </c>
      <c r="AH10" s="133">
        <f t="shared" si="9"/>
        <v>100</v>
      </c>
    </row>
    <row r="11" spans="1:34" ht="25.8" x14ac:dyDescent="0.5">
      <c r="A11" s="41">
        <v>7</v>
      </c>
      <c r="B11" s="42" t="s">
        <v>86</v>
      </c>
      <c r="C11" s="43" t="s">
        <v>99</v>
      </c>
      <c r="D11" s="42" t="s">
        <v>100</v>
      </c>
      <c r="E11" s="44">
        <v>6</v>
      </c>
      <c r="F11" s="109">
        <v>6</v>
      </c>
      <c r="G11" s="123">
        <v>0.32374337221431593</v>
      </c>
      <c r="H11" s="121">
        <v>-20227949.899999999</v>
      </c>
      <c r="I11" s="95" t="s">
        <v>18</v>
      </c>
      <c r="J11" s="109">
        <v>6</v>
      </c>
      <c r="K11" s="133">
        <v>57.142857142857139</v>
      </c>
      <c r="L11" s="114">
        <v>-1685662.4916666665</v>
      </c>
      <c r="M11" s="127" t="s">
        <v>285</v>
      </c>
      <c r="N11" s="72">
        <f t="shared" si="2"/>
        <v>100</v>
      </c>
      <c r="O11" s="72">
        <f t="shared" si="3"/>
        <v>100</v>
      </c>
      <c r="P11" s="72">
        <f t="shared" si="4"/>
        <v>0</v>
      </c>
      <c r="Q11" s="72">
        <f t="shared" si="5"/>
        <v>0</v>
      </c>
      <c r="R11" s="133">
        <v>57.142857142857139</v>
      </c>
      <c r="S11" s="73">
        <v>1</v>
      </c>
      <c r="T11" s="73">
        <v>1</v>
      </c>
      <c r="U11" s="73">
        <v>1</v>
      </c>
      <c r="V11" s="73">
        <v>1</v>
      </c>
      <c r="W11" s="73">
        <v>0</v>
      </c>
      <c r="X11" s="73">
        <v>0</v>
      </c>
      <c r="Y11" s="73">
        <v>0</v>
      </c>
      <c r="Z11" s="74">
        <f t="shared" si="0"/>
        <v>4</v>
      </c>
      <c r="AA11" s="75">
        <f t="shared" si="6"/>
        <v>50</v>
      </c>
      <c r="AB11" s="75">
        <f t="shared" si="6"/>
        <v>50</v>
      </c>
      <c r="AC11" s="75">
        <f t="shared" si="1"/>
        <v>50</v>
      </c>
      <c r="AD11" s="75">
        <f t="shared" si="1"/>
        <v>50</v>
      </c>
      <c r="AE11" s="75">
        <f t="shared" si="7"/>
        <v>0</v>
      </c>
      <c r="AF11" s="75">
        <f t="shared" si="1"/>
        <v>0</v>
      </c>
      <c r="AG11" s="76">
        <f t="shared" si="8"/>
        <v>0</v>
      </c>
      <c r="AH11" s="133">
        <f t="shared" si="9"/>
        <v>57.142857142857139</v>
      </c>
    </row>
    <row r="12" spans="1:34" ht="25.8" x14ac:dyDescent="0.5">
      <c r="A12" s="41">
        <v>8</v>
      </c>
      <c r="B12" s="42" t="s">
        <v>86</v>
      </c>
      <c r="C12" s="43" t="s">
        <v>101</v>
      </c>
      <c r="D12" s="42" t="s">
        <v>102</v>
      </c>
      <c r="E12" s="44">
        <v>12</v>
      </c>
      <c r="F12" s="109">
        <v>7</v>
      </c>
      <c r="G12" s="123">
        <v>0.21782128096243375</v>
      </c>
      <c r="H12" s="121">
        <v>-5728530.0599999996</v>
      </c>
      <c r="I12" s="142" t="s">
        <v>18</v>
      </c>
      <c r="J12" s="109">
        <v>7</v>
      </c>
      <c r="K12" s="133">
        <v>85.714285714285708</v>
      </c>
      <c r="L12" s="114">
        <v>-477377.50499999995</v>
      </c>
      <c r="M12" s="126" t="s">
        <v>284</v>
      </c>
      <c r="N12" s="72">
        <f t="shared" si="2"/>
        <v>50</v>
      </c>
      <c r="O12" s="72">
        <f t="shared" si="3"/>
        <v>100</v>
      </c>
      <c r="P12" s="72">
        <f t="shared" si="4"/>
        <v>100</v>
      </c>
      <c r="Q12" s="72">
        <f t="shared" si="5"/>
        <v>100</v>
      </c>
      <c r="R12" s="133">
        <v>85.714285714285708</v>
      </c>
      <c r="S12" s="73">
        <v>0</v>
      </c>
      <c r="T12" s="73">
        <v>1</v>
      </c>
      <c r="U12" s="73">
        <v>1</v>
      </c>
      <c r="V12" s="73">
        <v>1</v>
      </c>
      <c r="W12" s="73">
        <v>1</v>
      </c>
      <c r="X12" s="73">
        <v>1</v>
      </c>
      <c r="Y12" s="73">
        <v>1</v>
      </c>
      <c r="Z12" s="74">
        <f t="shared" si="0"/>
        <v>6</v>
      </c>
      <c r="AA12" s="75">
        <f t="shared" si="6"/>
        <v>0</v>
      </c>
      <c r="AB12" s="75">
        <f t="shared" si="6"/>
        <v>50</v>
      </c>
      <c r="AC12" s="75">
        <f t="shared" si="1"/>
        <v>50</v>
      </c>
      <c r="AD12" s="75">
        <f t="shared" si="1"/>
        <v>50</v>
      </c>
      <c r="AE12" s="75">
        <f t="shared" si="7"/>
        <v>50</v>
      </c>
      <c r="AF12" s="75">
        <f t="shared" si="1"/>
        <v>50</v>
      </c>
      <c r="AG12" s="76">
        <f t="shared" si="8"/>
        <v>100</v>
      </c>
      <c r="AH12" s="133">
        <f t="shared" si="9"/>
        <v>85.714285714285708</v>
      </c>
    </row>
    <row r="13" spans="1:34" ht="25.8" x14ac:dyDescent="0.5">
      <c r="A13" s="41">
        <v>9</v>
      </c>
      <c r="B13" s="42" t="s">
        <v>86</v>
      </c>
      <c r="C13" s="43" t="s">
        <v>103</v>
      </c>
      <c r="D13" s="42" t="s">
        <v>104</v>
      </c>
      <c r="E13" s="44">
        <v>6</v>
      </c>
      <c r="F13" s="109">
        <v>7</v>
      </c>
      <c r="G13" s="123">
        <v>0.1815360413297808</v>
      </c>
      <c r="H13" s="121">
        <v>-13518443.130000001</v>
      </c>
      <c r="I13" s="142" t="s">
        <v>18</v>
      </c>
      <c r="J13" s="109">
        <v>7</v>
      </c>
      <c r="K13" s="133">
        <v>85.714285714285708</v>
      </c>
      <c r="L13" s="114">
        <v>-1126536.9275</v>
      </c>
      <c r="M13" s="126" t="s">
        <v>284</v>
      </c>
      <c r="N13" s="72">
        <f t="shared" si="2"/>
        <v>100</v>
      </c>
      <c r="O13" s="72">
        <f t="shared" si="3"/>
        <v>100</v>
      </c>
      <c r="P13" s="72">
        <f t="shared" si="4"/>
        <v>50</v>
      </c>
      <c r="Q13" s="72">
        <f t="shared" si="5"/>
        <v>100</v>
      </c>
      <c r="R13" s="133">
        <v>85.714285714285708</v>
      </c>
      <c r="S13" s="73">
        <v>1</v>
      </c>
      <c r="T13" s="73">
        <v>1</v>
      </c>
      <c r="U13" s="73">
        <v>1</v>
      </c>
      <c r="V13" s="73">
        <v>1</v>
      </c>
      <c r="W13" s="73">
        <v>1</v>
      </c>
      <c r="X13" s="73">
        <v>0</v>
      </c>
      <c r="Y13" s="73">
        <v>1</v>
      </c>
      <c r="Z13" s="74">
        <f t="shared" si="0"/>
        <v>6</v>
      </c>
      <c r="AA13" s="75">
        <f t="shared" si="6"/>
        <v>50</v>
      </c>
      <c r="AB13" s="75">
        <f t="shared" si="6"/>
        <v>50</v>
      </c>
      <c r="AC13" s="75">
        <f t="shared" si="1"/>
        <v>50</v>
      </c>
      <c r="AD13" s="75">
        <f t="shared" si="1"/>
        <v>50</v>
      </c>
      <c r="AE13" s="75">
        <f t="shared" si="7"/>
        <v>50</v>
      </c>
      <c r="AF13" s="75">
        <f t="shared" si="1"/>
        <v>0</v>
      </c>
      <c r="AG13" s="76">
        <f t="shared" si="8"/>
        <v>100</v>
      </c>
      <c r="AH13" s="133">
        <f t="shared" si="9"/>
        <v>85.714285714285708</v>
      </c>
    </row>
    <row r="14" spans="1:34" ht="25.8" x14ac:dyDescent="0.5">
      <c r="A14" s="41">
        <v>10</v>
      </c>
      <c r="B14" s="42" t="s">
        <v>86</v>
      </c>
      <c r="C14" s="43" t="s">
        <v>105</v>
      </c>
      <c r="D14" s="42" t="s">
        <v>106</v>
      </c>
      <c r="E14" s="44">
        <v>6</v>
      </c>
      <c r="F14" s="109">
        <v>7</v>
      </c>
      <c r="G14" s="123">
        <v>0.15363759601980179</v>
      </c>
      <c r="H14" s="121">
        <v>-15221661.800000001</v>
      </c>
      <c r="I14" s="142" t="s">
        <v>18</v>
      </c>
      <c r="J14" s="109">
        <v>7</v>
      </c>
      <c r="K14" s="133">
        <v>85.714285714285708</v>
      </c>
      <c r="L14" s="114">
        <v>-1268471.8166666667</v>
      </c>
      <c r="M14" s="126" t="s">
        <v>284</v>
      </c>
      <c r="N14" s="72">
        <f t="shared" si="2"/>
        <v>50</v>
      </c>
      <c r="O14" s="72">
        <f t="shared" si="3"/>
        <v>100</v>
      </c>
      <c r="P14" s="72">
        <f t="shared" si="4"/>
        <v>100</v>
      </c>
      <c r="Q14" s="72">
        <f t="shared" si="5"/>
        <v>100</v>
      </c>
      <c r="R14" s="133">
        <v>85.714285714285708</v>
      </c>
      <c r="S14" s="73">
        <v>1</v>
      </c>
      <c r="T14" s="73">
        <v>0</v>
      </c>
      <c r="U14" s="73">
        <v>1</v>
      </c>
      <c r="V14" s="73">
        <v>1</v>
      </c>
      <c r="W14" s="73">
        <v>1</v>
      </c>
      <c r="X14" s="73">
        <v>1</v>
      </c>
      <c r="Y14" s="73">
        <v>1</v>
      </c>
      <c r="Z14" s="74">
        <f t="shared" si="0"/>
        <v>6</v>
      </c>
      <c r="AA14" s="75">
        <f t="shared" si="6"/>
        <v>50</v>
      </c>
      <c r="AB14" s="75">
        <f t="shared" si="6"/>
        <v>0</v>
      </c>
      <c r="AC14" s="75">
        <f t="shared" si="1"/>
        <v>50</v>
      </c>
      <c r="AD14" s="75">
        <f t="shared" si="1"/>
        <v>50</v>
      </c>
      <c r="AE14" s="75">
        <f t="shared" si="7"/>
        <v>50</v>
      </c>
      <c r="AF14" s="75">
        <f t="shared" si="1"/>
        <v>50</v>
      </c>
      <c r="AG14" s="76">
        <f t="shared" si="8"/>
        <v>100</v>
      </c>
      <c r="AH14" s="133">
        <f t="shared" si="9"/>
        <v>85.714285714285708</v>
      </c>
    </row>
    <row r="15" spans="1:34" ht="25.8" x14ac:dyDescent="0.5">
      <c r="A15" s="41">
        <v>11</v>
      </c>
      <c r="B15" s="42" t="s">
        <v>86</v>
      </c>
      <c r="C15" s="43" t="s">
        <v>107</v>
      </c>
      <c r="D15" s="42" t="s">
        <v>108</v>
      </c>
      <c r="E15" s="44">
        <v>13</v>
      </c>
      <c r="F15" s="109">
        <v>6</v>
      </c>
      <c r="G15" s="123">
        <v>0.21643082577403588</v>
      </c>
      <c r="H15" s="121">
        <v>9320200.3200000003</v>
      </c>
      <c r="I15" s="95" t="s">
        <v>18</v>
      </c>
      <c r="J15" s="109">
        <v>6</v>
      </c>
      <c r="K15" s="133">
        <v>100</v>
      </c>
      <c r="L15" s="114">
        <v>776683.36</v>
      </c>
      <c r="M15" s="126" t="s">
        <v>284</v>
      </c>
      <c r="N15" s="72">
        <f t="shared" si="2"/>
        <v>100</v>
      </c>
      <c r="O15" s="72">
        <f t="shared" si="3"/>
        <v>100</v>
      </c>
      <c r="P15" s="72">
        <f t="shared" si="4"/>
        <v>100</v>
      </c>
      <c r="Q15" s="72">
        <f t="shared" si="5"/>
        <v>100</v>
      </c>
      <c r="R15" s="133">
        <v>100</v>
      </c>
      <c r="S15" s="73">
        <v>1</v>
      </c>
      <c r="T15" s="73">
        <v>1</v>
      </c>
      <c r="U15" s="73">
        <v>1</v>
      </c>
      <c r="V15" s="73">
        <v>1</v>
      </c>
      <c r="W15" s="73">
        <v>1</v>
      </c>
      <c r="X15" s="73">
        <v>1</v>
      </c>
      <c r="Y15" s="73">
        <v>1</v>
      </c>
      <c r="Z15" s="74">
        <f t="shared" si="0"/>
        <v>7</v>
      </c>
      <c r="AA15" s="75">
        <f t="shared" si="6"/>
        <v>50</v>
      </c>
      <c r="AB15" s="75">
        <f t="shared" si="6"/>
        <v>50</v>
      </c>
      <c r="AC15" s="75">
        <f t="shared" si="1"/>
        <v>50</v>
      </c>
      <c r="AD15" s="75">
        <f t="shared" si="1"/>
        <v>50</v>
      </c>
      <c r="AE15" s="75">
        <f t="shared" si="7"/>
        <v>50</v>
      </c>
      <c r="AF15" s="75">
        <f t="shared" si="1"/>
        <v>50</v>
      </c>
      <c r="AG15" s="76">
        <f t="shared" si="8"/>
        <v>100</v>
      </c>
      <c r="AH15" s="133">
        <f t="shared" si="9"/>
        <v>100</v>
      </c>
    </row>
    <row r="16" spans="1:34" ht="25.8" x14ac:dyDescent="0.5">
      <c r="A16" s="41">
        <v>12</v>
      </c>
      <c r="B16" s="42" t="s">
        <v>86</v>
      </c>
      <c r="C16" s="43" t="s">
        <v>109</v>
      </c>
      <c r="D16" s="42" t="s">
        <v>110</v>
      </c>
      <c r="E16" s="44">
        <v>2</v>
      </c>
      <c r="F16" s="109">
        <v>7</v>
      </c>
      <c r="G16" s="123">
        <v>0.33856196056488141</v>
      </c>
      <c r="H16" s="121">
        <v>-1140793.07</v>
      </c>
      <c r="I16" s="142" t="s">
        <v>18</v>
      </c>
      <c r="J16" s="109">
        <v>7</v>
      </c>
      <c r="K16" s="133">
        <v>57.142857142857139</v>
      </c>
      <c r="L16" s="114">
        <v>-95066.089166666672</v>
      </c>
      <c r="M16" s="127" t="s">
        <v>285</v>
      </c>
      <c r="N16" s="72">
        <f t="shared" si="2"/>
        <v>50</v>
      </c>
      <c r="O16" s="72">
        <f t="shared" si="3"/>
        <v>100</v>
      </c>
      <c r="P16" s="72">
        <f t="shared" si="4"/>
        <v>50</v>
      </c>
      <c r="Q16" s="72">
        <f t="shared" si="5"/>
        <v>0</v>
      </c>
      <c r="R16" s="133">
        <v>57.142857142857139</v>
      </c>
      <c r="S16" s="73">
        <v>0</v>
      </c>
      <c r="T16" s="73">
        <v>1</v>
      </c>
      <c r="U16" s="73">
        <v>1</v>
      </c>
      <c r="V16" s="73">
        <v>1</v>
      </c>
      <c r="W16" s="73">
        <v>1</v>
      </c>
      <c r="X16" s="73">
        <v>0</v>
      </c>
      <c r="Y16" s="73">
        <v>0</v>
      </c>
      <c r="Z16" s="74">
        <f t="shared" si="0"/>
        <v>4</v>
      </c>
      <c r="AA16" s="75">
        <f t="shared" si="6"/>
        <v>0</v>
      </c>
      <c r="AB16" s="75">
        <f t="shared" si="6"/>
        <v>50</v>
      </c>
      <c r="AC16" s="75">
        <f t="shared" si="1"/>
        <v>50</v>
      </c>
      <c r="AD16" s="75">
        <f t="shared" si="1"/>
        <v>50</v>
      </c>
      <c r="AE16" s="75">
        <f t="shared" si="7"/>
        <v>50</v>
      </c>
      <c r="AF16" s="75">
        <f t="shared" si="1"/>
        <v>0</v>
      </c>
      <c r="AG16" s="76">
        <f t="shared" si="8"/>
        <v>0</v>
      </c>
      <c r="AH16" s="133">
        <f t="shared" si="9"/>
        <v>57.142857142857139</v>
      </c>
    </row>
    <row r="17" spans="1:34" ht="25.8" x14ac:dyDescent="0.5">
      <c r="A17" s="41">
        <v>13</v>
      </c>
      <c r="B17" s="42" t="s">
        <v>111</v>
      </c>
      <c r="C17" s="43" t="s">
        <v>112</v>
      </c>
      <c r="D17" s="55" t="s">
        <v>111</v>
      </c>
      <c r="E17" s="56">
        <v>16</v>
      </c>
      <c r="F17" s="109">
        <v>3</v>
      </c>
      <c r="G17" s="123">
        <v>0.36133323929514782</v>
      </c>
      <c r="H17" s="121">
        <v>4199931.3600000003</v>
      </c>
      <c r="I17" s="115"/>
      <c r="J17" s="109">
        <v>3</v>
      </c>
      <c r="K17" s="133">
        <v>57.142857142857139</v>
      </c>
      <c r="L17" s="114">
        <v>349994.28</v>
      </c>
      <c r="M17" s="119" t="s">
        <v>283</v>
      </c>
      <c r="N17" s="72">
        <f t="shared" si="2"/>
        <v>50</v>
      </c>
      <c r="O17" s="72">
        <f t="shared" si="3"/>
        <v>50</v>
      </c>
      <c r="P17" s="72">
        <f t="shared" si="4"/>
        <v>50</v>
      </c>
      <c r="Q17" s="72">
        <f t="shared" si="5"/>
        <v>100</v>
      </c>
      <c r="R17" s="133">
        <v>57.142857142857139</v>
      </c>
      <c r="S17" s="73">
        <v>1</v>
      </c>
      <c r="T17" s="73">
        <v>0</v>
      </c>
      <c r="U17" s="73">
        <v>0</v>
      </c>
      <c r="V17" s="73">
        <v>1</v>
      </c>
      <c r="W17" s="73">
        <v>0</v>
      </c>
      <c r="X17" s="73">
        <v>1</v>
      </c>
      <c r="Y17" s="73">
        <v>1</v>
      </c>
      <c r="Z17" s="74">
        <f t="shared" si="0"/>
        <v>4</v>
      </c>
      <c r="AA17" s="75">
        <f t="shared" si="6"/>
        <v>50</v>
      </c>
      <c r="AB17" s="75">
        <f t="shared" si="6"/>
        <v>0</v>
      </c>
      <c r="AC17" s="75">
        <f t="shared" si="1"/>
        <v>0</v>
      </c>
      <c r="AD17" s="75">
        <f t="shared" si="1"/>
        <v>50</v>
      </c>
      <c r="AE17" s="75">
        <f t="shared" si="7"/>
        <v>0</v>
      </c>
      <c r="AF17" s="75">
        <f t="shared" si="1"/>
        <v>50</v>
      </c>
      <c r="AG17" s="76">
        <f t="shared" si="8"/>
        <v>100</v>
      </c>
      <c r="AH17" s="133">
        <f t="shared" si="9"/>
        <v>57.142857142857139</v>
      </c>
    </row>
    <row r="18" spans="1:34" ht="25.8" x14ac:dyDescent="0.5">
      <c r="A18" s="41">
        <v>14</v>
      </c>
      <c r="B18" s="42" t="s">
        <v>111</v>
      </c>
      <c r="C18" s="43" t="s">
        <v>113</v>
      </c>
      <c r="D18" s="55" t="s">
        <v>114</v>
      </c>
      <c r="E18" s="56">
        <v>6</v>
      </c>
      <c r="F18" s="109">
        <v>1</v>
      </c>
      <c r="G18" s="139">
        <v>0.97633446351999309</v>
      </c>
      <c r="H18" s="121">
        <v>-3580637.35</v>
      </c>
      <c r="I18" s="115"/>
      <c r="J18" s="109">
        <v>1</v>
      </c>
      <c r="K18" s="133">
        <v>100</v>
      </c>
      <c r="L18" s="114">
        <v>-298386.44583333336</v>
      </c>
      <c r="M18" s="119" t="s">
        <v>283</v>
      </c>
      <c r="N18" s="72">
        <f t="shared" si="2"/>
        <v>100</v>
      </c>
      <c r="O18" s="72">
        <f t="shared" si="3"/>
        <v>100</v>
      </c>
      <c r="P18" s="72">
        <f t="shared" si="4"/>
        <v>100</v>
      </c>
      <c r="Q18" s="72">
        <f t="shared" si="5"/>
        <v>100</v>
      </c>
      <c r="R18" s="133">
        <v>100</v>
      </c>
      <c r="S18" s="73">
        <v>1</v>
      </c>
      <c r="T18" s="73">
        <v>1</v>
      </c>
      <c r="U18" s="73">
        <v>1</v>
      </c>
      <c r="V18" s="73">
        <v>1</v>
      </c>
      <c r="W18" s="73">
        <v>1</v>
      </c>
      <c r="X18" s="73">
        <v>1</v>
      </c>
      <c r="Y18" s="73">
        <v>1</v>
      </c>
      <c r="Z18" s="74">
        <f t="shared" si="0"/>
        <v>7</v>
      </c>
      <c r="AA18" s="75">
        <f t="shared" si="6"/>
        <v>50</v>
      </c>
      <c r="AB18" s="75">
        <f t="shared" si="6"/>
        <v>50</v>
      </c>
      <c r="AC18" s="75">
        <f t="shared" si="1"/>
        <v>50</v>
      </c>
      <c r="AD18" s="75">
        <f t="shared" si="1"/>
        <v>50</v>
      </c>
      <c r="AE18" s="75">
        <f t="shared" si="7"/>
        <v>50</v>
      </c>
      <c r="AF18" s="75">
        <f t="shared" si="1"/>
        <v>50</v>
      </c>
      <c r="AG18" s="76">
        <f t="shared" si="8"/>
        <v>100</v>
      </c>
      <c r="AH18" s="133">
        <f t="shared" si="9"/>
        <v>100</v>
      </c>
    </row>
    <row r="19" spans="1:34" ht="25.8" x14ac:dyDescent="0.5">
      <c r="A19" s="41">
        <v>15</v>
      </c>
      <c r="B19" s="42" t="s">
        <v>111</v>
      </c>
      <c r="C19" s="43" t="s">
        <v>115</v>
      </c>
      <c r="D19" s="55" t="s">
        <v>116</v>
      </c>
      <c r="E19" s="56">
        <v>9</v>
      </c>
      <c r="F19" s="109">
        <v>6</v>
      </c>
      <c r="G19" s="123">
        <v>0.31123849594269454</v>
      </c>
      <c r="H19" s="121">
        <v>10438973.710000001</v>
      </c>
      <c r="I19" s="95" t="s">
        <v>18</v>
      </c>
      <c r="J19" s="109">
        <v>6</v>
      </c>
      <c r="K19" s="133">
        <v>100</v>
      </c>
      <c r="L19" s="114">
        <v>869914.47583333345</v>
      </c>
      <c r="M19" s="126" t="s">
        <v>284</v>
      </c>
      <c r="N19" s="72">
        <f t="shared" si="2"/>
        <v>100</v>
      </c>
      <c r="O19" s="72">
        <f t="shared" si="3"/>
        <v>100</v>
      </c>
      <c r="P19" s="72">
        <f t="shared" si="4"/>
        <v>100</v>
      </c>
      <c r="Q19" s="72">
        <f t="shared" si="5"/>
        <v>100</v>
      </c>
      <c r="R19" s="133">
        <v>100</v>
      </c>
      <c r="S19" s="73">
        <v>1</v>
      </c>
      <c r="T19" s="73">
        <v>1</v>
      </c>
      <c r="U19" s="73">
        <v>1</v>
      </c>
      <c r="V19" s="73">
        <v>1</v>
      </c>
      <c r="W19" s="73">
        <v>1</v>
      </c>
      <c r="X19" s="73">
        <v>1</v>
      </c>
      <c r="Y19" s="73">
        <v>1</v>
      </c>
      <c r="Z19" s="74">
        <f t="shared" si="0"/>
        <v>7</v>
      </c>
      <c r="AA19" s="75">
        <f t="shared" si="6"/>
        <v>50</v>
      </c>
      <c r="AB19" s="75">
        <f t="shared" si="6"/>
        <v>50</v>
      </c>
      <c r="AC19" s="75">
        <f t="shared" si="1"/>
        <v>50</v>
      </c>
      <c r="AD19" s="75">
        <f t="shared" si="1"/>
        <v>50</v>
      </c>
      <c r="AE19" s="75">
        <f t="shared" si="7"/>
        <v>50</v>
      </c>
      <c r="AF19" s="75">
        <f t="shared" si="1"/>
        <v>50</v>
      </c>
      <c r="AG19" s="76">
        <f t="shared" si="8"/>
        <v>100</v>
      </c>
      <c r="AH19" s="133">
        <f t="shared" si="9"/>
        <v>100</v>
      </c>
    </row>
    <row r="20" spans="1:34" ht="25.8" x14ac:dyDescent="0.5">
      <c r="A20" s="41">
        <v>16</v>
      </c>
      <c r="B20" s="42" t="s">
        <v>111</v>
      </c>
      <c r="C20" s="43" t="s">
        <v>117</v>
      </c>
      <c r="D20" s="55" t="s">
        <v>118</v>
      </c>
      <c r="E20" s="56">
        <v>13</v>
      </c>
      <c r="F20" s="109">
        <v>4</v>
      </c>
      <c r="G20" s="123">
        <v>0.28619682078867331</v>
      </c>
      <c r="H20" s="121">
        <v>-4141604.26</v>
      </c>
      <c r="I20" s="93" t="s">
        <v>12</v>
      </c>
      <c r="J20" s="109">
        <v>4</v>
      </c>
      <c r="K20" s="57">
        <v>28.571428571428569</v>
      </c>
      <c r="L20" s="114">
        <v>-345133.6883333333</v>
      </c>
      <c r="M20" s="127" t="s">
        <v>285</v>
      </c>
      <c r="N20" s="72">
        <f t="shared" si="2"/>
        <v>50</v>
      </c>
      <c r="O20" s="72">
        <f t="shared" si="3"/>
        <v>0</v>
      </c>
      <c r="P20" s="72">
        <f t="shared" si="4"/>
        <v>0</v>
      </c>
      <c r="Q20" s="72">
        <f t="shared" si="5"/>
        <v>100</v>
      </c>
      <c r="R20" s="57">
        <v>28.571428571428569</v>
      </c>
      <c r="S20" s="73">
        <v>0</v>
      </c>
      <c r="T20" s="73">
        <v>1</v>
      </c>
      <c r="U20" s="73">
        <v>0</v>
      </c>
      <c r="V20" s="73">
        <v>0</v>
      </c>
      <c r="W20" s="73">
        <v>0</v>
      </c>
      <c r="X20" s="73">
        <v>0</v>
      </c>
      <c r="Y20" s="73">
        <v>1</v>
      </c>
      <c r="Z20" s="74">
        <f t="shared" si="0"/>
        <v>2</v>
      </c>
      <c r="AA20" s="75">
        <f t="shared" si="6"/>
        <v>0</v>
      </c>
      <c r="AB20" s="75">
        <f t="shared" si="6"/>
        <v>50</v>
      </c>
      <c r="AC20" s="75">
        <f t="shared" si="1"/>
        <v>0</v>
      </c>
      <c r="AD20" s="75">
        <f t="shared" si="1"/>
        <v>0</v>
      </c>
      <c r="AE20" s="75">
        <f t="shared" si="7"/>
        <v>0</v>
      </c>
      <c r="AF20" s="75">
        <f t="shared" si="1"/>
        <v>0</v>
      </c>
      <c r="AG20" s="76">
        <f t="shared" si="8"/>
        <v>100</v>
      </c>
      <c r="AH20" s="57">
        <f t="shared" si="9"/>
        <v>28.571428571428569</v>
      </c>
    </row>
    <row r="21" spans="1:34" ht="25.8" x14ac:dyDescent="0.5">
      <c r="A21" s="41">
        <v>17</v>
      </c>
      <c r="B21" s="42" t="s">
        <v>111</v>
      </c>
      <c r="C21" s="43" t="s">
        <v>119</v>
      </c>
      <c r="D21" s="55" t="s">
        <v>120</v>
      </c>
      <c r="E21" s="56">
        <v>6</v>
      </c>
      <c r="F21" s="109">
        <v>2</v>
      </c>
      <c r="G21" s="139">
        <v>0.56564129514669503</v>
      </c>
      <c r="H21" s="121">
        <v>-10619687.039999999</v>
      </c>
      <c r="I21" s="115"/>
      <c r="J21" s="109">
        <v>2</v>
      </c>
      <c r="K21" s="133">
        <v>85.714285714285708</v>
      </c>
      <c r="L21" s="114">
        <v>-884973.91999999993</v>
      </c>
      <c r="M21" s="137" t="s">
        <v>286</v>
      </c>
      <c r="N21" s="72">
        <f t="shared" si="2"/>
        <v>100</v>
      </c>
      <c r="O21" s="72">
        <f t="shared" si="3"/>
        <v>100</v>
      </c>
      <c r="P21" s="72">
        <f t="shared" si="4"/>
        <v>50</v>
      </c>
      <c r="Q21" s="72">
        <f t="shared" si="5"/>
        <v>100</v>
      </c>
      <c r="R21" s="133">
        <v>85.714285714285708</v>
      </c>
      <c r="S21" s="73">
        <v>1</v>
      </c>
      <c r="T21" s="73">
        <v>1</v>
      </c>
      <c r="U21" s="73">
        <v>1</v>
      </c>
      <c r="V21" s="73">
        <v>1</v>
      </c>
      <c r="W21" s="73">
        <v>1</v>
      </c>
      <c r="X21" s="73">
        <v>0</v>
      </c>
      <c r="Y21" s="73">
        <v>1</v>
      </c>
      <c r="Z21" s="74">
        <f t="shared" si="0"/>
        <v>6</v>
      </c>
      <c r="AA21" s="75">
        <f t="shared" si="6"/>
        <v>50</v>
      </c>
      <c r="AB21" s="75">
        <f t="shared" si="6"/>
        <v>50</v>
      </c>
      <c r="AC21" s="75">
        <f t="shared" si="1"/>
        <v>50</v>
      </c>
      <c r="AD21" s="75">
        <f t="shared" si="1"/>
        <v>50</v>
      </c>
      <c r="AE21" s="75">
        <f t="shared" si="7"/>
        <v>50</v>
      </c>
      <c r="AF21" s="75">
        <f t="shared" si="1"/>
        <v>0</v>
      </c>
      <c r="AG21" s="76">
        <f t="shared" si="8"/>
        <v>100</v>
      </c>
      <c r="AH21" s="133">
        <f t="shared" si="9"/>
        <v>85.714285714285708</v>
      </c>
    </row>
    <row r="22" spans="1:34" ht="25.8" x14ac:dyDescent="0.5">
      <c r="A22" s="41">
        <v>18</v>
      </c>
      <c r="B22" s="42" t="s">
        <v>111</v>
      </c>
      <c r="C22" s="43" t="s">
        <v>121</v>
      </c>
      <c r="D22" s="55" t="s">
        <v>122</v>
      </c>
      <c r="E22" s="56">
        <v>6</v>
      </c>
      <c r="F22" s="109">
        <v>2</v>
      </c>
      <c r="G22" s="139">
        <v>0.71647453651507953</v>
      </c>
      <c r="H22" s="121">
        <v>-2428421.09</v>
      </c>
      <c r="I22" s="115"/>
      <c r="J22" s="109">
        <v>2</v>
      </c>
      <c r="K22" s="57">
        <v>28.571428571428569</v>
      </c>
      <c r="L22" s="114">
        <v>-202368.42416666666</v>
      </c>
      <c r="M22" s="137" t="s">
        <v>286</v>
      </c>
      <c r="N22" s="72">
        <f t="shared" si="2"/>
        <v>50</v>
      </c>
      <c r="O22" s="72">
        <f t="shared" si="3"/>
        <v>50</v>
      </c>
      <c r="P22" s="72">
        <f t="shared" si="4"/>
        <v>0</v>
      </c>
      <c r="Q22" s="72">
        <f t="shared" si="5"/>
        <v>0</v>
      </c>
      <c r="R22" s="57">
        <v>28.571428571428569</v>
      </c>
      <c r="S22" s="73">
        <v>0</v>
      </c>
      <c r="T22" s="73">
        <v>1</v>
      </c>
      <c r="U22" s="73">
        <v>0</v>
      </c>
      <c r="V22" s="73">
        <v>1</v>
      </c>
      <c r="W22" s="73">
        <v>0</v>
      </c>
      <c r="X22" s="73">
        <v>0</v>
      </c>
      <c r="Y22" s="73">
        <v>0</v>
      </c>
      <c r="Z22" s="74">
        <f t="shared" si="0"/>
        <v>2</v>
      </c>
      <c r="AA22" s="75">
        <f t="shared" si="6"/>
        <v>0</v>
      </c>
      <c r="AB22" s="75">
        <f t="shared" si="6"/>
        <v>50</v>
      </c>
      <c r="AC22" s="75">
        <f t="shared" si="1"/>
        <v>0</v>
      </c>
      <c r="AD22" s="75">
        <f t="shared" si="1"/>
        <v>50</v>
      </c>
      <c r="AE22" s="75">
        <f t="shared" si="7"/>
        <v>0</v>
      </c>
      <c r="AF22" s="75">
        <f t="shared" si="1"/>
        <v>0</v>
      </c>
      <c r="AG22" s="76">
        <f t="shared" si="8"/>
        <v>0</v>
      </c>
      <c r="AH22" s="57">
        <f t="shared" si="9"/>
        <v>28.571428571428569</v>
      </c>
    </row>
    <row r="23" spans="1:34" ht="25.8" x14ac:dyDescent="0.5">
      <c r="A23" s="41">
        <v>19</v>
      </c>
      <c r="B23" s="42" t="s">
        <v>111</v>
      </c>
      <c r="C23" s="43" t="s">
        <v>123</v>
      </c>
      <c r="D23" s="55" t="s">
        <v>124</v>
      </c>
      <c r="E23" s="56">
        <v>6</v>
      </c>
      <c r="F23" s="109">
        <v>3</v>
      </c>
      <c r="G23" s="139">
        <v>0.54055322054004507</v>
      </c>
      <c r="H23" s="121">
        <v>-435583.29</v>
      </c>
      <c r="I23" s="140"/>
      <c r="J23" s="109">
        <v>3</v>
      </c>
      <c r="K23" s="133">
        <v>57.142857142857139</v>
      </c>
      <c r="L23" s="114">
        <v>-36298.607499999998</v>
      </c>
      <c r="M23" s="137" t="s">
        <v>286</v>
      </c>
      <c r="N23" s="72">
        <f t="shared" si="2"/>
        <v>0</v>
      </c>
      <c r="O23" s="72">
        <f t="shared" si="3"/>
        <v>100</v>
      </c>
      <c r="P23" s="72">
        <f t="shared" si="4"/>
        <v>50</v>
      </c>
      <c r="Q23" s="72">
        <f t="shared" si="5"/>
        <v>100</v>
      </c>
      <c r="R23" s="133">
        <v>57.142857142857139</v>
      </c>
      <c r="S23" s="73">
        <v>0</v>
      </c>
      <c r="T23" s="73">
        <v>0</v>
      </c>
      <c r="U23" s="73">
        <v>1</v>
      </c>
      <c r="V23" s="73">
        <v>1</v>
      </c>
      <c r="W23" s="73">
        <v>0</v>
      </c>
      <c r="X23" s="73">
        <v>1</v>
      </c>
      <c r="Y23" s="73">
        <v>1</v>
      </c>
      <c r="Z23" s="74">
        <f t="shared" si="0"/>
        <v>4</v>
      </c>
      <c r="AA23" s="75">
        <f t="shared" si="6"/>
        <v>0</v>
      </c>
      <c r="AB23" s="75">
        <f t="shared" si="6"/>
        <v>0</v>
      </c>
      <c r="AC23" s="75">
        <f t="shared" si="1"/>
        <v>50</v>
      </c>
      <c r="AD23" s="75">
        <f t="shared" si="1"/>
        <v>50</v>
      </c>
      <c r="AE23" s="75">
        <f t="shared" si="7"/>
        <v>0</v>
      </c>
      <c r="AF23" s="75">
        <f t="shared" si="1"/>
        <v>50</v>
      </c>
      <c r="AG23" s="76">
        <f t="shared" si="8"/>
        <v>100</v>
      </c>
      <c r="AH23" s="133">
        <f t="shared" si="9"/>
        <v>57.142857142857139</v>
      </c>
    </row>
    <row r="24" spans="1:34" ht="25.8" x14ac:dyDescent="0.5">
      <c r="A24" s="41">
        <v>20</v>
      </c>
      <c r="B24" s="42" t="s">
        <v>111</v>
      </c>
      <c r="C24" s="43" t="s">
        <v>125</v>
      </c>
      <c r="D24" s="55" t="s">
        <v>126</v>
      </c>
      <c r="E24" s="56">
        <v>2</v>
      </c>
      <c r="F24" s="109">
        <v>7</v>
      </c>
      <c r="G24" s="123">
        <v>0.27581085762186741</v>
      </c>
      <c r="H24" s="121">
        <v>-4870665.05</v>
      </c>
      <c r="I24" s="142" t="s">
        <v>18</v>
      </c>
      <c r="J24" s="109">
        <v>7</v>
      </c>
      <c r="K24" s="133">
        <v>57.142857142857139</v>
      </c>
      <c r="L24" s="114">
        <v>-405888.75416666665</v>
      </c>
      <c r="M24" s="127" t="s">
        <v>285</v>
      </c>
      <c r="N24" s="72">
        <f t="shared" si="2"/>
        <v>0</v>
      </c>
      <c r="O24" s="72">
        <f t="shared" si="3"/>
        <v>50</v>
      </c>
      <c r="P24" s="72">
        <f t="shared" si="4"/>
        <v>100</v>
      </c>
      <c r="Q24" s="72">
        <f t="shared" si="5"/>
        <v>100</v>
      </c>
      <c r="R24" s="133">
        <v>57.142857142857139</v>
      </c>
      <c r="S24" s="73">
        <v>0</v>
      </c>
      <c r="T24" s="73">
        <v>0</v>
      </c>
      <c r="U24" s="73">
        <v>0</v>
      </c>
      <c r="V24" s="73">
        <v>1</v>
      </c>
      <c r="W24" s="73">
        <v>1</v>
      </c>
      <c r="X24" s="73">
        <v>1</v>
      </c>
      <c r="Y24" s="73">
        <v>1</v>
      </c>
      <c r="Z24" s="74">
        <f t="shared" si="0"/>
        <v>4</v>
      </c>
      <c r="AA24" s="75">
        <f t="shared" si="6"/>
        <v>0</v>
      </c>
      <c r="AB24" s="75">
        <f t="shared" si="6"/>
        <v>0</v>
      </c>
      <c r="AC24" s="75">
        <f t="shared" si="1"/>
        <v>0</v>
      </c>
      <c r="AD24" s="75">
        <f t="shared" si="1"/>
        <v>50</v>
      </c>
      <c r="AE24" s="75">
        <f t="shared" si="7"/>
        <v>50</v>
      </c>
      <c r="AF24" s="75">
        <f t="shared" si="1"/>
        <v>50</v>
      </c>
      <c r="AG24" s="76">
        <f t="shared" si="8"/>
        <v>100</v>
      </c>
      <c r="AH24" s="133">
        <f t="shared" si="9"/>
        <v>57.142857142857139</v>
      </c>
    </row>
    <row r="25" spans="1:34" ht="25.8" x14ac:dyDescent="0.5">
      <c r="A25" s="41">
        <v>21</v>
      </c>
      <c r="B25" s="42" t="s">
        <v>127</v>
      </c>
      <c r="C25" s="43" t="s">
        <v>128</v>
      </c>
      <c r="D25" s="55" t="s">
        <v>127</v>
      </c>
      <c r="E25" s="56">
        <v>17</v>
      </c>
      <c r="F25" s="109">
        <v>2</v>
      </c>
      <c r="G25" s="139">
        <v>0.51049244173711561</v>
      </c>
      <c r="H25" s="121">
        <v>80668571.650000006</v>
      </c>
      <c r="I25" s="115"/>
      <c r="J25" s="109">
        <v>2</v>
      </c>
      <c r="K25" s="133">
        <v>85.714285714285708</v>
      </c>
      <c r="L25" s="114">
        <v>6722380.9708333341</v>
      </c>
      <c r="M25" s="137" t="s">
        <v>286</v>
      </c>
      <c r="N25" s="72">
        <f t="shared" si="2"/>
        <v>100</v>
      </c>
      <c r="O25" s="72">
        <f t="shared" si="3"/>
        <v>100</v>
      </c>
      <c r="P25" s="72">
        <f t="shared" si="4"/>
        <v>50</v>
      </c>
      <c r="Q25" s="72">
        <f t="shared" si="5"/>
        <v>100</v>
      </c>
      <c r="R25" s="133">
        <v>85.714285714285708</v>
      </c>
      <c r="S25" s="73">
        <v>1</v>
      </c>
      <c r="T25" s="73">
        <v>1</v>
      </c>
      <c r="U25" s="73">
        <v>1</v>
      </c>
      <c r="V25" s="73">
        <v>1</v>
      </c>
      <c r="W25" s="73">
        <v>0</v>
      </c>
      <c r="X25" s="73">
        <v>1</v>
      </c>
      <c r="Y25" s="73">
        <v>1</v>
      </c>
      <c r="Z25" s="74">
        <f t="shared" si="0"/>
        <v>6</v>
      </c>
      <c r="AA25" s="75">
        <f t="shared" si="6"/>
        <v>50</v>
      </c>
      <c r="AB25" s="75">
        <f t="shared" si="6"/>
        <v>50</v>
      </c>
      <c r="AC25" s="75">
        <f t="shared" si="1"/>
        <v>50</v>
      </c>
      <c r="AD25" s="75">
        <f t="shared" si="1"/>
        <v>50</v>
      </c>
      <c r="AE25" s="75">
        <f t="shared" si="7"/>
        <v>0</v>
      </c>
      <c r="AF25" s="75">
        <f t="shared" si="1"/>
        <v>50</v>
      </c>
      <c r="AG25" s="76">
        <f t="shared" si="8"/>
        <v>100</v>
      </c>
      <c r="AH25" s="133">
        <f t="shared" si="9"/>
        <v>85.714285714285708</v>
      </c>
    </row>
    <row r="26" spans="1:34" ht="25.8" x14ac:dyDescent="0.5">
      <c r="A26" s="41">
        <v>22</v>
      </c>
      <c r="B26" s="42" t="s">
        <v>127</v>
      </c>
      <c r="C26" s="43" t="s">
        <v>129</v>
      </c>
      <c r="D26" s="55" t="s">
        <v>130</v>
      </c>
      <c r="E26" s="56">
        <v>5</v>
      </c>
      <c r="F26" s="109">
        <v>1</v>
      </c>
      <c r="G26" s="139">
        <v>3.5882350994057974</v>
      </c>
      <c r="H26" s="121">
        <v>5048382.5599999996</v>
      </c>
      <c r="I26" s="115"/>
      <c r="J26" s="109">
        <v>1</v>
      </c>
      <c r="K26" s="133">
        <v>100</v>
      </c>
      <c r="L26" s="114">
        <v>420698.54666666663</v>
      </c>
      <c r="M26" s="119" t="s">
        <v>283</v>
      </c>
      <c r="N26" s="72">
        <f t="shared" si="2"/>
        <v>100</v>
      </c>
      <c r="O26" s="72">
        <f t="shared" si="3"/>
        <v>100</v>
      </c>
      <c r="P26" s="72">
        <f t="shared" si="4"/>
        <v>100</v>
      </c>
      <c r="Q26" s="72">
        <f t="shared" si="5"/>
        <v>100</v>
      </c>
      <c r="R26" s="133">
        <v>100</v>
      </c>
      <c r="S26" s="73">
        <v>1</v>
      </c>
      <c r="T26" s="73">
        <v>1</v>
      </c>
      <c r="U26" s="73">
        <v>1</v>
      </c>
      <c r="V26" s="73">
        <v>1</v>
      </c>
      <c r="W26" s="73">
        <v>1</v>
      </c>
      <c r="X26" s="73">
        <v>1</v>
      </c>
      <c r="Y26" s="73">
        <v>1</v>
      </c>
      <c r="Z26" s="74">
        <f t="shared" si="0"/>
        <v>7</v>
      </c>
      <c r="AA26" s="75">
        <f t="shared" si="6"/>
        <v>50</v>
      </c>
      <c r="AB26" s="75">
        <f t="shared" si="6"/>
        <v>50</v>
      </c>
      <c r="AC26" s="75">
        <f t="shared" si="1"/>
        <v>50</v>
      </c>
      <c r="AD26" s="75">
        <f t="shared" si="1"/>
        <v>50</v>
      </c>
      <c r="AE26" s="75">
        <f t="shared" si="7"/>
        <v>50</v>
      </c>
      <c r="AF26" s="75">
        <f t="shared" si="1"/>
        <v>50</v>
      </c>
      <c r="AG26" s="76">
        <f t="shared" si="8"/>
        <v>100</v>
      </c>
      <c r="AH26" s="133">
        <f t="shared" si="9"/>
        <v>100</v>
      </c>
    </row>
    <row r="27" spans="1:34" ht="25.8" x14ac:dyDescent="0.5">
      <c r="A27" s="41">
        <v>23</v>
      </c>
      <c r="B27" s="42" t="s">
        <v>127</v>
      </c>
      <c r="C27" s="43" t="s">
        <v>131</v>
      </c>
      <c r="D27" s="55" t="s">
        <v>132</v>
      </c>
      <c r="E27" s="56">
        <v>6</v>
      </c>
      <c r="F27" s="109">
        <v>6</v>
      </c>
      <c r="G27" s="123">
        <v>0.23715110050164112</v>
      </c>
      <c r="H27" s="121">
        <v>18483650.859999999</v>
      </c>
      <c r="I27" s="95" t="s">
        <v>18</v>
      </c>
      <c r="J27" s="109">
        <v>6</v>
      </c>
      <c r="K27" s="133">
        <v>100</v>
      </c>
      <c r="L27" s="114">
        <v>1540304.2383333333</v>
      </c>
      <c r="M27" s="126" t="s">
        <v>284</v>
      </c>
      <c r="N27" s="72">
        <f t="shared" si="2"/>
        <v>100</v>
      </c>
      <c r="O27" s="72">
        <f t="shared" si="3"/>
        <v>100</v>
      </c>
      <c r="P27" s="72">
        <f t="shared" si="4"/>
        <v>100</v>
      </c>
      <c r="Q27" s="72">
        <f t="shared" si="5"/>
        <v>100</v>
      </c>
      <c r="R27" s="133">
        <v>100</v>
      </c>
      <c r="S27" s="73">
        <v>1</v>
      </c>
      <c r="T27" s="73">
        <v>1</v>
      </c>
      <c r="U27" s="73">
        <v>1</v>
      </c>
      <c r="V27" s="73">
        <v>1</v>
      </c>
      <c r="W27" s="73">
        <v>1</v>
      </c>
      <c r="X27" s="73">
        <v>1</v>
      </c>
      <c r="Y27" s="73">
        <v>1</v>
      </c>
      <c r="Z27" s="74">
        <f t="shared" si="0"/>
        <v>7</v>
      </c>
      <c r="AA27" s="75">
        <f t="shared" si="6"/>
        <v>50</v>
      </c>
      <c r="AB27" s="75">
        <f t="shared" si="6"/>
        <v>50</v>
      </c>
      <c r="AC27" s="75">
        <f t="shared" si="1"/>
        <v>50</v>
      </c>
      <c r="AD27" s="75">
        <f t="shared" si="1"/>
        <v>50</v>
      </c>
      <c r="AE27" s="75">
        <f t="shared" si="7"/>
        <v>50</v>
      </c>
      <c r="AF27" s="75">
        <f t="shared" si="1"/>
        <v>50</v>
      </c>
      <c r="AG27" s="76">
        <f t="shared" si="8"/>
        <v>100</v>
      </c>
      <c r="AH27" s="133">
        <f t="shared" si="9"/>
        <v>100</v>
      </c>
    </row>
    <row r="28" spans="1:34" ht="25.8" x14ac:dyDescent="0.5">
      <c r="A28" s="41">
        <v>24</v>
      </c>
      <c r="B28" s="42" t="s">
        <v>127</v>
      </c>
      <c r="C28" s="43" t="s">
        <v>133</v>
      </c>
      <c r="D28" s="55" t="s">
        <v>134</v>
      </c>
      <c r="E28" s="56">
        <v>6</v>
      </c>
      <c r="F28" s="109">
        <v>3</v>
      </c>
      <c r="G28" s="123">
        <v>0.24041723122135947</v>
      </c>
      <c r="H28" s="121">
        <v>10929252.220000001</v>
      </c>
      <c r="I28" s="115"/>
      <c r="J28" s="109">
        <v>3</v>
      </c>
      <c r="K28" s="133">
        <v>71.428571428571431</v>
      </c>
      <c r="L28" s="114">
        <v>910771.01833333343</v>
      </c>
      <c r="M28" s="137" t="s">
        <v>286</v>
      </c>
      <c r="N28" s="72">
        <f t="shared" si="2"/>
        <v>100</v>
      </c>
      <c r="O28" s="72">
        <f t="shared" si="3"/>
        <v>100</v>
      </c>
      <c r="P28" s="72">
        <f t="shared" si="4"/>
        <v>50</v>
      </c>
      <c r="Q28" s="72">
        <f t="shared" si="5"/>
        <v>0</v>
      </c>
      <c r="R28" s="133">
        <v>71.428571428571431</v>
      </c>
      <c r="S28" s="73">
        <v>1</v>
      </c>
      <c r="T28" s="73">
        <v>1</v>
      </c>
      <c r="U28" s="73">
        <v>1</v>
      </c>
      <c r="V28" s="73">
        <v>1</v>
      </c>
      <c r="W28" s="73">
        <v>1</v>
      </c>
      <c r="X28" s="73">
        <v>0</v>
      </c>
      <c r="Y28" s="73">
        <v>0</v>
      </c>
      <c r="Z28" s="74">
        <f t="shared" si="0"/>
        <v>5</v>
      </c>
      <c r="AA28" s="75">
        <f t="shared" si="6"/>
        <v>50</v>
      </c>
      <c r="AB28" s="75">
        <f t="shared" si="6"/>
        <v>50</v>
      </c>
      <c r="AC28" s="75">
        <f t="shared" si="1"/>
        <v>50</v>
      </c>
      <c r="AD28" s="75">
        <f t="shared" si="1"/>
        <v>50</v>
      </c>
      <c r="AE28" s="75">
        <f t="shared" si="7"/>
        <v>50</v>
      </c>
      <c r="AF28" s="75">
        <f t="shared" si="1"/>
        <v>0</v>
      </c>
      <c r="AG28" s="76">
        <f t="shared" si="8"/>
        <v>0</v>
      </c>
      <c r="AH28" s="133">
        <f t="shared" si="9"/>
        <v>71.428571428571431</v>
      </c>
    </row>
    <row r="29" spans="1:34" ht="25.8" x14ac:dyDescent="0.5">
      <c r="A29" s="41">
        <v>25</v>
      </c>
      <c r="B29" s="42" t="s">
        <v>127</v>
      </c>
      <c r="C29" s="43" t="s">
        <v>135</v>
      </c>
      <c r="D29" s="55" t="s">
        <v>136</v>
      </c>
      <c r="E29" s="56">
        <v>2</v>
      </c>
      <c r="F29" s="109">
        <v>7</v>
      </c>
      <c r="G29" s="123">
        <v>0.26806672086798383</v>
      </c>
      <c r="H29" s="121">
        <v>-323875.99</v>
      </c>
      <c r="I29" s="142" t="s">
        <v>18</v>
      </c>
      <c r="J29" s="109">
        <v>7</v>
      </c>
      <c r="K29" s="133">
        <v>57.142857142857139</v>
      </c>
      <c r="L29" s="114">
        <v>-26989.665833333333</v>
      </c>
      <c r="M29" s="127" t="s">
        <v>285</v>
      </c>
      <c r="N29" s="72">
        <f t="shared" si="2"/>
        <v>50</v>
      </c>
      <c r="O29" s="72">
        <f t="shared" si="3"/>
        <v>50</v>
      </c>
      <c r="P29" s="72">
        <f t="shared" si="4"/>
        <v>50</v>
      </c>
      <c r="Q29" s="72">
        <f t="shared" si="5"/>
        <v>100</v>
      </c>
      <c r="R29" s="133">
        <v>57.142857142857139</v>
      </c>
      <c r="S29" s="73">
        <v>0</v>
      </c>
      <c r="T29" s="73">
        <v>1</v>
      </c>
      <c r="U29" s="73">
        <v>0</v>
      </c>
      <c r="V29" s="73">
        <v>1</v>
      </c>
      <c r="W29" s="73">
        <v>0</v>
      </c>
      <c r="X29" s="73">
        <v>1</v>
      </c>
      <c r="Y29" s="73">
        <v>1</v>
      </c>
      <c r="Z29" s="74">
        <f t="shared" si="0"/>
        <v>4</v>
      </c>
      <c r="AA29" s="75">
        <f t="shared" si="6"/>
        <v>0</v>
      </c>
      <c r="AB29" s="75">
        <f t="shared" si="6"/>
        <v>50</v>
      </c>
      <c r="AC29" s="75">
        <f t="shared" si="1"/>
        <v>0</v>
      </c>
      <c r="AD29" s="75">
        <f t="shared" si="1"/>
        <v>50</v>
      </c>
      <c r="AE29" s="75">
        <f t="shared" si="7"/>
        <v>0</v>
      </c>
      <c r="AF29" s="75">
        <f t="shared" si="1"/>
        <v>50</v>
      </c>
      <c r="AG29" s="76">
        <f t="shared" si="8"/>
        <v>100</v>
      </c>
      <c r="AH29" s="133">
        <f t="shared" si="9"/>
        <v>57.142857142857139</v>
      </c>
    </row>
    <row r="30" spans="1:34" ht="25.8" x14ac:dyDescent="0.5">
      <c r="A30" s="41">
        <v>26</v>
      </c>
      <c r="B30" s="42" t="s">
        <v>127</v>
      </c>
      <c r="C30" s="43" t="s">
        <v>137</v>
      </c>
      <c r="D30" s="55" t="s">
        <v>138</v>
      </c>
      <c r="E30" s="56">
        <v>5</v>
      </c>
      <c r="F30" s="109">
        <v>4</v>
      </c>
      <c r="G30" s="123">
        <v>0.43795727102059989</v>
      </c>
      <c r="H30" s="121">
        <v>-932684.42</v>
      </c>
      <c r="I30" s="93" t="s">
        <v>12</v>
      </c>
      <c r="J30" s="109">
        <v>4</v>
      </c>
      <c r="K30" s="133">
        <v>71.428571428571431</v>
      </c>
      <c r="L30" s="114">
        <v>-77723.701666666675</v>
      </c>
      <c r="M30" s="127" t="s">
        <v>285</v>
      </c>
      <c r="N30" s="72">
        <f t="shared" si="2"/>
        <v>50</v>
      </c>
      <c r="O30" s="72">
        <f t="shared" si="3"/>
        <v>100</v>
      </c>
      <c r="P30" s="72">
        <f t="shared" si="4"/>
        <v>50</v>
      </c>
      <c r="Q30" s="72">
        <f t="shared" si="5"/>
        <v>100</v>
      </c>
      <c r="R30" s="133">
        <v>71.428571428571431</v>
      </c>
      <c r="S30" s="73">
        <v>0</v>
      </c>
      <c r="T30" s="73">
        <v>1</v>
      </c>
      <c r="U30" s="73">
        <v>1</v>
      </c>
      <c r="V30" s="73">
        <v>1</v>
      </c>
      <c r="W30" s="73">
        <v>0</v>
      </c>
      <c r="X30" s="73">
        <v>1</v>
      </c>
      <c r="Y30" s="73">
        <v>1</v>
      </c>
      <c r="Z30" s="74">
        <f t="shared" si="0"/>
        <v>5</v>
      </c>
      <c r="AA30" s="75">
        <f t="shared" si="6"/>
        <v>0</v>
      </c>
      <c r="AB30" s="75">
        <f t="shared" si="6"/>
        <v>50</v>
      </c>
      <c r="AC30" s="75">
        <f t="shared" si="1"/>
        <v>50</v>
      </c>
      <c r="AD30" s="75">
        <f t="shared" si="1"/>
        <v>50</v>
      </c>
      <c r="AE30" s="75">
        <f t="shared" si="7"/>
        <v>0</v>
      </c>
      <c r="AF30" s="75">
        <f t="shared" si="1"/>
        <v>50</v>
      </c>
      <c r="AG30" s="76">
        <f t="shared" si="8"/>
        <v>100</v>
      </c>
      <c r="AH30" s="133">
        <f t="shared" si="9"/>
        <v>71.428571428571431</v>
      </c>
    </row>
    <row r="31" spans="1:34" ht="25.8" x14ac:dyDescent="0.5">
      <c r="A31" s="41">
        <v>27</v>
      </c>
      <c r="B31" s="42" t="s">
        <v>127</v>
      </c>
      <c r="C31" s="43" t="s">
        <v>139</v>
      </c>
      <c r="D31" s="55" t="s">
        <v>140</v>
      </c>
      <c r="E31" s="56">
        <v>5</v>
      </c>
      <c r="F31" s="109">
        <v>7</v>
      </c>
      <c r="G31" s="123">
        <v>0.26130102301109653</v>
      </c>
      <c r="H31" s="121">
        <v>-4443581.5599999996</v>
      </c>
      <c r="I31" s="142" t="s">
        <v>18</v>
      </c>
      <c r="J31" s="109">
        <v>7</v>
      </c>
      <c r="K31" s="133">
        <v>85.714285714285708</v>
      </c>
      <c r="L31" s="114">
        <v>-370298.46333333332</v>
      </c>
      <c r="M31" s="126" t="s">
        <v>284</v>
      </c>
      <c r="N31" s="72">
        <f t="shared" si="2"/>
        <v>100</v>
      </c>
      <c r="O31" s="72">
        <f t="shared" si="3"/>
        <v>100</v>
      </c>
      <c r="P31" s="72">
        <f t="shared" si="4"/>
        <v>50</v>
      </c>
      <c r="Q31" s="72">
        <f t="shared" si="5"/>
        <v>100</v>
      </c>
      <c r="R31" s="133">
        <v>85.714285714285708</v>
      </c>
      <c r="S31" s="73">
        <v>1</v>
      </c>
      <c r="T31" s="73">
        <v>1</v>
      </c>
      <c r="U31" s="73">
        <v>1</v>
      </c>
      <c r="V31" s="73">
        <v>1</v>
      </c>
      <c r="W31" s="73">
        <v>1</v>
      </c>
      <c r="X31" s="73">
        <v>0</v>
      </c>
      <c r="Y31" s="73">
        <v>1</v>
      </c>
      <c r="Z31" s="74">
        <f t="shared" si="0"/>
        <v>6</v>
      </c>
      <c r="AA31" s="75">
        <f t="shared" si="6"/>
        <v>50</v>
      </c>
      <c r="AB31" s="75">
        <f t="shared" si="6"/>
        <v>50</v>
      </c>
      <c r="AC31" s="75">
        <f t="shared" si="1"/>
        <v>50</v>
      </c>
      <c r="AD31" s="75">
        <f t="shared" si="1"/>
        <v>50</v>
      </c>
      <c r="AE31" s="75">
        <f t="shared" si="7"/>
        <v>50</v>
      </c>
      <c r="AF31" s="75">
        <f t="shared" si="1"/>
        <v>0</v>
      </c>
      <c r="AG31" s="76">
        <f t="shared" si="8"/>
        <v>100</v>
      </c>
      <c r="AH31" s="133">
        <f t="shared" si="9"/>
        <v>85.714285714285708</v>
      </c>
    </row>
    <row r="32" spans="1:34" ht="25.8" x14ac:dyDescent="0.5">
      <c r="A32" s="41">
        <v>28</v>
      </c>
      <c r="B32" s="42" t="s">
        <v>127</v>
      </c>
      <c r="C32" s="43" t="s">
        <v>141</v>
      </c>
      <c r="D32" s="55" t="s">
        <v>142</v>
      </c>
      <c r="E32" s="56">
        <v>13</v>
      </c>
      <c r="F32" s="109">
        <v>7</v>
      </c>
      <c r="G32" s="123">
        <v>0.30704786371439369</v>
      </c>
      <c r="H32" s="121">
        <v>-6973692.0499999998</v>
      </c>
      <c r="I32" s="142" t="s">
        <v>18</v>
      </c>
      <c r="J32" s="109">
        <v>7</v>
      </c>
      <c r="K32" s="133">
        <v>100</v>
      </c>
      <c r="L32" s="114">
        <v>-581141.00416666665</v>
      </c>
      <c r="M32" s="126" t="s">
        <v>284</v>
      </c>
      <c r="N32" s="72">
        <f t="shared" si="2"/>
        <v>100</v>
      </c>
      <c r="O32" s="72">
        <f t="shared" si="3"/>
        <v>100</v>
      </c>
      <c r="P32" s="72">
        <f t="shared" si="4"/>
        <v>100</v>
      </c>
      <c r="Q32" s="72">
        <f t="shared" si="5"/>
        <v>100</v>
      </c>
      <c r="R32" s="133">
        <v>100</v>
      </c>
      <c r="S32" s="73">
        <v>1</v>
      </c>
      <c r="T32" s="73">
        <v>1</v>
      </c>
      <c r="U32" s="73">
        <v>1</v>
      </c>
      <c r="V32" s="73">
        <v>1</v>
      </c>
      <c r="W32" s="73">
        <v>1</v>
      </c>
      <c r="X32" s="73">
        <v>1</v>
      </c>
      <c r="Y32" s="73">
        <v>1</v>
      </c>
      <c r="Z32" s="74">
        <f t="shared" si="0"/>
        <v>7</v>
      </c>
      <c r="AA32" s="75">
        <f t="shared" si="6"/>
        <v>50</v>
      </c>
      <c r="AB32" s="75">
        <f t="shared" si="6"/>
        <v>50</v>
      </c>
      <c r="AC32" s="75">
        <f t="shared" si="1"/>
        <v>50</v>
      </c>
      <c r="AD32" s="75">
        <f t="shared" si="1"/>
        <v>50</v>
      </c>
      <c r="AE32" s="75">
        <f t="shared" si="7"/>
        <v>50</v>
      </c>
      <c r="AF32" s="75">
        <f t="shared" si="1"/>
        <v>50</v>
      </c>
      <c r="AG32" s="76">
        <f t="shared" si="8"/>
        <v>100</v>
      </c>
      <c r="AH32" s="133">
        <f t="shared" si="9"/>
        <v>100</v>
      </c>
    </row>
    <row r="33" spans="1:34" ht="25.8" x14ac:dyDescent="0.5">
      <c r="A33" s="41">
        <v>29</v>
      </c>
      <c r="B33" s="42" t="s">
        <v>127</v>
      </c>
      <c r="C33" s="43" t="s">
        <v>143</v>
      </c>
      <c r="D33" s="55" t="s">
        <v>144</v>
      </c>
      <c r="E33" s="56">
        <v>5</v>
      </c>
      <c r="F33" s="109">
        <v>7</v>
      </c>
      <c r="G33" s="139">
        <v>0.52687832530290546</v>
      </c>
      <c r="H33" s="121">
        <v>3382007.17</v>
      </c>
      <c r="I33" s="88" t="s">
        <v>10</v>
      </c>
      <c r="J33" s="109">
        <v>7</v>
      </c>
      <c r="K33" s="133">
        <v>100</v>
      </c>
      <c r="L33" s="114">
        <v>281833.93083333335</v>
      </c>
      <c r="M33" s="126" t="s">
        <v>284</v>
      </c>
      <c r="N33" s="72">
        <f t="shared" si="2"/>
        <v>100</v>
      </c>
      <c r="O33" s="72">
        <f t="shared" si="3"/>
        <v>100</v>
      </c>
      <c r="P33" s="72">
        <f t="shared" si="4"/>
        <v>100</v>
      </c>
      <c r="Q33" s="72">
        <f t="shared" si="5"/>
        <v>100</v>
      </c>
      <c r="R33" s="133">
        <v>100</v>
      </c>
      <c r="S33" s="73">
        <v>1</v>
      </c>
      <c r="T33" s="73">
        <v>1</v>
      </c>
      <c r="U33" s="73">
        <v>1</v>
      </c>
      <c r="V33" s="73">
        <v>1</v>
      </c>
      <c r="W33" s="73">
        <v>1</v>
      </c>
      <c r="X33" s="73">
        <v>1</v>
      </c>
      <c r="Y33" s="73">
        <v>1</v>
      </c>
      <c r="Z33" s="74">
        <f t="shared" si="0"/>
        <v>7</v>
      </c>
      <c r="AA33" s="75">
        <f t="shared" si="6"/>
        <v>50</v>
      </c>
      <c r="AB33" s="75">
        <f t="shared" si="6"/>
        <v>50</v>
      </c>
      <c r="AC33" s="75">
        <f t="shared" si="1"/>
        <v>50</v>
      </c>
      <c r="AD33" s="75">
        <f t="shared" si="1"/>
        <v>50</v>
      </c>
      <c r="AE33" s="75">
        <f t="shared" si="7"/>
        <v>50</v>
      </c>
      <c r="AF33" s="75">
        <f t="shared" si="1"/>
        <v>50</v>
      </c>
      <c r="AG33" s="76">
        <f t="shared" si="8"/>
        <v>100</v>
      </c>
      <c r="AH33" s="133">
        <f t="shared" si="9"/>
        <v>100</v>
      </c>
    </row>
    <row r="34" spans="1:34" ht="25.8" x14ac:dyDescent="0.5">
      <c r="A34" s="41">
        <v>30</v>
      </c>
      <c r="B34" s="42" t="s">
        <v>127</v>
      </c>
      <c r="C34" s="43" t="s">
        <v>145</v>
      </c>
      <c r="D34" s="55" t="s">
        <v>146</v>
      </c>
      <c r="E34" s="56">
        <v>5</v>
      </c>
      <c r="F34" s="109">
        <v>7</v>
      </c>
      <c r="G34" s="123">
        <v>0.3000544598663934</v>
      </c>
      <c r="H34" s="121">
        <v>-1463536.65</v>
      </c>
      <c r="I34" s="142" t="s">
        <v>18</v>
      </c>
      <c r="J34" s="109">
        <v>7</v>
      </c>
      <c r="K34" s="133">
        <v>100</v>
      </c>
      <c r="L34" s="114">
        <v>-121961.3875</v>
      </c>
      <c r="M34" s="126" t="s">
        <v>284</v>
      </c>
      <c r="N34" s="72">
        <f t="shared" si="2"/>
        <v>100</v>
      </c>
      <c r="O34" s="72">
        <f t="shared" si="3"/>
        <v>100</v>
      </c>
      <c r="P34" s="72">
        <f t="shared" si="4"/>
        <v>100</v>
      </c>
      <c r="Q34" s="72">
        <f t="shared" si="5"/>
        <v>100</v>
      </c>
      <c r="R34" s="133">
        <v>100</v>
      </c>
      <c r="S34" s="73">
        <v>1</v>
      </c>
      <c r="T34" s="73">
        <v>1</v>
      </c>
      <c r="U34" s="73">
        <v>1</v>
      </c>
      <c r="V34" s="73">
        <v>1</v>
      </c>
      <c r="W34" s="73">
        <v>1</v>
      </c>
      <c r="X34" s="73">
        <v>1</v>
      </c>
      <c r="Y34" s="73">
        <v>1</v>
      </c>
      <c r="Z34" s="74">
        <f t="shared" si="0"/>
        <v>7</v>
      </c>
      <c r="AA34" s="75">
        <f t="shared" si="6"/>
        <v>50</v>
      </c>
      <c r="AB34" s="75">
        <f t="shared" si="6"/>
        <v>50</v>
      </c>
      <c r="AC34" s="75">
        <f t="shared" si="1"/>
        <v>50</v>
      </c>
      <c r="AD34" s="75">
        <f t="shared" si="1"/>
        <v>50</v>
      </c>
      <c r="AE34" s="75">
        <f t="shared" si="7"/>
        <v>50</v>
      </c>
      <c r="AF34" s="75">
        <f t="shared" si="1"/>
        <v>50</v>
      </c>
      <c r="AG34" s="76">
        <f t="shared" si="8"/>
        <v>100</v>
      </c>
      <c r="AH34" s="133">
        <f t="shared" si="9"/>
        <v>100</v>
      </c>
    </row>
    <row r="35" spans="1:34" ht="25.8" x14ac:dyDescent="0.5">
      <c r="A35" s="41">
        <v>31</v>
      </c>
      <c r="B35" s="42" t="s">
        <v>127</v>
      </c>
      <c r="C35" s="43" t="s">
        <v>147</v>
      </c>
      <c r="D35" s="55" t="s">
        <v>148</v>
      </c>
      <c r="E35" s="56">
        <v>6</v>
      </c>
      <c r="F35" s="109">
        <v>7</v>
      </c>
      <c r="G35" s="139">
        <v>0.49647695020210786</v>
      </c>
      <c r="H35" s="121">
        <v>-3390291.39</v>
      </c>
      <c r="I35" s="93" t="s">
        <v>12</v>
      </c>
      <c r="J35" s="109">
        <v>7</v>
      </c>
      <c r="K35" s="133">
        <v>85.714285714285708</v>
      </c>
      <c r="L35" s="114">
        <v>-282524.28250000003</v>
      </c>
      <c r="M35" s="127" t="s">
        <v>285</v>
      </c>
      <c r="N35" s="72">
        <f t="shared" si="2"/>
        <v>100</v>
      </c>
      <c r="O35" s="72">
        <f t="shared" si="3"/>
        <v>100</v>
      </c>
      <c r="P35" s="72">
        <f t="shared" si="4"/>
        <v>50</v>
      </c>
      <c r="Q35" s="72">
        <f t="shared" si="5"/>
        <v>100</v>
      </c>
      <c r="R35" s="133">
        <v>85.714285714285708</v>
      </c>
      <c r="S35" s="73">
        <v>1</v>
      </c>
      <c r="T35" s="73">
        <v>1</v>
      </c>
      <c r="U35" s="73">
        <v>1</v>
      </c>
      <c r="V35" s="73">
        <v>1</v>
      </c>
      <c r="W35" s="73">
        <v>1</v>
      </c>
      <c r="X35" s="73">
        <v>0</v>
      </c>
      <c r="Y35" s="73">
        <v>1</v>
      </c>
      <c r="Z35" s="74">
        <f t="shared" si="0"/>
        <v>6</v>
      </c>
      <c r="AA35" s="75">
        <f t="shared" si="6"/>
        <v>50</v>
      </c>
      <c r="AB35" s="75">
        <f t="shared" si="6"/>
        <v>50</v>
      </c>
      <c r="AC35" s="75">
        <f t="shared" si="1"/>
        <v>50</v>
      </c>
      <c r="AD35" s="75">
        <f t="shared" si="1"/>
        <v>50</v>
      </c>
      <c r="AE35" s="75">
        <f t="shared" si="7"/>
        <v>50</v>
      </c>
      <c r="AF35" s="75">
        <f t="shared" si="1"/>
        <v>0</v>
      </c>
      <c r="AG35" s="76">
        <f t="shared" si="8"/>
        <v>100</v>
      </c>
      <c r="AH35" s="133">
        <f t="shared" si="9"/>
        <v>85.714285714285708</v>
      </c>
    </row>
    <row r="36" spans="1:34" ht="25.8" x14ac:dyDescent="0.5">
      <c r="A36" s="41">
        <v>32</v>
      </c>
      <c r="B36" s="42" t="s">
        <v>127</v>
      </c>
      <c r="C36" s="43" t="s">
        <v>149</v>
      </c>
      <c r="D36" s="55" t="s">
        <v>150</v>
      </c>
      <c r="E36" s="56">
        <v>12</v>
      </c>
      <c r="F36" s="109">
        <v>4</v>
      </c>
      <c r="G36" s="123">
        <v>0.37325141400483969</v>
      </c>
      <c r="H36" s="121">
        <v>24200832.73</v>
      </c>
      <c r="I36" s="88" t="s">
        <v>10</v>
      </c>
      <c r="J36" s="109">
        <v>4</v>
      </c>
      <c r="K36" s="133">
        <v>71.428571428571431</v>
      </c>
      <c r="L36" s="114">
        <v>2016736.0608333333</v>
      </c>
      <c r="M36" s="126" t="s">
        <v>284</v>
      </c>
      <c r="N36" s="72">
        <f t="shared" si="2"/>
        <v>50</v>
      </c>
      <c r="O36" s="72">
        <f t="shared" si="3"/>
        <v>100</v>
      </c>
      <c r="P36" s="72">
        <f t="shared" si="4"/>
        <v>50</v>
      </c>
      <c r="Q36" s="72">
        <f t="shared" si="5"/>
        <v>100</v>
      </c>
      <c r="R36" s="133">
        <v>71.428571428571431</v>
      </c>
      <c r="S36" s="73">
        <v>0</v>
      </c>
      <c r="T36" s="73">
        <v>1</v>
      </c>
      <c r="U36" s="73">
        <v>1</v>
      </c>
      <c r="V36" s="73">
        <v>1</v>
      </c>
      <c r="W36" s="73">
        <v>1</v>
      </c>
      <c r="X36" s="73">
        <v>0</v>
      </c>
      <c r="Y36" s="73">
        <v>1</v>
      </c>
      <c r="Z36" s="74">
        <f t="shared" si="0"/>
        <v>5</v>
      </c>
      <c r="AA36" s="75">
        <f t="shared" si="6"/>
        <v>0</v>
      </c>
      <c r="AB36" s="75">
        <f t="shared" si="6"/>
        <v>50</v>
      </c>
      <c r="AC36" s="75">
        <f t="shared" si="1"/>
        <v>50</v>
      </c>
      <c r="AD36" s="75">
        <f t="shared" si="1"/>
        <v>50</v>
      </c>
      <c r="AE36" s="75">
        <f t="shared" si="7"/>
        <v>50</v>
      </c>
      <c r="AF36" s="75">
        <f t="shared" si="1"/>
        <v>0</v>
      </c>
      <c r="AG36" s="76">
        <f t="shared" si="8"/>
        <v>100</v>
      </c>
      <c r="AH36" s="133">
        <f t="shared" si="9"/>
        <v>71.428571428571431</v>
      </c>
    </row>
    <row r="37" spans="1:34" ht="25.8" x14ac:dyDescent="0.5">
      <c r="A37" s="41">
        <v>33</v>
      </c>
      <c r="B37" s="42" t="s">
        <v>127</v>
      </c>
      <c r="C37" s="43" t="s">
        <v>151</v>
      </c>
      <c r="D37" s="55" t="s">
        <v>152</v>
      </c>
      <c r="E37" s="56">
        <v>6</v>
      </c>
      <c r="F37" s="109">
        <v>2</v>
      </c>
      <c r="G37" s="139">
        <v>0.60823402138566696</v>
      </c>
      <c r="H37" s="121">
        <v>-2210320.63</v>
      </c>
      <c r="I37" s="115"/>
      <c r="J37" s="109">
        <v>2</v>
      </c>
      <c r="K37" s="133">
        <v>71.428571428571431</v>
      </c>
      <c r="L37" s="114">
        <v>-184193.38583333333</v>
      </c>
      <c r="M37" s="137" t="s">
        <v>286</v>
      </c>
      <c r="N37" s="72">
        <f t="shared" si="2"/>
        <v>50</v>
      </c>
      <c r="O37" s="72">
        <f t="shared" si="3"/>
        <v>100</v>
      </c>
      <c r="P37" s="72">
        <f t="shared" si="4"/>
        <v>50</v>
      </c>
      <c r="Q37" s="72">
        <f t="shared" si="5"/>
        <v>100</v>
      </c>
      <c r="R37" s="133">
        <v>71.428571428571431</v>
      </c>
      <c r="S37" s="73">
        <v>1</v>
      </c>
      <c r="T37" s="73">
        <v>0</v>
      </c>
      <c r="U37" s="73">
        <v>1</v>
      </c>
      <c r="V37" s="73">
        <v>1</v>
      </c>
      <c r="W37" s="73">
        <v>1</v>
      </c>
      <c r="X37" s="73">
        <v>0</v>
      </c>
      <c r="Y37" s="73">
        <v>1</v>
      </c>
      <c r="Z37" s="74">
        <f t="shared" ref="Z37:Z68" si="10">S37+T37+U37+V37+W37+X37+Y37</f>
        <v>5</v>
      </c>
      <c r="AA37" s="75">
        <f t="shared" si="6"/>
        <v>50</v>
      </c>
      <c r="AB37" s="75">
        <f t="shared" si="6"/>
        <v>0</v>
      </c>
      <c r="AC37" s="75">
        <f t="shared" si="1"/>
        <v>50</v>
      </c>
      <c r="AD37" s="75">
        <f t="shared" si="1"/>
        <v>50</v>
      </c>
      <c r="AE37" s="75">
        <f t="shared" si="7"/>
        <v>50</v>
      </c>
      <c r="AF37" s="75">
        <f t="shared" si="1"/>
        <v>0</v>
      </c>
      <c r="AG37" s="76">
        <f t="shared" si="8"/>
        <v>100</v>
      </c>
      <c r="AH37" s="133">
        <f t="shared" si="9"/>
        <v>71.428571428571431</v>
      </c>
    </row>
    <row r="38" spans="1:34" ht="25.8" x14ac:dyDescent="0.5">
      <c r="A38" s="41">
        <v>34</v>
      </c>
      <c r="B38" s="42" t="s">
        <v>127</v>
      </c>
      <c r="C38" s="43" t="s">
        <v>153</v>
      </c>
      <c r="D38" s="55" t="s">
        <v>154</v>
      </c>
      <c r="E38" s="56">
        <v>5</v>
      </c>
      <c r="F38" s="109">
        <v>7</v>
      </c>
      <c r="G38" s="123">
        <v>0.18341913163645537</v>
      </c>
      <c r="H38" s="121">
        <v>10315869.869999999</v>
      </c>
      <c r="I38" s="142" t="s">
        <v>18</v>
      </c>
      <c r="J38" s="109">
        <v>7</v>
      </c>
      <c r="K38" s="133">
        <v>71.428571428571431</v>
      </c>
      <c r="L38" s="114">
        <v>859655.82249999989</v>
      </c>
      <c r="M38" s="126" t="s">
        <v>284</v>
      </c>
      <c r="N38" s="72">
        <f t="shared" si="2"/>
        <v>100</v>
      </c>
      <c r="O38" s="72">
        <f t="shared" si="3"/>
        <v>100</v>
      </c>
      <c r="P38" s="72">
        <f t="shared" si="4"/>
        <v>50</v>
      </c>
      <c r="Q38" s="72">
        <f t="shared" si="5"/>
        <v>0</v>
      </c>
      <c r="R38" s="133">
        <v>71.428571428571431</v>
      </c>
      <c r="S38" s="73">
        <v>1</v>
      </c>
      <c r="T38" s="73">
        <v>1</v>
      </c>
      <c r="U38" s="73">
        <v>1</v>
      </c>
      <c r="V38" s="73">
        <v>1</v>
      </c>
      <c r="W38" s="73">
        <v>1</v>
      </c>
      <c r="X38" s="73">
        <v>0</v>
      </c>
      <c r="Y38" s="73">
        <v>0</v>
      </c>
      <c r="Z38" s="74">
        <f t="shared" si="10"/>
        <v>5</v>
      </c>
      <c r="AA38" s="75">
        <f t="shared" si="6"/>
        <v>50</v>
      </c>
      <c r="AB38" s="75">
        <f t="shared" si="6"/>
        <v>50</v>
      </c>
      <c r="AC38" s="75">
        <f t="shared" si="1"/>
        <v>50</v>
      </c>
      <c r="AD38" s="75">
        <f t="shared" si="1"/>
        <v>50</v>
      </c>
      <c r="AE38" s="75">
        <f t="shared" si="1"/>
        <v>50</v>
      </c>
      <c r="AF38" s="75">
        <f t="shared" si="1"/>
        <v>0</v>
      </c>
      <c r="AG38" s="76">
        <f t="shared" si="8"/>
        <v>0</v>
      </c>
      <c r="AH38" s="133">
        <f t="shared" si="9"/>
        <v>71.428571428571431</v>
      </c>
    </row>
    <row r="39" spans="1:34" ht="25.8" x14ac:dyDescent="0.5">
      <c r="A39" s="41">
        <v>35</v>
      </c>
      <c r="B39" s="42" t="s">
        <v>155</v>
      </c>
      <c r="C39" s="43" t="s">
        <v>156</v>
      </c>
      <c r="D39" s="42" t="s">
        <v>155</v>
      </c>
      <c r="E39" s="44">
        <v>19</v>
      </c>
      <c r="F39" s="109">
        <v>1</v>
      </c>
      <c r="G39" s="123">
        <v>0.49476449604586403</v>
      </c>
      <c r="H39" s="121">
        <v>151169164.08000001</v>
      </c>
      <c r="I39" s="115"/>
      <c r="J39" s="109">
        <v>1</v>
      </c>
      <c r="K39" s="133">
        <v>71.428571428571431</v>
      </c>
      <c r="L39" s="114">
        <v>12597430.340000002</v>
      </c>
      <c r="M39" s="137" t="s">
        <v>286</v>
      </c>
      <c r="N39" s="72">
        <f t="shared" si="2"/>
        <v>100</v>
      </c>
      <c r="O39" s="72">
        <f t="shared" si="3"/>
        <v>100</v>
      </c>
      <c r="P39" s="72">
        <f t="shared" si="4"/>
        <v>0</v>
      </c>
      <c r="Q39" s="72">
        <f t="shared" si="5"/>
        <v>100</v>
      </c>
      <c r="R39" s="133">
        <v>71.428571428571431</v>
      </c>
      <c r="S39" s="73">
        <v>1</v>
      </c>
      <c r="T39" s="73">
        <v>1</v>
      </c>
      <c r="U39" s="73">
        <v>1</v>
      </c>
      <c r="V39" s="73">
        <v>1</v>
      </c>
      <c r="W39" s="73">
        <v>0</v>
      </c>
      <c r="X39" s="73">
        <v>0</v>
      </c>
      <c r="Y39" s="73">
        <v>1</v>
      </c>
      <c r="Z39" s="74">
        <f t="shared" si="10"/>
        <v>5</v>
      </c>
      <c r="AA39" s="75">
        <f t="shared" si="6"/>
        <v>50</v>
      </c>
      <c r="AB39" s="75">
        <f t="shared" si="6"/>
        <v>50</v>
      </c>
      <c r="AC39" s="75">
        <f t="shared" si="1"/>
        <v>50</v>
      </c>
      <c r="AD39" s="75">
        <f t="shared" si="1"/>
        <v>50</v>
      </c>
      <c r="AE39" s="75">
        <f t="shared" si="1"/>
        <v>0</v>
      </c>
      <c r="AF39" s="75">
        <f t="shared" si="1"/>
        <v>0</v>
      </c>
      <c r="AG39" s="76">
        <f t="shared" si="8"/>
        <v>100</v>
      </c>
      <c r="AH39" s="133">
        <f t="shared" si="9"/>
        <v>71.428571428571431</v>
      </c>
    </row>
    <row r="40" spans="1:34" ht="25.8" x14ac:dyDescent="0.5">
      <c r="A40" s="41">
        <v>36</v>
      </c>
      <c r="B40" s="42" t="s">
        <v>155</v>
      </c>
      <c r="C40" s="43" t="s">
        <v>157</v>
      </c>
      <c r="D40" s="42" t="s">
        <v>158</v>
      </c>
      <c r="E40" s="44">
        <v>6</v>
      </c>
      <c r="F40" s="109">
        <v>1</v>
      </c>
      <c r="G40" s="139">
        <v>3.6001789553593708</v>
      </c>
      <c r="H40" s="121">
        <v>-14394572.189999999</v>
      </c>
      <c r="I40" s="115"/>
      <c r="J40" s="109">
        <v>1</v>
      </c>
      <c r="K40" s="133">
        <v>71.428571428571431</v>
      </c>
      <c r="L40" s="114">
        <v>-1199547.6824999999</v>
      </c>
      <c r="M40" s="137" t="s">
        <v>286</v>
      </c>
      <c r="N40" s="72">
        <f t="shared" si="2"/>
        <v>50</v>
      </c>
      <c r="O40" s="72">
        <f t="shared" si="3"/>
        <v>100</v>
      </c>
      <c r="P40" s="72">
        <f t="shared" si="4"/>
        <v>50</v>
      </c>
      <c r="Q40" s="72">
        <f t="shared" si="5"/>
        <v>100</v>
      </c>
      <c r="R40" s="133">
        <v>71.428571428571431</v>
      </c>
      <c r="S40" s="73">
        <v>0</v>
      </c>
      <c r="T40" s="73">
        <v>1</v>
      </c>
      <c r="U40" s="73">
        <v>1</v>
      </c>
      <c r="V40" s="73">
        <v>1</v>
      </c>
      <c r="W40" s="73">
        <v>0</v>
      </c>
      <c r="X40" s="73">
        <v>1</v>
      </c>
      <c r="Y40" s="73">
        <v>1</v>
      </c>
      <c r="Z40" s="74">
        <f t="shared" si="10"/>
        <v>5</v>
      </c>
      <c r="AA40" s="75">
        <f t="shared" si="6"/>
        <v>0</v>
      </c>
      <c r="AB40" s="75">
        <f t="shared" si="6"/>
        <v>50</v>
      </c>
      <c r="AC40" s="75">
        <f t="shared" si="1"/>
        <v>50</v>
      </c>
      <c r="AD40" s="75">
        <f t="shared" si="1"/>
        <v>50</v>
      </c>
      <c r="AE40" s="75">
        <f t="shared" si="1"/>
        <v>0</v>
      </c>
      <c r="AF40" s="75">
        <f t="shared" si="1"/>
        <v>50</v>
      </c>
      <c r="AG40" s="76">
        <f t="shared" si="8"/>
        <v>100</v>
      </c>
      <c r="AH40" s="133">
        <f t="shared" si="9"/>
        <v>71.428571428571431</v>
      </c>
    </row>
    <row r="41" spans="1:34" ht="25.8" x14ac:dyDescent="0.5">
      <c r="A41" s="41">
        <v>37</v>
      </c>
      <c r="B41" s="42" t="s">
        <v>155</v>
      </c>
      <c r="C41" s="43" t="s">
        <v>159</v>
      </c>
      <c r="D41" s="42" t="s">
        <v>160</v>
      </c>
      <c r="E41" s="44">
        <v>5</v>
      </c>
      <c r="F41" s="109">
        <v>1</v>
      </c>
      <c r="G41" s="139">
        <v>1.3792663462812014</v>
      </c>
      <c r="H41" s="121">
        <v>-10995065.789999999</v>
      </c>
      <c r="I41" s="115"/>
      <c r="J41" s="109">
        <v>1</v>
      </c>
      <c r="K41" s="133">
        <v>71.428571428571431</v>
      </c>
      <c r="L41" s="114">
        <v>-916255.48249999993</v>
      </c>
      <c r="M41" s="137" t="s">
        <v>286</v>
      </c>
      <c r="N41" s="72">
        <f t="shared" si="2"/>
        <v>50</v>
      </c>
      <c r="O41" s="72">
        <f t="shared" si="3"/>
        <v>100</v>
      </c>
      <c r="P41" s="72">
        <f t="shared" si="4"/>
        <v>50</v>
      </c>
      <c r="Q41" s="72">
        <f t="shared" si="5"/>
        <v>100</v>
      </c>
      <c r="R41" s="133">
        <v>71.428571428571431</v>
      </c>
      <c r="S41" s="73">
        <v>0</v>
      </c>
      <c r="T41" s="73">
        <v>1</v>
      </c>
      <c r="U41" s="73">
        <v>1</v>
      </c>
      <c r="V41" s="73">
        <v>1</v>
      </c>
      <c r="W41" s="73">
        <v>1</v>
      </c>
      <c r="X41" s="73">
        <v>0</v>
      </c>
      <c r="Y41" s="73">
        <v>1</v>
      </c>
      <c r="Z41" s="74">
        <f t="shared" si="10"/>
        <v>5</v>
      </c>
      <c r="AA41" s="75">
        <f t="shared" si="6"/>
        <v>0</v>
      </c>
      <c r="AB41" s="75">
        <f t="shared" si="6"/>
        <v>50</v>
      </c>
      <c r="AC41" s="75">
        <f t="shared" si="1"/>
        <v>50</v>
      </c>
      <c r="AD41" s="75">
        <f t="shared" si="1"/>
        <v>50</v>
      </c>
      <c r="AE41" s="75">
        <f t="shared" si="1"/>
        <v>50</v>
      </c>
      <c r="AF41" s="75">
        <f t="shared" si="1"/>
        <v>0</v>
      </c>
      <c r="AG41" s="76">
        <f t="shared" si="8"/>
        <v>100</v>
      </c>
      <c r="AH41" s="133">
        <f t="shared" si="9"/>
        <v>71.428571428571431</v>
      </c>
    </row>
    <row r="42" spans="1:34" ht="25.8" x14ac:dyDescent="0.5">
      <c r="A42" s="41">
        <v>38</v>
      </c>
      <c r="B42" s="42" t="s">
        <v>155</v>
      </c>
      <c r="C42" s="43" t="s">
        <v>161</v>
      </c>
      <c r="D42" s="42" t="s">
        <v>162</v>
      </c>
      <c r="E42" s="44">
        <v>10</v>
      </c>
      <c r="F42" s="109">
        <v>2</v>
      </c>
      <c r="G42" s="123">
        <v>0.40924023773611268</v>
      </c>
      <c r="H42" s="121">
        <v>5661414.5700000003</v>
      </c>
      <c r="I42" s="115"/>
      <c r="J42" s="109">
        <v>2</v>
      </c>
      <c r="K42" s="133">
        <v>85.714285714285708</v>
      </c>
      <c r="L42" s="114">
        <v>471784.54750000004</v>
      </c>
      <c r="M42" s="137" t="s">
        <v>286</v>
      </c>
      <c r="N42" s="72">
        <f t="shared" si="2"/>
        <v>50</v>
      </c>
      <c r="O42" s="72">
        <f t="shared" si="3"/>
        <v>100</v>
      </c>
      <c r="P42" s="72">
        <f t="shared" si="4"/>
        <v>100</v>
      </c>
      <c r="Q42" s="72">
        <f t="shared" si="5"/>
        <v>100</v>
      </c>
      <c r="R42" s="133">
        <v>85.714285714285708</v>
      </c>
      <c r="S42" s="73">
        <v>0</v>
      </c>
      <c r="T42" s="73">
        <v>1</v>
      </c>
      <c r="U42" s="73">
        <v>1</v>
      </c>
      <c r="V42" s="73">
        <v>1</v>
      </c>
      <c r="W42" s="73">
        <v>1</v>
      </c>
      <c r="X42" s="73">
        <v>1</v>
      </c>
      <c r="Y42" s="73">
        <v>1</v>
      </c>
      <c r="Z42" s="74">
        <f t="shared" si="10"/>
        <v>6</v>
      </c>
      <c r="AA42" s="75">
        <f t="shared" si="6"/>
        <v>0</v>
      </c>
      <c r="AB42" s="75">
        <f t="shared" si="6"/>
        <v>50</v>
      </c>
      <c r="AC42" s="75">
        <f t="shared" si="1"/>
        <v>50</v>
      </c>
      <c r="AD42" s="75">
        <f t="shared" si="1"/>
        <v>50</v>
      </c>
      <c r="AE42" s="75">
        <f t="shared" si="1"/>
        <v>50</v>
      </c>
      <c r="AF42" s="75">
        <f t="shared" si="1"/>
        <v>50</v>
      </c>
      <c r="AG42" s="76">
        <f t="shared" si="8"/>
        <v>100</v>
      </c>
      <c r="AH42" s="133">
        <f t="shared" si="9"/>
        <v>85.714285714285708</v>
      </c>
    </row>
    <row r="43" spans="1:34" ht="25.8" x14ac:dyDescent="0.5">
      <c r="A43" s="41">
        <v>39</v>
      </c>
      <c r="B43" s="42" t="s">
        <v>155</v>
      </c>
      <c r="C43" s="43" t="s">
        <v>163</v>
      </c>
      <c r="D43" s="42" t="s">
        <v>164</v>
      </c>
      <c r="E43" s="44">
        <v>13</v>
      </c>
      <c r="F43" s="109">
        <v>7</v>
      </c>
      <c r="G43" s="123">
        <v>0.20527958378896816</v>
      </c>
      <c r="H43" s="121">
        <v>-6120572.2400000002</v>
      </c>
      <c r="I43" s="142" t="s">
        <v>18</v>
      </c>
      <c r="J43" s="109">
        <v>7</v>
      </c>
      <c r="K43" s="133">
        <v>100</v>
      </c>
      <c r="L43" s="114">
        <v>-510047.6866666667</v>
      </c>
      <c r="M43" s="126" t="s">
        <v>284</v>
      </c>
      <c r="N43" s="72">
        <f t="shared" si="2"/>
        <v>100</v>
      </c>
      <c r="O43" s="72">
        <f t="shared" si="3"/>
        <v>100</v>
      </c>
      <c r="P43" s="72">
        <f t="shared" si="4"/>
        <v>100</v>
      </c>
      <c r="Q43" s="72">
        <f t="shared" si="5"/>
        <v>100</v>
      </c>
      <c r="R43" s="133">
        <v>100</v>
      </c>
      <c r="S43" s="73">
        <v>1</v>
      </c>
      <c r="T43" s="73">
        <v>1</v>
      </c>
      <c r="U43" s="73">
        <v>1</v>
      </c>
      <c r="V43" s="73">
        <v>1</v>
      </c>
      <c r="W43" s="73">
        <v>1</v>
      </c>
      <c r="X43" s="73">
        <v>1</v>
      </c>
      <c r="Y43" s="73">
        <v>1</v>
      </c>
      <c r="Z43" s="74">
        <f t="shared" si="10"/>
        <v>7</v>
      </c>
      <c r="AA43" s="75">
        <f t="shared" si="6"/>
        <v>50</v>
      </c>
      <c r="AB43" s="75">
        <f t="shared" si="6"/>
        <v>50</v>
      </c>
      <c r="AC43" s="75">
        <f t="shared" si="1"/>
        <v>50</v>
      </c>
      <c r="AD43" s="75">
        <f t="shared" si="1"/>
        <v>50</v>
      </c>
      <c r="AE43" s="75">
        <f t="shared" si="1"/>
        <v>50</v>
      </c>
      <c r="AF43" s="75">
        <f t="shared" si="1"/>
        <v>50</v>
      </c>
      <c r="AG43" s="76">
        <f t="shared" si="8"/>
        <v>100</v>
      </c>
      <c r="AH43" s="133">
        <f t="shared" si="9"/>
        <v>100</v>
      </c>
    </row>
    <row r="44" spans="1:34" ht="25.8" x14ac:dyDescent="0.5">
      <c r="A44" s="41">
        <v>40</v>
      </c>
      <c r="B44" s="42" t="s">
        <v>155</v>
      </c>
      <c r="C44" s="43" t="s">
        <v>165</v>
      </c>
      <c r="D44" s="42" t="s">
        <v>166</v>
      </c>
      <c r="E44" s="44">
        <v>6</v>
      </c>
      <c r="F44" s="109">
        <v>4</v>
      </c>
      <c r="G44" s="123">
        <v>0.33658640937345646</v>
      </c>
      <c r="H44" s="121">
        <v>-1864705.02</v>
      </c>
      <c r="I44" s="93" t="s">
        <v>12</v>
      </c>
      <c r="J44" s="109">
        <v>4</v>
      </c>
      <c r="K44" s="133">
        <v>85.714285714285708</v>
      </c>
      <c r="L44" s="114">
        <v>-155392.08499999999</v>
      </c>
      <c r="M44" s="126" t="s">
        <v>284</v>
      </c>
      <c r="N44" s="72">
        <f t="shared" si="2"/>
        <v>50</v>
      </c>
      <c r="O44" s="72">
        <f t="shared" si="3"/>
        <v>100</v>
      </c>
      <c r="P44" s="72">
        <f t="shared" si="4"/>
        <v>100</v>
      </c>
      <c r="Q44" s="72">
        <f t="shared" si="5"/>
        <v>100</v>
      </c>
      <c r="R44" s="133">
        <v>85.714285714285708</v>
      </c>
      <c r="S44" s="73">
        <v>1</v>
      </c>
      <c r="T44" s="73">
        <v>0</v>
      </c>
      <c r="U44" s="73">
        <v>1</v>
      </c>
      <c r="V44" s="73">
        <v>1</v>
      </c>
      <c r="W44" s="73">
        <v>1</v>
      </c>
      <c r="X44" s="73">
        <v>1</v>
      </c>
      <c r="Y44" s="73">
        <v>1</v>
      </c>
      <c r="Z44" s="74">
        <f t="shared" si="10"/>
        <v>6</v>
      </c>
      <c r="AA44" s="75">
        <f t="shared" si="6"/>
        <v>50</v>
      </c>
      <c r="AB44" s="75">
        <f t="shared" si="6"/>
        <v>0</v>
      </c>
      <c r="AC44" s="75">
        <f t="shared" si="1"/>
        <v>50</v>
      </c>
      <c r="AD44" s="75">
        <f t="shared" si="1"/>
        <v>50</v>
      </c>
      <c r="AE44" s="75">
        <f t="shared" si="1"/>
        <v>50</v>
      </c>
      <c r="AF44" s="75">
        <f t="shared" si="1"/>
        <v>50</v>
      </c>
      <c r="AG44" s="76">
        <f t="shared" si="8"/>
        <v>100</v>
      </c>
      <c r="AH44" s="133">
        <f t="shared" si="9"/>
        <v>85.714285714285708</v>
      </c>
    </row>
    <row r="45" spans="1:34" ht="25.8" x14ac:dyDescent="0.5">
      <c r="A45" s="41">
        <v>41</v>
      </c>
      <c r="B45" s="42" t="s">
        <v>155</v>
      </c>
      <c r="C45" s="43" t="s">
        <v>167</v>
      </c>
      <c r="D45" s="42" t="s">
        <v>168</v>
      </c>
      <c r="E45" s="44">
        <v>2</v>
      </c>
      <c r="F45" s="109">
        <v>4</v>
      </c>
      <c r="G45" s="139">
        <v>0.55647752086067637</v>
      </c>
      <c r="H45" s="121">
        <v>-5750878.1100000003</v>
      </c>
      <c r="I45" s="93" t="s">
        <v>12</v>
      </c>
      <c r="J45" s="109">
        <v>4</v>
      </c>
      <c r="K45" s="133">
        <v>100</v>
      </c>
      <c r="L45" s="114">
        <v>-479239.84250000003</v>
      </c>
      <c r="M45" s="126" t="s">
        <v>284</v>
      </c>
      <c r="N45" s="72">
        <f t="shared" si="2"/>
        <v>100</v>
      </c>
      <c r="O45" s="72">
        <f t="shared" si="3"/>
        <v>100</v>
      </c>
      <c r="P45" s="72">
        <f t="shared" si="4"/>
        <v>100</v>
      </c>
      <c r="Q45" s="72">
        <f t="shared" si="5"/>
        <v>100</v>
      </c>
      <c r="R45" s="133">
        <v>100</v>
      </c>
      <c r="S45" s="73">
        <v>1</v>
      </c>
      <c r="T45" s="73">
        <v>1</v>
      </c>
      <c r="U45" s="73">
        <v>1</v>
      </c>
      <c r="V45" s="73">
        <v>1</v>
      </c>
      <c r="W45" s="73">
        <v>1</v>
      </c>
      <c r="X45" s="73">
        <v>1</v>
      </c>
      <c r="Y45" s="73">
        <v>1</v>
      </c>
      <c r="Z45" s="74">
        <f t="shared" si="10"/>
        <v>7</v>
      </c>
      <c r="AA45" s="75">
        <f t="shared" si="6"/>
        <v>50</v>
      </c>
      <c r="AB45" s="75">
        <f t="shared" si="6"/>
        <v>50</v>
      </c>
      <c r="AC45" s="75">
        <f t="shared" si="1"/>
        <v>50</v>
      </c>
      <c r="AD45" s="75">
        <f t="shared" si="1"/>
        <v>50</v>
      </c>
      <c r="AE45" s="75">
        <f t="shared" si="1"/>
        <v>50</v>
      </c>
      <c r="AF45" s="75">
        <f t="shared" si="1"/>
        <v>50</v>
      </c>
      <c r="AG45" s="76">
        <f t="shared" si="8"/>
        <v>100</v>
      </c>
      <c r="AH45" s="133">
        <f t="shared" si="9"/>
        <v>100</v>
      </c>
    </row>
    <row r="46" spans="1:34" ht="25.8" x14ac:dyDescent="0.5">
      <c r="A46" s="41">
        <v>42</v>
      </c>
      <c r="B46" s="42" t="s">
        <v>155</v>
      </c>
      <c r="C46" s="43" t="s">
        <v>169</v>
      </c>
      <c r="D46" s="42" t="s">
        <v>170</v>
      </c>
      <c r="E46" s="44">
        <v>15</v>
      </c>
      <c r="F46" s="109">
        <v>4</v>
      </c>
      <c r="G46" s="123">
        <v>0.17317771272239346</v>
      </c>
      <c r="H46" s="121">
        <v>31329883.77</v>
      </c>
      <c r="I46" s="88" t="s">
        <v>10</v>
      </c>
      <c r="J46" s="109">
        <v>4</v>
      </c>
      <c r="K46" s="133">
        <v>71.428571428571431</v>
      </c>
      <c r="L46" s="114">
        <v>2610823.6475</v>
      </c>
      <c r="M46" s="127" t="s">
        <v>285</v>
      </c>
      <c r="N46" s="72">
        <f t="shared" si="2"/>
        <v>100</v>
      </c>
      <c r="O46" s="72">
        <f t="shared" si="3"/>
        <v>50</v>
      </c>
      <c r="P46" s="72">
        <f t="shared" si="4"/>
        <v>50</v>
      </c>
      <c r="Q46" s="72">
        <f t="shared" si="5"/>
        <v>100</v>
      </c>
      <c r="R46" s="133">
        <v>71.428571428571431</v>
      </c>
      <c r="S46" s="73">
        <v>1</v>
      </c>
      <c r="T46" s="73">
        <v>1</v>
      </c>
      <c r="U46" s="73">
        <v>0</v>
      </c>
      <c r="V46" s="73">
        <v>1</v>
      </c>
      <c r="W46" s="73">
        <v>1</v>
      </c>
      <c r="X46" s="73">
        <v>0</v>
      </c>
      <c r="Y46" s="73">
        <v>1</v>
      </c>
      <c r="Z46" s="74">
        <f t="shared" si="10"/>
        <v>5</v>
      </c>
      <c r="AA46" s="75">
        <f t="shared" si="6"/>
        <v>50</v>
      </c>
      <c r="AB46" s="75">
        <f t="shared" si="6"/>
        <v>50</v>
      </c>
      <c r="AC46" s="75">
        <f t="shared" si="1"/>
        <v>0</v>
      </c>
      <c r="AD46" s="75">
        <f t="shared" si="1"/>
        <v>50</v>
      </c>
      <c r="AE46" s="75">
        <f t="shared" si="1"/>
        <v>50</v>
      </c>
      <c r="AF46" s="75">
        <f t="shared" si="1"/>
        <v>0</v>
      </c>
      <c r="AG46" s="76">
        <f t="shared" si="8"/>
        <v>100</v>
      </c>
      <c r="AH46" s="133">
        <f t="shared" si="9"/>
        <v>71.428571428571431</v>
      </c>
    </row>
    <row r="47" spans="1:34" ht="25.8" x14ac:dyDescent="0.5">
      <c r="A47" s="41">
        <v>43</v>
      </c>
      <c r="B47" s="42" t="s">
        <v>155</v>
      </c>
      <c r="C47" s="43" t="s">
        <v>171</v>
      </c>
      <c r="D47" s="42" t="s">
        <v>172</v>
      </c>
      <c r="E47" s="44">
        <v>6</v>
      </c>
      <c r="F47" s="109">
        <v>4</v>
      </c>
      <c r="G47" s="123">
        <v>0.47464701622890715</v>
      </c>
      <c r="H47" s="121">
        <v>-12711719.1</v>
      </c>
      <c r="I47" s="93" t="s">
        <v>12</v>
      </c>
      <c r="J47" s="109">
        <v>4</v>
      </c>
      <c r="K47" s="133">
        <v>85.714285714285708</v>
      </c>
      <c r="L47" s="114">
        <v>-1059309.925</v>
      </c>
      <c r="M47" s="127" t="s">
        <v>285</v>
      </c>
      <c r="N47" s="72">
        <f t="shared" si="2"/>
        <v>100</v>
      </c>
      <c r="O47" s="72">
        <f t="shared" si="3"/>
        <v>100</v>
      </c>
      <c r="P47" s="72">
        <f t="shared" si="4"/>
        <v>50</v>
      </c>
      <c r="Q47" s="72">
        <f t="shared" si="5"/>
        <v>100</v>
      </c>
      <c r="R47" s="133">
        <v>85.714285714285708</v>
      </c>
      <c r="S47" s="73">
        <v>1</v>
      </c>
      <c r="T47" s="73">
        <v>1</v>
      </c>
      <c r="U47" s="73">
        <v>1</v>
      </c>
      <c r="V47" s="73">
        <v>1</v>
      </c>
      <c r="W47" s="73">
        <v>1</v>
      </c>
      <c r="X47" s="73">
        <v>0</v>
      </c>
      <c r="Y47" s="73">
        <v>1</v>
      </c>
      <c r="Z47" s="74">
        <f t="shared" si="10"/>
        <v>6</v>
      </c>
      <c r="AA47" s="75">
        <f t="shared" si="6"/>
        <v>50</v>
      </c>
      <c r="AB47" s="75">
        <f t="shared" si="6"/>
        <v>50</v>
      </c>
      <c r="AC47" s="75">
        <f t="shared" si="1"/>
        <v>50</v>
      </c>
      <c r="AD47" s="75">
        <f t="shared" si="1"/>
        <v>50</v>
      </c>
      <c r="AE47" s="75">
        <f t="shared" si="1"/>
        <v>50</v>
      </c>
      <c r="AF47" s="75">
        <f t="shared" si="1"/>
        <v>0</v>
      </c>
      <c r="AG47" s="76">
        <f t="shared" si="8"/>
        <v>100</v>
      </c>
      <c r="AH47" s="133">
        <f t="shared" si="9"/>
        <v>85.714285714285708</v>
      </c>
    </row>
    <row r="48" spans="1:34" ht="25.8" x14ac:dyDescent="0.5">
      <c r="A48" s="41">
        <v>44</v>
      </c>
      <c r="B48" s="42" t="s">
        <v>155</v>
      </c>
      <c r="C48" s="43" t="s">
        <v>173</v>
      </c>
      <c r="D48" s="42" t="s">
        <v>174</v>
      </c>
      <c r="E48" s="44">
        <v>10</v>
      </c>
      <c r="F48" s="109">
        <v>3</v>
      </c>
      <c r="G48" s="123">
        <v>0.47580726417768743</v>
      </c>
      <c r="H48" s="121">
        <v>366046.04</v>
      </c>
      <c r="I48" s="141"/>
      <c r="J48" s="109">
        <v>3</v>
      </c>
      <c r="K48" s="133">
        <v>57.142857142857139</v>
      </c>
      <c r="L48" s="114">
        <v>30503.836666666666</v>
      </c>
      <c r="M48" s="137" t="s">
        <v>286</v>
      </c>
      <c r="N48" s="72">
        <f t="shared" si="2"/>
        <v>0</v>
      </c>
      <c r="O48" s="72">
        <f t="shared" si="3"/>
        <v>50</v>
      </c>
      <c r="P48" s="72">
        <f t="shared" si="4"/>
        <v>100</v>
      </c>
      <c r="Q48" s="72">
        <f t="shared" si="5"/>
        <v>100</v>
      </c>
      <c r="R48" s="133">
        <v>57.142857142857139</v>
      </c>
      <c r="S48" s="73">
        <v>0</v>
      </c>
      <c r="T48" s="73">
        <v>0</v>
      </c>
      <c r="U48" s="73">
        <v>0</v>
      </c>
      <c r="V48" s="73">
        <v>1</v>
      </c>
      <c r="W48" s="73">
        <v>1</v>
      </c>
      <c r="X48" s="73">
        <v>1</v>
      </c>
      <c r="Y48" s="73">
        <v>1</v>
      </c>
      <c r="Z48" s="74">
        <f t="shared" si="10"/>
        <v>4</v>
      </c>
      <c r="AA48" s="75">
        <f t="shared" si="6"/>
        <v>0</v>
      </c>
      <c r="AB48" s="75">
        <f t="shared" si="6"/>
        <v>0</v>
      </c>
      <c r="AC48" s="75">
        <f t="shared" si="1"/>
        <v>0</v>
      </c>
      <c r="AD48" s="75">
        <f t="shared" si="1"/>
        <v>50</v>
      </c>
      <c r="AE48" s="75">
        <f t="shared" si="1"/>
        <v>50</v>
      </c>
      <c r="AF48" s="75">
        <f t="shared" si="1"/>
        <v>50</v>
      </c>
      <c r="AG48" s="76">
        <f t="shared" si="8"/>
        <v>100</v>
      </c>
      <c r="AH48" s="133">
        <f t="shared" si="9"/>
        <v>57.142857142857139</v>
      </c>
    </row>
    <row r="49" spans="1:34" ht="25.8" x14ac:dyDescent="0.5">
      <c r="A49" s="41">
        <v>45</v>
      </c>
      <c r="B49" s="42" t="s">
        <v>155</v>
      </c>
      <c r="C49" s="43" t="s">
        <v>175</v>
      </c>
      <c r="D49" s="42" t="s">
        <v>176</v>
      </c>
      <c r="E49" s="44">
        <v>10</v>
      </c>
      <c r="F49" s="109">
        <v>7</v>
      </c>
      <c r="G49" s="123">
        <v>0.24764848531975409</v>
      </c>
      <c r="H49" s="121">
        <v>-10180557.539999999</v>
      </c>
      <c r="I49" s="142" t="s">
        <v>18</v>
      </c>
      <c r="J49" s="109">
        <v>7</v>
      </c>
      <c r="K49" s="133">
        <v>85.714285714285708</v>
      </c>
      <c r="L49" s="114">
        <v>-848379.79499999993</v>
      </c>
      <c r="M49" s="127" t="s">
        <v>285</v>
      </c>
      <c r="N49" s="72">
        <f t="shared" si="2"/>
        <v>100</v>
      </c>
      <c r="O49" s="72">
        <f t="shared" si="3"/>
        <v>100</v>
      </c>
      <c r="P49" s="72">
        <f t="shared" si="4"/>
        <v>50</v>
      </c>
      <c r="Q49" s="72">
        <f t="shared" si="5"/>
        <v>100</v>
      </c>
      <c r="R49" s="133">
        <v>85.714285714285708</v>
      </c>
      <c r="S49" s="73">
        <v>1</v>
      </c>
      <c r="T49" s="73">
        <v>1</v>
      </c>
      <c r="U49" s="73">
        <v>1</v>
      </c>
      <c r="V49" s="73">
        <v>1</v>
      </c>
      <c r="W49" s="73">
        <v>1</v>
      </c>
      <c r="X49" s="73">
        <v>0</v>
      </c>
      <c r="Y49" s="73">
        <v>1</v>
      </c>
      <c r="Z49" s="74">
        <f t="shared" si="10"/>
        <v>6</v>
      </c>
      <c r="AA49" s="75">
        <f t="shared" si="6"/>
        <v>50</v>
      </c>
      <c r="AB49" s="75">
        <f t="shared" si="6"/>
        <v>50</v>
      </c>
      <c r="AC49" s="75">
        <f t="shared" si="1"/>
        <v>50</v>
      </c>
      <c r="AD49" s="75">
        <f t="shared" si="1"/>
        <v>50</v>
      </c>
      <c r="AE49" s="75">
        <f t="shared" si="1"/>
        <v>50</v>
      </c>
      <c r="AF49" s="75">
        <f t="shared" si="1"/>
        <v>0</v>
      </c>
      <c r="AG49" s="76">
        <f t="shared" si="8"/>
        <v>100</v>
      </c>
      <c r="AH49" s="133">
        <f t="shared" si="9"/>
        <v>85.714285714285708</v>
      </c>
    </row>
    <row r="50" spans="1:34" ht="25.8" x14ac:dyDescent="0.5">
      <c r="A50" s="41">
        <v>46</v>
      </c>
      <c r="B50" s="42" t="s">
        <v>155</v>
      </c>
      <c r="C50" s="43" t="s">
        <v>177</v>
      </c>
      <c r="D50" s="42" t="s">
        <v>178</v>
      </c>
      <c r="E50" s="44">
        <v>5</v>
      </c>
      <c r="F50" s="109">
        <v>1</v>
      </c>
      <c r="G50" s="139">
        <v>2.1644549928933521</v>
      </c>
      <c r="H50" s="121">
        <v>2377718.87</v>
      </c>
      <c r="I50" s="115"/>
      <c r="J50" s="109">
        <v>1</v>
      </c>
      <c r="K50" s="133">
        <v>100</v>
      </c>
      <c r="L50" s="114">
        <v>198143.23916666667</v>
      </c>
      <c r="M50" s="119" t="s">
        <v>283</v>
      </c>
      <c r="N50" s="72">
        <f t="shared" si="2"/>
        <v>100</v>
      </c>
      <c r="O50" s="72">
        <f t="shared" si="3"/>
        <v>100</v>
      </c>
      <c r="P50" s="72">
        <f t="shared" si="4"/>
        <v>100</v>
      </c>
      <c r="Q50" s="72">
        <f t="shared" si="5"/>
        <v>100</v>
      </c>
      <c r="R50" s="133">
        <v>100</v>
      </c>
      <c r="S50" s="73">
        <v>1</v>
      </c>
      <c r="T50" s="73">
        <v>1</v>
      </c>
      <c r="U50" s="73">
        <v>1</v>
      </c>
      <c r="V50" s="73">
        <v>1</v>
      </c>
      <c r="W50" s="73">
        <v>1</v>
      </c>
      <c r="X50" s="73">
        <v>1</v>
      </c>
      <c r="Y50" s="73">
        <v>1</v>
      </c>
      <c r="Z50" s="74">
        <f t="shared" si="10"/>
        <v>7</v>
      </c>
      <c r="AA50" s="75">
        <f t="shared" si="6"/>
        <v>50</v>
      </c>
      <c r="AB50" s="75">
        <f t="shared" si="6"/>
        <v>50</v>
      </c>
      <c r="AC50" s="75">
        <f t="shared" si="1"/>
        <v>50</v>
      </c>
      <c r="AD50" s="75">
        <f t="shared" si="1"/>
        <v>50</v>
      </c>
      <c r="AE50" s="75">
        <f t="shared" si="1"/>
        <v>50</v>
      </c>
      <c r="AF50" s="75">
        <f t="shared" si="1"/>
        <v>50</v>
      </c>
      <c r="AG50" s="76">
        <f t="shared" si="8"/>
        <v>100</v>
      </c>
      <c r="AH50" s="133">
        <f t="shared" si="9"/>
        <v>100</v>
      </c>
    </row>
    <row r="51" spans="1:34" ht="25.8" x14ac:dyDescent="0.5">
      <c r="A51" s="41">
        <v>47</v>
      </c>
      <c r="B51" s="42" t="s">
        <v>155</v>
      </c>
      <c r="C51" s="43" t="s">
        <v>179</v>
      </c>
      <c r="D51" s="42" t="s">
        <v>180</v>
      </c>
      <c r="E51" s="44">
        <v>5</v>
      </c>
      <c r="F51" s="109">
        <v>3</v>
      </c>
      <c r="G51" s="123">
        <v>0.47795039508240655</v>
      </c>
      <c r="H51" s="121">
        <v>-4831084.9000000004</v>
      </c>
      <c r="I51" s="115"/>
      <c r="J51" s="109">
        <v>3</v>
      </c>
      <c r="K51" s="133">
        <v>71.428571428571431</v>
      </c>
      <c r="L51" s="114">
        <v>-402590.40833333338</v>
      </c>
      <c r="M51" s="137" t="s">
        <v>286</v>
      </c>
      <c r="N51" s="72">
        <f t="shared" si="2"/>
        <v>50</v>
      </c>
      <c r="O51" s="72">
        <f t="shared" si="3"/>
        <v>100</v>
      </c>
      <c r="P51" s="72">
        <f t="shared" si="4"/>
        <v>50</v>
      </c>
      <c r="Q51" s="72">
        <f t="shared" si="5"/>
        <v>100</v>
      </c>
      <c r="R51" s="133">
        <v>71.428571428571431</v>
      </c>
      <c r="S51" s="73">
        <v>0</v>
      </c>
      <c r="T51" s="73">
        <v>1</v>
      </c>
      <c r="U51" s="73">
        <v>1</v>
      </c>
      <c r="V51" s="73">
        <v>1</v>
      </c>
      <c r="W51" s="73">
        <v>1</v>
      </c>
      <c r="X51" s="73">
        <v>0</v>
      </c>
      <c r="Y51" s="73">
        <v>1</v>
      </c>
      <c r="Z51" s="74">
        <f t="shared" si="10"/>
        <v>5</v>
      </c>
      <c r="AA51" s="75">
        <f t="shared" si="6"/>
        <v>0</v>
      </c>
      <c r="AB51" s="75">
        <f t="shared" si="6"/>
        <v>50</v>
      </c>
      <c r="AC51" s="75">
        <f t="shared" si="1"/>
        <v>50</v>
      </c>
      <c r="AD51" s="75">
        <f t="shared" si="1"/>
        <v>50</v>
      </c>
      <c r="AE51" s="75">
        <f t="shared" si="1"/>
        <v>50</v>
      </c>
      <c r="AF51" s="75">
        <f t="shared" si="1"/>
        <v>0</v>
      </c>
      <c r="AG51" s="76">
        <f t="shared" si="8"/>
        <v>100</v>
      </c>
      <c r="AH51" s="133">
        <f t="shared" si="9"/>
        <v>71.428571428571431</v>
      </c>
    </row>
    <row r="52" spans="1:34" ht="25.8" x14ac:dyDescent="0.5">
      <c r="A52" s="41">
        <v>48</v>
      </c>
      <c r="B52" s="42" t="s">
        <v>155</v>
      </c>
      <c r="C52" s="43" t="s">
        <v>181</v>
      </c>
      <c r="D52" s="42" t="s">
        <v>182</v>
      </c>
      <c r="E52" s="44">
        <v>5</v>
      </c>
      <c r="F52" s="109">
        <v>1</v>
      </c>
      <c r="G52" s="139">
        <v>1.3109461712320016</v>
      </c>
      <c r="H52" s="121">
        <v>-4066125.24</v>
      </c>
      <c r="I52" s="115"/>
      <c r="J52" s="109">
        <v>1</v>
      </c>
      <c r="K52" s="133">
        <v>100</v>
      </c>
      <c r="L52" s="114">
        <v>-338843.77</v>
      </c>
      <c r="M52" s="119" t="s">
        <v>283</v>
      </c>
      <c r="N52" s="72">
        <f t="shared" si="2"/>
        <v>100</v>
      </c>
      <c r="O52" s="72">
        <f t="shared" si="3"/>
        <v>100</v>
      </c>
      <c r="P52" s="72">
        <f t="shared" si="4"/>
        <v>100</v>
      </c>
      <c r="Q52" s="72">
        <f t="shared" si="5"/>
        <v>100</v>
      </c>
      <c r="R52" s="133">
        <v>100</v>
      </c>
      <c r="S52" s="73">
        <v>1</v>
      </c>
      <c r="T52" s="73">
        <v>1</v>
      </c>
      <c r="U52" s="73">
        <v>1</v>
      </c>
      <c r="V52" s="73">
        <v>1</v>
      </c>
      <c r="W52" s="73">
        <v>1</v>
      </c>
      <c r="X52" s="73">
        <v>1</v>
      </c>
      <c r="Y52" s="73">
        <v>1</v>
      </c>
      <c r="Z52" s="74">
        <f t="shared" si="10"/>
        <v>7</v>
      </c>
      <c r="AA52" s="75">
        <f t="shared" si="6"/>
        <v>50</v>
      </c>
      <c r="AB52" s="75">
        <f t="shared" si="6"/>
        <v>50</v>
      </c>
      <c r="AC52" s="75">
        <f t="shared" si="1"/>
        <v>50</v>
      </c>
      <c r="AD52" s="75">
        <f t="shared" si="1"/>
        <v>50</v>
      </c>
      <c r="AE52" s="75">
        <f t="shared" si="1"/>
        <v>50</v>
      </c>
      <c r="AF52" s="75">
        <f t="shared" si="1"/>
        <v>50</v>
      </c>
      <c r="AG52" s="76">
        <f t="shared" si="8"/>
        <v>100</v>
      </c>
      <c r="AH52" s="133">
        <f t="shared" si="9"/>
        <v>100</v>
      </c>
    </row>
    <row r="53" spans="1:34" ht="25.8" x14ac:dyDescent="0.5">
      <c r="A53" s="41">
        <v>49</v>
      </c>
      <c r="B53" s="42" t="s">
        <v>155</v>
      </c>
      <c r="C53" s="43" t="s">
        <v>183</v>
      </c>
      <c r="D53" s="42" t="s">
        <v>184</v>
      </c>
      <c r="E53" s="44">
        <v>6</v>
      </c>
      <c r="F53" s="109">
        <v>1</v>
      </c>
      <c r="G53" s="139">
        <v>0.86452367272273578</v>
      </c>
      <c r="H53" s="121">
        <v>-3069729.89</v>
      </c>
      <c r="I53" s="115"/>
      <c r="J53" s="109">
        <v>1</v>
      </c>
      <c r="K53" s="133">
        <v>85.714285714285708</v>
      </c>
      <c r="L53" s="114">
        <v>-255810.82416666669</v>
      </c>
      <c r="M53" s="137" t="s">
        <v>286</v>
      </c>
      <c r="N53" s="72">
        <f t="shared" si="2"/>
        <v>50</v>
      </c>
      <c r="O53" s="72">
        <f t="shared" si="3"/>
        <v>100</v>
      </c>
      <c r="P53" s="72">
        <f t="shared" si="4"/>
        <v>100</v>
      </c>
      <c r="Q53" s="72">
        <f t="shared" si="5"/>
        <v>100</v>
      </c>
      <c r="R53" s="133">
        <v>85.714285714285708</v>
      </c>
      <c r="S53" s="73">
        <v>1</v>
      </c>
      <c r="T53" s="73">
        <v>0</v>
      </c>
      <c r="U53" s="73">
        <v>1</v>
      </c>
      <c r="V53" s="73">
        <v>1</v>
      </c>
      <c r="W53" s="73">
        <v>1</v>
      </c>
      <c r="X53" s="73">
        <v>1</v>
      </c>
      <c r="Y53" s="73">
        <v>1</v>
      </c>
      <c r="Z53" s="74">
        <f t="shared" si="10"/>
        <v>6</v>
      </c>
      <c r="AA53" s="75">
        <f t="shared" si="6"/>
        <v>50</v>
      </c>
      <c r="AB53" s="75">
        <f t="shared" si="6"/>
        <v>0</v>
      </c>
      <c r="AC53" s="75">
        <f t="shared" si="1"/>
        <v>50</v>
      </c>
      <c r="AD53" s="75">
        <f t="shared" si="1"/>
        <v>50</v>
      </c>
      <c r="AE53" s="75">
        <f t="shared" si="1"/>
        <v>50</v>
      </c>
      <c r="AF53" s="75">
        <f t="shared" si="1"/>
        <v>50</v>
      </c>
      <c r="AG53" s="76">
        <f t="shared" si="8"/>
        <v>100</v>
      </c>
      <c r="AH53" s="133">
        <f t="shared" si="9"/>
        <v>85.714285714285708</v>
      </c>
    </row>
    <row r="54" spans="1:34" ht="25.8" x14ac:dyDescent="0.5">
      <c r="A54" s="41">
        <v>50</v>
      </c>
      <c r="B54" s="42" t="s">
        <v>155</v>
      </c>
      <c r="C54" s="43" t="s">
        <v>185</v>
      </c>
      <c r="D54" s="42" t="s">
        <v>186</v>
      </c>
      <c r="E54" s="44">
        <v>5</v>
      </c>
      <c r="F54" s="109">
        <v>6</v>
      </c>
      <c r="G54" s="123">
        <v>0.26338123679590414</v>
      </c>
      <c r="H54" s="121">
        <v>-14157620.51</v>
      </c>
      <c r="I54" s="95" t="s">
        <v>18</v>
      </c>
      <c r="J54" s="109">
        <v>6</v>
      </c>
      <c r="K54" s="133">
        <v>57.142857142857139</v>
      </c>
      <c r="L54" s="114">
        <v>-1179801.7091666667</v>
      </c>
      <c r="M54" s="127" t="s">
        <v>285</v>
      </c>
      <c r="N54" s="72">
        <f t="shared" si="2"/>
        <v>50</v>
      </c>
      <c r="O54" s="72">
        <f t="shared" si="3"/>
        <v>50</v>
      </c>
      <c r="P54" s="72">
        <f t="shared" si="4"/>
        <v>50</v>
      </c>
      <c r="Q54" s="72">
        <f t="shared" si="5"/>
        <v>100</v>
      </c>
      <c r="R54" s="133">
        <v>57.142857142857139</v>
      </c>
      <c r="S54" s="73">
        <v>0</v>
      </c>
      <c r="T54" s="73">
        <v>1</v>
      </c>
      <c r="U54" s="73">
        <v>0</v>
      </c>
      <c r="V54" s="73">
        <v>1</v>
      </c>
      <c r="W54" s="73">
        <v>1</v>
      </c>
      <c r="X54" s="73">
        <v>0</v>
      </c>
      <c r="Y54" s="73">
        <v>1</v>
      </c>
      <c r="Z54" s="74">
        <f t="shared" si="10"/>
        <v>4</v>
      </c>
      <c r="AA54" s="75">
        <f t="shared" si="6"/>
        <v>0</v>
      </c>
      <c r="AB54" s="75">
        <f t="shared" si="6"/>
        <v>50</v>
      </c>
      <c r="AC54" s="75">
        <f t="shared" si="1"/>
        <v>0</v>
      </c>
      <c r="AD54" s="75">
        <f t="shared" si="1"/>
        <v>50</v>
      </c>
      <c r="AE54" s="75">
        <f t="shared" si="1"/>
        <v>50</v>
      </c>
      <c r="AF54" s="75">
        <f t="shared" si="1"/>
        <v>0</v>
      </c>
      <c r="AG54" s="76">
        <f t="shared" si="8"/>
        <v>100</v>
      </c>
      <c r="AH54" s="133">
        <f t="shared" si="9"/>
        <v>57.142857142857139</v>
      </c>
    </row>
    <row r="55" spans="1:34" ht="25.8" x14ac:dyDescent="0.5">
      <c r="A55" s="41">
        <v>51</v>
      </c>
      <c r="B55" s="42" t="s">
        <v>155</v>
      </c>
      <c r="C55" s="43" t="s">
        <v>187</v>
      </c>
      <c r="D55" s="42" t="s">
        <v>188</v>
      </c>
      <c r="E55" s="44">
        <v>16</v>
      </c>
      <c r="F55" s="109">
        <v>1</v>
      </c>
      <c r="G55" s="139">
        <v>1.6797683318676198</v>
      </c>
      <c r="H55" s="121">
        <v>-22326362.359999999</v>
      </c>
      <c r="I55" s="115"/>
      <c r="J55" s="109">
        <v>1</v>
      </c>
      <c r="K55" s="133">
        <v>57.142857142857139</v>
      </c>
      <c r="L55" s="114">
        <v>-1860530.1966666665</v>
      </c>
      <c r="M55" s="137" t="s">
        <v>286</v>
      </c>
      <c r="N55" s="72">
        <f t="shared" si="2"/>
        <v>0</v>
      </c>
      <c r="O55" s="72">
        <f t="shared" si="3"/>
        <v>100</v>
      </c>
      <c r="P55" s="72">
        <f t="shared" si="4"/>
        <v>50</v>
      </c>
      <c r="Q55" s="72">
        <f t="shared" si="5"/>
        <v>100</v>
      </c>
      <c r="R55" s="133">
        <v>57.142857142857139</v>
      </c>
      <c r="S55" s="73">
        <v>0</v>
      </c>
      <c r="T55" s="73">
        <v>0</v>
      </c>
      <c r="U55" s="73">
        <v>1</v>
      </c>
      <c r="V55" s="73">
        <v>1</v>
      </c>
      <c r="W55" s="73">
        <v>1</v>
      </c>
      <c r="X55" s="73">
        <v>0</v>
      </c>
      <c r="Y55" s="73">
        <v>1</v>
      </c>
      <c r="Z55" s="74">
        <f t="shared" si="10"/>
        <v>4</v>
      </c>
      <c r="AA55" s="75">
        <f t="shared" si="6"/>
        <v>0</v>
      </c>
      <c r="AB55" s="75">
        <f t="shared" si="6"/>
        <v>0</v>
      </c>
      <c r="AC55" s="75">
        <f t="shared" si="1"/>
        <v>50</v>
      </c>
      <c r="AD55" s="75">
        <f t="shared" si="1"/>
        <v>50</v>
      </c>
      <c r="AE55" s="75">
        <f t="shared" si="1"/>
        <v>50</v>
      </c>
      <c r="AF55" s="75">
        <f t="shared" si="1"/>
        <v>0</v>
      </c>
      <c r="AG55" s="76">
        <f t="shared" si="8"/>
        <v>100</v>
      </c>
      <c r="AH55" s="133">
        <f t="shared" si="9"/>
        <v>57.142857142857139</v>
      </c>
    </row>
    <row r="56" spans="1:34" ht="25.8" x14ac:dyDescent="0.5">
      <c r="A56" s="41">
        <v>52</v>
      </c>
      <c r="B56" s="42" t="s">
        <v>155</v>
      </c>
      <c r="C56" s="43" t="s">
        <v>189</v>
      </c>
      <c r="D56" s="42" t="s">
        <v>190</v>
      </c>
      <c r="E56" s="44">
        <v>5</v>
      </c>
      <c r="F56" s="109">
        <v>1</v>
      </c>
      <c r="G56" s="139">
        <v>2.305148469795284</v>
      </c>
      <c r="H56" s="121">
        <v>-6130438.9100000001</v>
      </c>
      <c r="I56" s="115"/>
      <c r="J56" s="109">
        <v>1</v>
      </c>
      <c r="K56" s="133">
        <v>85.714285714285708</v>
      </c>
      <c r="L56" s="114">
        <v>-510869.90916666668</v>
      </c>
      <c r="M56" s="137" t="s">
        <v>286</v>
      </c>
      <c r="N56" s="72">
        <f t="shared" si="2"/>
        <v>100</v>
      </c>
      <c r="O56" s="72">
        <f t="shared" si="3"/>
        <v>100</v>
      </c>
      <c r="P56" s="72">
        <f t="shared" si="4"/>
        <v>50</v>
      </c>
      <c r="Q56" s="72">
        <f t="shared" si="5"/>
        <v>100</v>
      </c>
      <c r="R56" s="133">
        <v>85.714285714285708</v>
      </c>
      <c r="S56" s="73">
        <v>1</v>
      </c>
      <c r="T56" s="73">
        <v>1</v>
      </c>
      <c r="U56" s="73">
        <v>1</v>
      </c>
      <c r="V56" s="73">
        <v>1</v>
      </c>
      <c r="W56" s="73">
        <v>1</v>
      </c>
      <c r="X56" s="73">
        <v>0</v>
      </c>
      <c r="Y56" s="73">
        <v>1</v>
      </c>
      <c r="Z56" s="74">
        <f t="shared" si="10"/>
        <v>6</v>
      </c>
      <c r="AA56" s="75">
        <f t="shared" si="6"/>
        <v>50</v>
      </c>
      <c r="AB56" s="75">
        <f t="shared" si="6"/>
        <v>50</v>
      </c>
      <c r="AC56" s="75">
        <f t="shared" si="1"/>
        <v>50</v>
      </c>
      <c r="AD56" s="75">
        <f t="shared" si="1"/>
        <v>50</v>
      </c>
      <c r="AE56" s="75">
        <f t="shared" si="1"/>
        <v>50</v>
      </c>
      <c r="AF56" s="75">
        <f t="shared" si="1"/>
        <v>0</v>
      </c>
      <c r="AG56" s="76">
        <f t="shared" si="8"/>
        <v>100</v>
      </c>
      <c r="AH56" s="133">
        <f t="shared" si="9"/>
        <v>85.714285714285708</v>
      </c>
    </row>
    <row r="57" spans="1:34" ht="25.8" x14ac:dyDescent="0.5">
      <c r="A57" s="41">
        <v>53</v>
      </c>
      <c r="B57" s="42" t="s">
        <v>191</v>
      </c>
      <c r="C57" s="43" t="s">
        <v>192</v>
      </c>
      <c r="D57" s="42" t="s">
        <v>191</v>
      </c>
      <c r="E57" s="44">
        <v>17</v>
      </c>
      <c r="F57" s="109">
        <v>0</v>
      </c>
      <c r="G57" s="139">
        <v>2.3678613202719201</v>
      </c>
      <c r="H57" s="121">
        <v>120824812.19</v>
      </c>
      <c r="I57" s="115"/>
      <c r="J57" s="109">
        <v>0</v>
      </c>
      <c r="K57" s="133">
        <v>85.714285714285708</v>
      </c>
      <c r="L57" s="114">
        <v>10068734.349166667</v>
      </c>
      <c r="M57" s="119" t="s">
        <v>283</v>
      </c>
      <c r="N57" s="72">
        <f t="shared" si="2"/>
        <v>100</v>
      </c>
      <c r="O57" s="72">
        <f t="shared" si="3"/>
        <v>100</v>
      </c>
      <c r="P57" s="72">
        <f t="shared" si="4"/>
        <v>50</v>
      </c>
      <c r="Q57" s="72">
        <f t="shared" si="5"/>
        <v>100</v>
      </c>
      <c r="R57" s="133">
        <v>85.714285714285708</v>
      </c>
      <c r="S57" s="73">
        <v>1</v>
      </c>
      <c r="T57" s="73">
        <v>1</v>
      </c>
      <c r="U57" s="73">
        <v>1</v>
      </c>
      <c r="V57" s="73">
        <v>1</v>
      </c>
      <c r="W57" s="73">
        <v>0</v>
      </c>
      <c r="X57" s="73">
        <v>1</v>
      </c>
      <c r="Y57" s="73">
        <v>1</v>
      </c>
      <c r="Z57" s="74">
        <f t="shared" si="10"/>
        <v>6</v>
      </c>
      <c r="AA57" s="75">
        <f t="shared" si="6"/>
        <v>50</v>
      </c>
      <c r="AB57" s="75">
        <f t="shared" si="6"/>
        <v>50</v>
      </c>
      <c r="AC57" s="75">
        <f t="shared" si="1"/>
        <v>50</v>
      </c>
      <c r="AD57" s="75">
        <f t="shared" si="1"/>
        <v>50</v>
      </c>
      <c r="AE57" s="75">
        <f t="shared" si="1"/>
        <v>0</v>
      </c>
      <c r="AF57" s="75">
        <f t="shared" si="1"/>
        <v>50</v>
      </c>
      <c r="AG57" s="76">
        <f t="shared" si="8"/>
        <v>100</v>
      </c>
      <c r="AH57" s="133">
        <f t="shared" si="9"/>
        <v>85.714285714285708</v>
      </c>
    </row>
    <row r="58" spans="1:34" ht="25.8" x14ac:dyDescent="0.5">
      <c r="A58" s="41">
        <v>54</v>
      </c>
      <c r="B58" s="42" t="s">
        <v>191</v>
      </c>
      <c r="C58" s="43" t="s">
        <v>193</v>
      </c>
      <c r="D58" s="42" t="s">
        <v>194</v>
      </c>
      <c r="E58" s="44">
        <v>13</v>
      </c>
      <c r="F58" s="109">
        <v>6</v>
      </c>
      <c r="G58" s="123">
        <v>0.2471954422589609</v>
      </c>
      <c r="H58" s="121">
        <v>67750826.609999999</v>
      </c>
      <c r="I58" s="95" t="s">
        <v>18</v>
      </c>
      <c r="J58" s="109">
        <v>6</v>
      </c>
      <c r="K58" s="57">
        <v>28.571428571428569</v>
      </c>
      <c r="L58" s="114">
        <v>5645902.2175000003</v>
      </c>
      <c r="M58" s="127" t="s">
        <v>285</v>
      </c>
      <c r="N58" s="72">
        <f t="shared" si="2"/>
        <v>0</v>
      </c>
      <c r="O58" s="72">
        <f t="shared" si="3"/>
        <v>50</v>
      </c>
      <c r="P58" s="72">
        <f t="shared" si="4"/>
        <v>0</v>
      </c>
      <c r="Q58" s="72">
        <f t="shared" si="5"/>
        <v>100</v>
      </c>
      <c r="R58" s="57">
        <v>28.571428571428569</v>
      </c>
      <c r="S58" s="73">
        <v>0</v>
      </c>
      <c r="T58" s="73">
        <v>0</v>
      </c>
      <c r="U58" s="73">
        <v>0</v>
      </c>
      <c r="V58" s="73">
        <v>1</v>
      </c>
      <c r="W58" s="73">
        <v>0</v>
      </c>
      <c r="X58" s="73">
        <v>0</v>
      </c>
      <c r="Y58" s="73">
        <v>1</v>
      </c>
      <c r="Z58" s="74">
        <f t="shared" si="10"/>
        <v>2</v>
      </c>
      <c r="AA58" s="75">
        <f t="shared" si="6"/>
        <v>0</v>
      </c>
      <c r="AB58" s="75">
        <f t="shared" si="6"/>
        <v>0</v>
      </c>
      <c r="AC58" s="75">
        <f t="shared" si="1"/>
        <v>0</v>
      </c>
      <c r="AD58" s="75">
        <f t="shared" si="1"/>
        <v>50</v>
      </c>
      <c r="AE58" s="75">
        <f t="shared" si="1"/>
        <v>0</v>
      </c>
      <c r="AF58" s="75">
        <f t="shared" si="1"/>
        <v>0</v>
      </c>
      <c r="AG58" s="76">
        <f t="shared" si="8"/>
        <v>100</v>
      </c>
      <c r="AH58" s="57">
        <f t="shared" si="9"/>
        <v>28.571428571428569</v>
      </c>
    </row>
    <row r="59" spans="1:34" ht="25.8" x14ac:dyDescent="0.5">
      <c r="A59" s="41">
        <v>55</v>
      </c>
      <c r="B59" s="42" t="s">
        <v>191</v>
      </c>
      <c r="C59" s="43" t="s">
        <v>195</v>
      </c>
      <c r="D59" s="42" t="s">
        <v>196</v>
      </c>
      <c r="E59" s="44">
        <v>5</v>
      </c>
      <c r="F59" s="109">
        <v>6</v>
      </c>
      <c r="G59" s="123">
        <v>0.30614940536536406</v>
      </c>
      <c r="H59" s="121">
        <v>5215035.42</v>
      </c>
      <c r="I59" s="95" t="s">
        <v>18</v>
      </c>
      <c r="J59" s="109">
        <v>6</v>
      </c>
      <c r="K59" s="133">
        <v>71.428571428571431</v>
      </c>
      <c r="L59" s="114">
        <v>434586.28499999997</v>
      </c>
      <c r="M59" s="127" t="s">
        <v>285</v>
      </c>
      <c r="N59" s="72">
        <f t="shared" si="2"/>
        <v>0</v>
      </c>
      <c r="O59" s="72">
        <f t="shared" si="3"/>
        <v>100</v>
      </c>
      <c r="P59" s="72">
        <f t="shared" si="4"/>
        <v>100</v>
      </c>
      <c r="Q59" s="72">
        <f t="shared" si="5"/>
        <v>100</v>
      </c>
      <c r="R59" s="133">
        <v>71.428571428571431</v>
      </c>
      <c r="S59" s="73">
        <v>0</v>
      </c>
      <c r="T59" s="73">
        <v>0</v>
      </c>
      <c r="U59" s="73">
        <v>1</v>
      </c>
      <c r="V59" s="73">
        <v>1</v>
      </c>
      <c r="W59" s="73">
        <v>1</v>
      </c>
      <c r="X59" s="73">
        <v>1</v>
      </c>
      <c r="Y59" s="73">
        <v>1</v>
      </c>
      <c r="Z59" s="74">
        <f t="shared" si="10"/>
        <v>5</v>
      </c>
      <c r="AA59" s="75">
        <f t="shared" si="6"/>
        <v>0</v>
      </c>
      <c r="AB59" s="75">
        <f t="shared" si="6"/>
        <v>0</v>
      </c>
      <c r="AC59" s="75">
        <f t="shared" si="1"/>
        <v>50</v>
      </c>
      <c r="AD59" s="75">
        <f t="shared" si="1"/>
        <v>50</v>
      </c>
      <c r="AE59" s="75">
        <f t="shared" si="1"/>
        <v>50</v>
      </c>
      <c r="AF59" s="75">
        <f t="shared" si="1"/>
        <v>50</v>
      </c>
      <c r="AG59" s="76">
        <f t="shared" si="8"/>
        <v>100</v>
      </c>
      <c r="AH59" s="133">
        <f t="shared" si="9"/>
        <v>71.428571428571431</v>
      </c>
    </row>
    <row r="60" spans="1:34" ht="25.8" x14ac:dyDescent="0.5">
      <c r="A60" s="41">
        <v>56</v>
      </c>
      <c r="B60" s="42" t="s">
        <v>191</v>
      </c>
      <c r="C60" s="43" t="s">
        <v>197</v>
      </c>
      <c r="D60" s="42" t="s">
        <v>198</v>
      </c>
      <c r="E60" s="44">
        <v>5</v>
      </c>
      <c r="F60" s="109">
        <v>4</v>
      </c>
      <c r="G60" s="123">
        <v>0.33092713107437405</v>
      </c>
      <c r="H60" s="121">
        <v>3723558.71</v>
      </c>
      <c r="I60" s="88" t="s">
        <v>10</v>
      </c>
      <c r="J60" s="109">
        <v>4</v>
      </c>
      <c r="K60" s="133">
        <v>71.428571428571431</v>
      </c>
      <c r="L60" s="114">
        <v>310296.55916666664</v>
      </c>
      <c r="M60" s="127" t="s">
        <v>285</v>
      </c>
      <c r="N60" s="72">
        <f t="shared" si="2"/>
        <v>100</v>
      </c>
      <c r="O60" s="72">
        <f t="shared" si="3"/>
        <v>50</v>
      </c>
      <c r="P60" s="72">
        <f t="shared" si="4"/>
        <v>50</v>
      </c>
      <c r="Q60" s="72">
        <f t="shared" si="5"/>
        <v>100</v>
      </c>
      <c r="R60" s="133">
        <v>71.428571428571431</v>
      </c>
      <c r="S60" s="73">
        <v>1</v>
      </c>
      <c r="T60" s="73">
        <v>1</v>
      </c>
      <c r="U60" s="73">
        <v>0</v>
      </c>
      <c r="V60" s="73">
        <v>1</v>
      </c>
      <c r="W60" s="73">
        <v>1</v>
      </c>
      <c r="X60" s="73">
        <v>0</v>
      </c>
      <c r="Y60" s="73">
        <v>1</v>
      </c>
      <c r="Z60" s="74">
        <f t="shared" si="10"/>
        <v>5</v>
      </c>
      <c r="AA60" s="75">
        <f t="shared" si="6"/>
        <v>50</v>
      </c>
      <c r="AB60" s="75">
        <f t="shared" si="6"/>
        <v>50</v>
      </c>
      <c r="AC60" s="75">
        <f t="shared" si="1"/>
        <v>0</v>
      </c>
      <c r="AD60" s="75">
        <f t="shared" si="1"/>
        <v>50</v>
      </c>
      <c r="AE60" s="75">
        <f t="shared" si="1"/>
        <v>50</v>
      </c>
      <c r="AF60" s="75">
        <f t="shared" si="1"/>
        <v>0</v>
      </c>
      <c r="AG60" s="76">
        <f t="shared" si="8"/>
        <v>100</v>
      </c>
      <c r="AH60" s="133">
        <f t="shared" si="9"/>
        <v>71.428571428571431</v>
      </c>
    </row>
    <row r="61" spans="1:34" ht="25.8" x14ac:dyDescent="0.5">
      <c r="A61" s="41">
        <v>57</v>
      </c>
      <c r="B61" s="42" t="s">
        <v>191</v>
      </c>
      <c r="C61" s="43" t="s">
        <v>199</v>
      </c>
      <c r="D61" s="42" t="s">
        <v>200</v>
      </c>
      <c r="E61" s="44">
        <v>15</v>
      </c>
      <c r="F61" s="109">
        <v>2</v>
      </c>
      <c r="G61" s="139">
        <v>0.52896199291338242</v>
      </c>
      <c r="H61" s="121">
        <v>98450514.579999998</v>
      </c>
      <c r="I61" s="115"/>
      <c r="J61" s="109">
        <v>2</v>
      </c>
      <c r="K61" s="133">
        <v>71.428571428571431</v>
      </c>
      <c r="L61" s="114">
        <v>8204209.5483333329</v>
      </c>
      <c r="M61" s="137" t="s">
        <v>286</v>
      </c>
      <c r="N61" s="72">
        <f t="shared" si="2"/>
        <v>100</v>
      </c>
      <c r="O61" s="72">
        <f t="shared" si="3"/>
        <v>50</v>
      </c>
      <c r="P61" s="72">
        <f t="shared" si="4"/>
        <v>50</v>
      </c>
      <c r="Q61" s="72">
        <f t="shared" si="5"/>
        <v>100</v>
      </c>
      <c r="R61" s="133">
        <v>71.428571428571431</v>
      </c>
      <c r="S61" s="73">
        <v>1</v>
      </c>
      <c r="T61" s="73">
        <v>1</v>
      </c>
      <c r="U61" s="73">
        <v>0</v>
      </c>
      <c r="V61" s="73">
        <v>1</v>
      </c>
      <c r="W61" s="73">
        <v>0</v>
      </c>
      <c r="X61" s="73">
        <v>1</v>
      </c>
      <c r="Y61" s="73">
        <v>1</v>
      </c>
      <c r="Z61" s="74">
        <f t="shared" si="10"/>
        <v>5</v>
      </c>
      <c r="AA61" s="75">
        <f t="shared" si="6"/>
        <v>50</v>
      </c>
      <c r="AB61" s="75">
        <f t="shared" si="6"/>
        <v>50</v>
      </c>
      <c r="AC61" s="75">
        <f t="shared" si="1"/>
        <v>0</v>
      </c>
      <c r="AD61" s="75">
        <f t="shared" si="1"/>
        <v>50</v>
      </c>
      <c r="AE61" s="75">
        <f t="shared" si="1"/>
        <v>0</v>
      </c>
      <c r="AF61" s="75">
        <f t="shared" si="1"/>
        <v>50</v>
      </c>
      <c r="AG61" s="76">
        <f t="shared" si="8"/>
        <v>100</v>
      </c>
      <c r="AH61" s="133">
        <f t="shared" si="9"/>
        <v>71.428571428571431</v>
      </c>
    </row>
    <row r="62" spans="1:34" ht="25.8" x14ac:dyDescent="0.5">
      <c r="A62" s="41">
        <v>58</v>
      </c>
      <c r="B62" s="42" t="s">
        <v>191</v>
      </c>
      <c r="C62" s="43" t="s">
        <v>201</v>
      </c>
      <c r="D62" s="42" t="s">
        <v>202</v>
      </c>
      <c r="E62" s="44">
        <v>5</v>
      </c>
      <c r="F62" s="109">
        <v>1</v>
      </c>
      <c r="G62" s="139">
        <v>4.0054919803895297</v>
      </c>
      <c r="H62" s="121">
        <v>3599088.85</v>
      </c>
      <c r="I62" s="115"/>
      <c r="J62" s="109">
        <v>1</v>
      </c>
      <c r="K62" s="133">
        <v>71.428571428571431</v>
      </c>
      <c r="L62" s="114">
        <v>299924.07083333336</v>
      </c>
      <c r="M62" s="137" t="s">
        <v>286</v>
      </c>
      <c r="N62" s="72">
        <f t="shared" si="2"/>
        <v>100</v>
      </c>
      <c r="O62" s="72">
        <f t="shared" si="3"/>
        <v>0</v>
      </c>
      <c r="P62" s="72">
        <f t="shared" si="4"/>
        <v>100</v>
      </c>
      <c r="Q62" s="72">
        <f t="shared" si="5"/>
        <v>100</v>
      </c>
      <c r="R62" s="133">
        <v>71.428571428571431</v>
      </c>
      <c r="S62" s="73">
        <v>1</v>
      </c>
      <c r="T62" s="73">
        <v>1</v>
      </c>
      <c r="U62" s="73">
        <v>0</v>
      </c>
      <c r="V62" s="73">
        <v>0</v>
      </c>
      <c r="W62" s="73">
        <v>1</v>
      </c>
      <c r="X62" s="73">
        <v>1</v>
      </c>
      <c r="Y62" s="73">
        <v>1</v>
      </c>
      <c r="Z62" s="74">
        <f t="shared" si="10"/>
        <v>5</v>
      </c>
      <c r="AA62" s="75">
        <f t="shared" si="6"/>
        <v>50</v>
      </c>
      <c r="AB62" s="75">
        <f t="shared" si="6"/>
        <v>50</v>
      </c>
      <c r="AC62" s="75">
        <f t="shared" si="1"/>
        <v>0</v>
      </c>
      <c r="AD62" s="75">
        <f t="shared" si="1"/>
        <v>0</v>
      </c>
      <c r="AE62" s="75">
        <f t="shared" si="1"/>
        <v>50</v>
      </c>
      <c r="AF62" s="75">
        <f t="shared" si="1"/>
        <v>50</v>
      </c>
      <c r="AG62" s="76">
        <f t="shared" si="8"/>
        <v>100</v>
      </c>
      <c r="AH62" s="133">
        <f t="shared" si="9"/>
        <v>71.428571428571431</v>
      </c>
    </row>
    <row r="63" spans="1:34" ht="25.8" x14ac:dyDescent="0.5">
      <c r="A63" s="41">
        <v>59</v>
      </c>
      <c r="B63" s="42" t="s">
        <v>191</v>
      </c>
      <c r="C63" s="43" t="s">
        <v>203</v>
      </c>
      <c r="D63" s="42" t="s">
        <v>204</v>
      </c>
      <c r="E63" s="44">
        <v>2</v>
      </c>
      <c r="F63" s="109">
        <v>7</v>
      </c>
      <c r="G63" s="123">
        <v>0.25809089430957893</v>
      </c>
      <c r="H63" s="121">
        <v>-3444916.05</v>
      </c>
      <c r="I63" s="142" t="s">
        <v>18</v>
      </c>
      <c r="J63" s="109">
        <v>7</v>
      </c>
      <c r="K63" s="133">
        <v>57.142857142857139</v>
      </c>
      <c r="L63" s="114">
        <v>-287076.33749999997</v>
      </c>
      <c r="M63" s="127" t="s">
        <v>285</v>
      </c>
      <c r="N63" s="72">
        <f t="shared" si="2"/>
        <v>50</v>
      </c>
      <c r="O63" s="72">
        <f t="shared" si="3"/>
        <v>100</v>
      </c>
      <c r="P63" s="72">
        <f t="shared" si="4"/>
        <v>50</v>
      </c>
      <c r="Q63" s="72">
        <f t="shared" si="5"/>
        <v>0</v>
      </c>
      <c r="R63" s="133">
        <v>57.142857142857139</v>
      </c>
      <c r="S63" s="73">
        <v>0</v>
      </c>
      <c r="T63" s="73">
        <v>1</v>
      </c>
      <c r="U63" s="73">
        <v>1</v>
      </c>
      <c r="V63" s="73">
        <v>1</v>
      </c>
      <c r="W63" s="73">
        <v>1</v>
      </c>
      <c r="X63" s="73">
        <v>0</v>
      </c>
      <c r="Y63" s="73">
        <v>0</v>
      </c>
      <c r="Z63" s="74">
        <f t="shared" si="10"/>
        <v>4</v>
      </c>
      <c r="AA63" s="75">
        <f t="shared" si="6"/>
        <v>0</v>
      </c>
      <c r="AB63" s="75">
        <f t="shared" si="6"/>
        <v>50</v>
      </c>
      <c r="AC63" s="75">
        <f t="shared" si="1"/>
        <v>50</v>
      </c>
      <c r="AD63" s="75">
        <f t="shared" si="1"/>
        <v>50</v>
      </c>
      <c r="AE63" s="75">
        <f t="shared" si="1"/>
        <v>50</v>
      </c>
      <c r="AF63" s="75">
        <f t="shared" si="1"/>
        <v>0</v>
      </c>
      <c r="AG63" s="76">
        <f t="shared" si="8"/>
        <v>0</v>
      </c>
      <c r="AH63" s="133">
        <f t="shared" si="9"/>
        <v>57.142857142857139</v>
      </c>
    </row>
    <row r="64" spans="1:34" ht="25.8" x14ac:dyDescent="0.5">
      <c r="A64" s="41">
        <v>60</v>
      </c>
      <c r="B64" s="42" t="s">
        <v>191</v>
      </c>
      <c r="C64" s="43" t="s">
        <v>205</v>
      </c>
      <c r="D64" s="42" t="s">
        <v>206</v>
      </c>
      <c r="E64" s="44">
        <v>6</v>
      </c>
      <c r="F64" s="109">
        <v>2</v>
      </c>
      <c r="G64" s="123">
        <v>0.34149960191305029</v>
      </c>
      <c r="H64" s="121">
        <v>5644610.1200000001</v>
      </c>
      <c r="I64" s="115"/>
      <c r="J64" s="109">
        <v>2</v>
      </c>
      <c r="K64" s="57">
        <v>42.857142857142854</v>
      </c>
      <c r="L64" s="114">
        <v>470384.1766666667</v>
      </c>
      <c r="M64" s="137" t="s">
        <v>286</v>
      </c>
      <c r="N64" s="72">
        <f t="shared" si="2"/>
        <v>0</v>
      </c>
      <c r="O64" s="72">
        <f t="shared" si="3"/>
        <v>100</v>
      </c>
      <c r="P64" s="72">
        <f t="shared" si="4"/>
        <v>50</v>
      </c>
      <c r="Q64" s="72">
        <f t="shared" si="5"/>
        <v>0</v>
      </c>
      <c r="R64" s="57">
        <v>42.857142857142854</v>
      </c>
      <c r="S64" s="73">
        <v>0</v>
      </c>
      <c r="T64" s="73">
        <v>0</v>
      </c>
      <c r="U64" s="73">
        <v>1</v>
      </c>
      <c r="V64" s="73">
        <v>1</v>
      </c>
      <c r="W64" s="73">
        <v>1</v>
      </c>
      <c r="X64" s="73">
        <v>0</v>
      </c>
      <c r="Y64" s="73">
        <v>0</v>
      </c>
      <c r="Z64" s="74">
        <f t="shared" si="10"/>
        <v>3</v>
      </c>
      <c r="AA64" s="75">
        <f t="shared" si="6"/>
        <v>0</v>
      </c>
      <c r="AB64" s="75">
        <f t="shared" si="6"/>
        <v>0</v>
      </c>
      <c r="AC64" s="75">
        <f t="shared" si="1"/>
        <v>50</v>
      </c>
      <c r="AD64" s="75">
        <f t="shared" si="1"/>
        <v>50</v>
      </c>
      <c r="AE64" s="75">
        <f t="shared" si="1"/>
        <v>50</v>
      </c>
      <c r="AF64" s="75">
        <f t="shared" si="1"/>
        <v>0</v>
      </c>
      <c r="AG64" s="76">
        <f t="shared" si="8"/>
        <v>0</v>
      </c>
      <c r="AH64" s="57">
        <f t="shared" si="9"/>
        <v>42.857142857142854</v>
      </c>
    </row>
    <row r="65" spans="1:34" ht="25.8" x14ac:dyDescent="0.5">
      <c r="A65" s="41">
        <v>61</v>
      </c>
      <c r="B65" s="42" t="s">
        <v>191</v>
      </c>
      <c r="C65" s="43" t="s">
        <v>207</v>
      </c>
      <c r="D65" s="42" t="s">
        <v>208</v>
      </c>
      <c r="E65" s="44">
        <v>5</v>
      </c>
      <c r="F65" s="109">
        <v>6</v>
      </c>
      <c r="G65" s="123">
        <v>7.9619547731969276E-2</v>
      </c>
      <c r="H65" s="121">
        <v>-3035633.98</v>
      </c>
      <c r="I65" s="95" t="s">
        <v>18</v>
      </c>
      <c r="J65" s="109">
        <v>6</v>
      </c>
      <c r="K65" s="133">
        <v>57.142857142857139</v>
      </c>
      <c r="L65" s="114">
        <v>-252969.49833333332</v>
      </c>
      <c r="M65" s="127" t="s">
        <v>285</v>
      </c>
      <c r="N65" s="72">
        <f t="shared" si="2"/>
        <v>50</v>
      </c>
      <c r="O65" s="72">
        <f t="shared" si="3"/>
        <v>100</v>
      </c>
      <c r="P65" s="72">
        <f t="shared" si="4"/>
        <v>50</v>
      </c>
      <c r="Q65" s="72">
        <f t="shared" si="5"/>
        <v>0</v>
      </c>
      <c r="R65" s="133">
        <v>57.142857142857139</v>
      </c>
      <c r="S65" s="73">
        <v>0</v>
      </c>
      <c r="T65" s="73">
        <v>1</v>
      </c>
      <c r="U65" s="73">
        <v>1</v>
      </c>
      <c r="V65" s="73">
        <v>1</v>
      </c>
      <c r="W65" s="73">
        <v>0</v>
      </c>
      <c r="X65" s="73">
        <v>1</v>
      </c>
      <c r="Y65" s="73">
        <v>0</v>
      </c>
      <c r="Z65" s="74">
        <f t="shared" si="10"/>
        <v>4</v>
      </c>
      <c r="AA65" s="75">
        <f t="shared" si="6"/>
        <v>0</v>
      </c>
      <c r="AB65" s="75">
        <f t="shared" si="6"/>
        <v>50</v>
      </c>
      <c r="AC65" s="75">
        <f t="shared" si="1"/>
        <v>50</v>
      </c>
      <c r="AD65" s="75">
        <f t="shared" si="1"/>
        <v>50</v>
      </c>
      <c r="AE65" s="75">
        <f t="shared" si="1"/>
        <v>0</v>
      </c>
      <c r="AF65" s="75">
        <f t="shared" si="1"/>
        <v>50</v>
      </c>
      <c r="AG65" s="76">
        <f t="shared" si="8"/>
        <v>0</v>
      </c>
      <c r="AH65" s="133">
        <f t="shared" si="9"/>
        <v>57.142857142857139</v>
      </c>
    </row>
    <row r="66" spans="1:34" ht="25.8" x14ac:dyDescent="0.5">
      <c r="A66" s="41">
        <v>62</v>
      </c>
      <c r="B66" s="42" t="s">
        <v>209</v>
      </c>
      <c r="C66" s="43" t="s">
        <v>210</v>
      </c>
      <c r="D66" s="42" t="s">
        <v>209</v>
      </c>
      <c r="E66" s="44">
        <v>16</v>
      </c>
      <c r="F66" s="109">
        <v>1</v>
      </c>
      <c r="G66" s="139">
        <v>1.027804345423182</v>
      </c>
      <c r="H66" s="121">
        <v>-37561105.770000003</v>
      </c>
      <c r="I66" s="115"/>
      <c r="J66" s="109">
        <v>1</v>
      </c>
      <c r="K66" s="133">
        <v>57.142857142857139</v>
      </c>
      <c r="L66" s="114">
        <v>-3130092.1475000004</v>
      </c>
      <c r="M66" s="137" t="s">
        <v>286</v>
      </c>
      <c r="N66" s="72">
        <f t="shared" si="2"/>
        <v>50</v>
      </c>
      <c r="O66" s="72">
        <f t="shared" si="3"/>
        <v>100</v>
      </c>
      <c r="P66" s="72">
        <f t="shared" si="4"/>
        <v>0</v>
      </c>
      <c r="Q66" s="72">
        <f t="shared" si="5"/>
        <v>100</v>
      </c>
      <c r="R66" s="133">
        <v>57.142857142857139</v>
      </c>
      <c r="S66" s="73">
        <v>0</v>
      </c>
      <c r="T66" s="73">
        <v>1</v>
      </c>
      <c r="U66" s="73">
        <v>1</v>
      </c>
      <c r="V66" s="73">
        <v>1</v>
      </c>
      <c r="W66" s="73">
        <v>0</v>
      </c>
      <c r="X66" s="73">
        <v>0</v>
      </c>
      <c r="Y66" s="73">
        <v>1</v>
      </c>
      <c r="Z66" s="74">
        <f t="shared" si="10"/>
        <v>4</v>
      </c>
      <c r="AA66" s="75">
        <f t="shared" si="6"/>
        <v>0</v>
      </c>
      <c r="AB66" s="75">
        <f t="shared" si="6"/>
        <v>50</v>
      </c>
      <c r="AC66" s="75">
        <f t="shared" si="1"/>
        <v>50</v>
      </c>
      <c r="AD66" s="75">
        <f t="shared" si="1"/>
        <v>50</v>
      </c>
      <c r="AE66" s="75">
        <f t="shared" si="1"/>
        <v>0</v>
      </c>
      <c r="AF66" s="75">
        <f t="shared" si="1"/>
        <v>0</v>
      </c>
      <c r="AG66" s="76">
        <f t="shared" si="8"/>
        <v>100</v>
      </c>
      <c r="AH66" s="133">
        <f t="shared" si="9"/>
        <v>57.142857142857139</v>
      </c>
    </row>
    <row r="67" spans="1:34" ht="25.8" x14ac:dyDescent="0.5">
      <c r="A67" s="41">
        <v>63</v>
      </c>
      <c r="B67" s="42" t="s">
        <v>209</v>
      </c>
      <c r="C67" s="43" t="s">
        <v>211</v>
      </c>
      <c r="D67" s="42" t="s">
        <v>212</v>
      </c>
      <c r="E67" s="44">
        <v>10</v>
      </c>
      <c r="F67" s="109">
        <v>7</v>
      </c>
      <c r="G67" s="123">
        <v>0.49230073913631989</v>
      </c>
      <c r="H67" s="121">
        <v>-2466880.58</v>
      </c>
      <c r="I67" s="142" t="s">
        <v>18</v>
      </c>
      <c r="J67" s="109">
        <v>7</v>
      </c>
      <c r="K67" s="133">
        <v>100</v>
      </c>
      <c r="L67" s="114">
        <v>-205573.38166666668</v>
      </c>
      <c r="M67" s="126" t="s">
        <v>284</v>
      </c>
      <c r="N67" s="72">
        <f t="shared" si="2"/>
        <v>100</v>
      </c>
      <c r="O67" s="72">
        <f t="shared" si="3"/>
        <v>100</v>
      </c>
      <c r="P67" s="72">
        <f t="shared" si="4"/>
        <v>100</v>
      </c>
      <c r="Q67" s="72">
        <f t="shared" si="5"/>
        <v>100</v>
      </c>
      <c r="R67" s="133">
        <v>100</v>
      </c>
      <c r="S67" s="73">
        <v>1</v>
      </c>
      <c r="T67" s="73">
        <v>1</v>
      </c>
      <c r="U67" s="73">
        <v>1</v>
      </c>
      <c r="V67" s="73">
        <v>1</v>
      </c>
      <c r="W67" s="73">
        <v>1</v>
      </c>
      <c r="X67" s="73">
        <v>1</v>
      </c>
      <c r="Y67" s="73">
        <v>1</v>
      </c>
      <c r="Z67" s="74">
        <f t="shared" si="10"/>
        <v>7</v>
      </c>
      <c r="AA67" s="75">
        <f t="shared" si="6"/>
        <v>50</v>
      </c>
      <c r="AB67" s="75">
        <f t="shared" si="6"/>
        <v>50</v>
      </c>
      <c r="AC67" s="75">
        <f t="shared" si="1"/>
        <v>50</v>
      </c>
      <c r="AD67" s="75">
        <f t="shared" si="1"/>
        <v>50</v>
      </c>
      <c r="AE67" s="75">
        <f t="shared" si="1"/>
        <v>50</v>
      </c>
      <c r="AF67" s="75">
        <f t="shared" si="1"/>
        <v>50</v>
      </c>
      <c r="AG67" s="76">
        <f t="shared" si="8"/>
        <v>100</v>
      </c>
      <c r="AH67" s="133">
        <f t="shared" si="9"/>
        <v>100</v>
      </c>
    </row>
    <row r="68" spans="1:34" ht="25.8" x14ac:dyDescent="0.5">
      <c r="A68" s="41">
        <v>64</v>
      </c>
      <c r="B68" s="42" t="s">
        <v>209</v>
      </c>
      <c r="C68" s="43" t="s">
        <v>213</v>
      </c>
      <c r="D68" s="42" t="s">
        <v>214</v>
      </c>
      <c r="E68" s="44">
        <v>6</v>
      </c>
      <c r="F68" s="109">
        <v>7</v>
      </c>
      <c r="G68" s="123">
        <v>0.28494010475858561</v>
      </c>
      <c r="H68" s="121">
        <v>-4872435.16</v>
      </c>
      <c r="I68" s="142" t="s">
        <v>18</v>
      </c>
      <c r="J68" s="109">
        <v>7</v>
      </c>
      <c r="K68" s="133">
        <v>85.714285714285708</v>
      </c>
      <c r="L68" s="114">
        <v>-406036.26333333337</v>
      </c>
      <c r="M68" s="126" t="s">
        <v>284</v>
      </c>
      <c r="N68" s="72">
        <f t="shared" si="2"/>
        <v>100</v>
      </c>
      <c r="O68" s="72">
        <f t="shared" si="3"/>
        <v>50</v>
      </c>
      <c r="P68" s="72">
        <f t="shared" si="4"/>
        <v>100</v>
      </c>
      <c r="Q68" s="72">
        <f t="shared" si="5"/>
        <v>100</v>
      </c>
      <c r="R68" s="133">
        <v>85.714285714285708</v>
      </c>
      <c r="S68" s="73">
        <v>1</v>
      </c>
      <c r="T68" s="73">
        <v>1</v>
      </c>
      <c r="U68" s="73">
        <v>0</v>
      </c>
      <c r="V68" s="73">
        <v>1</v>
      </c>
      <c r="W68" s="73">
        <v>1</v>
      </c>
      <c r="X68" s="73">
        <v>1</v>
      </c>
      <c r="Y68" s="73">
        <v>1</v>
      </c>
      <c r="Z68" s="74">
        <f t="shared" si="10"/>
        <v>6</v>
      </c>
      <c r="AA68" s="75">
        <f t="shared" si="6"/>
        <v>50</v>
      </c>
      <c r="AB68" s="75">
        <f t="shared" si="6"/>
        <v>50</v>
      </c>
      <c r="AC68" s="75">
        <f t="shared" si="1"/>
        <v>0</v>
      </c>
      <c r="AD68" s="75">
        <f t="shared" si="1"/>
        <v>50</v>
      </c>
      <c r="AE68" s="75">
        <f t="shared" si="1"/>
        <v>50</v>
      </c>
      <c r="AF68" s="75">
        <f t="shared" si="1"/>
        <v>50</v>
      </c>
      <c r="AG68" s="76">
        <f t="shared" si="8"/>
        <v>100</v>
      </c>
      <c r="AH68" s="133">
        <f t="shared" si="9"/>
        <v>85.714285714285708</v>
      </c>
    </row>
    <row r="69" spans="1:34" ht="25.8" x14ac:dyDescent="0.5">
      <c r="A69" s="41">
        <v>65</v>
      </c>
      <c r="B69" s="42" t="s">
        <v>209</v>
      </c>
      <c r="C69" s="43" t="s">
        <v>215</v>
      </c>
      <c r="D69" s="42" t="s">
        <v>216</v>
      </c>
      <c r="E69" s="44">
        <v>12</v>
      </c>
      <c r="F69" s="109">
        <v>7</v>
      </c>
      <c r="G69" s="123">
        <v>0.24043523904320982</v>
      </c>
      <c r="H69" s="121">
        <v>-7414793.1399999997</v>
      </c>
      <c r="I69" s="142" t="s">
        <v>18</v>
      </c>
      <c r="J69" s="109">
        <v>7</v>
      </c>
      <c r="K69" s="133">
        <v>71.428571428571431</v>
      </c>
      <c r="L69" s="114">
        <v>-617899.42833333334</v>
      </c>
      <c r="M69" s="127" t="s">
        <v>285</v>
      </c>
      <c r="N69" s="72">
        <f t="shared" si="2"/>
        <v>50</v>
      </c>
      <c r="O69" s="72">
        <f t="shared" si="3"/>
        <v>100</v>
      </c>
      <c r="P69" s="72">
        <f t="shared" si="4"/>
        <v>50</v>
      </c>
      <c r="Q69" s="72">
        <f t="shared" si="5"/>
        <v>100</v>
      </c>
      <c r="R69" s="133">
        <v>71.428571428571431</v>
      </c>
      <c r="S69" s="73">
        <v>0</v>
      </c>
      <c r="T69" s="73">
        <v>1</v>
      </c>
      <c r="U69" s="73">
        <v>1</v>
      </c>
      <c r="V69" s="73">
        <v>1</v>
      </c>
      <c r="W69" s="73">
        <v>1</v>
      </c>
      <c r="X69" s="73">
        <v>0</v>
      </c>
      <c r="Y69" s="73">
        <v>1</v>
      </c>
      <c r="Z69" s="74">
        <f t="shared" ref="Z69:Z92" si="11">S69+T69+U69+V69+W69+X69+Y69</f>
        <v>5</v>
      </c>
      <c r="AA69" s="75">
        <f t="shared" si="6"/>
        <v>0</v>
      </c>
      <c r="AB69" s="75">
        <f t="shared" si="6"/>
        <v>50</v>
      </c>
      <c r="AC69" s="75">
        <f t="shared" si="1"/>
        <v>50</v>
      </c>
      <c r="AD69" s="75">
        <f t="shared" si="1"/>
        <v>50</v>
      </c>
      <c r="AE69" s="75">
        <f t="shared" si="1"/>
        <v>50</v>
      </c>
      <c r="AF69" s="75">
        <f t="shared" ref="AF69:AF92" si="12">IF(X69=1,50,0)</f>
        <v>0</v>
      </c>
      <c r="AG69" s="76">
        <f t="shared" si="8"/>
        <v>100</v>
      </c>
      <c r="AH69" s="133">
        <f t="shared" si="9"/>
        <v>71.428571428571431</v>
      </c>
    </row>
    <row r="70" spans="1:34" ht="25.8" x14ac:dyDescent="0.5">
      <c r="A70" s="41">
        <v>66</v>
      </c>
      <c r="B70" s="42" t="s">
        <v>209</v>
      </c>
      <c r="C70" s="43" t="s">
        <v>217</v>
      </c>
      <c r="D70" s="42" t="s">
        <v>218</v>
      </c>
      <c r="E70" s="44">
        <v>10</v>
      </c>
      <c r="F70" s="109">
        <v>7</v>
      </c>
      <c r="G70" s="123">
        <v>0.29858236845706215</v>
      </c>
      <c r="H70" s="121">
        <v>2133305.15</v>
      </c>
      <c r="I70" s="142" t="s">
        <v>18</v>
      </c>
      <c r="J70" s="109">
        <v>7</v>
      </c>
      <c r="K70" s="133">
        <v>71.428571428571431</v>
      </c>
      <c r="L70" s="114">
        <v>177775.42916666667</v>
      </c>
      <c r="M70" s="126" t="s">
        <v>284</v>
      </c>
      <c r="N70" s="72">
        <f t="shared" ref="N70:N92" si="13">AA70+AB70</f>
        <v>50</v>
      </c>
      <c r="O70" s="72">
        <f t="shared" ref="O70:O92" si="14">AC70+AD70</f>
        <v>50</v>
      </c>
      <c r="P70" s="72">
        <f t="shared" ref="P70:P92" si="15">AE70+AF70</f>
        <v>100</v>
      </c>
      <c r="Q70" s="72">
        <f t="shared" ref="Q70:Q92" si="16">AG70</f>
        <v>100</v>
      </c>
      <c r="R70" s="133">
        <v>71.428571428571431</v>
      </c>
      <c r="S70" s="73">
        <v>0</v>
      </c>
      <c r="T70" s="73">
        <v>1</v>
      </c>
      <c r="U70" s="73">
        <v>1</v>
      </c>
      <c r="V70" s="73">
        <v>0</v>
      </c>
      <c r="W70" s="73">
        <v>1</v>
      </c>
      <c r="X70" s="73">
        <v>1</v>
      </c>
      <c r="Y70" s="73">
        <v>1</v>
      </c>
      <c r="Z70" s="74">
        <f t="shared" si="11"/>
        <v>5</v>
      </c>
      <c r="AA70" s="75">
        <f t="shared" ref="AA70:AD92" si="17">IF(S70=1,50,0)</f>
        <v>0</v>
      </c>
      <c r="AB70" s="75">
        <f t="shared" si="17"/>
        <v>50</v>
      </c>
      <c r="AC70" s="75">
        <f t="shared" si="17"/>
        <v>50</v>
      </c>
      <c r="AD70" s="75">
        <f t="shared" si="17"/>
        <v>0</v>
      </c>
      <c r="AE70" s="75">
        <f t="shared" ref="AE70:AE92" si="18">IF(W70=1,50,0)</f>
        <v>50</v>
      </c>
      <c r="AF70" s="75">
        <f t="shared" si="12"/>
        <v>50</v>
      </c>
      <c r="AG70" s="76">
        <f t="shared" ref="AG70:AG92" si="19">IF(Y70=1,100,0)</f>
        <v>100</v>
      </c>
      <c r="AH70" s="133">
        <f t="shared" ref="AH70:AH92" si="20">Z70/7*100</f>
        <v>71.428571428571431</v>
      </c>
    </row>
    <row r="71" spans="1:34" ht="25.8" x14ac:dyDescent="0.5">
      <c r="A71" s="41">
        <v>67</v>
      </c>
      <c r="B71" s="42" t="s">
        <v>209</v>
      </c>
      <c r="C71" s="43" t="s">
        <v>219</v>
      </c>
      <c r="D71" s="42" t="s">
        <v>220</v>
      </c>
      <c r="E71" s="44">
        <v>5</v>
      </c>
      <c r="F71" s="109">
        <v>7</v>
      </c>
      <c r="G71" s="123">
        <v>0.26004449749049235</v>
      </c>
      <c r="H71" s="121">
        <v>-9013896.9000000004</v>
      </c>
      <c r="I71" s="142" t="s">
        <v>18</v>
      </c>
      <c r="J71" s="109">
        <v>7</v>
      </c>
      <c r="K71" s="133">
        <v>71.428571428571431</v>
      </c>
      <c r="L71" s="114">
        <v>-751158.07500000007</v>
      </c>
      <c r="M71" s="126" t="s">
        <v>284</v>
      </c>
      <c r="N71" s="72">
        <f t="shared" si="13"/>
        <v>100</v>
      </c>
      <c r="O71" s="72">
        <f t="shared" si="14"/>
        <v>50</v>
      </c>
      <c r="P71" s="72">
        <f t="shared" si="15"/>
        <v>50</v>
      </c>
      <c r="Q71" s="72">
        <f t="shared" si="16"/>
        <v>100</v>
      </c>
      <c r="R71" s="133">
        <v>71.428571428571431</v>
      </c>
      <c r="S71" s="73">
        <v>1</v>
      </c>
      <c r="T71" s="73">
        <v>1</v>
      </c>
      <c r="U71" s="73">
        <v>0</v>
      </c>
      <c r="V71" s="73">
        <v>1</v>
      </c>
      <c r="W71" s="73">
        <v>1</v>
      </c>
      <c r="X71" s="73">
        <v>0</v>
      </c>
      <c r="Y71" s="73">
        <v>1</v>
      </c>
      <c r="Z71" s="74">
        <f t="shared" si="11"/>
        <v>5</v>
      </c>
      <c r="AA71" s="75">
        <f t="shared" si="17"/>
        <v>50</v>
      </c>
      <c r="AB71" s="75">
        <f t="shared" si="17"/>
        <v>50</v>
      </c>
      <c r="AC71" s="75">
        <f t="shared" si="17"/>
        <v>0</v>
      </c>
      <c r="AD71" s="75">
        <f t="shared" si="17"/>
        <v>50</v>
      </c>
      <c r="AE71" s="75">
        <f t="shared" si="18"/>
        <v>50</v>
      </c>
      <c r="AF71" s="75">
        <f t="shared" si="12"/>
        <v>0</v>
      </c>
      <c r="AG71" s="76">
        <f t="shared" si="19"/>
        <v>100</v>
      </c>
      <c r="AH71" s="133">
        <f t="shared" si="20"/>
        <v>71.428571428571431</v>
      </c>
    </row>
    <row r="72" spans="1:34" ht="25.8" x14ac:dyDescent="0.5">
      <c r="A72" s="41">
        <v>68</v>
      </c>
      <c r="B72" s="42" t="s">
        <v>221</v>
      </c>
      <c r="C72" s="43" t="s">
        <v>222</v>
      </c>
      <c r="D72" s="42" t="s">
        <v>221</v>
      </c>
      <c r="E72" s="44">
        <v>20</v>
      </c>
      <c r="F72" s="109">
        <v>1</v>
      </c>
      <c r="G72" s="139">
        <v>1.0901871189124683</v>
      </c>
      <c r="H72" s="121">
        <v>168407632.24000001</v>
      </c>
      <c r="I72" s="115"/>
      <c r="J72" s="109">
        <v>1</v>
      </c>
      <c r="K72" s="133">
        <v>85.714285714285708</v>
      </c>
      <c r="L72" s="114">
        <v>14033969.353333334</v>
      </c>
      <c r="M72" s="119" t="s">
        <v>283</v>
      </c>
      <c r="N72" s="72">
        <f t="shared" si="13"/>
        <v>100</v>
      </c>
      <c r="O72" s="72">
        <f t="shared" si="14"/>
        <v>100</v>
      </c>
      <c r="P72" s="72">
        <f t="shared" si="15"/>
        <v>50</v>
      </c>
      <c r="Q72" s="72">
        <f t="shared" si="16"/>
        <v>100</v>
      </c>
      <c r="R72" s="133">
        <v>85.714285714285708</v>
      </c>
      <c r="S72" s="73">
        <v>1</v>
      </c>
      <c r="T72" s="73">
        <v>1</v>
      </c>
      <c r="U72" s="73">
        <v>1</v>
      </c>
      <c r="V72" s="73">
        <v>1</v>
      </c>
      <c r="W72" s="73">
        <v>0</v>
      </c>
      <c r="X72" s="73">
        <v>1</v>
      </c>
      <c r="Y72" s="73">
        <v>1</v>
      </c>
      <c r="Z72" s="74">
        <f t="shared" si="11"/>
        <v>6</v>
      </c>
      <c r="AA72" s="75">
        <f t="shared" si="17"/>
        <v>50</v>
      </c>
      <c r="AB72" s="75">
        <f t="shared" si="17"/>
        <v>50</v>
      </c>
      <c r="AC72" s="75">
        <f t="shared" si="17"/>
        <v>50</v>
      </c>
      <c r="AD72" s="75">
        <f t="shared" si="17"/>
        <v>50</v>
      </c>
      <c r="AE72" s="75">
        <f t="shared" si="18"/>
        <v>0</v>
      </c>
      <c r="AF72" s="75">
        <f t="shared" si="12"/>
        <v>50</v>
      </c>
      <c r="AG72" s="76">
        <f t="shared" si="19"/>
        <v>100</v>
      </c>
      <c r="AH72" s="133">
        <f t="shared" si="20"/>
        <v>85.714285714285708</v>
      </c>
    </row>
    <row r="73" spans="1:34" ht="25.8" x14ac:dyDescent="0.5">
      <c r="A73" s="41">
        <v>69</v>
      </c>
      <c r="B73" s="42" t="s">
        <v>221</v>
      </c>
      <c r="C73" s="43" t="s">
        <v>223</v>
      </c>
      <c r="D73" s="42" t="s">
        <v>224</v>
      </c>
      <c r="E73" s="44">
        <v>10</v>
      </c>
      <c r="F73" s="109">
        <v>6</v>
      </c>
      <c r="G73" s="123">
        <v>0.29351941161390427</v>
      </c>
      <c r="H73" s="121">
        <v>4341187.83</v>
      </c>
      <c r="I73" s="95" t="s">
        <v>18</v>
      </c>
      <c r="J73" s="109">
        <v>6</v>
      </c>
      <c r="K73" s="133">
        <v>100</v>
      </c>
      <c r="L73" s="114">
        <v>361765.65250000003</v>
      </c>
      <c r="M73" s="126" t="s">
        <v>284</v>
      </c>
      <c r="N73" s="72">
        <f t="shared" si="13"/>
        <v>100</v>
      </c>
      <c r="O73" s="72">
        <f t="shared" si="14"/>
        <v>100</v>
      </c>
      <c r="P73" s="72">
        <f t="shared" si="15"/>
        <v>100</v>
      </c>
      <c r="Q73" s="72">
        <f t="shared" si="16"/>
        <v>100</v>
      </c>
      <c r="R73" s="133">
        <v>100</v>
      </c>
      <c r="S73" s="73">
        <v>1</v>
      </c>
      <c r="T73" s="73">
        <v>1</v>
      </c>
      <c r="U73" s="73">
        <v>1</v>
      </c>
      <c r="V73" s="73">
        <v>1</v>
      </c>
      <c r="W73" s="73">
        <v>1</v>
      </c>
      <c r="X73" s="73">
        <v>1</v>
      </c>
      <c r="Y73" s="73">
        <v>1</v>
      </c>
      <c r="Z73" s="74">
        <f t="shared" si="11"/>
        <v>7</v>
      </c>
      <c r="AA73" s="75">
        <f t="shared" si="17"/>
        <v>50</v>
      </c>
      <c r="AB73" s="75">
        <f t="shared" si="17"/>
        <v>50</v>
      </c>
      <c r="AC73" s="75">
        <f t="shared" si="17"/>
        <v>50</v>
      </c>
      <c r="AD73" s="75">
        <f t="shared" si="17"/>
        <v>50</v>
      </c>
      <c r="AE73" s="75">
        <f t="shared" si="18"/>
        <v>50</v>
      </c>
      <c r="AF73" s="75">
        <f t="shared" si="12"/>
        <v>50</v>
      </c>
      <c r="AG73" s="76">
        <f t="shared" si="19"/>
        <v>100</v>
      </c>
      <c r="AH73" s="133">
        <f>Z73/7*100</f>
        <v>100</v>
      </c>
    </row>
    <row r="74" spans="1:34" ht="25.8" x14ac:dyDescent="0.5">
      <c r="A74" s="41">
        <v>70</v>
      </c>
      <c r="B74" s="42" t="s">
        <v>221</v>
      </c>
      <c r="C74" s="43" t="s">
        <v>225</v>
      </c>
      <c r="D74" s="42" t="s">
        <v>226</v>
      </c>
      <c r="E74" s="44">
        <v>9</v>
      </c>
      <c r="F74" s="109">
        <v>7</v>
      </c>
      <c r="G74" s="123">
        <v>0.25331567565735358</v>
      </c>
      <c r="H74" s="121">
        <v>4121346.36</v>
      </c>
      <c r="I74" s="142" t="s">
        <v>18</v>
      </c>
      <c r="J74" s="109">
        <v>7</v>
      </c>
      <c r="K74" s="133">
        <v>71.428571428571431</v>
      </c>
      <c r="L74" s="114">
        <v>343445.52999999997</v>
      </c>
      <c r="M74" s="127" t="s">
        <v>285</v>
      </c>
      <c r="N74" s="72">
        <f t="shared" si="13"/>
        <v>0</v>
      </c>
      <c r="O74" s="72">
        <f t="shared" si="14"/>
        <v>100</v>
      </c>
      <c r="P74" s="72">
        <f t="shared" si="15"/>
        <v>100</v>
      </c>
      <c r="Q74" s="72">
        <f t="shared" si="16"/>
        <v>100</v>
      </c>
      <c r="R74" s="133">
        <v>71.428571428571431</v>
      </c>
      <c r="S74" s="73">
        <v>0</v>
      </c>
      <c r="T74" s="73">
        <v>0</v>
      </c>
      <c r="U74" s="73">
        <v>1</v>
      </c>
      <c r="V74" s="73">
        <v>1</v>
      </c>
      <c r="W74" s="73">
        <v>1</v>
      </c>
      <c r="X74" s="73">
        <v>1</v>
      </c>
      <c r="Y74" s="73">
        <v>1</v>
      </c>
      <c r="Z74" s="74">
        <f t="shared" si="11"/>
        <v>5</v>
      </c>
      <c r="AA74" s="75">
        <f t="shared" si="17"/>
        <v>0</v>
      </c>
      <c r="AB74" s="75">
        <f t="shared" si="17"/>
        <v>0</v>
      </c>
      <c r="AC74" s="75">
        <f t="shared" si="17"/>
        <v>50</v>
      </c>
      <c r="AD74" s="75">
        <f t="shared" si="17"/>
        <v>50</v>
      </c>
      <c r="AE74" s="75">
        <f t="shared" si="18"/>
        <v>50</v>
      </c>
      <c r="AF74" s="75">
        <f t="shared" si="12"/>
        <v>50</v>
      </c>
      <c r="AG74" s="76">
        <f t="shared" si="19"/>
        <v>100</v>
      </c>
      <c r="AH74" s="133">
        <f t="shared" si="20"/>
        <v>71.428571428571431</v>
      </c>
    </row>
    <row r="75" spans="1:34" ht="25.8" x14ac:dyDescent="0.5">
      <c r="A75" s="41">
        <v>71</v>
      </c>
      <c r="B75" s="42" t="s">
        <v>221</v>
      </c>
      <c r="C75" s="43" t="s">
        <v>227</v>
      </c>
      <c r="D75" s="42" t="s">
        <v>228</v>
      </c>
      <c r="E75" s="44">
        <v>16</v>
      </c>
      <c r="F75" s="109">
        <v>3</v>
      </c>
      <c r="G75" s="139">
        <v>0.5653674379875413</v>
      </c>
      <c r="H75" s="121">
        <v>7309085.5499999998</v>
      </c>
      <c r="I75" s="115"/>
      <c r="J75" s="109">
        <v>3</v>
      </c>
      <c r="K75" s="133">
        <v>57.142857142857139</v>
      </c>
      <c r="L75" s="114">
        <v>609090.46250000002</v>
      </c>
      <c r="M75" s="119" t="s">
        <v>283</v>
      </c>
      <c r="N75" s="72">
        <f t="shared" si="13"/>
        <v>50</v>
      </c>
      <c r="O75" s="72">
        <f t="shared" si="14"/>
        <v>100</v>
      </c>
      <c r="P75" s="72">
        <f t="shared" si="15"/>
        <v>0</v>
      </c>
      <c r="Q75" s="72">
        <f t="shared" si="16"/>
        <v>100</v>
      </c>
      <c r="R75" s="133">
        <v>57.142857142857139</v>
      </c>
      <c r="S75" s="73">
        <v>0</v>
      </c>
      <c r="T75" s="73">
        <v>1</v>
      </c>
      <c r="U75" s="73">
        <v>1</v>
      </c>
      <c r="V75" s="73">
        <v>1</v>
      </c>
      <c r="W75" s="73">
        <v>0</v>
      </c>
      <c r="X75" s="73">
        <v>0</v>
      </c>
      <c r="Y75" s="73">
        <v>1</v>
      </c>
      <c r="Z75" s="74">
        <f t="shared" si="11"/>
        <v>4</v>
      </c>
      <c r="AA75" s="75">
        <f t="shared" si="17"/>
        <v>0</v>
      </c>
      <c r="AB75" s="75">
        <f t="shared" si="17"/>
        <v>50</v>
      </c>
      <c r="AC75" s="75">
        <f t="shared" si="17"/>
        <v>50</v>
      </c>
      <c r="AD75" s="75">
        <f t="shared" si="17"/>
        <v>50</v>
      </c>
      <c r="AE75" s="75">
        <f t="shared" si="18"/>
        <v>0</v>
      </c>
      <c r="AF75" s="75">
        <f t="shared" si="12"/>
        <v>0</v>
      </c>
      <c r="AG75" s="76">
        <f t="shared" si="19"/>
        <v>100</v>
      </c>
      <c r="AH75" s="133">
        <f t="shared" si="20"/>
        <v>57.142857142857139</v>
      </c>
    </row>
    <row r="76" spans="1:34" ht="25.8" x14ac:dyDescent="0.5">
      <c r="A76" s="41">
        <v>72</v>
      </c>
      <c r="B76" s="42" t="s">
        <v>221</v>
      </c>
      <c r="C76" s="43" t="s">
        <v>229</v>
      </c>
      <c r="D76" s="42" t="s">
        <v>230</v>
      </c>
      <c r="E76" s="44">
        <v>2</v>
      </c>
      <c r="F76" s="109">
        <v>0</v>
      </c>
      <c r="G76" s="139">
        <v>5.9052847874884655</v>
      </c>
      <c r="H76" s="121">
        <v>9075459.7699999996</v>
      </c>
      <c r="I76" s="115"/>
      <c r="J76" s="109">
        <v>0</v>
      </c>
      <c r="K76" s="133">
        <v>57.142857142857139</v>
      </c>
      <c r="L76" s="114">
        <v>756288.31416666659</v>
      </c>
      <c r="M76" s="119" t="s">
        <v>283</v>
      </c>
      <c r="N76" s="72">
        <f t="shared" si="13"/>
        <v>50</v>
      </c>
      <c r="O76" s="72">
        <f t="shared" si="14"/>
        <v>100</v>
      </c>
      <c r="P76" s="72">
        <f t="shared" si="15"/>
        <v>0</v>
      </c>
      <c r="Q76" s="72">
        <f t="shared" si="16"/>
        <v>100</v>
      </c>
      <c r="R76" s="133">
        <v>57.142857142857139</v>
      </c>
      <c r="S76" s="73">
        <v>0</v>
      </c>
      <c r="T76" s="73">
        <v>1</v>
      </c>
      <c r="U76" s="73">
        <v>1</v>
      </c>
      <c r="V76" s="73">
        <v>1</v>
      </c>
      <c r="W76" s="73">
        <v>0</v>
      </c>
      <c r="X76" s="73">
        <v>0</v>
      </c>
      <c r="Y76" s="73">
        <v>1</v>
      </c>
      <c r="Z76" s="74">
        <f t="shared" si="11"/>
        <v>4</v>
      </c>
      <c r="AA76" s="75">
        <f t="shared" si="17"/>
        <v>0</v>
      </c>
      <c r="AB76" s="75">
        <f t="shared" si="17"/>
        <v>50</v>
      </c>
      <c r="AC76" s="75">
        <f t="shared" si="17"/>
        <v>50</v>
      </c>
      <c r="AD76" s="75">
        <f t="shared" si="17"/>
        <v>50</v>
      </c>
      <c r="AE76" s="75">
        <f t="shared" si="18"/>
        <v>0</v>
      </c>
      <c r="AF76" s="75">
        <f t="shared" si="12"/>
        <v>0</v>
      </c>
      <c r="AG76" s="76">
        <f t="shared" si="19"/>
        <v>100</v>
      </c>
      <c r="AH76" s="133">
        <f t="shared" si="20"/>
        <v>57.142857142857139</v>
      </c>
    </row>
    <row r="77" spans="1:34" ht="25.8" x14ac:dyDescent="0.5">
      <c r="A77" s="41">
        <v>73</v>
      </c>
      <c r="B77" s="42" t="s">
        <v>221</v>
      </c>
      <c r="C77" s="43" t="s">
        <v>231</v>
      </c>
      <c r="D77" s="42" t="s">
        <v>232</v>
      </c>
      <c r="E77" s="44">
        <v>6</v>
      </c>
      <c r="F77" s="109">
        <v>5</v>
      </c>
      <c r="G77" s="139">
        <v>0.6174960690579171</v>
      </c>
      <c r="H77" s="121">
        <v>3030398.26</v>
      </c>
      <c r="I77" s="88" t="s">
        <v>10</v>
      </c>
      <c r="J77" s="109">
        <v>5</v>
      </c>
      <c r="K77" s="133">
        <v>71.428571428571431</v>
      </c>
      <c r="L77" s="114">
        <v>252533.18833333332</v>
      </c>
      <c r="M77" s="127" t="s">
        <v>285</v>
      </c>
      <c r="N77" s="72">
        <f t="shared" si="13"/>
        <v>100</v>
      </c>
      <c r="O77" s="72">
        <f t="shared" si="14"/>
        <v>100</v>
      </c>
      <c r="P77" s="72">
        <f t="shared" si="15"/>
        <v>50</v>
      </c>
      <c r="Q77" s="72">
        <f t="shared" si="16"/>
        <v>0</v>
      </c>
      <c r="R77" s="133">
        <v>71.428571428571431</v>
      </c>
      <c r="S77" s="73">
        <v>1</v>
      </c>
      <c r="T77" s="73">
        <v>1</v>
      </c>
      <c r="U77" s="73">
        <v>1</v>
      </c>
      <c r="V77" s="73">
        <v>1</v>
      </c>
      <c r="W77" s="73">
        <v>1</v>
      </c>
      <c r="X77" s="73">
        <v>0</v>
      </c>
      <c r="Y77" s="73">
        <v>0</v>
      </c>
      <c r="Z77" s="74">
        <f t="shared" si="11"/>
        <v>5</v>
      </c>
      <c r="AA77" s="75">
        <f t="shared" si="17"/>
        <v>50</v>
      </c>
      <c r="AB77" s="75">
        <f t="shared" si="17"/>
        <v>50</v>
      </c>
      <c r="AC77" s="75">
        <f t="shared" si="17"/>
        <v>50</v>
      </c>
      <c r="AD77" s="75">
        <f t="shared" si="17"/>
        <v>50</v>
      </c>
      <c r="AE77" s="75">
        <f t="shared" si="18"/>
        <v>50</v>
      </c>
      <c r="AF77" s="75">
        <f t="shared" si="12"/>
        <v>0</v>
      </c>
      <c r="AG77" s="76">
        <f t="shared" si="19"/>
        <v>0</v>
      </c>
      <c r="AH77" s="133">
        <f t="shared" si="20"/>
        <v>71.428571428571431</v>
      </c>
    </row>
    <row r="78" spans="1:34" ht="25.8" x14ac:dyDescent="0.5">
      <c r="A78" s="41">
        <v>74</v>
      </c>
      <c r="B78" s="42" t="s">
        <v>221</v>
      </c>
      <c r="C78" s="43" t="s">
        <v>233</v>
      </c>
      <c r="D78" s="42" t="s">
        <v>234</v>
      </c>
      <c r="E78" s="44">
        <v>13</v>
      </c>
      <c r="F78" s="109">
        <v>7</v>
      </c>
      <c r="G78" s="123">
        <v>0.24419023893332703</v>
      </c>
      <c r="H78" s="121">
        <v>11192932.630000001</v>
      </c>
      <c r="I78" s="142" t="s">
        <v>18</v>
      </c>
      <c r="J78" s="109">
        <v>7</v>
      </c>
      <c r="K78" s="133">
        <v>85.714285714285708</v>
      </c>
      <c r="L78" s="114">
        <v>932744.38583333336</v>
      </c>
      <c r="M78" s="127" t="s">
        <v>285</v>
      </c>
      <c r="N78" s="72">
        <f t="shared" si="13"/>
        <v>100</v>
      </c>
      <c r="O78" s="72">
        <f t="shared" si="14"/>
        <v>100</v>
      </c>
      <c r="P78" s="72">
        <f t="shared" si="15"/>
        <v>50</v>
      </c>
      <c r="Q78" s="72">
        <f t="shared" si="16"/>
        <v>100</v>
      </c>
      <c r="R78" s="133">
        <v>85.714285714285708</v>
      </c>
      <c r="S78" s="73">
        <v>1</v>
      </c>
      <c r="T78" s="73">
        <v>1</v>
      </c>
      <c r="U78" s="73">
        <v>1</v>
      </c>
      <c r="V78" s="73">
        <v>1</v>
      </c>
      <c r="W78" s="73">
        <v>1</v>
      </c>
      <c r="X78" s="73">
        <v>0</v>
      </c>
      <c r="Y78" s="73">
        <v>1</v>
      </c>
      <c r="Z78" s="74">
        <f t="shared" si="11"/>
        <v>6</v>
      </c>
      <c r="AA78" s="75">
        <f t="shared" si="17"/>
        <v>50</v>
      </c>
      <c r="AB78" s="75">
        <f t="shared" si="17"/>
        <v>50</v>
      </c>
      <c r="AC78" s="75">
        <f t="shared" si="17"/>
        <v>50</v>
      </c>
      <c r="AD78" s="75">
        <f t="shared" si="17"/>
        <v>50</v>
      </c>
      <c r="AE78" s="75">
        <f t="shared" si="18"/>
        <v>50</v>
      </c>
      <c r="AF78" s="75">
        <f t="shared" si="12"/>
        <v>0</v>
      </c>
      <c r="AG78" s="76">
        <f t="shared" si="19"/>
        <v>100</v>
      </c>
      <c r="AH78" s="133">
        <f t="shared" si="20"/>
        <v>85.714285714285708</v>
      </c>
    </row>
    <row r="79" spans="1:34" ht="25.8" x14ac:dyDescent="0.5">
      <c r="A79" s="41">
        <v>75</v>
      </c>
      <c r="B79" s="42" t="s">
        <v>221</v>
      </c>
      <c r="C79" s="43" t="s">
        <v>235</v>
      </c>
      <c r="D79" s="42" t="s">
        <v>236</v>
      </c>
      <c r="E79" s="44">
        <v>5</v>
      </c>
      <c r="F79" s="109">
        <v>7</v>
      </c>
      <c r="G79" s="139">
        <v>0.5002614548246207</v>
      </c>
      <c r="H79" s="121">
        <v>-2720891.75</v>
      </c>
      <c r="I79" s="93" t="s">
        <v>12</v>
      </c>
      <c r="J79" s="109">
        <v>7</v>
      </c>
      <c r="K79" s="133">
        <v>71.428571428571431</v>
      </c>
      <c r="L79" s="114">
        <v>-226740.97916666666</v>
      </c>
      <c r="M79" s="127" t="s">
        <v>285</v>
      </c>
      <c r="N79" s="72">
        <f t="shared" si="13"/>
        <v>0</v>
      </c>
      <c r="O79" s="72">
        <f t="shared" si="14"/>
        <v>100</v>
      </c>
      <c r="P79" s="72">
        <f t="shared" si="15"/>
        <v>100</v>
      </c>
      <c r="Q79" s="72">
        <f t="shared" si="16"/>
        <v>100</v>
      </c>
      <c r="R79" s="133">
        <v>71.428571428571431</v>
      </c>
      <c r="S79" s="73">
        <v>0</v>
      </c>
      <c r="T79" s="73">
        <v>0</v>
      </c>
      <c r="U79" s="73">
        <v>1</v>
      </c>
      <c r="V79" s="73">
        <v>1</v>
      </c>
      <c r="W79" s="73">
        <v>1</v>
      </c>
      <c r="X79" s="73">
        <v>1</v>
      </c>
      <c r="Y79" s="73">
        <v>1</v>
      </c>
      <c r="Z79" s="74">
        <f t="shared" si="11"/>
        <v>5</v>
      </c>
      <c r="AA79" s="75">
        <f t="shared" si="17"/>
        <v>0</v>
      </c>
      <c r="AB79" s="75">
        <f t="shared" si="17"/>
        <v>0</v>
      </c>
      <c r="AC79" s="75">
        <f t="shared" si="17"/>
        <v>50</v>
      </c>
      <c r="AD79" s="75">
        <f t="shared" si="17"/>
        <v>50</v>
      </c>
      <c r="AE79" s="75">
        <f t="shared" si="18"/>
        <v>50</v>
      </c>
      <c r="AF79" s="75">
        <f t="shared" si="12"/>
        <v>50</v>
      </c>
      <c r="AG79" s="76">
        <f t="shared" si="19"/>
        <v>100</v>
      </c>
      <c r="AH79" s="133">
        <f t="shared" si="20"/>
        <v>71.428571428571431</v>
      </c>
    </row>
    <row r="80" spans="1:34" ht="25.8" x14ac:dyDescent="0.5">
      <c r="A80" s="41">
        <v>76</v>
      </c>
      <c r="B80" s="42" t="s">
        <v>221</v>
      </c>
      <c r="C80" s="43" t="s">
        <v>237</v>
      </c>
      <c r="D80" s="42" t="s">
        <v>238</v>
      </c>
      <c r="E80" s="44">
        <v>5</v>
      </c>
      <c r="F80" s="109">
        <v>5</v>
      </c>
      <c r="G80" s="123">
        <v>0.18845864094490816</v>
      </c>
      <c r="H80" s="121">
        <v>7694475.46</v>
      </c>
      <c r="I80" s="88" t="s">
        <v>10</v>
      </c>
      <c r="J80" s="109">
        <v>5</v>
      </c>
      <c r="K80" s="133">
        <v>85.714285714285708</v>
      </c>
      <c r="L80" s="114">
        <v>641206.28833333333</v>
      </c>
      <c r="M80" s="126" t="s">
        <v>284</v>
      </c>
      <c r="N80" s="72">
        <f t="shared" si="13"/>
        <v>50</v>
      </c>
      <c r="O80" s="72">
        <f t="shared" si="14"/>
        <v>100</v>
      </c>
      <c r="P80" s="72">
        <f t="shared" si="15"/>
        <v>100</v>
      </c>
      <c r="Q80" s="72">
        <f t="shared" si="16"/>
        <v>100</v>
      </c>
      <c r="R80" s="133">
        <v>85.714285714285708</v>
      </c>
      <c r="S80" s="73">
        <v>0</v>
      </c>
      <c r="T80" s="73">
        <v>1</v>
      </c>
      <c r="U80" s="73">
        <v>1</v>
      </c>
      <c r="V80" s="73">
        <v>1</v>
      </c>
      <c r="W80" s="73">
        <v>1</v>
      </c>
      <c r="X80" s="73">
        <v>1</v>
      </c>
      <c r="Y80" s="73">
        <v>1</v>
      </c>
      <c r="Z80" s="74">
        <f t="shared" si="11"/>
        <v>6</v>
      </c>
      <c r="AA80" s="75">
        <f t="shared" si="17"/>
        <v>0</v>
      </c>
      <c r="AB80" s="75">
        <f t="shared" si="17"/>
        <v>50</v>
      </c>
      <c r="AC80" s="75">
        <f t="shared" si="17"/>
        <v>50</v>
      </c>
      <c r="AD80" s="75">
        <f t="shared" si="17"/>
        <v>50</v>
      </c>
      <c r="AE80" s="75">
        <f t="shared" si="18"/>
        <v>50</v>
      </c>
      <c r="AF80" s="75">
        <f t="shared" si="12"/>
        <v>50</v>
      </c>
      <c r="AG80" s="76">
        <f t="shared" si="19"/>
        <v>100</v>
      </c>
      <c r="AH80" s="133">
        <f t="shared" si="20"/>
        <v>85.714285714285708</v>
      </c>
    </row>
    <row r="81" spans="1:34" ht="25.8" x14ac:dyDescent="0.5">
      <c r="A81" s="41">
        <v>77</v>
      </c>
      <c r="B81" s="42" t="s">
        <v>221</v>
      </c>
      <c r="C81" s="43" t="s">
        <v>239</v>
      </c>
      <c r="D81" s="42" t="s">
        <v>240</v>
      </c>
      <c r="E81" s="44">
        <v>6</v>
      </c>
      <c r="F81" s="109">
        <v>5</v>
      </c>
      <c r="G81" s="123">
        <v>0.48631222856740169</v>
      </c>
      <c r="H81" s="121">
        <v>-762849.63</v>
      </c>
      <c r="I81" s="93" t="s">
        <v>12</v>
      </c>
      <c r="J81" s="109">
        <v>5</v>
      </c>
      <c r="K81" s="133">
        <v>100</v>
      </c>
      <c r="L81" s="114">
        <v>-63570.802499999998</v>
      </c>
      <c r="M81" s="126" t="s">
        <v>284</v>
      </c>
      <c r="N81" s="72">
        <f t="shared" si="13"/>
        <v>100</v>
      </c>
      <c r="O81" s="72">
        <f t="shared" si="14"/>
        <v>100</v>
      </c>
      <c r="P81" s="72">
        <f t="shared" si="15"/>
        <v>100</v>
      </c>
      <c r="Q81" s="72">
        <f t="shared" si="16"/>
        <v>100</v>
      </c>
      <c r="R81" s="133">
        <v>100</v>
      </c>
      <c r="S81" s="73">
        <v>1</v>
      </c>
      <c r="T81" s="73">
        <v>1</v>
      </c>
      <c r="U81" s="73">
        <v>1</v>
      </c>
      <c r="V81" s="73">
        <v>1</v>
      </c>
      <c r="W81" s="73">
        <v>1</v>
      </c>
      <c r="X81" s="73">
        <v>1</v>
      </c>
      <c r="Y81" s="73">
        <v>1</v>
      </c>
      <c r="Z81" s="74">
        <f t="shared" si="11"/>
        <v>7</v>
      </c>
      <c r="AA81" s="75">
        <f t="shared" si="17"/>
        <v>50</v>
      </c>
      <c r="AB81" s="75">
        <f t="shared" si="17"/>
        <v>50</v>
      </c>
      <c r="AC81" s="75">
        <f t="shared" si="17"/>
        <v>50</v>
      </c>
      <c r="AD81" s="75">
        <f t="shared" si="17"/>
        <v>50</v>
      </c>
      <c r="AE81" s="75">
        <f t="shared" si="18"/>
        <v>50</v>
      </c>
      <c r="AF81" s="75">
        <f t="shared" si="12"/>
        <v>50</v>
      </c>
      <c r="AG81" s="76">
        <f t="shared" si="19"/>
        <v>100</v>
      </c>
      <c r="AH81" s="133">
        <f t="shared" si="20"/>
        <v>100</v>
      </c>
    </row>
    <row r="82" spans="1:34" ht="25.8" x14ac:dyDescent="0.5">
      <c r="A82" s="41">
        <v>78</v>
      </c>
      <c r="B82" s="42" t="s">
        <v>221</v>
      </c>
      <c r="C82" s="43" t="s">
        <v>241</v>
      </c>
      <c r="D82" s="42" t="s">
        <v>242</v>
      </c>
      <c r="E82" s="44">
        <v>9</v>
      </c>
      <c r="F82" s="109">
        <v>2</v>
      </c>
      <c r="G82" s="123">
        <v>0.26818176893979723</v>
      </c>
      <c r="H82" s="121">
        <v>20348029.140000001</v>
      </c>
      <c r="I82" s="115"/>
      <c r="J82" s="109">
        <v>2</v>
      </c>
      <c r="K82" s="133">
        <v>85.714285714285708</v>
      </c>
      <c r="L82" s="114">
        <v>1695669.095</v>
      </c>
      <c r="M82" s="137" t="s">
        <v>286</v>
      </c>
      <c r="N82" s="72">
        <f t="shared" si="13"/>
        <v>100</v>
      </c>
      <c r="O82" s="72">
        <f t="shared" si="14"/>
        <v>100</v>
      </c>
      <c r="P82" s="72">
        <f t="shared" si="15"/>
        <v>50</v>
      </c>
      <c r="Q82" s="72">
        <f t="shared" si="16"/>
        <v>100</v>
      </c>
      <c r="R82" s="133">
        <v>85.714285714285708</v>
      </c>
      <c r="S82" s="73">
        <v>1</v>
      </c>
      <c r="T82" s="73">
        <v>1</v>
      </c>
      <c r="U82" s="73">
        <v>1</v>
      </c>
      <c r="V82" s="73">
        <v>1</v>
      </c>
      <c r="W82" s="73">
        <v>1</v>
      </c>
      <c r="X82" s="73">
        <v>0</v>
      </c>
      <c r="Y82" s="73">
        <v>1</v>
      </c>
      <c r="Z82" s="74">
        <f t="shared" si="11"/>
        <v>6</v>
      </c>
      <c r="AA82" s="75">
        <f t="shared" si="17"/>
        <v>50</v>
      </c>
      <c r="AB82" s="75">
        <f t="shared" si="17"/>
        <v>50</v>
      </c>
      <c r="AC82" s="75">
        <f t="shared" si="17"/>
        <v>50</v>
      </c>
      <c r="AD82" s="75">
        <f t="shared" si="17"/>
        <v>50</v>
      </c>
      <c r="AE82" s="75">
        <f t="shared" si="18"/>
        <v>50</v>
      </c>
      <c r="AF82" s="75">
        <f t="shared" si="12"/>
        <v>0</v>
      </c>
      <c r="AG82" s="76">
        <f t="shared" si="19"/>
        <v>100</v>
      </c>
      <c r="AH82" s="133">
        <f t="shared" si="20"/>
        <v>85.714285714285708</v>
      </c>
    </row>
    <row r="83" spans="1:34" ht="25.8" x14ac:dyDescent="0.5">
      <c r="A83" s="41">
        <v>79</v>
      </c>
      <c r="B83" s="42" t="s">
        <v>221</v>
      </c>
      <c r="C83" s="43" t="s">
        <v>243</v>
      </c>
      <c r="D83" s="42" t="s">
        <v>244</v>
      </c>
      <c r="E83" s="44">
        <v>13</v>
      </c>
      <c r="F83" s="109">
        <v>6</v>
      </c>
      <c r="G83" s="139">
        <v>0.52714253482898132</v>
      </c>
      <c r="H83" s="121">
        <v>14971360.65</v>
      </c>
      <c r="I83" s="88" t="s">
        <v>10</v>
      </c>
      <c r="J83" s="109">
        <v>6</v>
      </c>
      <c r="K83" s="133">
        <v>100</v>
      </c>
      <c r="L83" s="114">
        <v>1247613.3875</v>
      </c>
      <c r="M83" s="126" t="s">
        <v>284</v>
      </c>
      <c r="N83" s="72">
        <f t="shared" si="13"/>
        <v>100</v>
      </c>
      <c r="O83" s="72">
        <f t="shared" si="14"/>
        <v>100</v>
      </c>
      <c r="P83" s="72">
        <f t="shared" si="15"/>
        <v>100</v>
      </c>
      <c r="Q83" s="72">
        <f t="shared" si="16"/>
        <v>100</v>
      </c>
      <c r="R83" s="133">
        <v>100</v>
      </c>
      <c r="S83" s="73">
        <v>1</v>
      </c>
      <c r="T83" s="73">
        <v>1</v>
      </c>
      <c r="U83" s="73">
        <v>1</v>
      </c>
      <c r="V83" s="73">
        <v>1</v>
      </c>
      <c r="W83" s="73">
        <v>1</v>
      </c>
      <c r="X83" s="73">
        <v>1</v>
      </c>
      <c r="Y83" s="73">
        <v>1</v>
      </c>
      <c r="Z83" s="74">
        <f t="shared" si="11"/>
        <v>7</v>
      </c>
      <c r="AA83" s="75">
        <f t="shared" si="17"/>
        <v>50</v>
      </c>
      <c r="AB83" s="75">
        <f t="shared" si="17"/>
        <v>50</v>
      </c>
      <c r="AC83" s="75">
        <f t="shared" si="17"/>
        <v>50</v>
      </c>
      <c r="AD83" s="75">
        <f t="shared" si="17"/>
        <v>50</v>
      </c>
      <c r="AE83" s="75">
        <f t="shared" si="18"/>
        <v>50</v>
      </c>
      <c r="AF83" s="75">
        <f t="shared" si="12"/>
        <v>50</v>
      </c>
      <c r="AG83" s="76">
        <f t="shared" si="19"/>
        <v>100</v>
      </c>
      <c r="AH83" s="133">
        <f t="shared" si="20"/>
        <v>100</v>
      </c>
    </row>
    <row r="84" spans="1:34" ht="25.8" x14ac:dyDescent="0.5">
      <c r="A84" s="41">
        <v>80</v>
      </c>
      <c r="B84" s="42" t="s">
        <v>221</v>
      </c>
      <c r="C84" s="43" t="s">
        <v>245</v>
      </c>
      <c r="D84" s="42" t="s">
        <v>246</v>
      </c>
      <c r="E84" s="44">
        <v>6</v>
      </c>
      <c r="F84" s="109">
        <v>1</v>
      </c>
      <c r="G84" s="139">
        <v>0.82012275985283356</v>
      </c>
      <c r="H84" s="121">
        <v>-15541644.689999999</v>
      </c>
      <c r="I84" s="115"/>
      <c r="J84" s="109">
        <v>1</v>
      </c>
      <c r="K84" s="133">
        <v>85.714285714285708</v>
      </c>
      <c r="L84" s="114">
        <v>-1295137.0574999999</v>
      </c>
      <c r="M84" s="137" t="s">
        <v>286</v>
      </c>
      <c r="N84" s="72">
        <f t="shared" si="13"/>
        <v>100</v>
      </c>
      <c r="O84" s="72">
        <f t="shared" si="14"/>
        <v>100</v>
      </c>
      <c r="P84" s="72">
        <f t="shared" si="15"/>
        <v>50</v>
      </c>
      <c r="Q84" s="72">
        <f t="shared" si="16"/>
        <v>100</v>
      </c>
      <c r="R84" s="133">
        <v>85.714285714285708</v>
      </c>
      <c r="S84" s="73">
        <v>1</v>
      </c>
      <c r="T84" s="73">
        <v>1</v>
      </c>
      <c r="U84" s="73">
        <v>1</v>
      </c>
      <c r="V84" s="73">
        <v>1</v>
      </c>
      <c r="W84" s="73">
        <v>1</v>
      </c>
      <c r="X84" s="73">
        <v>0</v>
      </c>
      <c r="Y84" s="73">
        <v>1</v>
      </c>
      <c r="Z84" s="74">
        <f t="shared" si="11"/>
        <v>6</v>
      </c>
      <c r="AA84" s="75">
        <f t="shared" si="17"/>
        <v>50</v>
      </c>
      <c r="AB84" s="75">
        <f t="shared" si="17"/>
        <v>50</v>
      </c>
      <c r="AC84" s="75">
        <f t="shared" si="17"/>
        <v>50</v>
      </c>
      <c r="AD84" s="75">
        <f t="shared" si="17"/>
        <v>50</v>
      </c>
      <c r="AE84" s="75">
        <f t="shared" si="18"/>
        <v>50</v>
      </c>
      <c r="AF84" s="75">
        <f t="shared" si="12"/>
        <v>0</v>
      </c>
      <c r="AG84" s="76">
        <f t="shared" si="19"/>
        <v>100</v>
      </c>
      <c r="AH84" s="133">
        <f t="shared" si="20"/>
        <v>85.714285714285708</v>
      </c>
    </row>
    <row r="85" spans="1:34" ht="25.8" x14ac:dyDescent="0.5">
      <c r="A85" s="41">
        <v>81</v>
      </c>
      <c r="B85" s="42" t="s">
        <v>221</v>
      </c>
      <c r="C85" s="43" t="s">
        <v>247</v>
      </c>
      <c r="D85" s="42" t="s">
        <v>248</v>
      </c>
      <c r="E85" s="44">
        <v>13</v>
      </c>
      <c r="F85" s="109">
        <v>4</v>
      </c>
      <c r="G85" s="123">
        <v>0.49306464932394983</v>
      </c>
      <c r="H85" s="121">
        <v>1320228.97</v>
      </c>
      <c r="I85" s="88" t="s">
        <v>10</v>
      </c>
      <c r="J85" s="109">
        <v>4</v>
      </c>
      <c r="K85" s="133">
        <v>100</v>
      </c>
      <c r="L85" s="114">
        <v>110019.08083333333</v>
      </c>
      <c r="M85" s="126" t="s">
        <v>284</v>
      </c>
      <c r="N85" s="72">
        <f t="shared" si="13"/>
        <v>100</v>
      </c>
      <c r="O85" s="72">
        <f t="shared" si="14"/>
        <v>100</v>
      </c>
      <c r="P85" s="72">
        <f t="shared" si="15"/>
        <v>100</v>
      </c>
      <c r="Q85" s="72">
        <f t="shared" si="16"/>
        <v>100</v>
      </c>
      <c r="R85" s="133">
        <v>100</v>
      </c>
      <c r="S85" s="73">
        <v>1</v>
      </c>
      <c r="T85" s="73">
        <v>1</v>
      </c>
      <c r="U85" s="73">
        <v>1</v>
      </c>
      <c r="V85" s="73">
        <v>1</v>
      </c>
      <c r="W85" s="73">
        <v>1</v>
      </c>
      <c r="X85" s="73">
        <v>1</v>
      </c>
      <c r="Y85" s="73">
        <v>1</v>
      </c>
      <c r="Z85" s="74">
        <f t="shared" si="11"/>
        <v>7</v>
      </c>
      <c r="AA85" s="75">
        <f t="shared" si="17"/>
        <v>50</v>
      </c>
      <c r="AB85" s="75">
        <f t="shared" si="17"/>
        <v>50</v>
      </c>
      <c r="AC85" s="75">
        <f t="shared" si="17"/>
        <v>50</v>
      </c>
      <c r="AD85" s="75">
        <f t="shared" si="17"/>
        <v>50</v>
      </c>
      <c r="AE85" s="75">
        <f t="shared" si="18"/>
        <v>50</v>
      </c>
      <c r="AF85" s="75">
        <f t="shared" si="12"/>
        <v>50</v>
      </c>
      <c r="AG85" s="76">
        <f t="shared" si="19"/>
        <v>100</v>
      </c>
      <c r="AH85" s="133">
        <f t="shared" si="20"/>
        <v>100</v>
      </c>
    </row>
    <row r="86" spans="1:34" ht="25.8" x14ac:dyDescent="0.5">
      <c r="A86" s="41">
        <v>82</v>
      </c>
      <c r="B86" s="42" t="s">
        <v>221</v>
      </c>
      <c r="C86" s="43" t="s">
        <v>249</v>
      </c>
      <c r="D86" s="42" t="s">
        <v>250</v>
      </c>
      <c r="E86" s="44">
        <v>5</v>
      </c>
      <c r="F86" s="109">
        <v>7</v>
      </c>
      <c r="G86" s="123">
        <v>0.41424939542837697</v>
      </c>
      <c r="H86" s="121">
        <v>4675912.22</v>
      </c>
      <c r="I86" s="142" t="s">
        <v>18</v>
      </c>
      <c r="J86" s="109">
        <v>7</v>
      </c>
      <c r="K86" s="133">
        <v>85.714285714285708</v>
      </c>
      <c r="L86" s="114">
        <v>389659.35166666663</v>
      </c>
      <c r="M86" s="126" t="s">
        <v>284</v>
      </c>
      <c r="N86" s="72">
        <f t="shared" si="13"/>
        <v>100</v>
      </c>
      <c r="O86" s="72">
        <f t="shared" si="14"/>
        <v>100</v>
      </c>
      <c r="P86" s="72">
        <f t="shared" si="15"/>
        <v>50</v>
      </c>
      <c r="Q86" s="72">
        <f t="shared" si="16"/>
        <v>100</v>
      </c>
      <c r="R86" s="133">
        <v>85.714285714285708</v>
      </c>
      <c r="S86" s="73">
        <v>1</v>
      </c>
      <c r="T86" s="73">
        <v>1</v>
      </c>
      <c r="U86" s="73">
        <v>1</v>
      </c>
      <c r="V86" s="73">
        <v>1</v>
      </c>
      <c r="W86" s="73">
        <v>1</v>
      </c>
      <c r="X86" s="73">
        <v>0</v>
      </c>
      <c r="Y86" s="73">
        <v>1</v>
      </c>
      <c r="Z86" s="74">
        <f t="shared" si="11"/>
        <v>6</v>
      </c>
      <c r="AA86" s="75">
        <f t="shared" si="17"/>
        <v>50</v>
      </c>
      <c r="AB86" s="75">
        <f t="shared" si="17"/>
        <v>50</v>
      </c>
      <c r="AC86" s="75">
        <f t="shared" si="17"/>
        <v>50</v>
      </c>
      <c r="AD86" s="75">
        <f t="shared" si="17"/>
        <v>50</v>
      </c>
      <c r="AE86" s="75">
        <f t="shared" si="18"/>
        <v>50</v>
      </c>
      <c r="AF86" s="75">
        <f t="shared" si="12"/>
        <v>0</v>
      </c>
      <c r="AG86" s="76">
        <f t="shared" si="19"/>
        <v>100</v>
      </c>
      <c r="AH86" s="133">
        <f t="shared" si="20"/>
        <v>85.714285714285708</v>
      </c>
    </row>
    <row r="87" spans="1:34" ht="25.8" x14ac:dyDescent="0.5">
      <c r="A87" s="41">
        <v>83</v>
      </c>
      <c r="B87" s="42" t="s">
        <v>221</v>
      </c>
      <c r="C87" s="43" t="s">
        <v>251</v>
      </c>
      <c r="D87" s="42" t="s">
        <v>252</v>
      </c>
      <c r="E87" s="44">
        <v>5</v>
      </c>
      <c r="F87" s="109">
        <v>3</v>
      </c>
      <c r="G87" s="123">
        <v>0.26865951309544234</v>
      </c>
      <c r="H87" s="121">
        <v>2526808.6</v>
      </c>
      <c r="I87" s="115"/>
      <c r="J87" s="109">
        <v>3</v>
      </c>
      <c r="K87" s="133">
        <v>85.714285714285708</v>
      </c>
      <c r="L87" s="114">
        <v>210567.38333333333</v>
      </c>
      <c r="M87" s="119" t="s">
        <v>283</v>
      </c>
      <c r="N87" s="72">
        <f t="shared" si="13"/>
        <v>50</v>
      </c>
      <c r="O87" s="72">
        <f t="shared" si="14"/>
        <v>100</v>
      </c>
      <c r="P87" s="72">
        <f t="shared" si="15"/>
        <v>100</v>
      </c>
      <c r="Q87" s="72">
        <f t="shared" si="16"/>
        <v>100</v>
      </c>
      <c r="R87" s="133">
        <v>85.714285714285708</v>
      </c>
      <c r="S87" s="73">
        <v>0</v>
      </c>
      <c r="T87" s="73">
        <v>1</v>
      </c>
      <c r="U87" s="73">
        <v>1</v>
      </c>
      <c r="V87" s="73">
        <v>1</v>
      </c>
      <c r="W87" s="73">
        <v>1</v>
      </c>
      <c r="X87" s="73">
        <v>1</v>
      </c>
      <c r="Y87" s="73">
        <v>1</v>
      </c>
      <c r="Z87" s="74">
        <f t="shared" si="11"/>
        <v>6</v>
      </c>
      <c r="AA87" s="75">
        <f t="shared" si="17"/>
        <v>0</v>
      </c>
      <c r="AB87" s="75">
        <f t="shared" si="17"/>
        <v>50</v>
      </c>
      <c r="AC87" s="75">
        <f t="shared" si="17"/>
        <v>50</v>
      </c>
      <c r="AD87" s="75">
        <f t="shared" si="17"/>
        <v>50</v>
      </c>
      <c r="AE87" s="75">
        <f t="shared" si="18"/>
        <v>50</v>
      </c>
      <c r="AF87" s="75">
        <f t="shared" si="12"/>
        <v>50</v>
      </c>
      <c r="AG87" s="76">
        <f t="shared" si="19"/>
        <v>100</v>
      </c>
      <c r="AH87" s="133">
        <f t="shared" si="20"/>
        <v>85.714285714285708</v>
      </c>
    </row>
    <row r="88" spans="1:34" ht="25.8" x14ac:dyDescent="0.5">
      <c r="A88" s="41">
        <v>84</v>
      </c>
      <c r="B88" s="42" t="s">
        <v>221</v>
      </c>
      <c r="C88" s="43" t="s">
        <v>253</v>
      </c>
      <c r="D88" s="42" t="s">
        <v>254</v>
      </c>
      <c r="E88" s="44">
        <v>5</v>
      </c>
      <c r="F88" s="109">
        <v>7</v>
      </c>
      <c r="G88" s="123">
        <v>0.43017008271051083</v>
      </c>
      <c r="H88" s="121">
        <v>-3058294.5</v>
      </c>
      <c r="I88" s="142" t="s">
        <v>18</v>
      </c>
      <c r="J88" s="109">
        <v>7</v>
      </c>
      <c r="K88" s="133">
        <v>100</v>
      </c>
      <c r="L88" s="114">
        <v>-254857.875</v>
      </c>
      <c r="M88" s="126" t="s">
        <v>284</v>
      </c>
      <c r="N88" s="72">
        <f t="shared" si="13"/>
        <v>100</v>
      </c>
      <c r="O88" s="72">
        <f t="shared" si="14"/>
        <v>100</v>
      </c>
      <c r="P88" s="72">
        <f t="shared" si="15"/>
        <v>100</v>
      </c>
      <c r="Q88" s="72">
        <f t="shared" si="16"/>
        <v>100</v>
      </c>
      <c r="R88" s="133">
        <v>100</v>
      </c>
      <c r="S88" s="73">
        <v>1</v>
      </c>
      <c r="T88" s="73">
        <v>1</v>
      </c>
      <c r="U88" s="73">
        <v>1</v>
      </c>
      <c r="V88" s="73">
        <v>1</v>
      </c>
      <c r="W88" s="73">
        <v>1</v>
      </c>
      <c r="X88" s="73">
        <v>1</v>
      </c>
      <c r="Y88" s="73">
        <v>1</v>
      </c>
      <c r="Z88" s="74">
        <f t="shared" si="11"/>
        <v>7</v>
      </c>
      <c r="AA88" s="75">
        <f t="shared" si="17"/>
        <v>50</v>
      </c>
      <c r="AB88" s="75">
        <f t="shared" si="17"/>
        <v>50</v>
      </c>
      <c r="AC88" s="75">
        <f t="shared" si="17"/>
        <v>50</v>
      </c>
      <c r="AD88" s="75">
        <f t="shared" si="17"/>
        <v>50</v>
      </c>
      <c r="AE88" s="75">
        <f t="shared" si="18"/>
        <v>50</v>
      </c>
      <c r="AF88" s="75">
        <f t="shared" si="12"/>
        <v>50</v>
      </c>
      <c r="AG88" s="76">
        <f t="shared" si="19"/>
        <v>100</v>
      </c>
      <c r="AH88" s="133">
        <f t="shared" si="20"/>
        <v>100</v>
      </c>
    </row>
    <row r="89" spans="1:34" ht="25.8" x14ac:dyDescent="0.5">
      <c r="A89" s="41">
        <v>85</v>
      </c>
      <c r="B89" s="42" t="s">
        <v>221</v>
      </c>
      <c r="C89" s="43" t="s">
        <v>255</v>
      </c>
      <c r="D89" s="42" t="s">
        <v>256</v>
      </c>
      <c r="E89" s="44">
        <v>5</v>
      </c>
      <c r="F89" s="109">
        <v>7</v>
      </c>
      <c r="G89" s="139">
        <v>0.49816452327379995</v>
      </c>
      <c r="H89" s="121">
        <v>-2737698.08</v>
      </c>
      <c r="I89" s="93" t="s">
        <v>12</v>
      </c>
      <c r="J89" s="109">
        <v>7</v>
      </c>
      <c r="K89" s="133">
        <v>85.714285714285708</v>
      </c>
      <c r="L89" s="114">
        <v>-228141.50666666668</v>
      </c>
      <c r="M89" s="127" t="s">
        <v>285</v>
      </c>
      <c r="N89" s="72">
        <f t="shared" si="13"/>
        <v>50</v>
      </c>
      <c r="O89" s="72">
        <f t="shared" si="14"/>
        <v>100</v>
      </c>
      <c r="P89" s="72">
        <f t="shared" si="15"/>
        <v>100</v>
      </c>
      <c r="Q89" s="72">
        <f t="shared" si="16"/>
        <v>100</v>
      </c>
      <c r="R89" s="133">
        <v>85.714285714285708</v>
      </c>
      <c r="S89" s="73">
        <v>0</v>
      </c>
      <c r="T89" s="73">
        <v>1</v>
      </c>
      <c r="U89" s="73">
        <v>1</v>
      </c>
      <c r="V89" s="73">
        <v>1</v>
      </c>
      <c r="W89" s="73">
        <v>1</v>
      </c>
      <c r="X89" s="73">
        <v>1</v>
      </c>
      <c r="Y89" s="73">
        <v>1</v>
      </c>
      <c r="Z89" s="74">
        <f t="shared" si="11"/>
        <v>6</v>
      </c>
      <c r="AA89" s="75">
        <f t="shared" si="17"/>
        <v>0</v>
      </c>
      <c r="AB89" s="75">
        <f t="shared" si="17"/>
        <v>50</v>
      </c>
      <c r="AC89" s="75">
        <f t="shared" si="17"/>
        <v>50</v>
      </c>
      <c r="AD89" s="75">
        <f t="shared" si="17"/>
        <v>50</v>
      </c>
      <c r="AE89" s="75">
        <f t="shared" si="18"/>
        <v>50</v>
      </c>
      <c r="AF89" s="75">
        <f t="shared" si="12"/>
        <v>50</v>
      </c>
      <c r="AG89" s="76">
        <f t="shared" si="19"/>
        <v>100</v>
      </c>
      <c r="AH89" s="133">
        <f t="shared" si="20"/>
        <v>85.714285714285708</v>
      </c>
    </row>
    <row r="90" spans="1:34" ht="25.8" x14ac:dyDescent="0.5">
      <c r="A90" s="41">
        <v>86</v>
      </c>
      <c r="B90" s="42" t="s">
        <v>221</v>
      </c>
      <c r="C90" s="43" t="s">
        <v>257</v>
      </c>
      <c r="D90" s="42" t="s">
        <v>258</v>
      </c>
      <c r="E90" s="44">
        <v>13</v>
      </c>
      <c r="F90" s="109">
        <v>6</v>
      </c>
      <c r="G90" s="123">
        <v>0.34041630736519729</v>
      </c>
      <c r="H90" s="121">
        <v>19628711.32</v>
      </c>
      <c r="I90" s="95" t="s">
        <v>18</v>
      </c>
      <c r="J90" s="109">
        <v>6</v>
      </c>
      <c r="K90" s="133">
        <v>85.714285714285708</v>
      </c>
      <c r="L90" s="114">
        <v>1635725.9433333334</v>
      </c>
      <c r="M90" s="127" t="s">
        <v>285</v>
      </c>
      <c r="N90" s="72">
        <f t="shared" si="13"/>
        <v>100</v>
      </c>
      <c r="O90" s="72">
        <f t="shared" si="14"/>
        <v>100</v>
      </c>
      <c r="P90" s="72">
        <f t="shared" si="15"/>
        <v>50</v>
      </c>
      <c r="Q90" s="72">
        <f t="shared" si="16"/>
        <v>100</v>
      </c>
      <c r="R90" s="133">
        <v>85.714285714285708</v>
      </c>
      <c r="S90" s="73">
        <v>1</v>
      </c>
      <c r="T90" s="73">
        <v>1</v>
      </c>
      <c r="U90" s="73">
        <v>1</v>
      </c>
      <c r="V90" s="73">
        <v>1</v>
      </c>
      <c r="W90" s="73">
        <v>1</v>
      </c>
      <c r="X90" s="73">
        <v>0</v>
      </c>
      <c r="Y90" s="73">
        <v>1</v>
      </c>
      <c r="Z90" s="74">
        <f t="shared" si="11"/>
        <v>6</v>
      </c>
      <c r="AA90" s="75">
        <f t="shared" si="17"/>
        <v>50</v>
      </c>
      <c r="AB90" s="75">
        <f t="shared" si="17"/>
        <v>50</v>
      </c>
      <c r="AC90" s="75">
        <f t="shared" si="17"/>
        <v>50</v>
      </c>
      <c r="AD90" s="75">
        <f t="shared" si="17"/>
        <v>50</v>
      </c>
      <c r="AE90" s="75">
        <f t="shared" si="18"/>
        <v>50</v>
      </c>
      <c r="AF90" s="75">
        <f t="shared" si="12"/>
        <v>0</v>
      </c>
      <c r="AG90" s="76">
        <f t="shared" si="19"/>
        <v>100</v>
      </c>
      <c r="AH90" s="133">
        <f t="shared" si="20"/>
        <v>85.714285714285708</v>
      </c>
    </row>
    <row r="91" spans="1:34" ht="25.8" x14ac:dyDescent="0.5">
      <c r="A91" s="41">
        <v>87</v>
      </c>
      <c r="B91" s="42" t="s">
        <v>221</v>
      </c>
      <c r="C91" s="43" t="s">
        <v>259</v>
      </c>
      <c r="D91" s="42" t="s">
        <v>260</v>
      </c>
      <c r="E91" s="44">
        <v>5</v>
      </c>
      <c r="F91" s="109">
        <v>7</v>
      </c>
      <c r="G91" s="123">
        <v>0.40668542496046156</v>
      </c>
      <c r="H91" s="121">
        <v>4106451.17</v>
      </c>
      <c r="I91" s="142" t="s">
        <v>18</v>
      </c>
      <c r="J91" s="109">
        <v>7</v>
      </c>
      <c r="K91" s="133">
        <v>71.428571428571431</v>
      </c>
      <c r="L91" s="114">
        <v>342204.26416666666</v>
      </c>
      <c r="M91" s="127" t="s">
        <v>285</v>
      </c>
      <c r="N91" s="72">
        <f t="shared" si="13"/>
        <v>50</v>
      </c>
      <c r="O91" s="72">
        <f t="shared" si="14"/>
        <v>100</v>
      </c>
      <c r="P91" s="72">
        <f t="shared" si="15"/>
        <v>50</v>
      </c>
      <c r="Q91" s="72">
        <f t="shared" si="16"/>
        <v>100</v>
      </c>
      <c r="R91" s="133">
        <v>71.428571428571431</v>
      </c>
      <c r="S91" s="73">
        <v>0</v>
      </c>
      <c r="T91" s="73">
        <v>1</v>
      </c>
      <c r="U91" s="73">
        <v>1</v>
      </c>
      <c r="V91" s="73">
        <v>1</v>
      </c>
      <c r="W91" s="73">
        <v>1</v>
      </c>
      <c r="X91" s="73">
        <v>0</v>
      </c>
      <c r="Y91" s="73">
        <v>1</v>
      </c>
      <c r="Z91" s="74">
        <f t="shared" si="11"/>
        <v>5</v>
      </c>
      <c r="AA91" s="75">
        <f t="shared" si="17"/>
        <v>0</v>
      </c>
      <c r="AB91" s="75">
        <f t="shared" si="17"/>
        <v>50</v>
      </c>
      <c r="AC91" s="75">
        <f t="shared" si="17"/>
        <v>50</v>
      </c>
      <c r="AD91" s="75">
        <f t="shared" si="17"/>
        <v>50</v>
      </c>
      <c r="AE91" s="75">
        <f t="shared" si="18"/>
        <v>50</v>
      </c>
      <c r="AF91" s="75">
        <f t="shared" si="12"/>
        <v>0</v>
      </c>
      <c r="AG91" s="76">
        <f t="shared" si="19"/>
        <v>100</v>
      </c>
      <c r="AH91" s="133">
        <f t="shared" si="20"/>
        <v>71.428571428571431</v>
      </c>
    </row>
    <row r="92" spans="1:34" ht="25.8" x14ac:dyDescent="0.5">
      <c r="A92" s="41">
        <v>88</v>
      </c>
      <c r="B92" s="42" t="s">
        <v>221</v>
      </c>
      <c r="C92" s="43" t="s">
        <v>261</v>
      </c>
      <c r="D92" s="42" t="s">
        <v>262</v>
      </c>
      <c r="E92" s="44">
        <v>3</v>
      </c>
      <c r="F92" s="109">
        <v>3</v>
      </c>
      <c r="G92" s="139">
        <v>0.79858743482289885</v>
      </c>
      <c r="H92" s="121">
        <v>-1102041.5</v>
      </c>
      <c r="I92" s="115"/>
      <c r="J92" s="109">
        <v>3</v>
      </c>
      <c r="K92" s="133">
        <v>71.428571428571431</v>
      </c>
      <c r="L92" s="114">
        <v>-91836.791666666672</v>
      </c>
      <c r="M92" s="137" t="s">
        <v>286</v>
      </c>
      <c r="N92" s="72">
        <f t="shared" si="13"/>
        <v>50</v>
      </c>
      <c r="O92" s="72">
        <f t="shared" si="14"/>
        <v>50</v>
      </c>
      <c r="P92" s="72">
        <f t="shared" si="15"/>
        <v>50</v>
      </c>
      <c r="Q92" s="72">
        <f t="shared" si="16"/>
        <v>100</v>
      </c>
      <c r="R92" s="133">
        <v>71.428571428571431</v>
      </c>
      <c r="S92" s="73">
        <v>0</v>
      </c>
      <c r="T92" s="73">
        <v>1</v>
      </c>
      <c r="U92" s="73">
        <v>1</v>
      </c>
      <c r="V92" s="73" t="s">
        <v>282</v>
      </c>
      <c r="W92" s="73">
        <v>1</v>
      </c>
      <c r="X92" s="73">
        <v>0</v>
      </c>
      <c r="Y92" s="73">
        <v>1</v>
      </c>
      <c r="Z92" s="74">
        <f t="shared" si="11"/>
        <v>5</v>
      </c>
      <c r="AA92" s="75">
        <f t="shared" si="17"/>
        <v>0</v>
      </c>
      <c r="AB92" s="75">
        <f t="shared" si="17"/>
        <v>50</v>
      </c>
      <c r="AC92" s="75">
        <f t="shared" si="17"/>
        <v>50</v>
      </c>
      <c r="AD92" s="75">
        <f t="shared" si="17"/>
        <v>0</v>
      </c>
      <c r="AE92" s="75">
        <f t="shared" si="18"/>
        <v>50</v>
      </c>
      <c r="AF92" s="75">
        <f t="shared" si="12"/>
        <v>0</v>
      </c>
      <c r="AG92" s="76">
        <f t="shared" si="19"/>
        <v>100</v>
      </c>
      <c r="AH92" s="133">
        <f t="shared" si="20"/>
        <v>71.428571428571431</v>
      </c>
    </row>
    <row r="93" spans="1:34" x14ac:dyDescent="0.45">
      <c r="F93" s="101"/>
      <c r="G93" s="101"/>
      <c r="H93" s="101"/>
      <c r="I93" s="101"/>
      <c r="J93" s="101"/>
      <c r="K93" s="101"/>
    </row>
    <row r="94" spans="1:34" x14ac:dyDescent="0.45">
      <c r="F94" s="101"/>
      <c r="G94" s="101"/>
      <c r="H94" s="101"/>
      <c r="I94" s="101"/>
      <c r="J94" s="101"/>
      <c r="K94" s="101"/>
    </row>
  </sheetData>
  <mergeCells count="10">
    <mergeCell ref="J3:M3"/>
    <mergeCell ref="N3:R3"/>
    <mergeCell ref="S3:Z3"/>
    <mergeCell ref="AA3:AH3"/>
    <mergeCell ref="A3:A4"/>
    <mergeCell ref="B3:B4"/>
    <mergeCell ref="C3:C4"/>
    <mergeCell ref="D3:D4"/>
    <mergeCell ref="E3:E4"/>
    <mergeCell ref="F3:I3"/>
  </mergeCells>
  <conditionalFormatting sqref="F5:F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E4E8-5968-4404-A00F-653198A4EB1B}">
  <dimension ref="A1:AD92"/>
  <sheetViews>
    <sheetView zoomScale="50" zoomScaleNormal="50" workbookViewId="0">
      <selection activeCell="F5" sqref="F5"/>
    </sheetView>
  </sheetViews>
  <sheetFormatPr defaultRowHeight="23.4" x14ac:dyDescent="0.45"/>
  <cols>
    <col min="1" max="1" width="8.796875" style="63"/>
    <col min="2" max="2" width="16" style="63" customWidth="1"/>
    <col min="3" max="3" width="8.796875" style="63"/>
    <col min="4" max="4" width="20.3984375" style="63" customWidth="1"/>
    <col min="5" max="5" width="8.796875" style="63"/>
    <col min="6" max="7" width="13.796875" style="63" customWidth="1"/>
    <col min="8" max="8" width="16.19921875" style="63" customWidth="1"/>
    <col min="9" max="9" width="13.796875" style="63" customWidth="1"/>
    <col min="10" max="10" width="11.296875" style="63" bestFit="1" customWidth="1"/>
    <col min="11" max="11" width="9.09765625" style="63" bestFit="1" customWidth="1"/>
    <col min="12" max="12" width="10.8984375" style="63" bestFit="1" customWidth="1"/>
    <col min="13" max="13" width="9.5" style="63" bestFit="1" customWidth="1"/>
    <col min="14" max="14" width="11.69921875" style="63" bestFit="1" customWidth="1"/>
    <col min="15" max="16" width="9.69921875" style="63" customWidth="1"/>
    <col min="17" max="18" width="9.69921875" style="83" customWidth="1"/>
    <col min="19" max="19" width="11.69921875" style="83" customWidth="1"/>
    <col min="20" max="20" width="12.69921875" style="83" customWidth="1"/>
    <col min="21" max="21" width="10.8984375" style="83" customWidth="1"/>
    <col min="22" max="26" width="9.69921875" style="83" customWidth="1"/>
    <col min="27" max="27" width="12.296875" style="83" customWidth="1"/>
    <col min="28" max="28" width="12.09765625" style="83" customWidth="1"/>
    <col min="29" max="29" width="12.09765625" style="63" customWidth="1"/>
    <col min="30" max="30" width="22.5" style="63" customWidth="1"/>
    <col min="31" max="16384" width="8.796875" style="63"/>
  </cols>
  <sheetData>
    <row r="1" spans="1:30" x14ac:dyDescent="0.45">
      <c r="A1" s="61"/>
      <c r="B1" s="37"/>
      <c r="C1" s="37"/>
      <c r="D1" s="37"/>
      <c r="E1" s="62"/>
      <c r="F1" s="62"/>
      <c r="G1" s="62"/>
      <c r="H1" s="36"/>
      <c r="I1" s="36"/>
      <c r="J1" s="37"/>
      <c r="K1" s="37"/>
      <c r="L1" s="37"/>
      <c r="M1" s="37"/>
      <c r="N1" s="37"/>
      <c r="O1" s="37"/>
      <c r="P1" s="3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37"/>
      <c r="AD1" s="37"/>
    </row>
    <row r="2" spans="1:30" x14ac:dyDescent="0.45">
      <c r="A2" s="64" t="s">
        <v>274</v>
      </c>
      <c r="B2" s="64"/>
      <c r="C2" s="64"/>
      <c r="D2" s="64"/>
      <c r="E2" s="65"/>
      <c r="F2" s="64"/>
      <c r="G2" s="64"/>
      <c r="H2" s="64"/>
      <c r="I2" s="36"/>
      <c r="J2" s="37"/>
      <c r="K2" s="37"/>
      <c r="L2" s="37"/>
      <c r="M2" s="37"/>
      <c r="N2" s="37"/>
      <c r="O2" s="37"/>
      <c r="P2" s="3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37"/>
      <c r="AD2" s="37"/>
    </row>
    <row r="3" spans="1:30" x14ac:dyDescent="0.45">
      <c r="A3" s="221" t="s">
        <v>68</v>
      </c>
      <c r="B3" s="223" t="s">
        <v>69</v>
      </c>
      <c r="C3" s="223" t="s">
        <v>70</v>
      </c>
      <c r="D3" s="223" t="s">
        <v>71</v>
      </c>
      <c r="E3" s="225" t="s">
        <v>72</v>
      </c>
      <c r="F3" s="227" t="s">
        <v>75</v>
      </c>
      <c r="G3" s="228"/>
      <c r="H3" s="228"/>
      <c r="I3" s="229"/>
      <c r="J3" s="217" t="s">
        <v>263</v>
      </c>
      <c r="K3" s="217"/>
      <c r="L3" s="217"/>
      <c r="M3" s="217"/>
      <c r="N3" s="217"/>
      <c r="O3" s="218" t="s">
        <v>23</v>
      </c>
      <c r="P3" s="219"/>
      <c r="Q3" s="219"/>
      <c r="R3" s="219"/>
      <c r="S3" s="219"/>
      <c r="T3" s="219"/>
      <c r="U3" s="219"/>
      <c r="V3" s="220"/>
      <c r="W3" s="218" t="s">
        <v>264</v>
      </c>
      <c r="X3" s="219"/>
      <c r="Y3" s="219"/>
      <c r="Z3" s="219"/>
      <c r="AA3" s="219"/>
      <c r="AB3" s="219"/>
      <c r="AC3" s="219"/>
      <c r="AD3" s="220"/>
    </row>
    <row r="4" spans="1:30" ht="70.2" x14ac:dyDescent="0.45">
      <c r="A4" s="222"/>
      <c r="B4" s="224"/>
      <c r="C4" s="224"/>
      <c r="D4" s="224"/>
      <c r="E4" s="226"/>
      <c r="F4" s="66" t="s">
        <v>275</v>
      </c>
      <c r="G4" s="38" t="s">
        <v>79</v>
      </c>
      <c r="H4" s="67" t="s">
        <v>80</v>
      </c>
      <c r="I4" s="68" t="s">
        <v>5</v>
      </c>
      <c r="J4" s="69" t="s">
        <v>35</v>
      </c>
      <c r="K4" s="70" t="s">
        <v>36</v>
      </c>
      <c r="L4" s="38" t="s">
        <v>37</v>
      </c>
      <c r="M4" s="39" t="s">
        <v>38</v>
      </c>
      <c r="N4" s="40" t="s">
        <v>39</v>
      </c>
      <c r="O4" s="71" t="s">
        <v>266</v>
      </c>
      <c r="P4" s="71" t="s">
        <v>267</v>
      </c>
      <c r="Q4" s="70" t="s">
        <v>268</v>
      </c>
      <c r="R4" s="70" t="s">
        <v>269</v>
      </c>
      <c r="S4" s="38" t="s">
        <v>270</v>
      </c>
      <c r="T4" s="38" t="s">
        <v>271</v>
      </c>
      <c r="U4" s="39" t="s">
        <v>38</v>
      </c>
      <c r="V4" s="39" t="s">
        <v>272</v>
      </c>
      <c r="W4" s="71" t="s">
        <v>266</v>
      </c>
      <c r="X4" s="71" t="s">
        <v>267</v>
      </c>
      <c r="Y4" s="70" t="s">
        <v>268</v>
      </c>
      <c r="Z4" s="70" t="s">
        <v>269</v>
      </c>
      <c r="AA4" s="38" t="s">
        <v>270</v>
      </c>
      <c r="AB4" s="38" t="s">
        <v>271</v>
      </c>
      <c r="AC4" s="39" t="s">
        <v>38</v>
      </c>
      <c r="AD4" s="40" t="s">
        <v>273</v>
      </c>
    </row>
    <row r="5" spans="1:30" x14ac:dyDescent="0.45">
      <c r="A5" s="41">
        <v>1</v>
      </c>
      <c r="B5" s="42" t="s">
        <v>86</v>
      </c>
      <c r="C5" s="43" t="s">
        <v>87</v>
      </c>
      <c r="D5" s="42" t="s">
        <v>88</v>
      </c>
      <c r="E5" s="44">
        <v>16</v>
      </c>
      <c r="F5" s="41">
        <v>1</v>
      </c>
      <c r="G5" s="45">
        <v>0.63</v>
      </c>
      <c r="H5" s="46">
        <v>60431176.090000004</v>
      </c>
      <c r="I5" s="47"/>
      <c r="J5" s="72">
        <f t="shared" ref="J5:J68" si="0">W5+X5</f>
        <v>100</v>
      </c>
      <c r="K5" s="72">
        <f t="shared" ref="K5:K68" si="1">Y5+Z5</f>
        <v>100</v>
      </c>
      <c r="L5" s="72">
        <f t="shared" ref="L5:L68" si="2">AA5+AB5</f>
        <v>50</v>
      </c>
      <c r="M5" s="72">
        <f t="shared" ref="M5:M68" si="3">AC5</f>
        <v>0</v>
      </c>
      <c r="N5" s="48">
        <f t="shared" ref="N5:N68" si="4">(O5+P5+Q5+R5+S5+T5+U5)/7*100</f>
        <v>71.428571428571431</v>
      </c>
      <c r="O5" s="78">
        <v>1</v>
      </c>
      <c r="P5" s="78">
        <v>1</v>
      </c>
      <c r="Q5" s="79">
        <v>1</v>
      </c>
      <c r="R5" s="79">
        <v>1</v>
      </c>
      <c r="S5" s="80">
        <v>0</v>
      </c>
      <c r="T5" s="80">
        <v>1</v>
      </c>
      <c r="U5" s="80">
        <v>0</v>
      </c>
      <c r="V5" s="84">
        <f t="shared" ref="V5:V68" si="5">O5+P5+Q5+R5+S5+T5+U5</f>
        <v>5</v>
      </c>
      <c r="W5" s="81">
        <f t="shared" ref="W5:AB36" si="6">IF(O5=1,50,0)</f>
        <v>50</v>
      </c>
      <c r="X5" s="81">
        <f t="shared" si="6"/>
        <v>50</v>
      </c>
      <c r="Y5" s="81">
        <f t="shared" si="6"/>
        <v>50</v>
      </c>
      <c r="Z5" s="81">
        <f t="shared" si="6"/>
        <v>50</v>
      </c>
      <c r="AA5" s="81">
        <f t="shared" si="6"/>
        <v>0</v>
      </c>
      <c r="AB5" s="81">
        <f t="shared" si="6"/>
        <v>50</v>
      </c>
      <c r="AC5" s="76">
        <f t="shared" ref="AC5:AC68" si="7">IF(U5=1,100,0)</f>
        <v>0</v>
      </c>
      <c r="AD5" s="49">
        <f t="shared" ref="AD5:AD68" si="8">V5/7*100</f>
        <v>71.428571428571431</v>
      </c>
    </row>
    <row r="6" spans="1:30" x14ac:dyDescent="0.45">
      <c r="A6" s="41">
        <v>5</v>
      </c>
      <c r="B6" s="42" t="s">
        <v>86</v>
      </c>
      <c r="C6" s="43" t="s">
        <v>95</v>
      </c>
      <c r="D6" s="42" t="s">
        <v>96</v>
      </c>
      <c r="E6" s="44">
        <v>5</v>
      </c>
      <c r="F6" s="41">
        <v>1</v>
      </c>
      <c r="G6" s="45">
        <v>1.61</v>
      </c>
      <c r="H6" s="50">
        <v>-4135825.68</v>
      </c>
      <c r="I6" s="47"/>
      <c r="J6" s="72">
        <f t="shared" si="0"/>
        <v>50</v>
      </c>
      <c r="K6" s="72">
        <f t="shared" si="1"/>
        <v>100</v>
      </c>
      <c r="L6" s="72">
        <f t="shared" si="2"/>
        <v>100</v>
      </c>
      <c r="M6" s="72">
        <f t="shared" si="3"/>
        <v>0</v>
      </c>
      <c r="N6" s="48">
        <f t="shared" si="4"/>
        <v>71.428571428571431</v>
      </c>
      <c r="O6" s="78">
        <v>0</v>
      </c>
      <c r="P6" s="78">
        <v>1</v>
      </c>
      <c r="Q6" s="79">
        <v>1</v>
      </c>
      <c r="R6" s="79">
        <v>1</v>
      </c>
      <c r="S6" s="80">
        <v>1</v>
      </c>
      <c r="T6" s="80">
        <v>1</v>
      </c>
      <c r="U6" s="80">
        <v>0</v>
      </c>
      <c r="V6" s="84">
        <f t="shared" si="5"/>
        <v>5</v>
      </c>
      <c r="W6" s="81">
        <f t="shared" si="6"/>
        <v>0</v>
      </c>
      <c r="X6" s="81">
        <f t="shared" si="6"/>
        <v>50</v>
      </c>
      <c r="Y6" s="81">
        <f t="shared" si="6"/>
        <v>50</v>
      </c>
      <c r="Z6" s="81">
        <f t="shared" si="6"/>
        <v>50</v>
      </c>
      <c r="AA6" s="81">
        <f t="shared" si="6"/>
        <v>50</v>
      </c>
      <c r="AB6" s="81">
        <f t="shared" si="6"/>
        <v>50</v>
      </c>
      <c r="AC6" s="76">
        <f t="shared" si="7"/>
        <v>0</v>
      </c>
      <c r="AD6" s="49">
        <f t="shared" si="8"/>
        <v>71.428571428571431</v>
      </c>
    </row>
    <row r="7" spans="1:30" x14ac:dyDescent="0.45">
      <c r="A7" s="41">
        <v>12</v>
      </c>
      <c r="B7" s="42" t="s">
        <v>86</v>
      </c>
      <c r="C7" s="43" t="s">
        <v>109</v>
      </c>
      <c r="D7" s="42" t="s">
        <v>110</v>
      </c>
      <c r="E7" s="44">
        <v>2</v>
      </c>
      <c r="F7" s="41">
        <v>7</v>
      </c>
      <c r="G7" s="54">
        <v>0.46</v>
      </c>
      <c r="H7" s="50">
        <v>397047.11</v>
      </c>
      <c r="I7" s="82" t="s">
        <v>18</v>
      </c>
      <c r="J7" s="72">
        <f t="shared" si="0"/>
        <v>50</v>
      </c>
      <c r="K7" s="72">
        <f t="shared" si="1"/>
        <v>100</v>
      </c>
      <c r="L7" s="72">
        <f t="shared" si="2"/>
        <v>100</v>
      </c>
      <c r="M7" s="72">
        <f t="shared" si="3"/>
        <v>0</v>
      </c>
      <c r="N7" s="48">
        <f t="shared" si="4"/>
        <v>71.428571428571431</v>
      </c>
      <c r="O7" s="78">
        <v>0</v>
      </c>
      <c r="P7" s="78">
        <v>1</v>
      </c>
      <c r="Q7" s="79">
        <v>1</v>
      </c>
      <c r="R7" s="79">
        <v>1</v>
      </c>
      <c r="S7" s="80">
        <v>1</v>
      </c>
      <c r="T7" s="80">
        <v>1</v>
      </c>
      <c r="U7" s="80">
        <v>0</v>
      </c>
      <c r="V7" s="84">
        <f t="shared" si="5"/>
        <v>5</v>
      </c>
      <c r="W7" s="81">
        <f t="shared" si="6"/>
        <v>0</v>
      </c>
      <c r="X7" s="81">
        <f t="shared" si="6"/>
        <v>50</v>
      </c>
      <c r="Y7" s="81">
        <f t="shared" si="6"/>
        <v>50</v>
      </c>
      <c r="Z7" s="81">
        <f t="shared" si="6"/>
        <v>50</v>
      </c>
      <c r="AA7" s="81">
        <f t="shared" si="6"/>
        <v>50</v>
      </c>
      <c r="AB7" s="81">
        <f t="shared" si="6"/>
        <v>50</v>
      </c>
      <c r="AC7" s="76">
        <f t="shared" si="7"/>
        <v>0</v>
      </c>
      <c r="AD7" s="49">
        <f t="shared" si="8"/>
        <v>71.428571428571431</v>
      </c>
    </row>
    <row r="8" spans="1:30" x14ac:dyDescent="0.45">
      <c r="A8" s="41">
        <v>16</v>
      </c>
      <c r="B8" s="42" t="s">
        <v>111</v>
      </c>
      <c r="C8" s="43" t="s">
        <v>117</v>
      </c>
      <c r="D8" s="55" t="s">
        <v>118</v>
      </c>
      <c r="E8" s="56">
        <v>13</v>
      </c>
      <c r="F8" s="41">
        <v>2</v>
      </c>
      <c r="G8" s="45">
        <v>0.69</v>
      </c>
      <c r="H8" s="50">
        <v>-25264497.109999999</v>
      </c>
      <c r="I8" s="47"/>
      <c r="J8" s="72">
        <f t="shared" si="0"/>
        <v>0</v>
      </c>
      <c r="K8" s="72">
        <f t="shared" si="1"/>
        <v>100</v>
      </c>
      <c r="L8" s="72">
        <f t="shared" si="2"/>
        <v>50</v>
      </c>
      <c r="M8" s="72">
        <f t="shared" si="3"/>
        <v>0</v>
      </c>
      <c r="N8" s="51">
        <f t="shared" si="4"/>
        <v>42.857142857142854</v>
      </c>
      <c r="O8" s="78">
        <v>0</v>
      </c>
      <c r="P8" s="78">
        <v>0</v>
      </c>
      <c r="Q8" s="79">
        <v>1</v>
      </c>
      <c r="R8" s="79">
        <v>1</v>
      </c>
      <c r="S8" s="80">
        <v>0</v>
      </c>
      <c r="T8" s="80">
        <v>1</v>
      </c>
      <c r="U8" s="80">
        <v>0</v>
      </c>
      <c r="V8" s="84">
        <f t="shared" si="5"/>
        <v>3</v>
      </c>
      <c r="W8" s="81">
        <f t="shared" si="6"/>
        <v>0</v>
      </c>
      <c r="X8" s="81">
        <f t="shared" si="6"/>
        <v>0</v>
      </c>
      <c r="Y8" s="81">
        <f t="shared" si="6"/>
        <v>50</v>
      </c>
      <c r="Z8" s="81">
        <f t="shared" si="6"/>
        <v>50</v>
      </c>
      <c r="AA8" s="81">
        <f t="shared" si="6"/>
        <v>0</v>
      </c>
      <c r="AB8" s="81">
        <f t="shared" si="6"/>
        <v>50</v>
      </c>
      <c r="AC8" s="76">
        <f t="shared" si="7"/>
        <v>0</v>
      </c>
      <c r="AD8" s="57">
        <f t="shared" si="8"/>
        <v>42.857142857142854</v>
      </c>
    </row>
    <row r="9" spans="1:30" x14ac:dyDescent="0.45">
      <c r="A9" s="41">
        <v>19</v>
      </c>
      <c r="B9" s="42" t="s">
        <v>111</v>
      </c>
      <c r="C9" s="43" t="s">
        <v>123</v>
      </c>
      <c r="D9" s="55" t="s">
        <v>124</v>
      </c>
      <c r="E9" s="56">
        <v>6</v>
      </c>
      <c r="F9" s="41">
        <v>4</v>
      </c>
      <c r="G9" s="45">
        <v>0.73</v>
      </c>
      <c r="H9" s="50">
        <v>-13139633.449999999</v>
      </c>
      <c r="I9" s="53" t="s">
        <v>12</v>
      </c>
      <c r="J9" s="72">
        <f t="shared" si="0"/>
        <v>50</v>
      </c>
      <c r="K9" s="72">
        <f t="shared" si="1"/>
        <v>100</v>
      </c>
      <c r="L9" s="72">
        <f t="shared" si="2"/>
        <v>100</v>
      </c>
      <c r="M9" s="72">
        <f t="shared" si="3"/>
        <v>0</v>
      </c>
      <c r="N9" s="48">
        <f t="shared" si="4"/>
        <v>71.428571428571431</v>
      </c>
      <c r="O9" s="78">
        <v>0</v>
      </c>
      <c r="P9" s="78">
        <v>1</v>
      </c>
      <c r="Q9" s="79">
        <v>1</v>
      </c>
      <c r="R9" s="79">
        <v>1</v>
      </c>
      <c r="S9" s="80">
        <v>1</v>
      </c>
      <c r="T9" s="80">
        <v>1</v>
      </c>
      <c r="U9" s="80">
        <v>0</v>
      </c>
      <c r="V9" s="84">
        <f t="shared" si="5"/>
        <v>5</v>
      </c>
      <c r="W9" s="81">
        <f t="shared" si="6"/>
        <v>0</v>
      </c>
      <c r="X9" s="81">
        <f t="shared" si="6"/>
        <v>50</v>
      </c>
      <c r="Y9" s="81">
        <f t="shared" si="6"/>
        <v>50</v>
      </c>
      <c r="Z9" s="81">
        <f t="shared" si="6"/>
        <v>50</v>
      </c>
      <c r="AA9" s="81">
        <f t="shared" si="6"/>
        <v>50</v>
      </c>
      <c r="AB9" s="81">
        <f t="shared" si="6"/>
        <v>50</v>
      </c>
      <c r="AC9" s="76">
        <f t="shared" si="7"/>
        <v>0</v>
      </c>
      <c r="AD9" s="49">
        <f t="shared" si="8"/>
        <v>71.428571428571431</v>
      </c>
    </row>
    <row r="10" spans="1:30" x14ac:dyDescent="0.45">
      <c r="A10" s="41">
        <v>30</v>
      </c>
      <c r="B10" s="42" t="s">
        <v>127</v>
      </c>
      <c r="C10" s="43" t="s">
        <v>145</v>
      </c>
      <c r="D10" s="55" t="s">
        <v>146</v>
      </c>
      <c r="E10" s="56">
        <v>5</v>
      </c>
      <c r="F10" s="41">
        <v>6</v>
      </c>
      <c r="G10" s="45">
        <v>0.5</v>
      </c>
      <c r="H10" s="50">
        <v>-1020951.68</v>
      </c>
      <c r="I10" s="53" t="s">
        <v>12</v>
      </c>
      <c r="J10" s="72">
        <f t="shared" si="0"/>
        <v>100</v>
      </c>
      <c r="K10" s="72">
        <f t="shared" si="1"/>
        <v>100</v>
      </c>
      <c r="L10" s="72">
        <f t="shared" si="2"/>
        <v>100</v>
      </c>
      <c r="M10" s="72">
        <f t="shared" si="3"/>
        <v>0</v>
      </c>
      <c r="N10" s="48">
        <f t="shared" si="4"/>
        <v>85.714285714285708</v>
      </c>
      <c r="O10" s="78">
        <v>1</v>
      </c>
      <c r="P10" s="78">
        <v>1</v>
      </c>
      <c r="Q10" s="79">
        <v>1</v>
      </c>
      <c r="R10" s="79">
        <v>1</v>
      </c>
      <c r="S10" s="80">
        <v>1</v>
      </c>
      <c r="T10" s="80">
        <v>1</v>
      </c>
      <c r="U10" s="80">
        <v>0</v>
      </c>
      <c r="V10" s="84">
        <f t="shared" si="5"/>
        <v>6</v>
      </c>
      <c r="W10" s="81">
        <f t="shared" si="6"/>
        <v>50</v>
      </c>
      <c r="X10" s="81">
        <f t="shared" si="6"/>
        <v>50</v>
      </c>
      <c r="Y10" s="81">
        <f t="shared" si="6"/>
        <v>50</v>
      </c>
      <c r="Z10" s="81">
        <f t="shared" si="6"/>
        <v>50</v>
      </c>
      <c r="AA10" s="81">
        <f t="shared" si="6"/>
        <v>50</v>
      </c>
      <c r="AB10" s="81">
        <f t="shared" si="6"/>
        <v>50</v>
      </c>
      <c r="AC10" s="76">
        <f t="shared" si="7"/>
        <v>0</v>
      </c>
      <c r="AD10" s="49">
        <f t="shared" si="8"/>
        <v>85.714285714285708</v>
      </c>
    </row>
    <row r="11" spans="1:30" x14ac:dyDescent="0.45">
      <c r="A11" s="41">
        <v>32</v>
      </c>
      <c r="B11" s="42" t="s">
        <v>127</v>
      </c>
      <c r="C11" s="43" t="s">
        <v>149</v>
      </c>
      <c r="D11" s="55" t="s">
        <v>150</v>
      </c>
      <c r="E11" s="56">
        <v>12</v>
      </c>
      <c r="F11" s="41">
        <v>3</v>
      </c>
      <c r="G11" s="45">
        <v>0.68</v>
      </c>
      <c r="H11" s="50">
        <v>2354826.2400000002</v>
      </c>
      <c r="I11" s="47"/>
      <c r="J11" s="72">
        <f t="shared" si="0"/>
        <v>0</v>
      </c>
      <c r="K11" s="72">
        <f t="shared" si="1"/>
        <v>100</v>
      </c>
      <c r="L11" s="72">
        <f t="shared" si="2"/>
        <v>100</v>
      </c>
      <c r="M11" s="72">
        <f t="shared" si="3"/>
        <v>0</v>
      </c>
      <c r="N11" s="48">
        <f t="shared" si="4"/>
        <v>57.142857142857139</v>
      </c>
      <c r="O11" s="78">
        <v>0</v>
      </c>
      <c r="P11" s="78">
        <v>0</v>
      </c>
      <c r="Q11" s="79">
        <v>1</v>
      </c>
      <c r="R11" s="79">
        <v>1</v>
      </c>
      <c r="S11" s="80">
        <v>1</v>
      </c>
      <c r="T11" s="80">
        <v>1</v>
      </c>
      <c r="U11" s="80">
        <v>0</v>
      </c>
      <c r="V11" s="84">
        <f t="shared" si="5"/>
        <v>4</v>
      </c>
      <c r="W11" s="81">
        <f t="shared" si="6"/>
        <v>0</v>
      </c>
      <c r="X11" s="81">
        <f t="shared" si="6"/>
        <v>0</v>
      </c>
      <c r="Y11" s="81">
        <f t="shared" si="6"/>
        <v>50</v>
      </c>
      <c r="Z11" s="81">
        <f t="shared" si="6"/>
        <v>50</v>
      </c>
      <c r="AA11" s="81">
        <f t="shared" si="6"/>
        <v>50</v>
      </c>
      <c r="AB11" s="81">
        <f t="shared" si="6"/>
        <v>50</v>
      </c>
      <c r="AC11" s="76">
        <f t="shared" si="7"/>
        <v>0</v>
      </c>
      <c r="AD11" s="49">
        <f t="shared" si="8"/>
        <v>57.142857142857139</v>
      </c>
    </row>
    <row r="12" spans="1:30" x14ac:dyDescent="0.45">
      <c r="A12" s="41">
        <v>33</v>
      </c>
      <c r="B12" s="42" t="s">
        <v>127</v>
      </c>
      <c r="C12" s="43" t="s">
        <v>151</v>
      </c>
      <c r="D12" s="55" t="s">
        <v>152</v>
      </c>
      <c r="E12" s="56">
        <v>6</v>
      </c>
      <c r="F12" s="41">
        <v>1</v>
      </c>
      <c r="G12" s="45">
        <v>2.29</v>
      </c>
      <c r="H12" s="50">
        <v>-14496734.810000001</v>
      </c>
      <c r="I12" s="47"/>
      <c r="J12" s="72">
        <f t="shared" si="0"/>
        <v>100</v>
      </c>
      <c r="K12" s="72">
        <f t="shared" si="1"/>
        <v>100</v>
      </c>
      <c r="L12" s="72">
        <f t="shared" si="2"/>
        <v>100</v>
      </c>
      <c r="M12" s="72">
        <f t="shared" si="3"/>
        <v>0</v>
      </c>
      <c r="N12" s="48">
        <f t="shared" si="4"/>
        <v>85.714285714285708</v>
      </c>
      <c r="O12" s="78">
        <v>1</v>
      </c>
      <c r="P12" s="78">
        <v>1</v>
      </c>
      <c r="Q12" s="79">
        <v>1</v>
      </c>
      <c r="R12" s="79">
        <v>1</v>
      </c>
      <c r="S12" s="80">
        <v>1</v>
      </c>
      <c r="T12" s="80">
        <v>1</v>
      </c>
      <c r="U12" s="80">
        <v>0</v>
      </c>
      <c r="V12" s="84">
        <f t="shared" si="5"/>
        <v>6</v>
      </c>
      <c r="W12" s="81">
        <f t="shared" si="6"/>
        <v>50</v>
      </c>
      <c r="X12" s="81">
        <f t="shared" si="6"/>
        <v>50</v>
      </c>
      <c r="Y12" s="81">
        <f t="shared" si="6"/>
        <v>50</v>
      </c>
      <c r="Z12" s="81">
        <f t="shared" si="6"/>
        <v>50</v>
      </c>
      <c r="AA12" s="81">
        <f t="shared" si="6"/>
        <v>50</v>
      </c>
      <c r="AB12" s="81">
        <f t="shared" si="6"/>
        <v>50</v>
      </c>
      <c r="AC12" s="76">
        <f t="shared" si="7"/>
        <v>0</v>
      </c>
      <c r="AD12" s="49">
        <f t="shared" si="8"/>
        <v>85.714285714285708</v>
      </c>
    </row>
    <row r="13" spans="1:30" x14ac:dyDescent="0.45">
      <c r="A13" s="41">
        <v>34</v>
      </c>
      <c r="B13" s="42" t="s">
        <v>127</v>
      </c>
      <c r="C13" s="43" t="s">
        <v>153</v>
      </c>
      <c r="D13" s="55" t="s">
        <v>154</v>
      </c>
      <c r="E13" s="56">
        <v>5</v>
      </c>
      <c r="F13" s="41">
        <v>6</v>
      </c>
      <c r="G13" s="45">
        <v>0.54</v>
      </c>
      <c r="H13" s="50">
        <v>-4890526.8899999997</v>
      </c>
      <c r="I13" s="53" t="s">
        <v>12</v>
      </c>
      <c r="J13" s="72">
        <f t="shared" si="0"/>
        <v>50</v>
      </c>
      <c r="K13" s="72">
        <f t="shared" si="1"/>
        <v>100</v>
      </c>
      <c r="L13" s="72">
        <f t="shared" si="2"/>
        <v>50</v>
      </c>
      <c r="M13" s="72">
        <f t="shared" si="3"/>
        <v>0</v>
      </c>
      <c r="N13" s="48">
        <f t="shared" si="4"/>
        <v>57.142857142857139</v>
      </c>
      <c r="O13" s="78">
        <v>0</v>
      </c>
      <c r="P13" s="78">
        <v>1</v>
      </c>
      <c r="Q13" s="79">
        <v>1</v>
      </c>
      <c r="R13" s="79">
        <v>1</v>
      </c>
      <c r="S13" s="80">
        <v>0</v>
      </c>
      <c r="T13" s="80">
        <v>1</v>
      </c>
      <c r="U13" s="80">
        <v>0</v>
      </c>
      <c r="V13" s="84">
        <f t="shared" si="5"/>
        <v>4</v>
      </c>
      <c r="W13" s="81">
        <f t="shared" si="6"/>
        <v>0</v>
      </c>
      <c r="X13" s="81">
        <f t="shared" si="6"/>
        <v>50</v>
      </c>
      <c r="Y13" s="81">
        <f t="shared" si="6"/>
        <v>50</v>
      </c>
      <c r="Z13" s="81">
        <f t="shared" si="6"/>
        <v>50</v>
      </c>
      <c r="AA13" s="81">
        <f t="shared" si="6"/>
        <v>0</v>
      </c>
      <c r="AB13" s="81">
        <f t="shared" si="6"/>
        <v>50</v>
      </c>
      <c r="AC13" s="76">
        <f t="shared" si="7"/>
        <v>0</v>
      </c>
      <c r="AD13" s="49">
        <f t="shared" si="8"/>
        <v>57.142857142857139</v>
      </c>
    </row>
    <row r="14" spans="1:30" x14ac:dyDescent="0.45">
      <c r="A14" s="41">
        <v>35</v>
      </c>
      <c r="B14" s="42" t="s">
        <v>155</v>
      </c>
      <c r="C14" s="43" t="s">
        <v>156</v>
      </c>
      <c r="D14" s="42" t="s">
        <v>155</v>
      </c>
      <c r="E14" s="44">
        <v>19</v>
      </c>
      <c r="F14" s="41">
        <v>1</v>
      </c>
      <c r="G14" s="45">
        <v>0.63</v>
      </c>
      <c r="H14" s="50">
        <v>420107971.42000002</v>
      </c>
      <c r="I14" s="59"/>
      <c r="J14" s="72">
        <f t="shared" si="0"/>
        <v>100</v>
      </c>
      <c r="K14" s="72">
        <f t="shared" si="1"/>
        <v>100</v>
      </c>
      <c r="L14" s="72">
        <f t="shared" si="2"/>
        <v>100</v>
      </c>
      <c r="M14" s="72">
        <f t="shared" si="3"/>
        <v>0</v>
      </c>
      <c r="N14" s="48">
        <f t="shared" si="4"/>
        <v>85.714285714285708</v>
      </c>
      <c r="O14" s="78">
        <v>1</v>
      </c>
      <c r="P14" s="78">
        <v>1</v>
      </c>
      <c r="Q14" s="79">
        <v>1</v>
      </c>
      <c r="R14" s="79">
        <v>1</v>
      </c>
      <c r="S14" s="80">
        <v>1</v>
      </c>
      <c r="T14" s="80">
        <v>1</v>
      </c>
      <c r="U14" s="80">
        <v>0</v>
      </c>
      <c r="V14" s="84">
        <f t="shared" si="5"/>
        <v>6</v>
      </c>
      <c r="W14" s="81">
        <f t="shared" si="6"/>
        <v>50</v>
      </c>
      <c r="X14" s="81">
        <f t="shared" si="6"/>
        <v>50</v>
      </c>
      <c r="Y14" s="81">
        <f t="shared" si="6"/>
        <v>50</v>
      </c>
      <c r="Z14" s="81">
        <f t="shared" si="6"/>
        <v>50</v>
      </c>
      <c r="AA14" s="81">
        <f t="shared" si="6"/>
        <v>50</v>
      </c>
      <c r="AB14" s="81">
        <f t="shared" si="6"/>
        <v>50</v>
      </c>
      <c r="AC14" s="76">
        <f t="shared" si="7"/>
        <v>0</v>
      </c>
      <c r="AD14" s="49">
        <f t="shared" si="8"/>
        <v>85.714285714285708</v>
      </c>
    </row>
    <row r="15" spans="1:30" x14ac:dyDescent="0.45">
      <c r="A15" s="41">
        <v>48</v>
      </c>
      <c r="B15" s="42" t="s">
        <v>155</v>
      </c>
      <c r="C15" s="43" t="s">
        <v>181</v>
      </c>
      <c r="D15" s="42" t="s">
        <v>182</v>
      </c>
      <c r="E15" s="44">
        <v>5</v>
      </c>
      <c r="F15" s="41">
        <v>1</v>
      </c>
      <c r="G15" s="45">
        <v>1.88</v>
      </c>
      <c r="H15" s="50">
        <v>-5367876.6399999997</v>
      </c>
      <c r="I15" s="47"/>
      <c r="J15" s="72">
        <f t="shared" si="0"/>
        <v>100</v>
      </c>
      <c r="K15" s="72">
        <f t="shared" si="1"/>
        <v>100</v>
      </c>
      <c r="L15" s="72">
        <f t="shared" si="2"/>
        <v>100</v>
      </c>
      <c r="M15" s="72">
        <f t="shared" si="3"/>
        <v>0</v>
      </c>
      <c r="N15" s="48">
        <f t="shared" si="4"/>
        <v>85.714285714285708</v>
      </c>
      <c r="O15" s="78">
        <v>1</v>
      </c>
      <c r="P15" s="78">
        <v>1</v>
      </c>
      <c r="Q15" s="79">
        <v>1</v>
      </c>
      <c r="R15" s="79">
        <v>1</v>
      </c>
      <c r="S15" s="80">
        <v>1</v>
      </c>
      <c r="T15" s="80">
        <v>1</v>
      </c>
      <c r="U15" s="80">
        <v>0</v>
      </c>
      <c r="V15" s="84">
        <f t="shared" si="5"/>
        <v>6</v>
      </c>
      <c r="W15" s="81">
        <f t="shared" si="6"/>
        <v>50</v>
      </c>
      <c r="X15" s="81">
        <f t="shared" si="6"/>
        <v>50</v>
      </c>
      <c r="Y15" s="81">
        <f t="shared" si="6"/>
        <v>50</v>
      </c>
      <c r="Z15" s="81">
        <f t="shared" si="6"/>
        <v>50</v>
      </c>
      <c r="AA15" s="81">
        <f t="shared" si="6"/>
        <v>50</v>
      </c>
      <c r="AB15" s="81">
        <f t="shared" si="6"/>
        <v>50</v>
      </c>
      <c r="AC15" s="76">
        <f t="shared" si="7"/>
        <v>0</v>
      </c>
      <c r="AD15" s="49">
        <f t="shared" si="8"/>
        <v>85.714285714285708</v>
      </c>
    </row>
    <row r="16" spans="1:30" x14ac:dyDescent="0.45">
      <c r="A16" s="41">
        <v>54</v>
      </c>
      <c r="B16" s="42" t="s">
        <v>191</v>
      </c>
      <c r="C16" s="43" t="s">
        <v>193</v>
      </c>
      <c r="D16" s="42" t="s">
        <v>194</v>
      </c>
      <c r="E16" s="44">
        <v>13</v>
      </c>
      <c r="F16" s="41">
        <v>2</v>
      </c>
      <c r="G16" s="45">
        <v>0.57999999999999996</v>
      </c>
      <c r="H16" s="50">
        <v>24963270.93</v>
      </c>
      <c r="I16" s="58"/>
      <c r="J16" s="72">
        <f t="shared" si="0"/>
        <v>0</v>
      </c>
      <c r="K16" s="72">
        <f t="shared" si="1"/>
        <v>100</v>
      </c>
      <c r="L16" s="72">
        <f t="shared" si="2"/>
        <v>50</v>
      </c>
      <c r="M16" s="72">
        <f t="shared" si="3"/>
        <v>0</v>
      </c>
      <c r="N16" s="51">
        <f t="shared" si="4"/>
        <v>42.857142857142854</v>
      </c>
      <c r="O16" s="78">
        <v>0</v>
      </c>
      <c r="P16" s="78">
        <v>0</v>
      </c>
      <c r="Q16" s="79">
        <v>1</v>
      </c>
      <c r="R16" s="79">
        <v>1</v>
      </c>
      <c r="S16" s="80">
        <v>1</v>
      </c>
      <c r="T16" s="80">
        <v>0</v>
      </c>
      <c r="U16" s="80">
        <v>0</v>
      </c>
      <c r="V16" s="84">
        <f t="shared" si="5"/>
        <v>3</v>
      </c>
      <c r="W16" s="81">
        <f t="shared" si="6"/>
        <v>0</v>
      </c>
      <c r="X16" s="81">
        <f t="shared" si="6"/>
        <v>0</v>
      </c>
      <c r="Y16" s="81">
        <f t="shared" si="6"/>
        <v>50</v>
      </c>
      <c r="Z16" s="81">
        <f t="shared" si="6"/>
        <v>50</v>
      </c>
      <c r="AA16" s="81">
        <f t="shared" si="6"/>
        <v>50</v>
      </c>
      <c r="AB16" s="81">
        <f t="shared" si="6"/>
        <v>0</v>
      </c>
      <c r="AC16" s="76">
        <f t="shared" si="7"/>
        <v>0</v>
      </c>
      <c r="AD16" s="57">
        <f t="shared" si="8"/>
        <v>42.857142857142854</v>
      </c>
    </row>
    <row r="17" spans="1:30" x14ac:dyDescent="0.45">
      <c r="A17" s="41">
        <v>56</v>
      </c>
      <c r="B17" s="42" t="s">
        <v>191</v>
      </c>
      <c r="C17" s="43" t="s">
        <v>197</v>
      </c>
      <c r="D17" s="42" t="s">
        <v>198</v>
      </c>
      <c r="E17" s="44">
        <v>5</v>
      </c>
      <c r="F17" s="41">
        <v>1</v>
      </c>
      <c r="G17" s="45">
        <v>0.61</v>
      </c>
      <c r="H17" s="50">
        <v>16376303.98</v>
      </c>
      <c r="I17" s="47"/>
      <c r="J17" s="72">
        <f t="shared" si="0"/>
        <v>100</v>
      </c>
      <c r="K17" s="72">
        <f t="shared" si="1"/>
        <v>100</v>
      </c>
      <c r="L17" s="72">
        <f t="shared" si="2"/>
        <v>0</v>
      </c>
      <c r="M17" s="72">
        <f t="shared" si="3"/>
        <v>0</v>
      </c>
      <c r="N17" s="48">
        <f t="shared" si="4"/>
        <v>57.142857142857139</v>
      </c>
      <c r="O17" s="78">
        <v>1</v>
      </c>
      <c r="P17" s="78">
        <v>1</v>
      </c>
      <c r="Q17" s="79">
        <v>1</v>
      </c>
      <c r="R17" s="79">
        <v>1</v>
      </c>
      <c r="S17" s="80">
        <v>0</v>
      </c>
      <c r="T17" s="80">
        <v>0</v>
      </c>
      <c r="U17" s="80">
        <v>0</v>
      </c>
      <c r="V17" s="84">
        <f t="shared" si="5"/>
        <v>4</v>
      </c>
      <c r="W17" s="81">
        <f t="shared" si="6"/>
        <v>50</v>
      </c>
      <c r="X17" s="81">
        <f t="shared" si="6"/>
        <v>50</v>
      </c>
      <c r="Y17" s="81">
        <f t="shared" si="6"/>
        <v>50</v>
      </c>
      <c r="Z17" s="81">
        <f t="shared" si="6"/>
        <v>50</v>
      </c>
      <c r="AA17" s="81">
        <f t="shared" si="6"/>
        <v>0</v>
      </c>
      <c r="AB17" s="81">
        <f t="shared" si="6"/>
        <v>0</v>
      </c>
      <c r="AC17" s="76">
        <f t="shared" si="7"/>
        <v>0</v>
      </c>
      <c r="AD17" s="49">
        <f t="shared" si="8"/>
        <v>57.142857142857139</v>
      </c>
    </row>
    <row r="18" spans="1:30" x14ac:dyDescent="0.45">
      <c r="A18" s="41">
        <v>59</v>
      </c>
      <c r="B18" s="42" t="s">
        <v>191</v>
      </c>
      <c r="C18" s="43" t="s">
        <v>203</v>
      </c>
      <c r="D18" s="42" t="s">
        <v>204</v>
      </c>
      <c r="E18" s="44">
        <v>2</v>
      </c>
      <c r="F18" s="41">
        <v>3</v>
      </c>
      <c r="G18" s="45">
        <v>0.69</v>
      </c>
      <c r="H18" s="50">
        <v>6819248.3399999999</v>
      </c>
      <c r="I18" s="52"/>
      <c r="J18" s="72">
        <f t="shared" si="0"/>
        <v>100</v>
      </c>
      <c r="K18" s="72">
        <f t="shared" si="1"/>
        <v>100</v>
      </c>
      <c r="L18" s="72">
        <f t="shared" si="2"/>
        <v>100</v>
      </c>
      <c r="M18" s="72">
        <f t="shared" si="3"/>
        <v>0</v>
      </c>
      <c r="N18" s="48">
        <f t="shared" si="4"/>
        <v>85.714285714285708</v>
      </c>
      <c r="O18" s="78">
        <v>1</v>
      </c>
      <c r="P18" s="78">
        <v>1</v>
      </c>
      <c r="Q18" s="79">
        <v>1</v>
      </c>
      <c r="R18" s="79">
        <v>1</v>
      </c>
      <c r="S18" s="80">
        <v>1</v>
      </c>
      <c r="T18" s="80">
        <v>1</v>
      </c>
      <c r="U18" s="80">
        <v>0</v>
      </c>
      <c r="V18" s="84">
        <f t="shared" si="5"/>
        <v>6</v>
      </c>
      <c r="W18" s="81">
        <f t="shared" si="6"/>
        <v>50</v>
      </c>
      <c r="X18" s="81">
        <f t="shared" si="6"/>
        <v>50</v>
      </c>
      <c r="Y18" s="81">
        <f t="shared" si="6"/>
        <v>50</v>
      </c>
      <c r="Z18" s="81">
        <f t="shared" si="6"/>
        <v>50</v>
      </c>
      <c r="AA18" s="81">
        <f t="shared" si="6"/>
        <v>50</v>
      </c>
      <c r="AB18" s="81">
        <f t="shared" si="6"/>
        <v>50</v>
      </c>
      <c r="AC18" s="76">
        <f t="shared" si="7"/>
        <v>0</v>
      </c>
      <c r="AD18" s="49">
        <f t="shared" si="8"/>
        <v>85.714285714285708</v>
      </c>
    </row>
    <row r="19" spans="1:30" x14ac:dyDescent="0.45">
      <c r="A19" s="41">
        <v>60</v>
      </c>
      <c r="B19" s="42" t="s">
        <v>191</v>
      </c>
      <c r="C19" s="43" t="s">
        <v>205</v>
      </c>
      <c r="D19" s="42" t="s">
        <v>206</v>
      </c>
      <c r="E19" s="44">
        <v>6</v>
      </c>
      <c r="F19" s="41">
        <v>1</v>
      </c>
      <c r="G19" s="45">
        <v>0.91</v>
      </c>
      <c r="H19" s="50">
        <v>190677.74</v>
      </c>
      <c r="I19" s="47"/>
      <c r="J19" s="72">
        <f t="shared" si="0"/>
        <v>100</v>
      </c>
      <c r="K19" s="72">
        <f t="shared" si="1"/>
        <v>100</v>
      </c>
      <c r="L19" s="72">
        <f t="shared" si="2"/>
        <v>50</v>
      </c>
      <c r="M19" s="72">
        <f t="shared" si="3"/>
        <v>0</v>
      </c>
      <c r="N19" s="48">
        <f t="shared" si="4"/>
        <v>71.428571428571431</v>
      </c>
      <c r="O19" s="78">
        <v>1</v>
      </c>
      <c r="P19" s="78">
        <v>1</v>
      </c>
      <c r="Q19" s="79">
        <v>1</v>
      </c>
      <c r="R19" s="79">
        <v>1</v>
      </c>
      <c r="S19" s="80">
        <v>0</v>
      </c>
      <c r="T19" s="80">
        <v>1</v>
      </c>
      <c r="U19" s="80">
        <v>0</v>
      </c>
      <c r="V19" s="84">
        <f t="shared" si="5"/>
        <v>5</v>
      </c>
      <c r="W19" s="81">
        <f t="shared" si="6"/>
        <v>50</v>
      </c>
      <c r="X19" s="81">
        <f t="shared" si="6"/>
        <v>50</v>
      </c>
      <c r="Y19" s="81">
        <f t="shared" si="6"/>
        <v>50</v>
      </c>
      <c r="Z19" s="81">
        <f t="shared" si="6"/>
        <v>50</v>
      </c>
      <c r="AA19" s="81">
        <f t="shared" si="6"/>
        <v>0</v>
      </c>
      <c r="AB19" s="81">
        <f t="shared" si="6"/>
        <v>50</v>
      </c>
      <c r="AC19" s="76">
        <f t="shared" si="7"/>
        <v>0</v>
      </c>
      <c r="AD19" s="49">
        <f t="shared" si="8"/>
        <v>71.428571428571431</v>
      </c>
    </row>
    <row r="20" spans="1:30" x14ac:dyDescent="0.45">
      <c r="A20" s="41">
        <v>61</v>
      </c>
      <c r="B20" s="42" t="s">
        <v>191</v>
      </c>
      <c r="C20" s="43" t="s">
        <v>207</v>
      </c>
      <c r="D20" s="42" t="s">
        <v>208</v>
      </c>
      <c r="E20" s="44">
        <v>5</v>
      </c>
      <c r="F20" s="41">
        <v>3</v>
      </c>
      <c r="G20" s="54">
        <v>0.41</v>
      </c>
      <c r="H20" s="50">
        <v>-1801929.59</v>
      </c>
      <c r="I20" s="47"/>
      <c r="J20" s="72">
        <f t="shared" si="0"/>
        <v>50</v>
      </c>
      <c r="K20" s="72">
        <f t="shared" si="1"/>
        <v>100</v>
      </c>
      <c r="L20" s="72">
        <f t="shared" si="2"/>
        <v>0</v>
      </c>
      <c r="M20" s="72">
        <f t="shared" si="3"/>
        <v>0</v>
      </c>
      <c r="N20" s="48">
        <f t="shared" si="4"/>
        <v>42.857142857142854</v>
      </c>
      <c r="O20" s="78">
        <v>0</v>
      </c>
      <c r="P20" s="78">
        <v>1</v>
      </c>
      <c r="Q20" s="79">
        <v>1</v>
      </c>
      <c r="R20" s="79">
        <v>1</v>
      </c>
      <c r="S20" s="80">
        <v>0</v>
      </c>
      <c r="T20" s="80">
        <v>0</v>
      </c>
      <c r="U20" s="80">
        <v>0</v>
      </c>
      <c r="V20" s="84">
        <f t="shared" si="5"/>
        <v>3</v>
      </c>
      <c r="W20" s="81">
        <f t="shared" si="6"/>
        <v>0</v>
      </c>
      <c r="X20" s="81">
        <f t="shared" si="6"/>
        <v>50</v>
      </c>
      <c r="Y20" s="81">
        <f t="shared" si="6"/>
        <v>50</v>
      </c>
      <c r="Z20" s="81">
        <f t="shared" si="6"/>
        <v>50</v>
      </c>
      <c r="AA20" s="81">
        <f t="shared" si="6"/>
        <v>0</v>
      </c>
      <c r="AB20" s="81">
        <f t="shared" si="6"/>
        <v>0</v>
      </c>
      <c r="AC20" s="76">
        <f t="shared" si="7"/>
        <v>0</v>
      </c>
      <c r="AD20" s="49">
        <f t="shared" si="8"/>
        <v>42.857142857142854</v>
      </c>
    </row>
    <row r="21" spans="1:30" x14ac:dyDescent="0.45">
      <c r="A21" s="41">
        <v>62</v>
      </c>
      <c r="B21" s="42" t="s">
        <v>209</v>
      </c>
      <c r="C21" s="43" t="s">
        <v>210</v>
      </c>
      <c r="D21" s="42" t="s">
        <v>209</v>
      </c>
      <c r="E21" s="44">
        <v>16</v>
      </c>
      <c r="F21" s="41">
        <v>0</v>
      </c>
      <c r="G21" s="45">
        <v>1.78</v>
      </c>
      <c r="H21" s="50">
        <v>123245146.03</v>
      </c>
      <c r="I21" s="47"/>
      <c r="J21" s="72">
        <f t="shared" si="0"/>
        <v>100</v>
      </c>
      <c r="K21" s="72">
        <f t="shared" si="1"/>
        <v>100</v>
      </c>
      <c r="L21" s="72">
        <f t="shared" si="2"/>
        <v>0</v>
      </c>
      <c r="M21" s="72">
        <f t="shared" si="3"/>
        <v>0</v>
      </c>
      <c r="N21" s="48">
        <f t="shared" si="4"/>
        <v>57.142857142857139</v>
      </c>
      <c r="O21" s="78">
        <v>1</v>
      </c>
      <c r="P21" s="78">
        <v>1</v>
      </c>
      <c r="Q21" s="79">
        <v>1</v>
      </c>
      <c r="R21" s="79">
        <v>1</v>
      </c>
      <c r="S21" s="80">
        <v>0</v>
      </c>
      <c r="T21" s="80">
        <v>0</v>
      </c>
      <c r="U21" s="80">
        <v>0</v>
      </c>
      <c r="V21" s="84">
        <f t="shared" si="5"/>
        <v>4</v>
      </c>
      <c r="W21" s="81">
        <f t="shared" si="6"/>
        <v>50</v>
      </c>
      <c r="X21" s="81">
        <f t="shared" si="6"/>
        <v>50</v>
      </c>
      <c r="Y21" s="81">
        <f t="shared" si="6"/>
        <v>50</v>
      </c>
      <c r="Z21" s="81">
        <f t="shared" si="6"/>
        <v>50</v>
      </c>
      <c r="AA21" s="81">
        <f t="shared" si="6"/>
        <v>0</v>
      </c>
      <c r="AB21" s="81">
        <f t="shared" si="6"/>
        <v>0</v>
      </c>
      <c r="AC21" s="76">
        <f t="shared" si="7"/>
        <v>0</v>
      </c>
      <c r="AD21" s="49">
        <f t="shared" si="8"/>
        <v>57.142857142857139</v>
      </c>
    </row>
    <row r="22" spans="1:30" x14ac:dyDescent="0.45">
      <c r="A22" s="41">
        <v>65</v>
      </c>
      <c r="B22" s="42" t="s">
        <v>209</v>
      </c>
      <c r="C22" s="43" t="s">
        <v>215</v>
      </c>
      <c r="D22" s="42" t="s">
        <v>216</v>
      </c>
      <c r="E22" s="44">
        <v>12</v>
      </c>
      <c r="F22" s="41">
        <v>7</v>
      </c>
      <c r="G22" s="54">
        <v>0.49</v>
      </c>
      <c r="H22" s="50">
        <v>-1424102.94</v>
      </c>
      <c r="I22" s="82" t="s">
        <v>18</v>
      </c>
      <c r="J22" s="72">
        <f t="shared" si="0"/>
        <v>50</v>
      </c>
      <c r="K22" s="72">
        <f t="shared" si="1"/>
        <v>100</v>
      </c>
      <c r="L22" s="72">
        <f t="shared" si="2"/>
        <v>50</v>
      </c>
      <c r="M22" s="72">
        <f t="shared" si="3"/>
        <v>0</v>
      </c>
      <c r="N22" s="48">
        <f t="shared" si="4"/>
        <v>57.142857142857139</v>
      </c>
      <c r="O22" s="78">
        <v>1</v>
      </c>
      <c r="P22" s="78">
        <v>0</v>
      </c>
      <c r="Q22" s="79">
        <v>1</v>
      </c>
      <c r="R22" s="79">
        <v>1</v>
      </c>
      <c r="S22" s="80">
        <v>0</v>
      </c>
      <c r="T22" s="80">
        <v>1</v>
      </c>
      <c r="U22" s="80">
        <v>0</v>
      </c>
      <c r="V22" s="84">
        <f t="shared" si="5"/>
        <v>4</v>
      </c>
      <c r="W22" s="81">
        <f t="shared" si="6"/>
        <v>50</v>
      </c>
      <c r="X22" s="81">
        <f t="shared" si="6"/>
        <v>0</v>
      </c>
      <c r="Y22" s="81">
        <f t="shared" si="6"/>
        <v>50</v>
      </c>
      <c r="Z22" s="81">
        <f t="shared" si="6"/>
        <v>50</v>
      </c>
      <c r="AA22" s="81">
        <f t="shared" si="6"/>
        <v>0</v>
      </c>
      <c r="AB22" s="81">
        <f t="shared" si="6"/>
        <v>50</v>
      </c>
      <c r="AC22" s="76">
        <f t="shared" si="7"/>
        <v>0</v>
      </c>
      <c r="AD22" s="49">
        <f t="shared" si="8"/>
        <v>57.142857142857139</v>
      </c>
    </row>
    <row r="23" spans="1:30" x14ac:dyDescent="0.45">
      <c r="A23" s="41">
        <v>67</v>
      </c>
      <c r="B23" s="42" t="s">
        <v>209</v>
      </c>
      <c r="C23" s="43" t="s">
        <v>219</v>
      </c>
      <c r="D23" s="42" t="s">
        <v>220</v>
      </c>
      <c r="E23" s="44">
        <v>5</v>
      </c>
      <c r="F23" s="41">
        <v>3</v>
      </c>
      <c r="G23" s="45">
        <v>0.8</v>
      </c>
      <c r="H23" s="50">
        <v>-10221177.699999999</v>
      </c>
      <c r="I23" s="58"/>
      <c r="J23" s="72">
        <f t="shared" si="0"/>
        <v>50</v>
      </c>
      <c r="K23" s="72">
        <f t="shared" si="1"/>
        <v>100</v>
      </c>
      <c r="L23" s="72">
        <f t="shared" si="2"/>
        <v>50</v>
      </c>
      <c r="M23" s="72">
        <f t="shared" si="3"/>
        <v>0</v>
      </c>
      <c r="N23" s="48">
        <f t="shared" si="4"/>
        <v>57.142857142857139</v>
      </c>
      <c r="O23" s="78">
        <v>0</v>
      </c>
      <c r="P23" s="78">
        <v>1</v>
      </c>
      <c r="Q23" s="79">
        <v>1</v>
      </c>
      <c r="R23" s="79">
        <v>1</v>
      </c>
      <c r="S23" s="80">
        <v>0</v>
      </c>
      <c r="T23" s="80">
        <v>1</v>
      </c>
      <c r="U23" s="80">
        <v>0</v>
      </c>
      <c r="V23" s="84">
        <f t="shared" si="5"/>
        <v>4</v>
      </c>
      <c r="W23" s="81">
        <f t="shared" si="6"/>
        <v>0</v>
      </c>
      <c r="X23" s="81">
        <f t="shared" si="6"/>
        <v>50</v>
      </c>
      <c r="Y23" s="81">
        <f t="shared" si="6"/>
        <v>50</v>
      </c>
      <c r="Z23" s="81">
        <f t="shared" si="6"/>
        <v>50</v>
      </c>
      <c r="AA23" s="81">
        <f t="shared" si="6"/>
        <v>0</v>
      </c>
      <c r="AB23" s="81">
        <f t="shared" si="6"/>
        <v>50</v>
      </c>
      <c r="AC23" s="76">
        <f t="shared" si="7"/>
        <v>0</v>
      </c>
      <c r="AD23" s="49">
        <f t="shared" si="8"/>
        <v>57.142857142857139</v>
      </c>
    </row>
    <row r="24" spans="1:30" x14ac:dyDescent="0.45">
      <c r="A24" s="41">
        <v>71</v>
      </c>
      <c r="B24" s="42" t="s">
        <v>221</v>
      </c>
      <c r="C24" s="43" t="s">
        <v>227</v>
      </c>
      <c r="D24" s="42" t="s">
        <v>228</v>
      </c>
      <c r="E24" s="44">
        <v>16</v>
      </c>
      <c r="F24" s="41">
        <v>3</v>
      </c>
      <c r="G24" s="45">
        <v>0.69</v>
      </c>
      <c r="H24" s="50">
        <v>-14932335.560000001</v>
      </c>
      <c r="I24" s="47"/>
      <c r="J24" s="72">
        <f t="shared" si="0"/>
        <v>50</v>
      </c>
      <c r="K24" s="72">
        <f t="shared" si="1"/>
        <v>100</v>
      </c>
      <c r="L24" s="72">
        <f t="shared" si="2"/>
        <v>100</v>
      </c>
      <c r="M24" s="72">
        <f t="shared" si="3"/>
        <v>0</v>
      </c>
      <c r="N24" s="48">
        <f t="shared" si="4"/>
        <v>71.428571428571431</v>
      </c>
      <c r="O24" s="78">
        <v>0</v>
      </c>
      <c r="P24" s="78">
        <v>1</v>
      </c>
      <c r="Q24" s="79">
        <v>1</v>
      </c>
      <c r="R24" s="79">
        <v>1</v>
      </c>
      <c r="S24" s="80">
        <v>1</v>
      </c>
      <c r="T24" s="80">
        <v>1</v>
      </c>
      <c r="U24" s="80">
        <v>0</v>
      </c>
      <c r="V24" s="84">
        <f t="shared" si="5"/>
        <v>5</v>
      </c>
      <c r="W24" s="81">
        <f t="shared" si="6"/>
        <v>0</v>
      </c>
      <c r="X24" s="81">
        <f t="shared" si="6"/>
        <v>50</v>
      </c>
      <c r="Y24" s="81">
        <f t="shared" si="6"/>
        <v>50</v>
      </c>
      <c r="Z24" s="81">
        <f t="shared" si="6"/>
        <v>50</v>
      </c>
      <c r="AA24" s="81">
        <f t="shared" si="6"/>
        <v>50</v>
      </c>
      <c r="AB24" s="81">
        <f t="shared" si="6"/>
        <v>50</v>
      </c>
      <c r="AC24" s="76">
        <f t="shared" si="7"/>
        <v>0</v>
      </c>
      <c r="AD24" s="49">
        <f t="shared" si="8"/>
        <v>71.428571428571431</v>
      </c>
    </row>
    <row r="25" spans="1:30" x14ac:dyDescent="0.45">
      <c r="A25" s="41">
        <v>73</v>
      </c>
      <c r="B25" s="42" t="s">
        <v>221</v>
      </c>
      <c r="C25" s="43" t="s">
        <v>231</v>
      </c>
      <c r="D25" s="42" t="s">
        <v>232</v>
      </c>
      <c r="E25" s="44">
        <v>6</v>
      </c>
      <c r="F25" s="41">
        <v>3</v>
      </c>
      <c r="G25" s="45">
        <v>0.63</v>
      </c>
      <c r="H25" s="50">
        <v>7326011.3799999999</v>
      </c>
      <c r="I25" s="58"/>
      <c r="J25" s="72">
        <f t="shared" si="0"/>
        <v>100</v>
      </c>
      <c r="K25" s="72">
        <f t="shared" si="1"/>
        <v>100</v>
      </c>
      <c r="L25" s="72">
        <f t="shared" si="2"/>
        <v>50</v>
      </c>
      <c r="M25" s="72">
        <f t="shared" si="3"/>
        <v>0</v>
      </c>
      <c r="N25" s="48">
        <f t="shared" si="4"/>
        <v>71.428571428571431</v>
      </c>
      <c r="O25" s="78">
        <v>1</v>
      </c>
      <c r="P25" s="78">
        <v>1</v>
      </c>
      <c r="Q25" s="79">
        <v>1</v>
      </c>
      <c r="R25" s="79">
        <v>1</v>
      </c>
      <c r="S25" s="80">
        <v>0</v>
      </c>
      <c r="T25" s="80">
        <v>1</v>
      </c>
      <c r="U25" s="80">
        <v>0</v>
      </c>
      <c r="V25" s="84">
        <f t="shared" si="5"/>
        <v>5</v>
      </c>
      <c r="W25" s="81">
        <f t="shared" si="6"/>
        <v>50</v>
      </c>
      <c r="X25" s="81">
        <f t="shared" si="6"/>
        <v>50</v>
      </c>
      <c r="Y25" s="81">
        <f t="shared" si="6"/>
        <v>50</v>
      </c>
      <c r="Z25" s="81">
        <f t="shared" si="6"/>
        <v>50</v>
      </c>
      <c r="AA25" s="81">
        <f t="shared" si="6"/>
        <v>0</v>
      </c>
      <c r="AB25" s="81">
        <f t="shared" si="6"/>
        <v>50</v>
      </c>
      <c r="AC25" s="76">
        <f t="shared" si="7"/>
        <v>0</v>
      </c>
      <c r="AD25" s="49">
        <f t="shared" si="8"/>
        <v>71.428571428571431</v>
      </c>
    </row>
    <row r="26" spans="1:30" x14ac:dyDescent="0.45">
      <c r="A26" s="41">
        <v>74</v>
      </c>
      <c r="B26" s="42" t="s">
        <v>221</v>
      </c>
      <c r="C26" s="43" t="s">
        <v>233</v>
      </c>
      <c r="D26" s="42" t="s">
        <v>234</v>
      </c>
      <c r="E26" s="44">
        <v>13</v>
      </c>
      <c r="F26" s="41">
        <v>3</v>
      </c>
      <c r="G26" s="54">
        <v>0.47</v>
      </c>
      <c r="H26" s="50">
        <v>26200937.84</v>
      </c>
      <c r="I26" s="58"/>
      <c r="J26" s="72">
        <f t="shared" si="0"/>
        <v>100</v>
      </c>
      <c r="K26" s="72">
        <f t="shared" si="1"/>
        <v>100</v>
      </c>
      <c r="L26" s="72">
        <f t="shared" si="2"/>
        <v>100</v>
      </c>
      <c r="M26" s="72">
        <f t="shared" si="3"/>
        <v>0</v>
      </c>
      <c r="N26" s="48">
        <f t="shared" si="4"/>
        <v>85.714285714285708</v>
      </c>
      <c r="O26" s="78">
        <v>1</v>
      </c>
      <c r="P26" s="78">
        <v>1</v>
      </c>
      <c r="Q26" s="79">
        <v>1</v>
      </c>
      <c r="R26" s="79">
        <v>1</v>
      </c>
      <c r="S26" s="80">
        <v>1</v>
      </c>
      <c r="T26" s="80">
        <v>1</v>
      </c>
      <c r="U26" s="80">
        <v>0</v>
      </c>
      <c r="V26" s="84">
        <f t="shared" si="5"/>
        <v>6</v>
      </c>
      <c r="W26" s="81">
        <f t="shared" si="6"/>
        <v>50</v>
      </c>
      <c r="X26" s="81">
        <f t="shared" si="6"/>
        <v>50</v>
      </c>
      <c r="Y26" s="81">
        <f t="shared" si="6"/>
        <v>50</v>
      </c>
      <c r="Z26" s="81">
        <f t="shared" si="6"/>
        <v>50</v>
      </c>
      <c r="AA26" s="81">
        <f t="shared" si="6"/>
        <v>50</v>
      </c>
      <c r="AB26" s="81">
        <f t="shared" si="6"/>
        <v>50</v>
      </c>
      <c r="AC26" s="76">
        <f t="shared" si="7"/>
        <v>0</v>
      </c>
      <c r="AD26" s="49">
        <f t="shared" si="8"/>
        <v>85.714285714285708</v>
      </c>
    </row>
    <row r="27" spans="1:30" x14ac:dyDescent="0.45">
      <c r="A27" s="41">
        <v>80</v>
      </c>
      <c r="B27" s="42" t="s">
        <v>221</v>
      </c>
      <c r="C27" s="43" t="s">
        <v>245</v>
      </c>
      <c r="D27" s="42" t="s">
        <v>246</v>
      </c>
      <c r="E27" s="44">
        <v>6</v>
      </c>
      <c r="F27" s="41">
        <v>1</v>
      </c>
      <c r="G27" s="45">
        <v>1.73</v>
      </c>
      <c r="H27" s="50">
        <v>-6096380.1399999997</v>
      </c>
      <c r="I27" s="47"/>
      <c r="J27" s="72">
        <f t="shared" si="0"/>
        <v>100</v>
      </c>
      <c r="K27" s="72">
        <f t="shared" si="1"/>
        <v>100</v>
      </c>
      <c r="L27" s="72">
        <f t="shared" si="2"/>
        <v>50</v>
      </c>
      <c r="M27" s="72">
        <f t="shared" si="3"/>
        <v>0</v>
      </c>
      <c r="N27" s="48">
        <f t="shared" si="4"/>
        <v>71.428571428571431</v>
      </c>
      <c r="O27" s="78">
        <v>1</v>
      </c>
      <c r="P27" s="78">
        <v>1</v>
      </c>
      <c r="Q27" s="79">
        <v>1</v>
      </c>
      <c r="R27" s="79">
        <v>1</v>
      </c>
      <c r="S27" s="80">
        <v>0</v>
      </c>
      <c r="T27" s="80">
        <v>1</v>
      </c>
      <c r="U27" s="80">
        <v>0</v>
      </c>
      <c r="V27" s="84">
        <f t="shared" si="5"/>
        <v>5</v>
      </c>
      <c r="W27" s="81">
        <f t="shared" si="6"/>
        <v>50</v>
      </c>
      <c r="X27" s="81">
        <f t="shared" si="6"/>
        <v>50</v>
      </c>
      <c r="Y27" s="81">
        <f t="shared" si="6"/>
        <v>50</v>
      </c>
      <c r="Z27" s="81">
        <f t="shared" si="6"/>
        <v>50</v>
      </c>
      <c r="AA27" s="81">
        <f t="shared" si="6"/>
        <v>0</v>
      </c>
      <c r="AB27" s="81">
        <f t="shared" si="6"/>
        <v>50</v>
      </c>
      <c r="AC27" s="76">
        <f t="shared" si="7"/>
        <v>0</v>
      </c>
      <c r="AD27" s="49">
        <f t="shared" si="8"/>
        <v>71.428571428571431</v>
      </c>
    </row>
    <row r="28" spans="1:30" x14ac:dyDescent="0.45">
      <c r="A28" s="41">
        <v>83</v>
      </c>
      <c r="B28" s="42" t="s">
        <v>221</v>
      </c>
      <c r="C28" s="43" t="s">
        <v>251</v>
      </c>
      <c r="D28" s="42" t="s">
        <v>252</v>
      </c>
      <c r="E28" s="44">
        <v>5</v>
      </c>
      <c r="F28" s="41">
        <v>3</v>
      </c>
      <c r="G28" s="54">
        <v>0.44</v>
      </c>
      <c r="H28" s="50">
        <v>-970535.93</v>
      </c>
      <c r="I28" s="58"/>
      <c r="J28" s="72">
        <f t="shared" si="0"/>
        <v>50</v>
      </c>
      <c r="K28" s="72">
        <f t="shared" si="1"/>
        <v>100</v>
      </c>
      <c r="L28" s="72">
        <f t="shared" si="2"/>
        <v>50</v>
      </c>
      <c r="M28" s="72">
        <f t="shared" si="3"/>
        <v>0</v>
      </c>
      <c r="N28" s="51">
        <f t="shared" si="4"/>
        <v>57.142857142857139</v>
      </c>
      <c r="O28" s="78">
        <v>0</v>
      </c>
      <c r="P28" s="78">
        <v>1</v>
      </c>
      <c r="Q28" s="79">
        <v>1</v>
      </c>
      <c r="R28" s="79">
        <v>1</v>
      </c>
      <c r="S28" s="80">
        <v>1</v>
      </c>
      <c r="T28" s="80">
        <v>0</v>
      </c>
      <c r="U28" s="80">
        <v>0</v>
      </c>
      <c r="V28" s="84">
        <f t="shared" si="5"/>
        <v>4</v>
      </c>
      <c r="W28" s="81">
        <f t="shared" si="6"/>
        <v>0</v>
      </c>
      <c r="X28" s="81">
        <f t="shared" si="6"/>
        <v>50</v>
      </c>
      <c r="Y28" s="81">
        <f t="shared" si="6"/>
        <v>50</v>
      </c>
      <c r="Z28" s="81">
        <f t="shared" si="6"/>
        <v>50</v>
      </c>
      <c r="AA28" s="81">
        <f t="shared" si="6"/>
        <v>50</v>
      </c>
      <c r="AB28" s="81">
        <f t="shared" si="6"/>
        <v>0</v>
      </c>
      <c r="AC28" s="76">
        <f t="shared" si="7"/>
        <v>0</v>
      </c>
      <c r="AD28" s="57">
        <f t="shared" si="8"/>
        <v>57.142857142857139</v>
      </c>
    </row>
    <row r="29" spans="1:30" x14ac:dyDescent="0.45">
      <c r="A29" s="41">
        <v>88</v>
      </c>
      <c r="B29" s="42" t="s">
        <v>221</v>
      </c>
      <c r="C29" s="43" t="s">
        <v>261</v>
      </c>
      <c r="D29" s="42" t="s">
        <v>262</v>
      </c>
      <c r="E29" s="44">
        <v>3</v>
      </c>
      <c r="F29" s="41">
        <v>1</v>
      </c>
      <c r="G29" s="45">
        <v>1.94</v>
      </c>
      <c r="H29" s="60">
        <v>3926872.79</v>
      </c>
      <c r="I29" s="47"/>
      <c r="J29" s="72">
        <f t="shared" si="0"/>
        <v>50</v>
      </c>
      <c r="K29" s="72">
        <f t="shared" si="1"/>
        <v>100</v>
      </c>
      <c r="L29" s="72">
        <f t="shared" si="2"/>
        <v>100</v>
      </c>
      <c r="M29" s="72">
        <f t="shared" si="3"/>
        <v>0</v>
      </c>
      <c r="N29" s="48">
        <f t="shared" si="4"/>
        <v>71.428571428571431</v>
      </c>
      <c r="O29" s="78">
        <v>0</v>
      </c>
      <c r="P29" s="78">
        <v>1</v>
      </c>
      <c r="Q29" s="79">
        <v>1</v>
      </c>
      <c r="R29" s="79">
        <v>1</v>
      </c>
      <c r="S29" s="80">
        <v>1</v>
      </c>
      <c r="T29" s="80">
        <v>1</v>
      </c>
      <c r="U29" s="80">
        <v>0</v>
      </c>
      <c r="V29" s="84">
        <f t="shared" si="5"/>
        <v>5</v>
      </c>
      <c r="W29" s="81">
        <f t="shared" si="6"/>
        <v>0</v>
      </c>
      <c r="X29" s="81">
        <f t="shared" si="6"/>
        <v>50</v>
      </c>
      <c r="Y29" s="81">
        <f t="shared" si="6"/>
        <v>50</v>
      </c>
      <c r="Z29" s="81">
        <f t="shared" si="6"/>
        <v>50</v>
      </c>
      <c r="AA29" s="81">
        <f t="shared" si="6"/>
        <v>50</v>
      </c>
      <c r="AB29" s="81">
        <f t="shared" si="6"/>
        <v>50</v>
      </c>
      <c r="AC29" s="76">
        <f t="shared" si="7"/>
        <v>0</v>
      </c>
      <c r="AD29" s="49">
        <f t="shared" si="8"/>
        <v>71.428571428571431</v>
      </c>
    </row>
    <row r="30" spans="1:30" x14ac:dyDescent="0.45">
      <c r="A30" s="41">
        <v>2</v>
      </c>
      <c r="B30" s="42" t="s">
        <v>86</v>
      </c>
      <c r="C30" s="43" t="s">
        <v>89</v>
      </c>
      <c r="D30" s="42" t="s">
        <v>90</v>
      </c>
      <c r="E30" s="44">
        <v>6</v>
      </c>
      <c r="F30" s="41">
        <v>1</v>
      </c>
      <c r="G30" s="45">
        <v>2.5099999999999998</v>
      </c>
      <c r="H30" s="50">
        <v>-11466462.92</v>
      </c>
      <c r="I30" s="47"/>
      <c r="J30" s="72">
        <f t="shared" si="0"/>
        <v>0</v>
      </c>
      <c r="K30" s="72">
        <f t="shared" si="1"/>
        <v>50</v>
      </c>
      <c r="L30" s="72">
        <f t="shared" si="2"/>
        <v>100</v>
      </c>
      <c r="M30" s="72">
        <f t="shared" si="3"/>
        <v>0</v>
      </c>
      <c r="N30" s="48">
        <f t="shared" si="4"/>
        <v>42.857142857142854</v>
      </c>
      <c r="O30" s="78">
        <v>0</v>
      </c>
      <c r="P30" s="78">
        <v>0</v>
      </c>
      <c r="Q30" s="79">
        <v>0</v>
      </c>
      <c r="R30" s="79">
        <v>1</v>
      </c>
      <c r="S30" s="80">
        <v>1</v>
      </c>
      <c r="T30" s="80">
        <v>1</v>
      </c>
      <c r="U30" s="80">
        <v>0</v>
      </c>
      <c r="V30" s="84">
        <f t="shared" si="5"/>
        <v>3</v>
      </c>
      <c r="W30" s="81">
        <f t="shared" si="6"/>
        <v>0</v>
      </c>
      <c r="X30" s="81">
        <f t="shared" si="6"/>
        <v>0</v>
      </c>
      <c r="Y30" s="81">
        <f t="shared" si="6"/>
        <v>0</v>
      </c>
      <c r="Z30" s="81">
        <f t="shared" si="6"/>
        <v>50</v>
      </c>
      <c r="AA30" s="81">
        <f t="shared" si="6"/>
        <v>50</v>
      </c>
      <c r="AB30" s="81">
        <f t="shared" si="6"/>
        <v>50</v>
      </c>
      <c r="AC30" s="76">
        <f t="shared" si="7"/>
        <v>0</v>
      </c>
      <c r="AD30" s="49">
        <f t="shared" si="8"/>
        <v>42.857142857142854</v>
      </c>
    </row>
    <row r="31" spans="1:30" x14ac:dyDescent="0.45">
      <c r="A31" s="41">
        <v>3</v>
      </c>
      <c r="B31" s="42" t="s">
        <v>86</v>
      </c>
      <c r="C31" s="43" t="s">
        <v>91</v>
      </c>
      <c r="D31" s="42" t="s">
        <v>92</v>
      </c>
      <c r="E31" s="44">
        <v>6</v>
      </c>
      <c r="F31" s="41">
        <v>1</v>
      </c>
      <c r="G31" s="45">
        <v>2.8</v>
      </c>
      <c r="H31" s="50">
        <v>-18233773.800000001</v>
      </c>
      <c r="I31" s="47"/>
      <c r="J31" s="72">
        <f t="shared" si="0"/>
        <v>0</v>
      </c>
      <c r="K31" s="72">
        <f t="shared" si="1"/>
        <v>50</v>
      </c>
      <c r="L31" s="72">
        <f t="shared" si="2"/>
        <v>50</v>
      </c>
      <c r="M31" s="72">
        <f t="shared" si="3"/>
        <v>0</v>
      </c>
      <c r="N31" s="51">
        <f t="shared" si="4"/>
        <v>28.571428571428569</v>
      </c>
      <c r="O31" s="78">
        <v>0</v>
      </c>
      <c r="P31" s="78">
        <v>0</v>
      </c>
      <c r="Q31" s="79">
        <v>0</v>
      </c>
      <c r="R31" s="79">
        <v>1</v>
      </c>
      <c r="S31" s="80">
        <v>1</v>
      </c>
      <c r="T31" s="80">
        <v>0</v>
      </c>
      <c r="U31" s="80">
        <v>0</v>
      </c>
      <c r="V31" s="84">
        <f t="shared" si="5"/>
        <v>2</v>
      </c>
      <c r="W31" s="81">
        <f t="shared" si="6"/>
        <v>0</v>
      </c>
      <c r="X31" s="81">
        <f t="shared" si="6"/>
        <v>0</v>
      </c>
      <c r="Y31" s="81">
        <f t="shared" si="6"/>
        <v>0</v>
      </c>
      <c r="Z31" s="81">
        <f t="shared" si="6"/>
        <v>50</v>
      </c>
      <c r="AA31" s="81">
        <f t="shared" si="6"/>
        <v>50</v>
      </c>
      <c r="AB31" s="81">
        <f t="shared" si="6"/>
        <v>0</v>
      </c>
      <c r="AC31" s="76">
        <f t="shared" si="7"/>
        <v>0</v>
      </c>
      <c r="AD31" s="57">
        <f t="shared" si="8"/>
        <v>28.571428571428569</v>
      </c>
    </row>
    <row r="32" spans="1:30" x14ac:dyDescent="0.45">
      <c r="A32" s="41">
        <v>4</v>
      </c>
      <c r="B32" s="42" t="s">
        <v>86</v>
      </c>
      <c r="C32" s="43" t="s">
        <v>93</v>
      </c>
      <c r="D32" s="42" t="s">
        <v>94</v>
      </c>
      <c r="E32" s="44">
        <v>5</v>
      </c>
      <c r="F32" s="41">
        <v>1</v>
      </c>
      <c r="G32" s="45">
        <v>1.4</v>
      </c>
      <c r="H32" s="50">
        <v>-17222708.920000002</v>
      </c>
      <c r="I32" s="47"/>
      <c r="J32" s="72">
        <f t="shared" si="0"/>
        <v>50</v>
      </c>
      <c r="K32" s="72">
        <f t="shared" si="1"/>
        <v>100</v>
      </c>
      <c r="L32" s="72">
        <f t="shared" si="2"/>
        <v>100</v>
      </c>
      <c r="M32" s="72">
        <f t="shared" si="3"/>
        <v>0</v>
      </c>
      <c r="N32" s="48">
        <f t="shared" si="4"/>
        <v>71.428571428571431</v>
      </c>
      <c r="O32" s="78">
        <v>0</v>
      </c>
      <c r="P32" s="78">
        <v>1</v>
      </c>
      <c r="Q32" s="79">
        <v>1</v>
      </c>
      <c r="R32" s="79">
        <v>1</v>
      </c>
      <c r="S32" s="80">
        <v>1</v>
      </c>
      <c r="T32" s="80">
        <v>1</v>
      </c>
      <c r="U32" s="80">
        <v>0</v>
      </c>
      <c r="V32" s="84">
        <f t="shared" si="5"/>
        <v>5</v>
      </c>
      <c r="W32" s="81">
        <f t="shared" si="6"/>
        <v>0</v>
      </c>
      <c r="X32" s="81">
        <f t="shared" si="6"/>
        <v>50</v>
      </c>
      <c r="Y32" s="81">
        <f t="shared" si="6"/>
        <v>50</v>
      </c>
      <c r="Z32" s="81">
        <f t="shared" si="6"/>
        <v>50</v>
      </c>
      <c r="AA32" s="81">
        <f t="shared" si="6"/>
        <v>50</v>
      </c>
      <c r="AB32" s="81">
        <f t="shared" si="6"/>
        <v>50</v>
      </c>
      <c r="AC32" s="76">
        <f t="shared" si="7"/>
        <v>0</v>
      </c>
      <c r="AD32" s="49">
        <f t="shared" si="8"/>
        <v>71.428571428571431</v>
      </c>
    </row>
    <row r="33" spans="1:30" x14ac:dyDescent="0.45">
      <c r="A33" s="41">
        <v>6</v>
      </c>
      <c r="B33" s="42" t="s">
        <v>86</v>
      </c>
      <c r="C33" s="43" t="s">
        <v>97</v>
      </c>
      <c r="D33" s="42" t="s">
        <v>98</v>
      </c>
      <c r="E33" s="44">
        <v>6</v>
      </c>
      <c r="F33" s="41">
        <v>3</v>
      </c>
      <c r="G33" s="45">
        <v>0.66</v>
      </c>
      <c r="H33" s="50">
        <v>-1975823.87</v>
      </c>
      <c r="I33" s="52"/>
      <c r="J33" s="72">
        <f t="shared" si="0"/>
        <v>100</v>
      </c>
      <c r="K33" s="72">
        <f t="shared" si="1"/>
        <v>100</v>
      </c>
      <c r="L33" s="72">
        <f t="shared" si="2"/>
        <v>100</v>
      </c>
      <c r="M33" s="72">
        <f t="shared" si="3"/>
        <v>0</v>
      </c>
      <c r="N33" s="48">
        <f t="shared" si="4"/>
        <v>85.714285714285708</v>
      </c>
      <c r="O33" s="78">
        <v>1</v>
      </c>
      <c r="P33" s="78">
        <v>1</v>
      </c>
      <c r="Q33" s="79">
        <v>1</v>
      </c>
      <c r="R33" s="79">
        <v>1</v>
      </c>
      <c r="S33" s="80">
        <v>1</v>
      </c>
      <c r="T33" s="80">
        <v>1</v>
      </c>
      <c r="U33" s="80">
        <v>0</v>
      </c>
      <c r="V33" s="84">
        <f t="shared" si="5"/>
        <v>6</v>
      </c>
      <c r="W33" s="81">
        <f t="shared" si="6"/>
        <v>50</v>
      </c>
      <c r="X33" s="81">
        <f t="shared" si="6"/>
        <v>50</v>
      </c>
      <c r="Y33" s="81">
        <f t="shared" si="6"/>
        <v>50</v>
      </c>
      <c r="Z33" s="81">
        <f t="shared" si="6"/>
        <v>50</v>
      </c>
      <c r="AA33" s="81">
        <f t="shared" si="6"/>
        <v>50</v>
      </c>
      <c r="AB33" s="81">
        <f t="shared" si="6"/>
        <v>50</v>
      </c>
      <c r="AC33" s="76">
        <f t="shared" si="7"/>
        <v>0</v>
      </c>
      <c r="AD33" s="49">
        <f t="shared" si="8"/>
        <v>85.714285714285708</v>
      </c>
    </row>
    <row r="34" spans="1:30" x14ac:dyDescent="0.45">
      <c r="A34" s="41">
        <v>7</v>
      </c>
      <c r="B34" s="42" t="s">
        <v>86</v>
      </c>
      <c r="C34" s="43" t="s">
        <v>99</v>
      </c>
      <c r="D34" s="42" t="s">
        <v>100</v>
      </c>
      <c r="E34" s="44">
        <v>6</v>
      </c>
      <c r="F34" s="41">
        <v>1</v>
      </c>
      <c r="G34" s="45">
        <v>1.23</v>
      </c>
      <c r="H34" s="50">
        <v>-18444813.989999998</v>
      </c>
      <c r="I34" s="47"/>
      <c r="J34" s="72">
        <f t="shared" si="0"/>
        <v>50</v>
      </c>
      <c r="K34" s="72">
        <f t="shared" si="1"/>
        <v>100</v>
      </c>
      <c r="L34" s="72">
        <f t="shared" si="2"/>
        <v>100</v>
      </c>
      <c r="M34" s="72">
        <f t="shared" si="3"/>
        <v>0</v>
      </c>
      <c r="N34" s="48">
        <f t="shared" si="4"/>
        <v>71.428571428571431</v>
      </c>
      <c r="O34" s="78">
        <v>0</v>
      </c>
      <c r="P34" s="78">
        <v>1</v>
      </c>
      <c r="Q34" s="79">
        <v>1</v>
      </c>
      <c r="R34" s="79">
        <v>1</v>
      </c>
      <c r="S34" s="80">
        <v>1</v>
      </c>
      <c r="T34" s="80">
        <v>1</v>
      </c>
      <c r="U34" s="80">
        <v>0</v>
      </c>
      <c r="V34" s="84">
        <f t="shared" si="5"/>
        <v>5</v>
      </c>
      <c r="W34" s="81">
        <f t="shared" si="6"/>
        <v>0</v>
      </c>
      <c r="X34" s="81">
        <f t="shared" si="6"/>
        <v>50</v>
      </c>
      <c r="Y34" s="81">
        <f t="shared" si="6"/>
        <v>50</v>
      </c>
      <c r="Z34" s="81">
        <f t="shared" si="6"/>
        <v>50</v>
      </c>
      <c r="AA34" s="81">
        <f t="shared" si="6"/>
        <v>50</v>
      </c>
      <c r="AB34" s="81">
        <f t="shared" si="6"/>
        <v>50</v>
      </c>
      <c r="AC34" s="76">
        <f t="shared" si="7"/>
        <v>0</v>
      </c>
      <c r="AD34" s="49">
        <f t="shared" si="8"/>
        <v>71.428571428571431</v>
      </c>
    </row>
    <row r="35" spans="1:30" x14ac:dyDescent="0.45">
      <c r="A35" s="41">
        <v>8</v>
      </c>
      <c r="B35" s="42" t="s">
        <v>86</v>
      </c>
      <c r="C35" s="43" t="s">
        <v>101</v>
      </c>
      <c r="D35" s="42" t="s">
        <v>102</v>
      </c>
      <c r="E35" s="44">
        <v>12</v>
      </c>
      <c r="F35" s="41">
        <v>3</v>
      </c>
      <c r="G35" s="45">
        <v>0.56999999999999995</v>
      </c>
      <c r="H35" s="50">
        <v>-16757504.529999999</v>
      </c>
      <c r="I35" s="47"/>
      <c r="J35" s="72">
        <f t="shared" si="0"/>
        <v>50</v>
      </c>
      <c r="K35" s="72">
        <f t="shared" si="1"/>
        <v>100</v>
      </c>
      <c r="L35" s="72">
        <f t="shared" si="2"/>
        <v>100</v>
      </c>
      <c r="M35" s="72">
        <f t="shared" si="3"/>
        <v>0</v>
      </c>
      <c r="N35" s="48">
        <f t="shared" si="4"/>
        <v>71.428571428571431</v>
      </c>
      <c r="O35" s="78">
        <v>0</v>
      </c>
      <c r="P35" s="78">
        <v>1</v>
      </c>
      <c r="Q35" s="79">
        <v>1</v>
      </c>
      <c r="R35" s="79">
        <v>1</v>
      </c>
      <c r="S35" s="80">
        <v>1</v>
      </c>
      <c r="T35" s="80">
        <v>1</v>
      </c>
      <c r="U35" s="80">
        <v>0</v>
      </c>
      <c r="V35" s="84">
        <f t="shared" si="5"/>
        <v>5</v>
      </c>
      <c r="W35" s="81">
        <f t="shared" si="6"/>
        <v>0</v>
      </c>
      <c r="X35" s="81">
        <f t="shared" si="6"/>
        <v>50</v>
      </c>
      <c r="Y35" s="81">
        <f t="shared" si="6"/>
        <v>50</v>
      </c>
      <c r="Z35" s="81">
        <f t="shared" si="6"/>
        <v>50</v>
      </c>
      <c r="AA35" s="81">
        <f t="shared" si="6"/>
        <v>50</v>
      </c>
      <c r="AB35" s="81">
        <f t="shared" si="6"/>
        <v>50</v>
      </c>
      <c r="AC35" s="76">
        <f t="shared" si="7"/>
        <v>0</v>
      </c>
      <c r="AD35" s="49">
        <f t="shared" si="8"/>
        <v>71.428571428571431</v>
      </c>
    </row>
    <row r="36" spans="1:30" x14ac:dyDescent="0.45">
      <c r="A36" s="41">
        <v>9</v>
      </c>
      <c r="B36" s="42" t="s">
        <v>86</v>
      </c>
      <c r="C36" s="43" t="s">
        <v>103</v>
      </c>
      <c r="D36" s="42" t="s">
        <v>104</v>
      </c>
      <c r="E36" s="44">
        <v>6</v>
      </c>
      <c r="F36" s="41">
        <v>1</v>
      </c>
      <c r="G36" s="45">
        <v>0.95</v>
      </c>
      <c r="H36" s="50">
        <v>-15874296.289999999</v>
      </c>
      <c r="I36" s="47"/>
      <c r="J36" s="72">
        <f t="shared" si="0"/>
        <v>50</v>
      </c>
      <c r="K36" s="72">
        <f t="shared" si="1"/>
        <v>100</v>
      </c>
      <c r="L36" s="72">
        <f t="shared" si="2"/>
        <v>50</v>
      </c>
      <c r="M36" s="72">
        <f t="shared" si="3"/>
        <v>0</v>
      </c>
      <c r="N36" s="48">
        <f t="shared" si="4"/>
        <v>57.142857142857139</v>
      </c>
      <c r="O36" s="78">
        <v>0</v>
      </c>
      <c r="P36" s="78">
        <v>1</v>
      </c>
      <c r="Q36" s="79">
        <v>1</v>
      </c>
      <c r="R36" s="79">
        <v>1</v>
      </c>
      <c r="S36" s="80">
        <v>1</v>
      </c>
      <c r="T36" s="80">
        <v>0</v>
      </c>
      <c r="U36" s="80">
        <v>0</v>
      </c>
      <c r="V36" s="84">
        <f t="shared" si="5"/>
        <v>4</v>
      </c>
      <c r="W36" s="81">
        <f t="shared" si="6"/>
        <v>0</v>
      </c>
      <c r="X36" s="81">
        <f t="shared" si="6"/>
        <v>50</v>
      </c>
      <c r="Y36" s="81">
        <f t="shared" si="6"/>
        <v>50</v>
      </c>
      <c r="Z36" s="81">
        <f t="shared" si="6"/>
        <v>50</v>
      </c>
      <c r="AA36" s="81">
        <f t="shared" si="6"/>
        <v>50</v>
      </c>
      <c r="AB36" s="81">
        <f t="shared" si="6"/>
        <v>0</v>
      </c>
      <c r="AC36" s="76">
        <f t="shared" si="7"/>
        <v>0</v>
      </c>
      <c r="AD36" s="49">
        <f t="shared" si="8"/>
        <v>57.142857142857139</v>
      </c>
    </row>
    <row r="37" spans="1:30" x14ac:dyDescent="0.45">
      <c r="A37" s="41">
        <v>10</v>
      </c>
      <c r="B37" s="42" t="s">
        <v>86</v>
      </c>
      <c r="C37" s="43" t="s">
        <v>105</v>
      </c>
      <c r="D37" s="42" t="s">
        <v>106</v>
      </c>
      <c r="E37" s="44">
        <v>6</v>
      </c>
      <c r="F37" s="41">
        <v>3</v>
      </c>
      <c r="G37" s="45">
        <v>0.77</v>
      </c>
      <c r="H37" s="50">
        <v>-22227465.600000001</v>
      </c>
      <c r="I37" s="47"/>
      <c r="J37" s="72">
        <f t="shared" si="0"/>
        <v>100</v>
      </c>
      <c r="K37" s="72">
        <f t="shared" si="1"/>
        <v>100</v>
      </c>
      <c r="L37" s="72">
        <f t="shared" si="2"/>
        <v>50</v>
      </c>
      <c r="M37" s="72">
        <f t="shared" si="3"/>
        <v>0</v>
      </c>
      <c r="N37" s="48">
        <f t="shared" si="4"/>
        <v>71.428571428571431</v>
      </c>
      <c r="O37" s="78">
        <v>1</v>
      </c>
      <c r="P37" s="78">
        <v>1</v>
      </c>
      <c r="Q37" s="79">
        <v>1</v>
      </c>
      <c r="R37" s="79">
        <v>1</v>
      </c>
      <c r="S37" s="80">
        <v>1</v>
      </c>
      <c r="T37" s="80">
        <v>0</v>
      </c>
      <c r="U37" s="80">
        <v>0</v>
      </c>
      <c r="V37" s="84">
        <f t="shared" si="5"/>
        <v>5</v>
      </c>
      <c r="W37" s="81">
        <f t="shared" ref="W37:AB68" si="9">IF(O37=1,50,0)</f>
        <v>50</v>
      </c>
      <c r="X37" s="81">
        <f t="shared" si="9"/>
        <v>50</v>
      </c>
      <c r="Y37" s="81">
        <f t="shared" si="9"/>
        <v>50</v>
      </c>
      <c r="Z37" s="81">
        <f t="shared" si="9"/>
        <v>50</v>
      </c>
      <c r="AA37" s="81">
        <f t="shared" si="9"/>
        <v>50</v>
      </c>
      <c r="AB37" s="81">
        <f t="shared" si="9"/>
        <v>0</v>
      </c>
      <c r="AC37" s="76">
        <f t="shared" si="7"/>
        <v>0</v>
      </c>
      <c r="AD37" s="49">
        <f t="shared" si="8"/>
        <v>71.428571428571431</v>
      </c>
    </row>
    <row r="38" spans="1:30" x14ac:dyDescent="0.45">
      <c r="A38" s="41">
        <v>11</v>
      </c>
      <c r="B38" s="42" t="s">
        <v>86</v>
      </c>
      <c r="C38" s="43" t="s">
        <v>107</v>
      </c>
      <c r="D38" s="42" t="s">
        <v>108</v>
      </c>
      <c r="E38" s="44">
        <v>13</v>
      </c>
      <c r="F38" s="41">
        <v>5</v>
      </c>
      <c r="G38" s="54">
        <v>0.32</v>
      </c>
      <c r="H38" s="50">
        <v>6499852.71</v>
      </c>
      <c r="I38" s="53" t="s">
        <v>10</v>
      </c>
      <c r="J38" s="72">
        <f t="shared" si="0"/>
        <v>50</v>
      </c>
      <c r="K38" s="72">
        <f t="shared" si="1"/>
        <v>100</v>
      </c>
      <c r="L38" s="72">
        <f t="shared" si="2"/>
        <v>50</v>
      </c>
      <c r="M38" s="72">
        <f t="shared" si="3"/>
        <v>0</v>
      </c>
      <c r="N38" s="48">
        <f t="shared" si="4"/>
        <v>57.142857142857139</v>
      </c>
      <c r="O38" s="78">
        <v>0</v>
      </c>
      <c r="P38" s="78">
        <v>1</v>
      </c>
      <c r="Q38" s="79">
        <v>1</v>
      </c>
      <c r="R38" s="79">
        <v>1</v>
      </c>
      <c r="S38" s="80">
        <v>1</v>
      </c>
      <c r="T38" s="80">
        <v>0</v>
      </c>
      <c r="U38" s="80">
        <v>0</v>
      </c>
      <c r="V38" s="84">
        <f t="shared" si="5"/>
        <v>4</v>
      </c>
      <c r="W38" s="81">
        <f t="shared" si="9"/>
        <v>0</v>
      </c>
      <c r="X38" s="81">
        <f t="shared" si="9"/>
        <v>50</v>
      </c>
      <c r="Y38" s="81">
        <f t="shared" si="9"/>
        <v>50</v>
      </c>
      <c r="Z38" s="81">
        <f t="shared" si="9"/>
        <v>50</v>
      </c>
      <c r="AA38" s="81">
        <f t="shared" si="9"/>
        <v>50</v>
      </c>
      <c r="AB38" s="81">
        <f t="shared" si="9"/>
        <v>0</v>
      </c>
      <c r="AC38" s="76">
        <f t="shared" si="7"/>
        <v>0</v>
      </c>
      <c r="AD38" s="49">
        <f t="shared" si="8"/>
        <v>57.142857142857139</v>
      </c>
    </row>
    <row r="39" spans="1:30" x14ac:dyDescent="0.45">
      <c r="A39" s="41">
        <v>13</v>
      </c>
      <c r="B39" s="42" t="s">
        <v>111</v>
      </c>
      <c r="C39" s="43" t="s">
        <v>112</v>
      </c>
      <c r="D39" s="55" t="s">
        <v>111</v>
      </c>
      <c r="E39" s="56">
        <v>16</v>
      </c>
      <c r="F39" s="41">
        <v>0</v>
      </c>
      <c r="G39" s="45">
        <v>0.99</v>
      </c>
      <c r="H39" s="50">
        <v>295921272.38999999</v>
      </c>
      <c r="I39" s="47"/>
      <c r="J39" s="72">
        <f t="shared" si="0"/>
        <v>0</v>
      </c>
      <c r="K39" s="72">
        <f t="shared" si="1"/>
        <v>50</v>
      </c>
      <c r="L39" s="72">
        <f t="shared" si="2"/>
        <v>0</v>
      </c>
      <c r="M39" s="72">
        <f t="shared" si="3"/>
        <v>0</v>
      </c>
      <c r="N39" s="51">
        <f t="shared" si="4"/>
        <v>14.285714285714285</v>
      </c>
      <c r="O39" s="78">
        <v>0</v>
      </c>
      <c r="P39" s="78">
        <v>0</v>
      </c>
      <c r="Q39" s="79">
        <v>0</v>
      </c>
      <c r="R39" s="79">
        <v>1</v>
      </c>
      <c r="S39" s="80">
        <v>0</v>
      </c>
      <c r="T39" s="80">
        <v>0</v>
      </c>
      <c r="U39" s="80">
        <v>0</v>
      </c>
      <c r="V39" s="84">
        <f t="shared" si="5"/>
        <v>1</v>
      </c>
      <c r="W39" s="81">
        <f t="shared" si="9"/>
        <v>0</v>
      </c>
      <c r="X39" s="81">
        <f t="shared" si="9"/>
        <v>0</v>
      </c>
      <c r="Y39" s="81">
        <f t="shared" si="9"/>
        <v>0</v>
      </c>
      <c r="Z39" s="81">
        <f t="shared" si="9"/>
        <v>50</v>
      </c>
      <c r="AA39" s="81">
        <f t="shared" si="9"/>
        <v>0</v>
      </c>
      <c r="AB39" s="81">
        <f t="shared" si="9"/>
        <v>0</v>
      </c>
      <c r="AC39" s="76">
        <f t="shared" si="7"/>
        <v>0</v>
      </c>
      <c r="AD39" s="57">
        <f t="shared" si="8"/>
        <v>14.285714285714285</v>
      </c>
    </row>
    <row r="40" spans="1:30" x14ac:dyDescent="0.45">
      <c r="A40" s="41">
        <v>14</v>
      </c>
      <c r="B40" s="42" t="s">
        <v>111</v>
      </c>
      <c r="C40" s="43" t="s">
        <v>113</v>
      </c>
      <c r="D40" s="55" t="s">
        <v>114</v>
      </c>
      <c r="E40" s="56">
        <v>6</v>
      </c>
      <c r="F40" s="41">
        <v>1</v>
      </c>
      <c r="G40" s="45">
        <v>1.85</v>
      </c>
      <c r="H40" s="50">
        <v>-7716233.4100000001</v>
      </c>
      <c r="I40" s="47"/>
      <c r="J40" s="72">
        <f t="shared" si="0"/>
        <v>100</v>
      </c>
      <c r="K40" s="72">
        <f t="shared" si="1"/>
        <v>100</v>
      </c>
      <c r="L40" s="72">
        <f t="shared" si="2"/>
        <v>50</v>
      </c>
      <c r="M40" s="72">
        <f t="shared" si="3"/>
        <v>0</v>
      </c>
      <c r="N40" s="48">
        <f t="shared" si="4"/>
        <v>71.428571428571431</v>
      </c>
      <c r="O40" s="78">
        <v>1</v>
      </c>
      <c r="P40" s="78">
        <v>1</v>
      </c>
      <c r="Q40" s="79">
        <v>1</v>
      </c>
      <c r="R40" s="79">
        <v>1</v>
      </c>
      <c r="S40" s="80">
        <v>0</v>
      </c>
      <c r="T40" s="80">
        <v>1</v>
      </c>
      <c r="U40" s="80">
        <v>0</v>
      </c>
      <c r="V40" s="84">
        <f t="shared" si="5"/>
        <v>5</v>
      </c>
      <c r="W40" s="81">
        <f t="shared" si="9"/>
        <v>50</v>
      </c>
      <c r="X40" s="81">
        <f t="shared" si="9"/>
        <v>50</v>
      </c>
      <c r="Y40" s="81">
        <f t="shared" si="9"/>
        <v>50</v>
      </c>
      <c r="Z40" s="81">
        <f t="shared" si="9"/>
        <v>50</v>
      </c>
      <c r="AA40" s="81">
        <f t="shared" si="9"/>
        <v>0</v>
      </c>
      <c r="AB40" s="81">
        <f t="shared" si="9"/>
        <v>50</v>
      </c>
      <c r="AC40" s="76">
        <f t="shared" si="7"/>
        <v>0</v>
      </c>
      <c r="AD40" s="49">
        <f t="shared" si="8"/>
        <v>71.428571428571431</v>
      </c>
    </row>
    <row r="41" spans="1:30" x14ac:dyDescent="0.45">
      <c r="A41" s="41">
        <v>15</v>
      </c>
      <c r="B41" s="42" t="s">
        <v>111</v>
      </c>
      <c r="C41" s="43" t="s">
        <v>115</v>
      </c>
      <c r="D41" s="55" t="s">
        <v>116</v>
      </c>
      <c r="E41" s="56">
        <v>9</v>
      </c>
      <c r="F41" s="41">
        <v>2</v>
      </c>
      <c r="G41" s="45">
        <v>0.56999999999999995</v>
      </c>
      <c r="H41" s="50">
        <v>8669483.1099999994</v>
      </c>
      <c r="I41" s="47"/>
      <c r="J41" s="72">
        <f t="shared" si="0"/>
        <v>100</v>
      </c>
      <c r="K41" s="72">
        <f t="shared" si="1"/>
        <v>100</v>
      </c>
      <c r="L41" s="72">
        <f t="shared" si="2"/>
        <v>100</v>
      </c>
      <c r="M41" s="72">
        <f t="shared" si="3"/>
        <v>0</v>
      </c>
      <c r="N41" s="48">
        <f t="shared" si="4"/>
        <v>85.714285714285708</v>
      </c>
      <c r="O41" s="78">
        <v>1</v>
      </c>
      <c r="P41" s="78">
        <v>1</v>
      </c>
      <c r="Q41" s="79">
        <v>1</v>
      </c>
      <c r="R41" s="79">
        <v>1</v>
      </c>
      <c r="S41" s="80">
        <v>1</v>
      </c>
      <c r="T41" s="80">
        <v>1</v>
      </c>
      <c r="U41" s="80">
        <v>0</v>
      </c>
      <c r="V41" s="84">
        <f t="shared" si="5"/>
        <v>6</v>
      </c>
      <c r="W41" s="81">
        <f t="shared" si="9"/>
        <v>50</v>
      </c>
      <c r="X41" s="81">
        <f t="shared" si="9"/>
        <v>50</v>
      </c>
      <c r="Y41" s="81">
        <f t="shared" si="9"/>
        <v>50</v>
      </c>
      <c r="Z41" s="81">
        <f t="shared" si="9"/>
        <v>50</v>
      </c>
      <c r="AA41" s="81">
        <f t="shared" si="9"/>
        <v>50</v>
      </c>
      <c r="AB41" s="81">
        <f t="shared" si="9"/>
        <v>50</v>
      </c>
      <c r="AC41" s="76">
        <f t="shared" si="7"/>
        <v>0</v>
      </c>
      <c r="AD41" s="49">
        <f t="shared" si="8"/>
        <v>85.714285714285708</v>
      </c>
    </row>
    <row r="42" spans="1:30" x14ac:dyDescent="0.45">
      <c r="A42" s="41">
        <v>17</v>
      </c>
      <c r="B42" s="42" t="s">
        <v>111</v>
      </c>
      <c r="C42" s="43" t="s">
        <v>119</v>
      </c>
      <c r="D42" s="55" t="s">
        <v>120</v>
      </c>
      <c r="E42" s="56">
        <v>6</v>
      </c>
      <c r="F42" s="41">
        <v>1</v>
      </c>
      <c r="G42" s="45">
        <v>1.1200000000000001</v>
      </c>
      <c r="H42" s="50">
        <v>-14021406.9</v>
      </c>
      <c r="I42" s="47"/>
      <c r="J42" s="72">
        <f t="shared" si="0"/>
        <v>100</v>
      </c>
      <c r="K42" s="72">
        <f t="shared" si="1"/>
        <v>100</v>
      </c>
      <c r="L42" s="72">
        <f t="shared" si="2"/>
        <v>100</v>
      </c>
      <c r="M42" s="72">
        <f t="shared" si="3"/>
        <v>0</v>
      </c>
      <c r="N42" s="48">
        <f t="shared" si="4"/>
        <v>85.714285714285708</v>
      </c>
      <c r="O42" s="78">
        <v>1</v>
      </c>
      <c r="P42" s="78">
        <v>1</v>
      </c>
      <c r="Q42" s="79">
        <v>1</v>
      </c>
      <c r="R42" s="79">
        <v>1</v>
      </c>
      <c r="S42" s="80">
        <v>1</v>
      </c>
      <c r="T42" s="80">
        <v>1</v>
      </c>
      <c r="U42" s="80">
        <v>0</v>
      </c>
      <c r="V42" s="84">
        <f t="shared" si="5"/>
        <v>6</v>
      </c>
      <c r="W42" s="81">
        <f t="shared" si="9"/>
        <v>50</v>
      </c>
      <c r="X42" s="81">
        <f t="shared" si="9"/>
        <v>50</v>
      </c>
      <c r="Y42" s="81">
        <f t="shared" si="9"/>
        <v>50</v>
      </c>
      <c r="Z42" s="81">
        <f t="shared" si="9"/>
        <v>50</v>
      </c>
      <c r="AA42" s="81">
        <f t="shared" si="9"/>
        <v>50</v>
      </c>
      <c r="AB42" s="81">
        <f t="shared" si="9"/>
        <v>50</v>
      </c>
      <c r="AC42" s="76">
        <f t="shared" si="7"/>
        <v>0</v>
      </c>
      <c r="AD42" s="49">
        <f t="shared" si="8"/>
        <v>85.714285714285708</v>
      </c>
    </row>
    <row r="43" spans="1:30" x14ac:dyDescent="0.45">
      <c r="A43" s="41">
        <v>18</v>
      </c>
      <c r="B43" s="42" t="s">
        <v>111</v>
      </c>
      <c r="C43" s="43" t="s">
        <v>121</v>
      </c>
      <c r="D43" s="55" t="s">
        <v>122</v>
      </c>
      <c r="E43" s="56">
        <v>6</v>
      </c>
      <c r="F43" s="41">
        <v>1</v>
      </c>
      <c r="G43" s="45">
        <v>2.36</v>
      </c>
      <c r="H43" s="50">
        <v>1143034.6399999999</v>
      </c>
      <c r="I43" s="47"/>
      <c r="J43" s="72">
        <f t="shared" si="0"/>
        <v>100</v>
      </c>
      <c r="K43" s="72">
        <f t="shared" si="1"/>
        <v>100</v>
      </c>
      <c r="L43" s="72">
        <f t="shared" si="2"/>
        <v>50</v>
      </c>
      <c r="M43" s="72">
        <f t="shared" si="3"/>
        <v>0</v>
      </c>
      <c r="N43" s="48">
        <f t="shared" si="4"/>
        <v>71.428571428571431</v>
      </c>
      <c r="O43" s="78">
        <v>1</v>
      </c>
      <c r="P43" s="78">
        <v>1</v>
      </c>
      <c r="Q43" s="79">
        <v>1</v>
      </c>
      <c r="R43" s="79">
        <v>1</v>
      </c>
      <c r="S43" s="80">
        <v>0</v>
      </c>
      <c r="T43" s="80">
        <v>1</v>
      </c>
      <c r="U43" s="80">
        <v>0</v>
      </c>
      <c r="V43" s="84">
        <f t="shared" si="5"/>
        <v>5</v>
      </c>
      <c r="W43" s="81">
        <f t="shared" si="9"/>
        <v>50</v>
      </c>
      <c r="X43" s="81">
        <f t="shared" si="9"/>
        <v>50</v>
      </c>
      <c r="Y43" s="81">
        <f t="shared" si="9"/>
        <v>50</v>
      </c>
      <c r="Z43" s="81">
        <f t="shared" si="9"/>
        <v>50</v>
      </c>
      <c r="AA43" s="81">
        <f t="shared" si="9"/>
        <v>0</v>
      </c>
      <c r="AB43" s="81">
        <f t="shared" si="9"/>
        <v>50</v>
      </c>
      <c r="AC43" s="76">
        <f t="shared" si="7"/>
        <v>0</v>
      </c>
      <c r="AD43" s="49">
        <f t="shared" si="8"/>
        <v>71.428571428571431</v>
      </c>
    </row>
    <row r="44" spans="1:30" x14ac:dyDescent="0.45">
      <c r="A44" s="41">
        <v>20</v>
      </c>
      <c r="B44" s="42" t="s">
        <v>111</v>
      </c>
      <c r="C44" s="43" t="s">
        <v>125</v>
      </c>
      <c r="D44" s="55" t="s">
        <v>126</v>
      </c>
      <c r="E44" s="56">
        <v>2</v>
      </c>
      <c r="F44" s="41">
        <v>7</v>
      </c>
      <c r="G44" s="54">
        <v>0.45</v>
      </c>
      <c r="H44" s="50">
        <v>-3119916.24</v>
      </c>
      <c r="I44" s="82" t="s">
        <v>18</v>
      </c>
      <c r="J44" s="72">
        <f t="shared" si="0"/>
        <v>50</v>
      </c>
      <c r="K44" s="72">
        <f t="shared" si="1"/>
        <v>50</v>
      </c>
      <c r="L44" s="72">
        <f t="shared" si="2"/>
        <v>100</v>
      </c>
      <c r="M44" s="72">
        <f t="shared" si="3"/>
        <v>0</v>
      </c>
      <c r="N44" s="48">
        <f t="shared" si="4"/>
        <v>57.142857142857139</v>
      </c>
      <c r="O44" s="78">
        <v>0</v>
      </c>
      <c r="P44" s="78">
        <v>1</v>
      </c>
      <c r="Q44" s="79">
        <v>0</v>
      </c>
      <c r="R44" s="79">
        <v>1</v>
      </c>
      <c r="S44" s="80">
        <v>1</v>
      </c>
      <c r="T44" s="80">
        <v>1</v>
      </c>
      <c r="U44" s="80">
        <v>0</v>
      </c>
      <c r="V44" s="84">
        <f t="shared" si="5"/>
        <v>4</v>
      </c>
      <c r="W44" s="81">
        <f t="shared" si="9"/>
        <v>0</v>
      </c>
      <c r="X44" s="81">
        <f t="shared" si="9"/>
        <v>50</v>
      </c>
      <c r="Y44" s="81">
        <f t="shared" si="9"/>
        <v>0</v>
      </c>
      <c r="Z44" s="81">
        <f t="shared" si="9"/>
        <v>50</v>
      </c>
      <c r="AA44" s="81">
        <f t="shared" si="9"/>
        <v>50</v>
      </c>
      <c r="AB44" s="81">
        <f t="shared" si="9"/>
        <v>50</v>
      </c>
      <c r="AC44" s="76">
        <f t="shared" si="7"/>
        <v>0</v>
      </c>
      <c r="AD44" s="49">
        <f t="shared" si="8"/>
        <v>57.142857142857139</v>
      </c>
    </row>
    <row r="45" spans="1:30" x14ac:dyDescent="0.45">
      <c r="A45" s="41">
        <v>21</v>
      </c>
      <c r="B45" s="42" t="s">
        <v>127</v>
      </c>
      <c r="C45" s="43" t="s">
        <v>128</v>
      </c>
      <c r="D45" s="55" t="s">
        <v>127</v>
      </c>
      <c r="E45" s="56">
        <v>17</v>
      </c>
      <c r="F45" s="41">
        <v>0</v>
      </c>
      <c r="G45" s="45">
        <v>0.96</v>
      </c>
      <c r="H45" s="50">
        <v>647845958.17999995</v>
      </c>
      <c r="I45" s="47"/>
      <c r="J45" s="72">
        <f t="shared" si="0"/>
        <v>100</v>
      </c>
      <c r="K45" s="72">
        <f t="shared" si="1"/>
        <v>100</v>
      </c>
      <c r="L45" s="72">
        <f t="shared" si="2"/>
        <v>100</v>
      </c>
      <c r="M45" s="72">
        <f t="shared" si="3"/>
        <v>0</v>
      </c>
      <c r="N45" s="48">
        <f t="shared" si="4"/>
        <v>85.714285714285708</v>
      </c>
      <c r="O45" s="78">
        <v>1</v>
      </c>
      <c r="P45" s="78">
        <v>1</v>
      </c>
      <c r="Q45" s="79">
        <v>1</v>
      </c>
      <c r="R45" s="79">
        <v>1</v>
      </c>
      <c r="S45" s="80">
        <v>1</v>
      </c>
      <c r="T45" s="80">
        <v>1</v>
      </c>
      <c r="U45" s="80">
        <v>0</v>
      </c>
      <c r="V45" s="84">
        <f t="shared" si="5"/>
        <v>6</v>
      </c>
      <c r="W45" s="81">
        <f t="shared" si="9"/>
        <v>50</v>
      </c>
      <c r="X45" s="81">
        <f t="shared" si="9"/>
        <v>50</v>
      </c>
      <c r="Y45" s="81">
        <f t="shared" si="9"/>
        <v>50</v>
      </c>
      <c r="Z45" s="81">
        <f t="shared" si="9"/>
        <v>50</v>
      </c>
      <c r="AA45" s="81">
        <f t="shared" si="9"/>
        <v>50</v>
      </c>
      <c r="AB45" s="81">
        <f t="shared" si="9"/>
        <v>50</v>
      </c>
      <c r="AC45" s="76">
        <f t="shared" si="7"/>
        <v>0</v>
      </c>
      <c r="AD45" s="49">
        <f t="shared" si="8"/>
        <v>85.714285714285708</v>
      </c>
    </row>
    <row r="46" spans="1:30" x14ac:dyDescent="0.45">
      <c r="A46" s="41">
        <v>22</v>
      </c>
      <c r="B46" s="42" t="s">
        <v>127</v>
      </c>
      <c r="C46" s="43" t="s">
        <v>129</v>
      </c>
      <c r="D46" s="55" t="s">
        <v>130</v>
      </c>
      <c r="E46" s="56">
        <v>5</v>
      </c>
      <c r="F46" s="41">
        <v>1</v>
      </c>
      <c r="G46" s="45">
        <v>3.08</v>
      </c>
      <c r="H46" s="50">
        <v>-314093.92</v>
      </c>
      <c r="I46" s="47"/>
      <c r="J46" s="72">
        <f t="shared" si="0"/>
        <v>100</v>
      </c>
      <c r="K46" s="72">
        <f t="shared" si="1"/>
        <v>100</v>
      </c>
      <c r="L46" s="72">
        <f t="shared" si="2"/>
        <v>50</v>
      </c>
      <c r="M46" s="72">
        <f t="shared" si="3"/>
        <v>0</v>
      </c>
      <c r="N46" s="48">
        <f t="shared" si="4"/>
        <v>71.428571428571431</v>
      </c>
      <c r="O46" s="78">
        <v>1</v>
      </c>
      <c r="P46" s="78">
        <v>1</v>
      </c>
      <c r="Q46" s="79">
        <v>1</v>
      </c>
      <c r="R46" s="79">
        <v>1</v>
      </c>
      <c r="S46" s="80">
        <v>0</v>
      </c>
      <c r="T46" s="80">
        <v>1</v>
      </c>
      <c r="U46" s="80">
        <v>0</v>
      </c>
      <c r="V46" s="84">
        <f t="shared" si="5"/>
        <v>5</v>
      </c>
      <c r="W46" s="81">
        <f t="shared" si="9"/>
        <v>50</v>
      </c>
      <c r="X46" s="81">
        <f t="shared" si="9"/>
        <v>50</v>
      </c>
      <c r="Y46" s="81">
        <f t="shared" si="9"/>
        <v>50</v>
      </c>
      <c r="Z46" s="81">
        <f t="shared" si="9"/>
        <v>50</v>
      </c>
      <c r="AA46" s="81">
        <f t="shared" si="9"/>
        <v>0</v>
      </c>
      <c r="AB46" s="81">
        <f t="shared" si="9"/>
        <v>50</v>
      </c>
      <c r="AC46" s="76">
        <f t="shared" si="7"/>
        <v>0</v>
      </c>
      <c r="AD46" s="49">
        <f t="shared" si="8"/>
        <v>71.428571428571431</v>
      </c>
    </row>
    <row r="47" spans="1:30" x14ac:dyDescent="0.45">
      <c r="A47" s="41">
        <v>23</v>
      </c>
      <c r="B47" s="42" t="s">
        <v>127</v>
      </c>
      <c r="C47" s="43" t="s">
        <v>131</v>
      </c>
      <c r="D47" s="55" t="s">
        <v>132</v>
      </c>
      <c r="E47" s="56">
        <v>6</v>
      </c>
      <c r="F47" s="41">
        <v>4</v>
      </c>
      <c r="G47" s="54">
        <v>0.49</v>
      </c>
      <c r="H47" s="50">
        <v>3733588.22</v>
      </c>
      <c r="I47" s="53" t="s">
        <v>10</v>
      </c>
      <c r="J47" s="72">
        <f t="shared" si="0"/>
        <v>100</v>
      </c>
      <c r="K47" s="72">
        <f t="shared" si="1"/>
        <v>100</v>
      </c>
      <c r="L47" s="72">
        <f t="shared" si="2"/>
        <v>100</v>
      </c>
      <c r="M47" s="72">
        <f t="shared" si="3"/>
        <v>0</v>
      </c>
      <c r="N47" s="48">
        <f t="shared" si="4"/>
        <v>85.714285714285708</v>
      </c>
      <c r="O47" s="78">
        <v>1</v>
      </c>
      <c r="P47" s="78">
        <v>1</v>
      </c>
      <c r="Q47" s="79">
        <v>1</v>
      </c>
      <c r="R47" s="79">
        <v>1</v>
      </c>
      <c r="S47" s="80">
        <v>1</v>
      </c>
      <c r="T47" s="80">
        <v>1</v>
      </c>
      <c r="U47" s="80">
        <v>0</v>
      </c>
      <c r="V47" s="84">
        <f t="shared" si="5"/>
        <v>6</v>
      </c>
      <c r="W47" s="81">
        <f t="shared" si="9"/>
        <v>50</v>
      </c>
      <c r="X47" s="81">
        <f t="shared" si="9"/>
        <v>50</v>
      </c>
      <c r="Y47" s="81">
        <f t="shared" si="9"/>
        <v>50</v>
      </c>
      <c r="Z47" s="81">
        <f t="shared" si="9"/>
        <v>50</v>
      </c>
      <c r="AA47" s="81">
        <f t="shared" si="9"/>
        <v>50</v>
      </c>
      <c r="AB47" s="81">
        <f t="shared" si="9"/>
        <v>50</v>
      </c>
      <c r="AC47" s="76">
        <f t="shared" si="7"/>
        <v>0</v>
      </c>
      <c r="AD47" s="49">
        <f t="shared" si="8"/>
        <v>85.714285714285708</v>
      </c>
    </row>
    <row r="48" spans="1:30" x14ac:dyDescent="0.45">
      <c r="A48" s="41">
        <v>24</v>
      </c>
      <c r="B48" s="42" t="s">
        <v>127</v>
      </c>
      <c r="C48" s="43" t="s">
        <v>133</v>
      </c>
      <c r="D48" s="55" t="s">
        <v>134</v>
      </c>
      <c r="E48" s="56">
        <v>6</v>
      </c>
      <c r="F48" s="41">
        <v>1</v>
      </c>
      <c r="G48" s="45">
        <v>1.0900000000000001</v>
      </c>
      <c r="H48" s="50">
        <v>5310869.67</v>
      </c>
      <c r="I48" s="47"/>
      <c r="J48" s="72">
        <f t="shared" si="0"/>
        <v>100</v>
      </c>
      <c r="K48" s="72">
        <f t="shared" si="1"/>
        <v>100</v>
      </c>
      <c r="L48" s="72">
        <f t="shared" si="2"/>
        <v>100</v>
      </c>
      <c r="M48" s="72">
        <f t="shared" si="3"/>
        <v>0</v>
      </c>
      <c r="N48" s="48">
        <f t="shared" si="4"/>
        <v>85.714285714285708</v>
      </c>
      <c r="O48" s="78">
        <v>1</v>
      </c>
      <c r="P48" s="78">
        <v>1</v>
      </c>
      <c r="Q48" s="79">
        <v>1</v>
      </c>
      <c r="R48" s="79">
        <v>1</v>
      </c>
      <c r="S48" s="80">
        <v>1</v>
      </c>
      <c r="T48" s="80">
        <v>1</v>
      </c>
      <c r="U48" s="80">
        <v>0</v>
      </c>
      <c r="V48" s="84">
        <f t="shared" si="5"/>
        <v>6</v>
      </c>
      <c r="W48" s="81">
        <f t="shared" si="9"/>
        <v>50</v>
      </c>
      <c r="X48" s="81">
        <f t="shared" si="9"/>
        <v>50</v>
      </c>
      <c r="Y48" s="81">
        <f t="shared" si="9"/>
        <v>50</v>
      </c>
      <c r="Z48" s="81">
        <f t="shared" si="9"/>
        <v>50</v>
      </c>
      <c r="AA48" s="81">
        <f t="shared" si="9"/>
        <v>50</v>
      </c>
      <c r="AB48" s="81">
        <f t="shared" si="9"/>
        <v>50</v>
      </c>
      <c r="AC48" s="76">
        <f t="shared" si="7"/>
        <v>0</v>
      </c>
      <c r="AD48" s="49">
        <f t="shared" si="8"/>
        <v>85.714285714285708</v>
      </c>
    </row>
    <row r="49" spans="1:30" x14ac:dyDescent="0.45">
      <c r="A49" s="41">
        <v>25</v>
      </c>
      <c r="B49" s="42" t="s">
        <v>127</v>
      </c>
      <c r="C49" s="43" t="s">
        <v>135</v>
      </c>
      <c r="D49" s="55" t="s">
        <v>136</v>
      </c>
      <c r="E49" s="56">
        <v>2</v>
      </c>
      <c r="F49" s="41">
        <v>4</v>
      </c>
      <c r="G49" s="45">
        <v>0.61</v>
      </c>
      <c r="H49" s="50">
        <v>2832180.92</v>
      </c>
      <c r="I49" s="53" t="s">
        <v>10</v>
      </c>
      <c r="J49" s="72">
        <f t="shared" si="0"/>
        <v>50</v>
      </c>
      <c r="K49" s="72">
        <f t="shared" si="1"/>
        <v>50</v>
      </c>
      <c r="L49" s="72">
        <f t="shared" si="2"/>
        <v>100</v>
      </c>
      <c r="M49" s="72">
        <f t="shared" si="3"/>
        <v>0</v>
      </c>
      <c r="N49" s="48">
        <f t="shared" si="4"/>
        <v>57.142857142857139</v>
      </c>
      <c r="O49" s="78">
        <v>0</v>
      </c>
      <c r="P49" s="78">
        <v>1</v>
      </c>
      <c r="Q49" s="79">
        <v>0</v>
      </c>
      <c r="R49" s="79">
        <v>1</v>
      </c>
      <c r="S49" s="80">
        <v>1</v>
      </c>
      <c r="T49" s="80">
        <v>1</v>
      </c>
      <c r="U49" s="80">
        <v>0</v>
      </c>
      <c r="V49" s="84">
        <f t="shared" si="5"/>
        <v>4</v>
      </c>
      <c r="W49" s="81">
        <f t="shared" si="9"/>
        <v>0</v>
      </c>
      <c r="X49" s="81">
        <f t="shared" si="9"/>
        <v>50</v>
      </c>
      <c r="Y49" s="81">
        <f t="shared" si="9"/>
        <v>0</v>
      </c>
      <c r="Z49" s="81">
        <f t="shared" si="9"/>
        <v>50</v>
      </c>
      <c r="AA49" s="81">
        <f t="shared" si="9"/>
        <v>50</v>
      </c>
      <c r="AB49" s="81">
        <f t="shared" si="9"/>
        <v>50</v>
      </c>
      <c r="AC49" s="76">
        <f t="shared" si="7"/>
        <v>0</v>
      </c>
      <c r="AD49" s="49">
        <f t="shared" si="8"/>
        <v>57.142857142857139</v>
      </c>
    </row>
    <row r="50" spans="1:30" x14ac:dyDescent="0.45">
      <c r="A50" s="41">
        <v>26</v>
      </c>
      <c r="B50" s="42" t="s">
        <v>127</v>
      </c>
      <c r="C50" s="43" t="s">
        <v>137</v>
      </c>
      <c r="D50" s="55" t="s">
        <v>138</v>
      </c>
      <c r="E50" s="56">
        <v>5</v>
      </c>
      <c r="F50" s="41">
        <v>1</v>
      </c>
      <c r="G50" s="45">
        <v>1.49</v>
      </c>
      <c r="H50" s="50">
        <v>270547.01</v>
      </c>
      <c r="I50" s="47"/>
      <c r="J50" s="72">
        <f t="shared" si="0"/>
        <v>50</v>
      </c>
      <c r="K50" s="72">
        <f t="shared" si="1"/>
        <v>100</v>
      </c>
      <c r="L50" s="72">
        <f t="shared" si="2"/>
        <v>100</v>
      </c>
      <c r="M50" s="72">
        <f t="shared" si="3"/>
        <v>0</v>
      </c>
      <c r="N50" s="48">
        <f t="shared" si="4"/>
        <v>71.428571428571431</v>
      </c>
      <c r="O50" s="78">
        <v>0</v>
      </c>
      <c r="P50" s="78">
        <v>1</v>
      </c>
      <c r="Q50" s="79">
        <v>1</v>
      </c>
      <c r="R50" s="79">
        <v>1</v>
      </c>
      <c r="S50" s="80">
        <v>1</v>
      </c>
      <c r="T50" s="80">
        <v>1</v>
      </c>
      <c r="U50" s="80">
        <v>0</v>
      </c>
      <c r="V50" s="84">
        <f t="shared" si="5"/>
        <v>5</v>
      </c>
      <c r="W50" s="81">
        <f t="shared" si="9"/>
        <v>0</v>
      </c>
      <c r="X50" s="81">
        <f t="shared" si="9"/>
        <v>50</v>
      </c>
      <c r="Y50" s="81">
        <f t="shared" si="9"/>
        <v>50</v>
      </c>
      <c r="Z50" s="81">
        <f t="shared" si="9"/>
        <v>50</v>
      </c>
      <c r="AA50" s="81">
        <f t="shared" si="9"/>
        <v>50</v>
      </c>
      <c r="AB50" s="81">
        <f t="shared" si="9"/>
        <v>50</v>
      </c>
      <c r="AC50" s="76">
        <f t="shared" si="7"/>
        <v>0</v>
      </c>
      <c r="AD50" s="49">
        <f t="shared" si="8"/>
        <v>71.428571428571431</v>
      </c>
    </row>
    <row r="51" spans="1:30" x14ac:dyDescent="0.45">
      <c r="A51" s="41">
        <v>27</v>
      </c>
      <c r="B51" s="42" t="s">
        <v>127</v>
      </c>
      <c r="C51" s="43" t="s">
        <v>139</v>
      </c>
      <c r="D51" s="55" t="s">
        <v>140</v>
      </c>
      <c r="E51" s="56">
        <v>5</v>
      </c>
      <c r="F51" s="41">
        <v>1</v>
      </c>
      <c r="G51" s="45">
        <v>1.17</v>
      </c>
      <c r="H51" s="50">
        <v>-9986527.2899999991</v>
      </c>
      <c r="I51" s="47"/>
      <c r="J51" s="72">
        <f t="shared" si="0"/>
        <v>100</v>
      </c>
      <c r="K51" s="72">
        <f t="shared" si="1"/>
        <v>100</v>
      </c>
      <c r="L51" s="72">
        <f t="shared" si="2"/>
        <v>50</v>
      </c>
      <c r="M51" s="72">
        <f t="shared" si="3"/>
        <v>0</v>
      </c>
      <c r="N51" s="48">
        <f t="shared" si="4"/>
        <v>71.428571428571431</v>
      </c>
      <c r="O51" s="78">
        <v>1</v>
      </c>
      <c r="P51" s="78">
        <v>1</v>
      </c>
      <c r="Q51" s="79">
        <v>1</v>
      </c>
      <c r="R51" s="79">
        <v>1</v>
      </c>
      <c r="S51" s="80">
        <v>1</v>
      </c>
      <c r="T51" s="80">
        <v>0</v>
      </c>
      <c r="U51" s="80">
        <v>0</v>
      </c>
      <c r="V51" s="84">
        <f t="shared" si="5"/>
        <v>5</v>
      </c>
      <c r="W51" s="81">
        <f t="shared" si="9"/>
        <v>50</v>
      </c>
      <c r="X51" s="81">
        <f t="shared" si="9"/>
        <v>50</v>
      </c>
      <c r="Y51" s="81">
        <f t="shared" si="9"/>
        <v>50</v>
      </c>
      <c r="Z51" s="81">
        <f t="shared" si="9"/>
        <v>50</v>
      </c>
      <c r="AA51" s="81">
        <f t="shared" si="9"/>
        <v>50</v>
      </c>
      <c r="AB51" s="81">
        <f t="shared" si="9"/>
        <v>0</v>
      </c>
      <c r="AC51" s="76">
        <f t="shared" si="7"/>
        <v>0</v>
      </c>
      <c r="AD51" s="49">
        <f t="shared" si="8"/>
        <v>71.428571428571431</v>
      </c>
    </row>
    <row r="52" spans="1:30" x14ac:dyDescent="0.45">
      <c r="A52" s="41">
        <v>28</v>
      </c>
      <c r="B52" s="42" t="s">
        <v>127</v>
      </c>
      <c r="C52" s="43" t="s">
        <v>141</v>
      </c>
      <c r="D52" s="55" t="s">
        <v>142</v>
      </c>
      <c r="E52" s="56">
        <v>13</v>
      </c>
      <c r="F52" s="41">
        <v>3</v>
      </c>
      <c r="G52" s="45">
        <v>0.57999999999999996</v>
      </c>
      <c r="H52" s="50">
        <v>16300856.5</v>
      </c>
      <c r="I52" s="58"/>
      <c r="J52" s="72">
        <f t="shared" si="0"/>
        <v>100</v>
      </c>
      <c r="K52" s="72">
        <f t="shared" si="1"/>
        <v>100</v>
      </c>
      <c r="L52" s="72">
        <f t="shared" si="2"/>
        <v>100</v>
      </c>
      <c r="M52" s="72">
        <f t="shared" si="3"/>
        <v>0</v>
      </c>
      <c r="N52" s="48">
        <f t="shared" si="4"/>
        <v>85.714285714285708</v>
      </c>
      <c r="O52" s="78">
        <v>1</v>
      </c>
      <c r="P52" s="78">
        <v>1</v>
      </c>
      <c r="Q52" s="79">
        <v>1</v>
      </c>
      <c r="R52" s="79">
        <v>1</v>
      </c>
      <c r="S52" s="80">
        <v>1</v>
      </c>
      <c r="T52" s="80">
        <v>1</v>
      </c>
      <c r="U52" s="80">
        <v>0</v>
      </c>
      <c r="V52" s="84">
        <f t="shared" si="5"/>
        <v>6</v>
      </c>
      <c r="W52" s="81">
        <f t="shared" si="9"/>
        <v>50</v>
      </c>
      <c r="X52" s="81">
        <f t="shared" si="9"/>
        <v>50</v>
      </c>
      <c r="Y52" s="81">
        <f t="shared" si="9"/>
        <v>50</v>
      </c>
      <c r="Z52" s="81">
        <f t="shared" si="9"/>
        <v>50</v>
      </c>
      <c r="AA52" s="81">
        <f t="shared" si="9"/>
        <v>50</v>
      </c>
      <c r="AB52" s="81">
        <f t="shared" si="9"/>
        <v>50</v>
      </c>
      <c r="AC52" s="76">
        <f t="shared" si="7"/>
        <v>0</v>
      </c>
      <c r="AD52" s="49">
        <f t="shared" si="8"/>
        <v>85.714285714285708</v>
      </c>
    </row>
    <row r="53" spans="1:30" x14ac:dyDescent="0.45">
      <c r="A53" s="41">
        <v>29</v>
      </c>
      <c r="B53" s="42" t="s">
        <v>127</v>
      </c>
      <c r="C53" s="43" t="s">
        <v>143</v>
      </c>
      <c r="D53" s="55" t="s">
        <v>144</v>
      </c>
      <c r="E53" s="56">
        <v>5</v>
      </c>
      <c r="F53" s="41">
        <v>4</v>
      </c>
      <c r="G53" s="45">
        <v>0.66</v>
      </c>
      <c r="H53" s="50">
        <v>-675576.81</v>
      </c>
      <c r="I53" s="53" t="s">
        <v>12</v>
      </c>
      <c r="J53" s="72">
        <f t="shared" si="0"/>
        <v>100</v>
      </c>
      <c r="K53" s="72">
        <f t="shared" si="1"/>
        <v>100</v>
      </c>
      <c r="L53" s="72">
        <f t="shared" si="2"/>
        <v>100</v>
      </c>
      <c r="M53" s="72">
        <f t="shared" si="3"/>
        <v>0</v>
      </c>
      <c r="N53" s="48">
        <f t="shared" si="4"/>
        <v>85.714285714285708</v>
      </c>
      <c r="O53" s="78">
        <v>1</v>
      </c>
      <c r="P53" s="78">
        <v>1</v>
      </c>
      <c r="Q53" s="79">
        <v>1</v>
      </c>
      <c r="R53" s="79">
        <v>1</v>
      </c>
      <c r="S53" s="80">
        <v>1</v>
      </c>
      <c r="T53" s="80">
        <v>1</v>
      </c>
      <c r="U53" s="80">
        <v>0</v>
      </c>
      <c r="V53" s="84">
        <f t="shared" si="5"/>
        <v>6</v>
      </c>
      <c r="W53" s="81">
        <f t="shared" si="9"/>
        <v>50</v>
      </c>
      <c r="X53" s="81">
        <f t="shared" si="9"/>
        <v>50</v>
      </c>
      <c r="Y53" s="81">
        <f t="shared" si="9"/>
        <v>50</v>
      </c>
      <c r="Z53" s="81">
        <f t="shared" si="9"/>
        <v>50</v>
      </c>
      <c r="AA53" s="81">
        <f t="shared" si="9"/>
        <v>50</v>
      </c>
      <c r="AB53" s="81">
        <f t="shared" si="9"/>
        <v>50</v>
      </c>
      <c r="AC53" s="76">
        <f t="shared" si="7"/>
        <v>0</v>
      </c>
      <c r="AD53" s="49">
        <f t="shared" si="8"/>
        <v>85.714285714285708</v>
      </c>
    </row>
    <row r="54" spans="1:30" x14ac:dyDescent="0.45">
      <c r="A54" s="41">
        <v>31</v>
      </c>
      <c r="B54" s="42" t="s">
        <v>127</v>
      </c>
      <c r="C54" s="43" t="s">
        <v>147</v>
      </c>
      <c r="D54" s="55" t="s">
        <v>148</v>
      </c>
      <c r="E54" s="56">
        <v>6</v>
      </c>
      <c r="F54" s="41">
        <v>5</v>
      </c>
      <c r="G54" s="45">
        <v>0.6</v>
      </c>
      <c r="H54" s="50">
        <v>11487488.1</v>
      </c>
      <c r="I54" s="53" t="s">
        <v>10</v>
      </c>
      <c r="J54" s="72">
        <f t="shared" si="0"/>
        <v>100</v>
      </c>
      <c r="K54" s="72">
        <f t="shared" si="1"/>
        <v>100</v>
      </c>
      <c r="L54" s="72">
        <f t="shared" si="2"/>
        <v>50</v>
      </c>
      <c r="M54" s="72">
        <f t="shared" si="3"/>
        <v>0</v>
      </c>
      <c r="N54" s="48">
        <f t="shared" si="4"/>
        <v>71.428571428571431</v>
      </c>
      <c r="O54" s="78">
        <v>1</v>
      </c>
      <c r="P54" s="78">
        <v>1</v>
      </c>
      <c r="Q54" s="79">
        <v>1</v>
      </c>
      <c r="R54" s="79">
        <v>1</v>
      </c>
      <c r="S54" s="80">
        <v>1</v>
      </c>
      <c r="T54" s="80">
        <v>0</v>
      </c>
      <c r="U54" s="80">
        <v>0</v>
      </c>
      <c r="V54" s="84">
        <f t="shared" si="5"/>
        <v>5</v>
      </c>
      <c r="W54" s="81">
        <f t="shared" si="9"/>
        <v>50</v>
      </c>
      <c r="X54" s="81">
        <f t="shared" si="9"/>
        <v>50</v>
      </c>
      <c r="Y54" s="81">
        <f t="shared" si="9"/>
        <v>50</v>
      </c>
      <c r="Z54" s="81">
        <f t="shared" si="9"/>
        <v>50</v>
      </c>
      <c r="AA54" s="81">
        <f t="shared" si="9"/>
        <v>50</v>
      </c>
      <c r="AB54" s="81">
        <f t="shared" si="9"/>
        <v>0</v>
      </c>
      <c r="AC54" s="76">
        <f t="shared" si="7"/>
        <v>0</v>
      </c>
      <c r="AD54" s="49">
        <f t="shared" si="8"/>
        <v>71.428571428571431</v>
      </c>
    </row>
    <row r="55" spans="1:30" x14ac:dyDescent="0.45">
      <c r="A55" s="41">
        <v>36</v>
      </c>
      <c r="B55" s="42" t="s">
        <v>155</v>
      </c>
      <c r="C55" s="43" t="s">
        <v>157</v>
      </c>
      <c r="D55" s="42" t="s">
        <v>158</v>
      </c>
      <c r="E55" s="44">
        <v>6</v>
      </c>
      <c r="F55" s="41">
        <v>0</v>
      </c>
      <c r="G55" s="45">
        <v>4.79</v>
      </c>
      <c r="H55" s="50">
        <v>5202806.7</v>
      </c>
      <c r="I55" s="47"/>
      <c r="J55" s="72">
        <f t="shared" si="0"/>
        <v>100</v>
      </c>
      <c r="K55" s="72">
        <f t="shared" si="1"/>
        <v>100</v>
      </c>
      <c r="L55" s="72">
        <f t="shared" si="2"/>
        <v>100</v>
      </c>
      <c r="M55" s="72">
        <f t="shared" si="3"/>
        <v>0</v>
      </c>
      <c r="N55" s="48">
        <f t="shared" si="4"/>
        <v>85.714285714285708</v>
      </c>
      <c r="O55" s="78">
        <v>1</v>
      </c>
      <c r="P55" s="78">
        <v>1</v>
      </c>
      <c r="Q55" s="79">
        <v>1</v>
      </c>
      <c r="R55" s="79">
        <v>1</v>
      </c>
      <c r="S55" s="80">
        <v>1</v>
      </c>
      <c r="T55" s="80">
        <v>1</v>
      </c>
      <c r="U55" s="80">
        <v>0</v>
      </c>
      <c r="V55" s="84">
        <f t="shared" si="5"/>
        <v>6</v>
      </c>
      <c r="W55" s="81">
        <f t="shared" si="9"/>
        <v>50</v>
      </c>
      <c r="X55" s="81">
        <f t="shared" si="9"/>
        <v>50</v>
      </c>
      <c r="Y55" s="81">
        <f t="shared" si="9"/>
        <v>50</v>
      </c>
      <c r="Z55" s="81">
        <f t="shared" si="9"/>
        <v>50</v>
      </c>
      <c r="AA55" s="81">
        <f t="shared" si="9"/>
        <v>50</v>
      </c>
      <c r="AB55" s="81">
        <f t="shared" si="9"/>
        <v>50</v>
      </c>
      <c r="AC55" s="76">
        <f t="shared" si="7"/>
        <v>0</v>
      </c>
      <c r="AD55" s="49">
        <f t="shared" si="8"/>
        <v>85.714285714285708</v>
      </c>
    </row>
    <row r="56" spans="1:30" x14ac:dyDescent="0.45">
      <c r="A56" s="41">
        <v>37</v>
      </c>
      <c r="B56" s="42" t="s">
        <v>155</v>
      </c>
      <c r="C56" s="43" t="s">
        <v>159</v>
      </c>
      <c r="D56" s="42" t="s">
        <v>160</v>
      </c>
      <c r="E56" s="44">
        <v>5</v>
      </c>
      <c r="F56" s="41">
        <v>0</v>
      </c>
      <c r="G56" s="45">
        <v>3.74</v>
      </c>
      <c r="H56" s="50">
        <v>2461092.61</v>
      </c>
      <c r="I56" s="47"/>
      <c r="J56" s="72">
        <f t="shared" si="0"/>
        <v>50</v>
      </c>
      <c r="K56" s="72">
        <f t="shared" si="1"/>
        <v>100</v>
      </c>
      <c r="L56" s="72">
        <f t="shared" si="2"/>
        <v>50</v>
      </c>
      <c r="M56" s="72">
        <f t="shared" si="3"/>
        <v>0</v>
      </c>
      <c r="N56" s="48">
        <f t="shared" si="4"/>
        <v>57.142857142857139</v>
      </c>
      <c r="O56" s="78">
        <v>0</v>
      </c>
      <c r="P56" s="78">
        <v>1</v>
      </c>
      <c r="Q56" s="79">
        <v>1</v>
      </c>
      <c r="R56" s="79">
        <v>1</v>
      </c>
      <c r="S56" s="80">
        <v>1</v>
      </c>
      <c r="T56" s="80">
        <v>0</v>
      </c>
      <c r="U56" s="80">
        <v>0</v>
      </c>
      <c r="V56" s="84">
        <f t="shared" si="5"/>
        <v>4</v>
      </c>
      <c r="W56" s="81">
        <f t="shared" si="9"/>
        <v>0</v>
      </c>
      <c r="X56" s="81">
        <f t="shared" si="9"/>
        <v>50</v>
      </c>
      <c r="Y56" s="81">
        <f t="shared" si="9"/>
        <v>50</v>
      </c>
      <c r="Z56" s="81">
        <f t="shared" si="9"/>
        <v>50</v>
      </c>
      <c r="AA56" s="81">
        <f t="shared" si="9"/>
        <v>50</v>
      </c>
      <c r="AB56" s="81">
        <f t="shared" si="9"/>
        <v>0</v>
      </c>
      <c r="AC56" s="76">
        <f t="shared" si="7"/>
        <v>0</v>
      </c>
      <c r="AD56" s="49">
        <f t="shared" si="8"/>
        <v>57.142857142857139</v>
      </c>
    </row>
    <row r="57" spans="1:30" x14ac:dyDescent="0.45">
      <c r="A57" s="41">
        <v>38</v>
      </c>
      <c r="B57" s="42" t="s">
        <v>155</v>
      </c>
      <c r="C57" s="43" t="s">
        <v>161</v>
      </c>
      <c r="D57" s="42" t="s">
        <v>162</v>
      </c>
      <c r="E57" s="44">
        <v>10</v>
      </c>
      <c r="F57" s="41">
        <v>1</v>
      </c>
      <c r="G57" s="45">
        <v>0.77</v>
      </c>
      <c r="H57" s="50">
        <v>53954257.880000003</v>
      </c>
      <c r="I57" s="47"/>
      <c r="J57" s="72">
        <f t="shared" si="0"/>
        <v>100</v>
      </c>
      <c r="K57" s="72">
        <f t="shared" si="1"/>
        <v>100</v>
      </c>
      <c r="L57" s="72">
        <f t="shared" si="2"/>
        <v>50</v>
      </c>
      <c r="M57" s="72">
        <f t="shared" si="3"/>
        <v>0</v>
      </c>
      <c r="N57" s="48">
        <f t="shared" si="4"/>
        <v>71.428571428571431</v>
      </c>
      <c r="O57" s="78">
        <v>1</v>
      </c>
      <c r="P57" s="78">
        <v>1</v>
      </c>
      <c r="Q57" s="79">
        <v>1</v>
      </c>
      <c r="R57" s="79">
        <v>1</v>
      </c>
      <c r="S57" s="80">
        <v>0</v>
      </c>
      <c r="T57" s="80">
        <v>1</v>
      </c>
      <c r="U57" s="80">
        <v>0</v>
      </c>
      <c r="V57" s="84">
        <f t="shared" si="5"/>
        <v>5</v>
      </c>
      <c r="W57" s="81">
        <f t="shared" si="9"/>
        <v>50</v>
      </c>
      <c r="X57" s="81">
        <f t="shared" si="9"/>
        <v>50</v>
      </c>
      <c r="Y57" s="81">
        <f t="shared" si="9"/>
        <v>50</v>
      </c>
      <c r="Z57" s="81">
        <f t="shared" si="9"/>
        <v>50</v>
      </c>
      <c r="AA57" s="81">
        <f t="shared" si="9"/>
        <v>0</v>
      </c>
      <c r="AB57" s="81">
        <f t="shared" si="9"/>
        <v>50</v>
      </c>
      <c r="AC57" s="76">
        <f t="shared" si="7"/>
        <v>0</v>
      </c>
      <c r="AD57" s="49">
        <f t="shared" si="8"/>
        <v>71.428571428571431</v>
      </c>
    </row>
    <row r="58" spans="1:30" x14ac:dyDescent="0.45">
      <c r="A58" s="41">
        <v>39</v>
      </c>
      <c r="B58" s="42" t="s">
        <v>155</v>
      </c>
      <c r="C58" s="43" t="s">
        <v>163</v>
      </c>
      <c r="D58" s="42" t="s">
        <v>164</v>
      </c>
      <c r="E58" s="44">
        <v>13</v>
      </c>
      <c r="F58" s="41">
        <v>2</v>
      </c>
      <c r="G58" s="45">
        <v>0.7</v>
      </c>
      <c r="H58" s="50">
        <v>-5822855.4500000002</v>
      </c>
      <c r="I58" s="47"/>
      <c r="J58" s="72">
        <f t="shared" si="0"/>
        <v>100</v>
      </c>
      <c r="K58" s="72">
        <f t="shared" si="1"/>
        <v>100</v>
      </c>
      <c r="L58" s="72">
        <f t="shared" si="2"/>
        <v>0</v>
      </c>
      <c r="M58" s="72">
        <f t="shared" si="3"/>
        <v>0</v>
      </c>
      <c r="N58" s="48">
        <f t="shared" si="4"/>
        <v>57.142857142857139</v>
      </c>
      <c r="O58" s="78">
        <v>1</v>
      </c>
      <c r="P58" s="78">
        <v>1</v>
      </c>
      <c r="Q58" s="79">
        <v>1</v>
      </c>
      <c r="R58" s="79">
        <v>1</v>
      </c>
      <c r="S58" s="80">
        <v>0</v>
      </c>
      <c r="T58" s="80">
        <v>0</v>
      </c>
      <c r="U58" s="80">
        <v>0</v>
      </c>
      <c r="V58" s="84">
        <f t="shared" si="5"/>
        <v>4</v>
      </c>
      <c r="W58" s="81">
        <f t="shared" si="9"/>
        <v>50</v>
      </c>
      <c r="X58" s="81">
        <f t="shared" si="9"/>
        <v>50</v>
      </c>
      <c r="Y58" s="81">
        <f t="shared" si="9"/>
        <v>50</v>
      </c>
      <c r="Z58" s="81">
        <f t="shared" si="9"/>
        <v>50</v>
      </c>
      <c r="AA58" s="81">
        <f t="shared" si="9"/>
        <v>0</v>
      </c>
      <c r="AB58" s="81">
        <f t="shared" si="9"/>
        <v>0</v>
      </c>
      <c r="AC58" s="76">
        <f t="shared" si="7"/>
        <v>0</v>
      </c>
      <c r="AD58" s="49">
        <f t="shared" si="8"/>
        <v>57.142857142857139</v>
      </c>
    </row>
    <row r="59" spans="1:30" x14ac:dyDescent="0.45">
      <c r="A59" s="41">
        <v>40</v>
      </c>
      <c r="B59" s="42" t="s">
        <v>155</v>
      </c>
      <c r="C59" s="43" t="s">
        <v>165</v>
      </c>
      <c r="D59" s="42" t="s">
        <v>166</v>
      </c>
      <c r="E59" s="44">
        <v>6</v>
      </c>
      <c r="F59" s="41">
        <v>1</v>
      </c>
      <c r="G59" s="45">
        <v>0.8</v>
      </c>
      <c r="H59" s="50">
        <v>-2676469.25</v>
      </c>
      <c r="I59" s="47"/>
      <c r="J59" s="72">
        <f t="shared" si="0"/>
        <v>50</v>
      </c>
      <c r="K59" s="72">
        <f t="shared" si="1"/>
        <v>100</v>
      </c>
      <c r="L59" s="72">
        <f t="shared" si="2"/>
        <v>100</v>
      </c>
      <c r="M59" s="72">
        <f t="shared" si="3"/>
        <v>0</v>
      </c>
      <c r="N59" s="48">
        <f t="shared" si="4"/>
        <v>71.428571428571431</v>
      </c>
      <c r="O59" s="78">
        <v>0</v>
      </c>
      <c r="P59" s="78">
        <v>1</v>
      </c>
      <c r="Q59" s="79">
        <v>1</v>
      </c>
      <c r="R59" s="79">
        <v>1</v>
      </c>
      <c r="S59" s="80">
        <v>1</v>
      </c>
      <c r="T59" s="80">
        <v>1</v>
      </c>
      <c r="U59" s="80">
        <v>0</v>
      </c>
      <c r="V59" s="84">
        <f t="shared" si="5"/>
        <v>5</v>
      </c>
      <c r="W59" s="81">
        <f t="shared" si="9"/>
        <v>0</v>
      </c>
      <c r="X59" s="81">
        <f t="shared" si="9"/>
        <v>50</v>
      </c>
      <c r="Y59" s="81">
        <f t="shared" si="9"/>
        <v>50</v>
      </c>
      <c r="Z59" s="81">
        <f t="shared" si="9"/>
        <v>50</v>
      </c>
      <c r="AA59" s="81">
        <f t="shared" si="9"/>
        <v>50</v>
      </c>
      <c r="AB59" s="81">
        <f t="shared" si="9"/>
        <v>50</v>
      </c>
      <c r="AC59" s="76">
        <f t="shared" si="7"/>
        <v>0</v>
      </c>
      <c r="AD59" s="49">
        <f t="shared" si="8"/>
        <v>71.428571428571431</v>
      </c>
    </row>
    <row r="60" spans="1:30" x14ac:dyDescent="0.45">
      <c r="A60" s="41">
        <v>41</v>
      </c>
      <c r="B60" s="42" t="s">
        <v>155</v>
      </c>
      <c r="C60" s="43" t="s">
        <v>167</v>
      </c>
      <c r="D60" s="42" t="s">
        <v>168</v>
      </c>
      <c r="E60" s="44">
        <v>2</v>
      </c>
      <c r="F60" s="41">
        <v>1</v>
      </c>
      <c r="G60" s="45">
        <v>1.93</v>
      </c>
      <c r="H60" s="50">
        <v>-7889977.1500000004</v>
      </c>
      <c r="I60" s="47"/>
      <c r="J60" s="72">
        <f t="shared" si="0"/>
        <v>100</v>
      </c>
      <c r="K60" s="72">
        <f t="shared" si="1"/>
        <v>100</v>
      </c>
      <c r="L60" s="72">
        <f t="shared" si="2"/>
        <v>50</v>
      </c>
      <c r="M60" s="72">
        <f t="shared" si="3"/>
        <v>0</v>
      </c>
      <c r="N60" s="48">
        <f t="shared" si="4"/>
        <v>71.428571428571431</v>
      </c>
      <c r="O60" s="78">
        <v>1</v>
      </c>
      <c r="P60" s="78">
        <v>1</v>
      </c>
      <c r="Q60" s="79">
        <v>1</v>
      </c>
      <c r="R60" s="79">
        <v>1</v>
      </c>
      <c r="S60" s="80">
        <v>1</v>
      </c>
      <c r="T60" s="80">
        <v>0</v>
      </c>
      <c r="U60" s="80">
        <v>0</v>
      </c>
      <c r="V60" s="84">
        <f t="shared" si="5"/>
        <v>5</v>
      </c>
      <c r="W60" s="81">
        <f t="shared" si="9"/>
        <v>50</v>
      </c>
      <c r="X60" s="81">
        <f t="shared" si="9"/>
        <v>50</v>
      </c>
      <c r="Y60" s="81">
        <f t="shared" si="9"/>
        <v>50</v>
      </c>
      <c r="Z60" s="81">
        <f t="shared" si="9"/>
        <v>50</v>
      </c>
      <c r="AA60" s="81">
        <f t="shared" si="9"/>
        <v>50</v>
      </c>
      <c r="AB60" s="81">
        <f t="shared" si="9"/>
        <v>0</v>
      </c>
      <c r="AC60" s="76">
        <f t="shared" si="7"/>
        <v>0</v>
      </c>
      <c r="AD60" s="49">
        <f t="shared" si="8"/>
        <v>71.428571428571431</v>
      </c>
    </row>
    <row r="61" spans="1:30" x14ac:dyDescent="0.45">
      <c r="A61" s="41">
        <v>42</v>
      </c>
      <c r="B61" s="42" t="s">
        <v>155</v>
      </c>
      <c r="C61" s="43" t="s">
        <v>169</v>
      </c>
      <c r="D61" s="42" t="s">
        <v>170</v>
      </c>
      <c r="E61" s="44">
        <v>15</v>
      </c>
      <c r="F61" s="41">
        <v>2</v>
      </c>
      <c r="G61" s="45">
        <v>0.53</v>
      </c>
      <c r="H61" s="50">
        <v>11387945.119999999</v>
      </c>
      <c r="I61" s="47"/>
      <c r="J61" s="72">
        <f t="shared" si="0"/>
        <v>50</v>
      </c>
      <c r="K61" s="72">
        <f t="shared" si="1"/>
        <v>100</v>
      </c>
      <c r="L61" s="72">
        <f t="shared" si="2"/>
        <v>100</v>
      </c>
      <c r="M61" s="72">
        <f t="shared" si="3"/>
        <v>0</v>
      </c>
      <c r="N61" s="48">
        <f t="shared" si="4"/>
        <v>71.428571428571431</v>
      </c>
      <c r="O61" s="78">
        <v>0</v>
      </c>
      <c r="P61" s="78">
        <v>1</v>
      </c>
      <c r="Q61" s="79">
        <v>1</v>
      </c>
      <c r="R61" s="79">
        <v>1</v>
      </c>
      <c r="S61" s="80">
        <v>1</v>
      </c>
      <c r="T61" s="80">
        <v>1</v>
      </c>
      <c r="U61" s="80">
        <v>0</v>
      </c>
      <c r="V61" s="84">
        <f t="shared" si="5"/>
        <v>5</v>
      </c>
      <c r="W61" s="81">
        <f t="shared" si="9"/>
        <v>0</v>
      </c>
      <c r="X61" s="81">
        <f t="shared" si="9"/>
        <v>50</v>
      </c>
      <c r="Y61" s="81">
        <f t="shared" si="9"/>
        <v>50</v>
      </c>
      <c r="Z61" s="81">
        <f t="shared" si="9"/>
        <v>50</v>
      </c>
      <c r="AA61" s="81">
        <f t="shared" si="9"/>
        <v>50</v>
      </c>
      <c r="AB61" s="81">
        <f t="shared" si="9"/>
        <v>50</v>
      </c>
      <c r="AC61" s="76">
        <f t="shared" si="7"/>
        <v>0</v>
      </c>
      <c r="AD61" s="49">
        <f t="shared" si="8"/>
        <v>71.428571428571431</v>
      </c>
    </row>
    <row r="62" spans="1:30" x14ac:dyDescent="0.45">
      <c r="A62" s="41">
        <v>43</v>
      </c>
      <c r="B62" s="42" t="s">
        <v>155</v>
      </c>
      <c r="C62" s="43" t="s">
        <v>171</v>
      </c>
      <c r="D62" s="42" t="s">
        <v>172</v>
      </c>
      <c r="E62" s="44">
        <v>6</v>
      </c>
      <c r="F62" s="41">
        <v>1</v>
      </c>
      <c r="G62" s="45">
        <v>1.65</v>
      </c>
      <c r="H62" s="50">
        <v>985471.87</v>
      </c>
      <c r="I62" s="47"/>
      <c r="J62" s="72">
        <f t="shared" si="0"/>
        <v>100</v>
      </c>
      <c r="K62" s="72">
        <f t="shared" si="1"/>
        <v>100</v>
      </c>
      <c r="L62" s="72">
        <f t="shared" si="2"/>
        <v>50</v>
      </c>
      <c r="M62" s="72">
        <f t="shared" si="3"/>
        <v>0</v>
      </c>
      <c r="N62" s="48">
        <f t="shared" si="4"/>
        <v>71.428571428571431</v>
      </c>
      <c r="O62" s="78">
        <v>1</v>
      </c>
      <c r="P62" s="78">
        <v>1</v>
      </c>
      <c r="Q62" s="79">
        <v>1</v>
      </c>
      <c r="R62" s="79">
        <v>1</v>
      </c>
      <c r="S62" s="80">
        <v>1</v>
      </c>
      <c r="T62" s="80">
        <v>0</v>
      </c>
      <c r="U62" s="80">
        <v>0</v>
      </c>
      <c r="V62" s="84">
        <f t="shared" si="5"/>
        <v>5</v>
      </c>
      <c r="W62" s="81">
        <f t="shared" si="9"/>
        <v>50</v>
      </c>
      <c r="X62" s="81">
        <f t="shared" si="9"/>
        <v>50</v>
      </c>
      <c r="Y62" s="81">
        <f t="shared" si="9"/>
        <v>50</v>
      </c>
      <c r="Z62" s="81">
        <f t="shared" si="9"/>
        <v>50</v>
      </c>
      <c r="AA62" s="81">
        <f t="shared" si="9"/>
        <v>50</v>
      </c>
      <c r="AB62" s="81">
        <f t="shared" si="9"/>
        <v>0</v>
      </c>
      <c r="AC62" s="76">
        <f t="shared" si="7"/>
        <v>0</v>
      </c>
      <c r="AD62" s="49">
        <f t="shared" si="8"/>
        <v>71.428571428571431</v>
      </c>
    </row>
    <row r="63" spans="1:30" x14ac:dyDescent="0.45">
      <c r="A63" s="41">
        <v>44</v>
      </c>
      <c r="B63" s="42" t="s">
        <v>155</v>
      </c>
      <c r="C63" s="43" t="s">
        <v>173</v>
      </c>
      <c r="D63" s="42" t="s">
        <v>174</v>
      </c>
      <c r="E63" s="44">
        <v>10</v>
      </c>
      <c r="F63" s="41">
        <v>1</v>
      </c>
      <c r="G63" s="45">
        <v>0.85</v>
      </c>
      <c r="H63" s="50">
        <v>8275454.1600000001</v>
      </c>
      <c r="I63" s="47"/>
      <c r="J63" s="72">
        <f t="shared" si="0"/>
        <v>100</v>
      </c>
      <c r="K63" s="72">
        <f t="shared" si="1"/>
        <v>100</v>
      </c>
      <c r="L63" s="72">
        <f t="shared" si="2"/>
        <v>50</v>
      </c>
      <c r="M63" s="72">
        <f t="shared" si="3"/>
        <v>0</v>
      </c>
      <c r="N63" s="48">
        <f t="shared" si="4"/>
        <v>71.428571428571431</v>
      </c>
      <c r="O63" s="78">
        <v>1</v>
      </c>
      <c r="P63" s="78">
        <v>1</v>
      </c>
      <c r="Q63" s="79">
        <v>1</v>
      </c>
      <c r="R63" s="79">
        <v>1</v>
      </c>
      <c r="S63" s="80">
        <v>1</v>
      </c>
      <c r="T63" s="80">
        <v>0</v>
      </c>
      <c r="U63" s="80">
        <v>0</v>
      </c>
      <c r="V63" s="84">
        <f t="shared" si="5"/>
        <v>5</v>
      </c>
      <c r="W63" s="81">
        <f t="shared" si="9"/>
        <v>50</v>
      </c>
      <c r="X63" s="81">
        <f t="shared" si="9"/>
        <v>50</v>
      </c>
      <c r="Y63" s="81">
        <f t="shared" si="9"/>
        <v>50</v>
      </c>
      <c r="Z63" s="81">
        <f t="shared" si="9"/>
        <v>50</v>
      </c>
      <c r="AA63" s="81">
        <f t="shared" si="9"/>
        <v>50</v>
      </c>
      <c r="AB63" s="81">
        <f t="shared" si="9"/>
        <v>0</v>
      </c>
      <c r="AC63" s="76">
        <f t="shared" si="7"/>
        <v>0</v>
      </c>
      <c r="AD63" s="49">
        <f t="shared" si="8"/>
        <v>71.428571428571431</v>
      </c>
    </row>
    <row r="64" spans="1:30" x14ac:dyDescent="0.45">
      <c r="A64" s="41">
        <v>45</v>
      </c>
      <c r="B64" s="42" t="s">
        <v>155</v>
      </c>
      <c r="C64" s="43" t="s">
        <v>175</v>
      </c>
      <c r="D64" s="42" t="s">
        <v>176</v>
      </c>
      <c r="E64" s="44">
        <v>10</v>
      </c>
      <c r="F64" s="41">
        <v>3</v>
      </c>
      <c r="G64" s="45">
        <v>0.54</v>
      </c>
      <c r="H64" s="50">
        <v>1351097.44</v>
      </c>
      <c r="I64" s="47"/>
      <c r="J64" s="72">
        <f t="shared" si="0"/>
        <v>100</v>
      </c>
      <c r="K64" s="72">
        <f t="shared" si="1"/>
        <v>100</v>
      </c>
      <c r="L64" s="72">
        <f t="shared" si="2"/>
        <v>50</v>
      </c>
      <c r="M64" s="72">
        <f t="shared" si="3"/>
        <v>0</v>
      </c>
      <c r="N64" s="48">
        <f t="shared" si="4"/>
        <v>71.428571428571431</v>
      </c>
      <c r="O64" s="78">
        <v>1</v>
      </c>
      <c r="P64" s="78">
        <v>1</v>
      </c>
      <c r="Q64" s="79">
        <v>1</v>
      </c>
      <c r="R64" s="79">
        <v>1</v>
      </c>
      <c r="S64" s="80">
        <v>1</v>
      </c>
      <c r="T64" s="80">
        <v>0</v>
      </c>
      <c r="U64" s="80">
        <v>0</v>
      </c>
      <c r="V64" s="84">
        <f t="shared" si="5"/>
        <v>5</v>
      </c>
      <c r="W64" s="81">
        <f t="shared" si="9"/>
        <v>50</v>
      </c>
      <c r="X64" s="81">
        <f t="shared" si="9"/>
        <v>50</v>
      </c>
      <c r="Y64" s="81">
        <f t="shared" si="9"/>
        <v>50</v>
      </c>
      <c r="Z64" s="81">
        <f t="shared" si="9"/>
        <v>50</v>
      </c>
      <c r="AA64" s="81">
        <f t="shared" si="9"/>
        <v>50</v>
      </c>
      <c r="AB64" s="81">
        <f t="shared" si="9"/>
        <v>0</v>
      </c>
      <c r="AC64" s="76">
        <f t="shared" si="7"/>
        <v>0</v>
      </c>
      <c r="AD64" s="49">
        <f t="shared" si="8"/>
        <v>71.428571428571431</v>
      </c>
    </row>
    <row r="65" spans="1:30" x14ac:dyDescent="0.45">
      <c r="A65" s="41">
        <v>46</v>
      </c>
      <c r="B65" s="42" t="s">
        <v>155</v>
      </c>
      <c r="C65" s="43" t="s">
        <v>177</v>
      </c>
      <c r="D65" s="42" t="s">
        <v>178</v>
      </c>
      <c r="E65" s="44">
        <v>5</v>
      </c>
      <c r="F65" s="41">
        <v>0</v>
      </c>
      <c r="G65" s="45">
        <v>2.6</v>
      </c>
      <c r="H65" s="50">
        <v>7495495.3799999999</v>
      </c>
      <c r="I65" s="47"/>
      <c r="J65" s="72">
        <f t="shared" si="0"/>
        <v>100</v>
      </c>
      <c r="K65" s="72">
        <f t="shared" si="1"/>
        <v>100</v>
      </c>
      <c r="L65" s="72">
        <f t="shared" si="2"/>
        <v>50</v>
      </c>
      <c r="M65" s="72">
        <f t="shared" si="3"/>
        <v>0</v>
      </c>
      <c r="N65" s="48">
        <f t="shared" si="4"/>
        <v>71.428571428571431</v>
      </c>
      <c r="O65" s="78">
        <v>1</v>
      </c>
      <c r="P65" s="78">
        <v>1</v>
      </c>
      <c r="Q65" s="79">
        <v>1</v>
      </c>
      <c r="R65" s="79">
        <v>1</v>
      </c>
      <c r="S65" s="80">
        <v>0</v>
      </c>
      <c r="T65" s="80">
        <v>1</v>
      </c>
      <c r="U65" s="80">
        <v>0</v>
      </c>
      <c r="V65" s="84">
        <f t="shared" si="5"/>
        <v>5</v>
      </c>
      <c r="W65" s="81">
        <f t="shared" si="9"/>
        <v>50</v>
      </c>
      <c r="X65" s="81">
        <f t="shared" si="9"/>
        <v>50</v>
      </c>
      <c r="Y65" s="81">
        <f t="shared" si="9"/>
        <v>50</v>
      </c>
      <c r="Z65" s="81">
        <f t="shared" si="9"/>
        <v>50</v>
      </c>
      <c r="AA65" s="81">
        <f t="shared" si="9"/>
        <v>0</v>
      </c>
      <c r="AB65" s="81">
        <f t="shared" si="9"/>
        <v>50</v>
      </c>
      <c r="AC65" s="76">
        <f t="shared" si="7"/>
        <v>0</v>
      </c>
      <c r="AD65" s="49">
        <f t="shared" si="8"/>
        <v>71.428571428571431</v>
      </c>
    </row>
    <row r="66" spans="1:30" x14ac:dyDescent="0.45">
      <c r="A66" s="41">
        <v>47</v>
      </c>
      <c r="B66" s="42" t="s">
        <v>155</v>
      </c>
      <c r="C66" s="43" t="s">
        <v>179</v>
      </c>
      <c r="D66" s="42" t="s">
        <v>180</v>
      </c>
      <c r="E66" s="44">
        <v>5</v>
      </c>
      <c r="F66" s="41">
        <v>1</v>
      </c>
      <c r="G66" s="45">
        <v>1.75</v>
      </c>
      <c r="H66" s="50">
        <v>-1953286.52</v>
      </c>
      <c r="I66" s="47"/>
      <c r="J66" s="72">
        <f t="shared" si="0"/>
        <v>50</v>
      </c>
      <c r="K66" s="72">
        <f t="shared" si="1"/>
        <v>100</v>
      </c>
      <c r="L66" s="72">
        <f t="shared" si="2"/>
        <v>0</v>
      </c>
      <c r="M66" s="72">
        <f t="shared" si="3"/>
        <v>0</v>
      </c>
      <c r="N66" s="48">
        <f t="shared" si="4"/>
        <v>42.857142857142854</v>
      </c>
      <c r="O66" s="78">
        <v>0</v>
      </c>
      <c r="P66" s="78">
        <v>1</v>
      </c>
      <c r="Q66" s="79">
        <v>1</v>
      </c>
      <c r="R66" s="79">
        <v>1</v>
      </c>
      <c r="S66" s="80">
        <v>0</v>
      </c>
      <c r="T66" s="80">
        <v>0</v>
      </c>
      <c r="U66" s="80">
        <v>0</v>
      </c>
      <c r="V66" s="84">
        <f t="shared" si="5"/>
        <v>3</v>
      </c>
      <c r="W66" s="81">
        <f t="shared" si="9"/>
        <v>0</v>
      </c>
      <c r="X66" s="81">
        <f t="shared" si="9"/>
        <v>50</v>
      </c>
      <c r="Y66" s="81">
        <f t="shared" si="9"/>
        <v>50</v>
      </c>
      <c r="Z66" s="81">
        <f t="shared" si="9"/>
        <v>50</v>
      </c>
      <c r="AA66" s="81">
        <f t="shared" si="9"/>
        <v>0</v>
      </c>
      <c r="AB66" s="81">
        <f t="shared" si="9"/>
        <v>0</v>
      </c>
      <c r="AC66" s="76">
        <f t="shared" si="7"/>
        <v>0</v>
      </c>
      <c r="AD66" s="49">
        <f t="shared" si="8"/>
        <v>42.857142857142854</v>
      </c>
    </row>
    <row r="67" spans="1:30" x14ac:dyDescent="0.45">
      <c r="A67" s="41">
        <v>49</v>
      </c>
      <c r="B67" s="42" t="s">
        <v>155</v>
      </c>
      <c r="C67" s="43" t="s">
        <v>183</v>
      </c>
      <c r="D67" s="42" t="s">
        <v>184</v>
      </c>
      <c r="E67" s="44">
        <v>6</v>
      </c>
      <c r="F67" s="41">
        <v>0</v>
      </c>
      <c r="G67" s="45">
        <v>1.68</v>
      </c>
      <c r="H67" s="50">
        <v>11132991.060000001</v>
      </c>
      <c r="I67" s="47"/>
      <c r="J67" s="72">
        <f t="shared" si="0"/>
        <v>100</v>
      </c>
      <c r="K67" s="72">
        <f t="shared" si="1"/>
        <v>100</v>
      </c>
      <c r="L67" s="72">
        <f t="shared" si="2"/>
        <v>0</v>
      </c>
      <c r="M67" s="72">
        <f t="shared" si="3"/>
        <v>0</v>
      </c>
      <c r="N67" s="48">
        <f t="shared" si="4"/>
        <v>57.142857142857139</v>
      </c>
      <c r="O67" s="78">
        <v>1</v>
      </c>
      <c r="P67" s="78">
        <v>1</v>
      </c>
      <c r="Q67" s="79">
        <v>1</v>
      </c>
      <c r="R67" s="79">
        <v>1</v>
      </c>
      <c r="S67" s="80">
        <v>0</v>
      </c>
      <c r="T67" s="80">
        <v>0</v>
      </c>
      <c r="U67" s="80">
        <v>0</v>
      </c>
      <c r="V67" s="84">
        <f t="shared" si="5"/>
        <v>4</v>
      </c>
      <c r="W67" s="81">
        <f t="shared" si="9"/>
        <v>50</v>
      </c>
      <c r="X67" s="81">
        <f t="shared" si="9"/>
        <v>50</v>
      </c>
      <c r="Y67" s="81">
        <f t="shared" si="9"/>
        <v>50</v>
      </c>
      <c r="Z67" s="81">
        <f t="shared" si="9"/>
        <v>50</v>
      </c>
      <c r="AA67" s="81">
        <f t="shared" si="9"/>
        <v>0</v>
      </c>
      <c r="AB67" s="81">
        <f t="shared" si="9"/>
        <v>0</v>
      </c>
      <c r="AC67" s="76">
        <f t="shared" si="7"/>
        <v>0</v>
      </c>
      <c r="AD67" s="49">
        <f t="shared" si="8"/>
        <v>57.142857142857139</v>
      </c>
    </row>
    <row r="68" spans="1:30" x14ac:dyDescent="0.45">
      <c r="A68" s="41">
        <v>50</v>
      </c>
      <c r="B68" s="42" t="s">
        <v>155</v>
      </c>
      <c r="C68" s="43" t="s">
        <v>185</v>
      </c>
      <c r="D68" s="42" t="s">
        <v>186</v>
      </c>
      <c r="E68" s="44">
        <v>5</v>
      </c>
      <c r="F68" s="41">
        <v>1</v>
      </c>
      <c r="G68" s="45">
        <v>4.3</v>
      </c>
      <c r="H68" s="50">
        <v>-3319049.48</v>
      </c>
      <c r="I68" s="47"/>
      <c r="J68" s="72">
        <f t="shared" si="0"/>
        <v>50</v>
      </c>
      <c r="K68" s="72">
        <f t="shared" si="1"/>
        <v>100</v>
      </c>
      <c r="L68" s="72">
        <f t="shared" si="2"/>
        <v>100</v>
      </c>
      <c r="M68" s="72">
        <f t="shared" si="3"/>
        <v>0</v>
      </c>
      <c r="N68" s="48">
        <f t="shared" si="4"/>
        <v>71.428571428571431</v>
      </c>
      <c r="O68" s="78">
        <v>0</v>
      </c>
      <c r="P68" s="78">
        <v>1</v>
      </c>
      <c r="Q68" s="79">
        <v>1</v>
      </c>
      <c r="R68" s="79">
        <v>1</v>
      </c>
      <c r="S68" s="80">
        <v>1</v>
      </c>
      <c r="T68" s="80">
        <v>1</v>
      </c>
      <c r="U68" s="80">
        <v>0</v>
      </c>
      <c r="V68" s="84">
        <f t="shared" si="5"/>
        <v>5</v>
      </c>
      <c r="W68" s="81">
        <f t="shared" si="9"/>
        <v>0</v>
      </c>
      <c r="X68" s="81">
        <f t="shared" si="9"/>
        <v>50</v>
      </c>
      <c r="Y68" s="81">
        <f t="shared" si="9"/>
        <v>50</v>
      </c>
      <c r="Z68" s="81">
        <f t="shared" si="9"/>
        <v>50</v>
      </c>
      <c r="AA68" s="81">
        <f t="shared" si="9"/>
        <v>50</v>
      </c>
      <c r="AB68" s="81">
        <f t="shared" si="9"/>
        <v>50</v>
      </c>
      <c r="AC68" s="76">
        <f t="shared" si="7"/>
        <v>0</v>
      </c>
      <c r="AD68" s="49">
        <f t="shared" si="8"/>
        <v>71.428571428571431</v>
      </c>
    </row>
    <row r="69" spans="1:30" x14ac:dyDescent="0.45">
      <c r="A69" s="41">
        <v>51</v>
      </c>
      <c r="B69" s="42" t="s">
        <v>155</v>
      </c>
      <c r="C69" s="43" t="s">
        <v>187</v>
      </c>
      <c r="D69" s="42" t="s">
        <v>188</v>
      </c>
      <c r="E69" s="44">
        <v>16</v>
      </c>
      <c r="F69" s="41">
        <v>0</v>
      </c>
      <c r="G69" s="45">
        <v>2.8</v>
      </c>
      <c r="H69" s="50">
        <v>34458678.950000003</v>
      </c>
      <c r="I69" s="47"/>
      <c r="J69" s="72">
        <f t="shared" ref="J69:J92" si="10">W69+X69</f>
        <v>50</v>
      </c>
      <c r="K69" s="72">
        <f t="shared" ref="K69:K92" si="11">Y69+Z69</f>
        <v>100</v>
      </c>
      <c r="L69" s="72">
        <f t="shared" ref="L69:L92" si="12">AA69+AB69</f>
        <v>50</v>
      </c>
      <c r="M69" s="72">
        <f t="shared" ref="M69:M92" si="13">AC69</f>
        <v>0</v>
      </c>
      <c r="N69" s="48">
        <f t="shared" ref="N69:N92" si="14">(O69+P69+Q69+R69+S69+T69+U69)/7*100</f>
        <v>57.142857142857139</v>
      </c>
      <c r="O69" s="78">
        <v>0</v>
      </c>
      <c r="P69" s="78">
        <v>1</v>
      </c>
      <c r="Q69" s="79">
        <v>1</v>
      </c>
      <c r="R69" s="79">
        <v>1</v>
      </c>
      <c r="S69" s="80">
        <v>1</v>
      </c>
      <c r="T69" s="80">
        <v>0</v>
      </c>
      <c r="U69" s="80">
        <v>0</v>
      </c>
      <c r="V69" s="84">
        <f t="shared" ref="V69:V92" si="15">O69+P69+Q69+R69+S69+T69+U69</f>
        <v>4</v>
      </c>
      <c r="W69" s="81">
        <f t="shared" ref="W69:AB92" si="16">IF(O69=1,50,0)</f>
        <v>0</v>
      </c>
      <c r="X69" s="81">
        <f t="shared" si="16"/>
        <v>50</v>
      </c>
      <c r="Y69" s="81">
        <f t="shared" si="16"/>
        <v>50</v>
      </c>
      <c r="Z69" s="81">
        <f t="shared" si="16"/>
        <v>50</v>
      </c>
      <c r="AA69" s="81">
        <f t="shared" si="16"/>
        <v>50</v>
      </c>
      <c r="AB69" s="81">
        <f t="shared" si="16"/>
        <v>0</v>
      </c>
      <c r="AC69" s="76">
        <f t="shared" ref="AC69:AC92" si="17">IF(U69=1,100,0)</f>
        <v>0</v>
      </c>
      <c r="AD69" s="49">
        <f t="shared" ref="AD69:AD92" si="18">V69/7*100</f>
        <v>57.142857142857139</v>
      </c>
    </row>
    <row r="70" spans="1:30" x14ac:dyDescent="0.45">
      <c r="A70" s="41">
        <v>52</v>
      </c>
      <c r="B70" s="42" t="s">
        <v>155</v>
      </c>
      <c r="C70" s="43" t="s">
        <v>189</v>
      </c>
      <c r="D70" s="42" t="s">
        <v>190</v>
      </c>
      <c r="E70" s="44">
        <v>5</v>
      </c>
      <c r="F70" s="41">
        <v>1</v>
      </c>
      <c r="G70" s="45">
        <v>4.17</v>
      </c>
      <c r="H70" s="50">
        <v>3261588.15</v>
      </c>
      <c r="I70" s="47"/>
      <c r="J70" s="72">
        <f t="shared" si="10"/>
        <v>100</v>
      </c>
      <c r="K70" s="72">
        <f t="shared" si="11"/>
        <v>100</v>
      </c>
      <c r="L70" s="72">
        <f t="shared" si="12"/>
        <v>100</v>
      </c>
      <c r="M70" s="72">
        <f t="shared" si="13"/>
        <v>0</v>
      </c>
      <c r="N70" s="48">
        <f t="shared" si="14"/>
        <v>85.714285714285708</v>
      </c>
      <c r="O70" s="78">
        <v>1</v>
      </c>
      <c r="P70" s="78">
        <v>1</v>
      </c>
      <c r="Q70" s="79">
        <v>1</v>
      </c>
      <c r="R70" s="79">
        <v>1</v>
      </c>
      <c r="S70" s="80">
        <v>1</v>
      </c>
      <c r="T70" s="80">
        <v>1</v>
      </c>
      <c r="U70" s="80">
        <v>0</v>
      </c>
      <c r="V70" s="84">
        <f t="shared" si="15"/>
        <v>6</v>
      </c>
      <c r="W70" s="81">
        <f t="shared" si="16"/>
        <v>50</v>
      </c>
      <c r="X70" s="81">
        <f t="shared" si="16"/>
        <v>50</v>
      </c>
      <c r="Y70" s="81">
        <f t="shared" si="16"/>
        <v>50</v>
      </c>
      <c r="Z70" s="81">
        <f t="shared" si="16"/>
        <v>50</v>
      </c>
      <c r="AA70" s="81">
        <f t="shared" si="16"/>
        <v>50</v>
      </c>
      <c r="AB70" s="81">
        <f t="shared" si="16"/>
        <v>50</v>
      </c>
      <c r="AC70" s="76">
        <f t="shared" si="17"/>
        <v>0</v>
      </c>
      <c r="AD70" s="49">
        <f t="shared" si="18"/>
        <v>85.714285714285708</v>
      </c>
    </row>
    <row r="71" spans="1:30" x14ac:dyDescent="0.45">
      <c r="A71" s="41">
        <v>53</v>
      </c>
      <c r="B71" s="42" t="s">
        <v>191</v>
      </c>
      <c r="C71" s="43" t="s">
        <v>192</v>
      </c>
      <c r="D71" s="42" t="s">
        <v>191</v>
      </c>
      <c r="E71" s="44">
        <v>17</v>
      </c>
      <c r="F71" s="41">
        <v>0</v>
      </c>
      <c r="G71" s="45">
        <v>4.2699999999999996</v>
      </c>
      <c r="H71" s="50">
        <v>108858418.83</v>
      </c>
      <c r="I71" s="47"/>
      <c r="J71" s="72">
        <f t="shared" si="10"/>
        <v>100</v>
      </c>
      <c r="K71" s="72">
        <f t="shared" si="11"/>
        <v>100</v>
      </c>
      <c r="L71" s="72">
        <f t="shared" si="12"/>
        <v>50</v>
      </c>
      <c r="M71" s="72">
        <f t="shared" si="13"/>
        <v>0</v>
      </c>
      <c r="N71" s="48">
        <f t="shared" si="14"/>
        <v>71.428571428571431</v>
      </c>
      <c r="O71" s="78">
        <v>1</v>
      </c>
      <c r="P71" s="78">
        <v>1</v>
      </c>
      <c r="Q71" s="79">
        <v>1</v>
      </c>
      <c r="R71" s="79">
        <v>1</v>
      </c>
      <c r="S71" s="80">
        <v>1</v>
      </c>
      <c r="T71" s="80">
        <v>0</v>
      </c>
      <c r="U71" s="80">
        <v>0</v>
      </c>
      <c r="V71" s="84">
        <f t="shared" si="15"/>
        <v>5</v>
      </c>
      <c r="W71" s="81">
        <f t="shared" si="16"/>
        <v>50</v>
      </c>
      <c r="X71" s="81">
        <f t="shared" si="16"/>
        <v>50</v>
      </c>
      <c r="Y71" s="81">
        <f t="shared" si="16"/>
        <v>50</v>
      </c>
      <c r="Z71" s="81">
        <f t="shared" si="16"/>
        <v>50</v>
      </c>
      <c r="AA71" s="81">
        <f t="shared" si="16"/>
        <v>50</v>
      </c>
      <c r="AB71" s="81">
        <f t="shared" si="16"/>
        <v>0</v>
      </c>
      <c r="AC71" s="76">
        <f t="shared" si="17"/>
        <v>0</v>
      </c>
      <c r="AD71" s="49">
        <f t="shared" si="18"/>
        <v>71.428571428571431</v>
      </c>
    </row>
    <row r="72" spans="1:30" x14ac:dyDescent="0.45">
      <c r="A72" s="41">
        <v>55</v>
      </c>
      <c r="B72" s="42" t="s">
        <v>191</v>
      </c>
      <c r="C72" s="43" t="s">
        <v>195</v>
      </c>
      <c r="D72" s="42" t="s">
        <v>196</v>
      </c>
      <c r="E72" s="44">
        <v>5</v>
      </c>
      <c r="F72" s="41">
        <v>2</v>
      </c>
      <c r="G72" s="45">
        <v>0.66</v>
      </c>
      <c r="H72" s="50">
        <v>8765950.7400000002</v>
      </c>
      <c r="I72" s="52"/>
      <c r="J72" s="72">
        <f t="shared" si="10"/>
        <v>100</v>
      </c>
      <c r="K72" s="72">
        <f t="shared" si="11"/>
        <v>100</v>
      </c>
      <c r="L72" s="72">
        <f t="shared" si="12"/>
        <v>50</v>
      </c>
      <c r="M72" s="72">
        <f t="shared" si="13"/>
        <v>0</v>
      </c>
      <c r="N72" s="48">
        <f t="shared" si="14"/>
        <v>71.428571428571431</v>
      </c>
      <c r="O72" s="78">
        <v>1</v>
      </c>
      <c r="P72" s="78">
        <v>1</v>
      </c>
      <c r="Q72" s="79">
        <v>1</v>
      </c>
      <c r="R72" s="79">
        <v>1</v>
      </c>
      <c r="S72" s="80">
        <v>0</v>
      </c>
      <c r="T72" s="80">
        <v>1</v>
      </c>
      <c r="U72" s="80">
        <v>0</v>
      </c>
      <c r="V72" s="84">
        <f t="shared" si="15"/>
        <v>5</v>
      </c>
      <c r="W72" s="81">
        <f t="shared" si="16"/>
        <v>50</v>
      </c>
      <c r="X72" s="81">
        <f t="shared" si="16"/>
        <v>50</v>
      </c>
      <c r="Y72" s="81">
        <f t="shared" si="16"/>
        <v>50</v>
      </c>
      <c r="Z72" s="81">
        <f t="shared" si="16"/>
        <v>50</v>
      </c>
      <c r="AA72" s="81">
        <f t="shared" si="16"/>
        <v>0</v>
      </c>
      <c r="AB72" s="81">
        <f t="shared" si="16"/>
        <v>50</v>
      </c>
      <c r="AC72" s="76">
        <f t="shared" si="17"/>
        <v>0</v>
      </c>
      <c r="AD72" s="49">
        <f t="shared" si="18"/>
        <v>71.428571428571431</v>
      </c>
    </row>
    <row r="73" spans="1:30" x14ac:dyDescent="0.45">
      <c r="A73" s="41">
        <v>57</v>
      </c>
      <c r="B73" s="42" t="s">
        <v>191</v>
      </c>
      <c r="C73" s="43" t="s">
        <v>199</v>
      </c>
      <c r="D73" s="42" t="s">
        <v>200</v>
      </c>
      <c r="E73" s="44">
        <v>15</v>
      </c>
      <c r="F73" s="41">
        <v>2</v>
      </c>
      <c r="G73" s="45">
        <v>0.57999999999999996</v>
      </c>
      <c r="H73" s="50">
        <v>113260875.45999999</v>
      </c>
      <c r="I73" s="47"/>
      <c r="J73" s="72">
        <f t="shared" si="10"/>
        <v>100</v>
      </c>
      <c r="K73" s="72">
        <f t="shared" si="11"/>
        <v>100</v>
      </c>
      <c r="L73" s="72">
        <f t="shared" si="12"/>
        <v>100</v>
      </c>
      <c r="M73" s="72">
        <f t="shared" si="13"/>
        <v>0</v>
      </c>
      <c r="N73" s="48">
        <f t="shared" si="14"/>
        <v>85.714285714285708</v>
      </c>
      <c r="O73" s="78">
        <v>1</v>
      </c>
      <c r="P73" s="78">
        <v>1</v>
      </c>
      <c r="Q73" s="79">
        <v>1</v>
      </c>
      <c r="R73" s="79">
        <v>1</v>
      </c>
      <c r="S73" s="80">
        <v>1</v>
      </c>
      <c r="T73" s="80">
        <v>1</v>
      </c>
      <c r="U73" s="80">
        <v>0</v>
      </c>
      <c r="V73" s="84">
        <f t="shared" si="15"/>
        <v>6</v>
      </c>
      <c r="W73" s="81">
        <f t="shared" si="16"/>
        <v>50</v>
      </c>
      <c r="X73" s="81">
        <f t="shared" si="16"/>
        <v>50</v>
      </c>
      <c r="Y73" s="81">
        <f t="shared" si="16"/>
        <v>50</v>
      </c>
      <c r="Z73" s="81">
        <f t="shared" si="16"/>
        <v>50</v>
      </c>
      <c r="AA73" s="81">
        <f t="shared" si="16"/>
        <v>50</v>
      </c>
      <c r="AB73" s="81">
        <f t="shared" si="16"/>
        <v>50</v>
      </c>
      <c r="AC73" s="76">
        <f t="shared" si="17"/>
        <v>0</v>
      </c>
      <c r="AD73" s="49">
        <f t="shared" si="18"/>
        <v>85.714285714285708</v>
      </c>
    </row>
    <row r="74" spans="1:30" x14ac:dyDescent="0.45">
      <c r="A74" s="41">
        <v>58</v>
      </c>
      <c r="B74" s="42" t="s">
        <v>191</v>
      </c>
      <c r="C74" s="43" t="s">
        <v>201</v>
      </c>
      <c r="D74" s="42" t="s">
        <v>202</v>
      </c>
      <c r="E74" s="44">
        <v>5</v>
      </c>
      <c r="F74" s="41">
        <v>0</v>
      </c>
      <c r="G74" s="45">
        <v>5.2</v>
      </c>
      <c r="H74" s="50">
        <v>14616803.24</v>
      </c>
      <c r="I74" s="47"/>
      <c r="J74" s="72">
        <f t="shared" si="10"/>
        <v>100</v>
      </c>
      <c r="K74" s="72">
        <f t="shared" si="11"/>
        <v>100</v>
      </c>
      <c r="L74" s="72">
        <f t="shared" si="12"/>
        <v>100</v>
      </c>
      <c r="M74" s="72">
        <f t="shared" si="13"/>
        <v>0</v>
      </c>
      <c r="N74" s="48">
        <f t="shared" si="14"/>
        <v>85.714285714285708</v>
      </c>
      <c r="O74" s="78">
        <v>1</v>
      </c>
      <c r="P74" s="78">
        <v>1</v>
      </c>
      <c r="Q74" s="79">
        <v>1</v>
      </c>
      <c r="R74" s="79">
        <v>1</v>
      </c>
      <c r="S74" s="80">
        <v>1</v>
      </c>
      <c r="T74" s="80">
        <v>1</v>
      </c>
      <c r="U74" s="80">
        <v>0</v>
      </c>
      <c r="V74" s="84">
        <f t="shared" si="15"/>
        <v>6</v>
      </c>
      <c r="W74" s="81">
        <f t="shared" si="16"/>
        <v>50</v>
      </c>
      <c r="X74" s="81">
        <f t="shared" si="16"/>
        <v>50</v>
      </c>
      <c r="Y74" s="81">
        <f t="shared" si="16"/>
        <v>50</v>
      </c>
      <c r="Z74" s="81">
        <f t="shared" si="16"/>
        <v>50</v>
      </c>
      <c r="AA74" s="81">
        <f t="shared" si="16"/>
        <v>50</v>
      </c>
      <c r="AB74" s="81">
        <f t="shared" si="16"/>
        <v>50</v>
      </c>
      <c r="AC74" s="76">
        <f t="shared" si="17"/>
        <v>0</v>
      </c>
      <c r="AD74" s="49">
        <f t="shared" si="18"/>
        <v>85.714285714285708</v>
      </c>
    </row>
    <row r="75" spans="1:30" x14ac:dyDescent="0.45">
      <c r="A75" s="41">
        <v>63</v>
      </c>
      <c r="B75" s="42" t="s">
        <v>209</v>
      </c>
      <c r="C75" s="43" t="s">
        <v>211</v>
      </c>
      <c r="D75" s="42" t="s">
        <v>212</v>
      </c>
      <c r="E75" s="44">
        <v>10</v>
      </c>
      <c r="F75" s="41">
        <v>4</v>
      </c>
      <c r="G75" s="45">
        <v>0.6</v>
      </c>
      <c r="H75" s="50">
        <v>-15625089.85</v>
      </c>
      <c r="I75" s="53" t="s">
        <v>12</v>
      </c>
      <c r="J75" s="72">
        <f t="shared" si="10"/>
        <v>0</v>
      </c>
      <c r="K75" s="72">
        <f t="shared" si="11"/>
        <v>100</v>
      </c>
      <c r="L75" s="72">
        <f t="shared" si="12"/>
        <v>0</v>
      </c>
      <c r="M75" s="72">
        <f t="shared" si="13"/>
        <v>0</v>
      </c>
      <c r="N75" s="48">
        <f t="shared" si="14"/>
        <v>28.571428571428569</v>
      </c>
      <c r="O75" s="78">
        <v>0</v>
      </c>
      <c r="P75" s="78">
        <v>0</v>
      </c>
      <c r="Q75" s="79">
        <v>1</v>
      </c>
      <c r="R75" s="79">
        <v>1</v>
      </c>
      <c r="S75" s="80">
        <v>0</v>
      </c>
      <c r="T75" s="80">
        <v>0</v>
      </c>
      <c r="U75" s="80">
        <v>0</v>
      </c>
      <c r="V75" s="84">
        <f t="shared" si="15"/>
        <v>2</v>
      </c>
      <c r="W75" s="81">
        <f t="shared" si="16"/>
        <v>0</v>
      </c>
      <c r="X75" s="81">
        <f t="shared" si="16"/>
        <v>0</v>
      </c>
      <c r="Y75" s="81">
        <f t="shared" si="16"/>
        <v>50</v>
      </c>
      <c r="Z75" s="81">
        <f t="shared" si="16"/>
        <v>50</v>
      </c>
      <c r="AA75" s="81">
        <f t="shared" si="16"/>
        <v>0</v>
      </c>
      <c r="AB75" s="81">
        <f t="shared" si="16"/>
        <v>0</v>
      </c>
      <c r="AC75" s="76">
        <f t="shared" si="17"/>
        <v>0</v>
      </c>
      <c r="AD75" s="49">
        <f t="shared" si="18"/>
        <v>28.571428571428569</v>
      </c>
    </row>
    <row r="76" spans="1:30" x14ac:dyDescent="0.45">
      <c r="A76" s="41">
        <v>64</v>
      </c>
      <c r="B76" s="42" t="s">
        <v>209</v>
      </c>
      <c r="C76" s="43" t="s">
        <v>213</v>
      </c>
      <c r="D76" s="42" t="s">
        <v>214</v>
      </c>
      <c r="E76" s="44">
        <v>6</v>
      </c>
      <c r="F76" s="41">
        <v>1</v>
      </c>
      <c r="G76" s="45">
        <v>1.1100000000000001</v>
      </c>
      <c r="H76" s="50">
        <v>-4418276.24</v>
      </c>
      <c r="I76" s="47"/>
      <c r="J76" s="72">
        <f t="shared" si="10"/>
        <v>50</v>
      </c>
      <c r="K76" s="72">
        <f t="shared" si="11"/>
        <v>50</v>
      </c>
      <c r="L76" s="72">
        <f t="shared" si="12"/>
        <v>50</v>
      </c>
      <c r="M76" s="72">
        <f t="shared" si="13"/>
        <v>0</v>
      </c>
      <c r="N76" s="48">
        <f t="shared" si="14"/>
        <v>42.857142857142854</v>
      </c>
      <c r="O76" s="78">
        <v>0</v>
      </c>
      <c r="P76" s="78">
        <v>1</v>
      </c>
      <c r="Q76" s="79">
        <v>0</v>
      </c>
      <c r="R76" s="79">
        <v>1</v>
      </c>
      <c r="S76" s="80">
        <v>0</v>
      </c>
      <c r="T76" s="80">
        <v>1</v>
      </c>
      <c r="U76" s="80">
        <v>0</v>
      </c>
      <c r="V76" s="84">
        <f t="shared" si="15"/>
        <v>3</v>
      </c>
      <c r="W76" s="81">
        <f t="shared" si="16"/>
        <v>0</v>
      </c>
      <c r="X76" s="81">
        <f t="shared" si="16"/>
        <v>50</v>
      </c>
      <c r="Y76" s="81">
        <f t="shared" si="16"/>
        <v>0</v>
      </c>
      <c r="Z76" s="81">
        <f t="shared" si="16"/>
        <v>50</v>
      </c>
      <c r="AA76" s="81">
        <f t="shared" si="16"/>
        <v>0</v>
      </c>
      <c r="AB76" s="81">
        <f t="shared" si="16"/>
        <v>50</v>
      </c>
      <c r="AC76" s="76">
        <f t="shared" si="17"/>
        <v>0</v>
      </c>
      <c r="AD76" s="49">
        <f t="shared" si="18"/>
        <v>42.857142857142854</v>
      </c>
    </row>
    <row r="77" spans="1:30" x14ac:dyDescent="0.45">
      <c r="A77" s="41">
        <v>66</v>
      </c>
      <c r="B77" s="42" t="s">
        <v>209</v>
      </c>
      <c r="C77" s="43" t="s">
        <v>217</v>
      </c>
      <c r="D77" s="42" t="s">
        <v>218</v>
      </c>
      <c r="E77" s="44">
        <v>10</v>
      </c>
      <c r="F77" s="41">
        <v>7</v>
      </c>
      <c r="G77" s="45">
        <v>0.54</v>
      </c>
      <c r="H77" s="50">
        <v>-21445360.989999998</v>
      </c>
      <c r="I77" s="53" t="s">
        <v>12</v>
      </c>
      <c r="J77" s="72">
        <f t="shared" si="10"/>
        <v>100</v>
      </c>
      <c r="K77" s="72">
        <f t="shared" si="11"/>
        <v>0</v>
      </c>
      <c r="L77" s="72">
        <f t="shared" si="12"/>
        <v>50</v>
      </c>
      <c r="M77" s="72">
        <f t="shared" si="13"/>
        <v>0</v>
      </c>
      <c r="N77" s="48">
        <f t="shared" si="14"/>
        <v>42.857142857142854</v>
      </c>
      <c r="O77" s="78">
        <v>1</v>
      </c>
      <c r="P77" s="78">
        <v>1</v>
      </c>
      <c r="Q77" s="79">
        <v>0</v>
      </c>
      <c r="R77" s="79">
        <v>0</v>
      </c>
      <c r="S77" s="80">
        <v>1</v>
      </c>
      <c r="T77" s="80">
        <v>0</v>
      </c>
      <c r="U77" s="80">
        <v>0</v>
      </c>
      <c r="V77" s="84">
        <f t="shared" si="15"/>
        <v>3</v>
      </c>
      <c r="W77" s="81">
        <f t="shared" si="16"/>
        <v>50</v>
      </c>
      <c r="X77" s="81">
        <f t="shared" si="16"/>
        <v>50</v>
      </c>
      <c r="Y77" s="81">
        <f t="shared" si="16"/>
        <v>0</v>
      </c>
      <c r="Z77" s="81">
        <f t="shared" si="16"/>
        <v>0</v>
      </c>
      <c r="AA77" s="81">
        <f t="shared" si="16"/>
        <v>50</v>
      </c>
      <c r="AB77" s="81">
        <f t="shared" si="16"/>
        <v>0</v>
      </c>
      <c r="AC77" s="76">
        <f t="shared" si="17"/>
        <v>0</v>
      </c>
      <c r="AD77" s="49">
        <f t="shared" si="18"/>
        <v>42.857142857142854</v>
      </c>
    </row>
    <row r="78" spans="1:30" x14ac:dyDescent="0.45">
      <c r="A78" s="41">
        <v>68</v>
      </c>
      <c r="B78" s="42" t="s">
        <v>221</v>
      </c>
      <c r="C78" s="43" t="s">
        <v>222</v>
      </c>
      <c r="D78" s="42" t="s">
        <v>221</v>
      </c>
      <c r="E78" s="44">
        <v>20</v>
      </c>
      <c r="F78" s="41">
        <v>1</v>
      </c>
      <c r="G78" s="45">
        <v>1.46</v>
      </c>
      <c r="H78" s="50">
        <v>102882876.63</v>
      </c>
      <c r="I78" s="47"/>
      <c r="J78" s="72">
        <f t="shared" si="10"/>
        <v>100</v>
      </c>
      <c r="K78" s="72">
        <f t="shared" si="11"/>
        <v>100</v>
      </c>
      <c r="L78" s="72">
        <f t="shared" si="12"/>
        <v>100</v>
      </c>
      <c r="M78" s="72">
        <f t="shared" si="13"/>
        <v>0</v>
      </c>
      <c r="N78" s="48">
        <f t="shared" si="14"/>
        <v>85.714285714285708</v>
      </c>
      <c r="O78" s="78">
        <v>1</v>
      </c>
      <c r="P78" s="78">
        <v>1</v>
      </c>
      <c r="Q78" s="79">
        <v>1</v>
      </c>
      <c r="R78" s="79">
        <v>1</v>
      </c>
      <c r="S78" s="80">
        <v>1</v>
      </c>
      <c r="T78" s="80">
        <v>1</v>
      </c>
      <c r="U78" s="80">
        <v>0</v>
      </c>
      <c r="V78" s="84">
        <f t="shared" si="15"/>
        <v>6</v>
      </c>
      <c r="W78" s="81">
        <f t="shared" si="16"/>
        <v>50</v>
      </c>
      <c r="X78" s="81">
        <f t="shared" si="16"/>
        <v>50</v>
      </c>
      <c r="Y78" s="81">
        <f t="shared" si="16"/>
        <v>50</v>
      </c>
      <c r="Z78" s="81">
        <f t="shared" si="16"/>
        <v>50</v>
      </c>
      <c r="AA78" s="81">
        <f t="shared" si="16"/>
        <v>50</v>
      </c>
      <c r="AB78" s="81">
        <f t="shared" si="16"/>
        <v>50</v>
      </c>
      <c r="AC78" s="76">
        <f t="shared" si="17"/>
        <v>0</v>
      </c>
      <c r="AD78" s="49">
        <f t="shared" si="18"/>
        <v>85.714285714285708</v>
      </c>
    </row>
    <row r="79" spans="1:30" x14ac:dyDescent="0.45">
      <c r="A79" s="41">
        <v>69</v>
      </c>
      <c r="B79" s="42" t="s">
        <v>221</v>
      </c>
      <c r="C79" s="43" t="s">
        <v>223</v>
      </c>
      <c r="D79" s="42" t="s">
        <v>224</v>
      </c>
      <c r="E79" s="44">
        <v>10</v>
      </c>
      <c r="F79" s="41">
        <v>4</v>
      </c>
      <c r="G79" s="45">
        <v>0.51</v>
      </c>
      <c r="H79" s="50">
        <v>4702995.9000000004</v>
      </c>
      <c r="I79" s="53" t="s">
        <v>10</v>
      </c>
      <c r="J79" s="72">
        <f t="shared" si="10"/>
        <v>100</v>
      </c>
      <c r="K79" s="72">
        <f t="shared" si="11"/>
        <v>100</v>
      </c>
      <c r="L79" s="72">
        <f t="shared" si="12"/>
        <v>100</v>
      </c>
      <c r="M79" s="72">
        <f t="shared" si="13"/>
        <v>0</v>
      </c>
      <c r="N79" s="48">
        <f t="shared" si="14"/>
        <v>85.714285714285708</v>
      </c>
      <c r="O79" s="78">
        <v>1</v>
      </c>
      <c r="P79" s="78">
        <v>1</v>
      </c>
      <c r="Q79" s="79">
        <v>1</v>
      </c>
      <c r="R79" s="79">
        <v>1</v>
      </c>
      <c r="S79" s="80">
        <v>1</v>
      </c>
      <c r="T79" s="80">
        <v>1</v>
      </c>
      <c r="U79" s="80">
        <v>0</v>
      </c>
      <c r="V79" s="84">
        <f t="shared" si="15"/>
        <v>6</v>
      </c>
      <c r="W79" s="81">
        <f t="shared" si="16"/>
        <v>50</v>
      </c>
      <c r="X79" s="81">
        <f t="shared" si="16"/>
        <v>50</v>
      </c>
      <c r="Y79" s="81">
        <f t="shared" si="16"/>
        <v>50</v>
      </c>
      <c r="Z79" s="81">
        <f t="shared" si="16"/>
        <v>50</v>
      </c>
      <c r="AA79" s="81">
        <f t="shared" si="16"/>
        <v>50</v>
      </c>
      <c r="AB79" s="81">
        <f t="shared" si="16"/>
        <v>50</v>
      </c>
      <c r="AC79" s="76">
        <f t="shared" si="17"/>
        <v>0</v>
      </c>
      <c r="AD79" s="49">
        <f t="shared" si="18"/>
        <v>85.714285714285708</v>
      </c>
    </row>
    <row r="80" spans="1:30" x14ac:dyDescent="0.45">
      <c r="A80" s="41">
        <v>70</v>
      </c>
      <c r="B80" s="42" t="s">
        <v>221</v>
      </c>
      <c r="C80" s="43" t="s">
        <v>225</v>
      </c>
      <c r="D80" s="42" t="s">
        <v>226</v>
      </c>
      <c r="E80" s="44">
        <v>9</v>
      </c>
      <c r="F80" s="41">
        <v>4</v>
      </c>
      <c r="G80" s="45">
        <v>0.53</v>
      </c>
      <c r="H80" s="50">
        <v>9084937.0600000005</v>
      </c>
      <c r="I80" s="53" t="s">
        <v>10</v>
      </c>
      <c r="J80" s="72">
        <f t="shared" si="10"/>
        <v>50</v>
      </c>
      <c r="K80" s="72">
        <f t="shared" si="11"/>
        <v>100</v>
      </c>
      <c r="L80" s="72">
        <f t="shared" si="12"/>
        <v>100</v>
      </c>
      <c r="M80" s="72">
        <f t="shared" si="13"/>
        <v>0</v>
      </c>
      <c r="N80" s="48">
        <f t="shared" si="14"/>
        <v>71.428571428571431</v>
      </c>
      <c r="O80" s="78">
        <v>0</v>
      </c>
      <c r="P80" s="78">
        <v>1</v>
      </c>
      <c r="Q80" s="79">
        <v>1</v>
      </c>
      <c r="R80" s="79">
        <v>1</v>
      </c>
      <c r="S80" s="80">
        <v>1</v>
      </c>
      <c r="T80" s="80">
        <v>1</v>
      </c>
      <c r="U80" s="80">
        <v>0</v>
      </c>
      <c r="V80" s="84">
        <f t="shared" si="15"/>
        <v>5</v>
      </c>
      <c r="W80" s="81">
        <f t="shared" si="16"/>
        <v>0</v>
      </c>
      <c r="X80" s="81">
        <f t="shared" si="16"/>
        <v>50</v>
      </c>
      <c r="Y80" s="81">
        <f t="shared" si="16"/>
        <v>50</v>
      </c>
      <c r="Z80" s="81">
        <f t="shared" si="16"/>
        <v>50</v>
      </c>
      <c r="AA80" s="81">
        <f t="shared" si="16"/>
        <v>50</v>
      </c>
      <c r="AB80" s="81">
        <f t="shared" si="16"/>
        <v>50</v>
      </c>
      <c r="AC80" s="76">
        <f t="shared" si="17"/>
        <v>0</v>
      </c>
      <c r="AD80" s="49">
        <f t="shared" si="18"/>
        <v>71.428571428571431</v>
      </c>
    </row>
    <row r="81" spans="1:30" x14ac:dyDescent="0.45">
      <c r="A81" s="41">
        <v>72</v>
      </c>
      <c r="B81" s="42" t="s">
        <v>221</v>
      </c>
      <c r="C81" s="43" t="s">
        <v>229</v>
      </c>
      <c r="D81" s="42" t="s">
        <v>230</v>
      </c>
      <c r="E81" s="44">
        <v>2</v>
      </c>
      <c r="F81" s="41">
        <v>1</v>
      </c>
      <c r="G81" s="45">
        <v>3.47</v>
      </c>
      <c r="H81" s="50">
        <v>1963373.6</v>
      </c>
      <c r="I81" s="47"/>
      <c r="J81" s="72">
        <f t="shared" si="10"/>
        <v>50</v>
      </c>
      <c r="K81" s="72">
        <f t="shared" si="11"/>
        <v>50</v>
      </c>
      <c r="L81" s="72">
        <f t="shared" si="12"/>
        <v>100</v>
      </c>
      <c r="M81" s="72">
        <f t="shared" si="13"/>
        <v>0</v>
      </c>
      <c r="N81" s="51">
        <f t="shared" si="14"/>
        <v>57.142857142857139</v>
      </c>
      <c r="O81" s="78">
        <v>0</v>
      </c>
      <c r="P81" s="78">
        <v>1</v>
      </c>
      <c r="Q81" s="79">
        <v>1</v>
      </c>
      <c r="R81" s="79">
        <v>0</v>
      </c>
      <c r="S81" s="80">
        <v>1</v>
      </c>
      <c r="T81" s="80">
        <v>1</v>
      </c>
      <c r="U81" s="80">
        <v>0</v>
      </c>
      <c r="V81" s="84">
        <f t="shared" si="15"/>
        <v>4</v>
      </c>
      <c r="W81" s="81">
        <f t="shared" si="16"/>
        <v>0</v>
      </c>
      <c r="X81" s="81">
        <f t="shared" si="16"/>
        <v>50</v>
      </c>
      <c r="Y81" s="81">
        <f t="shared" si="16"/>
        <v>50</v>
      </c>
      <c r="Z81" s="81">
        <f t="shared" si="16"/>
        <v>0</v>
      </c>
      <c r="AA81" s="81">
        <f t="shared" si="16"/>
        <v>50</v>
      </c>
      <c r="AB81" s="81">
        <f t="shared" si="16"/>
        <v>50</v>
      </c>
      <c r="AC81" s="76">
        <f t="shared" si="17"/>
        <v>0</v>
      </c>
      <c r="AD81" s="57">
        <f t="shared" si="18"/>
        <v>57.142857142857139</v>
      </c>
    </row>
    <row r="82" spans="1:30" x14ac:dyDescent="0.45">
      <c r="A82" s="41">
        <v>75</v>
      </c>
      <c r="B82" s="42" t="s">
        <v>221</v>
      </c>
      <c r="C82" s="43" t="s">
        <v>235</v>
      </c>
      <c r="D82" s="42" t="s">
        <v>236</v>
      </c>
      <c r="E82" s="44">
        <v>5</v>
      </c>
      <c r="F82" s="41">
        <v>4</v>
      </c>
      <c r="G82" s="45">
        <v>0.71</v>
      </c>
      <c r="H82" s="50">
        <v>555013.93999999994</v>
      </c>
      <c r="I82" s="53" t="s">
        <v>10</v>
      </c>
      <c r="J82" s="72">
        <f t="shared" si="10"/>
        <v>50</v>
      </c>
      <c r="K82" s="72">
        <f t="shared" si="11"/>
        <v>100</v>
      </c>
      <c r="L82" s="72">
        <f t="shared" si="12"/>
        <v>50</v>
      </c>
      <c r="M82" s="72">
        <f t="shared" si="13"/>
        <v>0</v>
      </c>
      <c r="N82" s="48">
        <f t="shared" si="14"/>
        <v>57.142857142857139</v>
      </c>
      <c r="O82" s="78">
        <v>0</v>
      </c>
      <c r="P82" s="78">
        <v>1</v>
      </c>
      <c r="Q82" s="79">
        <v>1</v>
      </c>
      <c r="R82" s="79">
        <v>1</v>
      </c>
      <c r="S82" s="80">
        <v>1</v>
      </c>
      <c r="T82" s="80">
        <v>0</v>
      </c>
      <c r="U82" s="80">
        <v>0</v>
      </c>
      <c r="V82" s="84">
        <f t="shared" si="15"/>
        <v>4</v>
      </c>
      <c r="W82" s="81">
        <f t="shared" si="16"/>
        <v>0</v>
      </c>
      <c r="X82" s="81">
        <f t="shared" si="16"/>
        <v>50</v>
      </c>
      <c r="Y82" s="81">
        <f t="shared" si="16"/>
        <v>50</v>
      </c>
      <c r="Z82" s="81">
        <f t="shared" si="16"/>
        <v>50</v>
      </c>
      <c r="AA82" s="81">
        <f t="shared" si="16"/>
        <v>50</v>
      </c>
      <c r="AB82" s="81">
        <f t="shared" si="16"/>
        <v>0</v>
      </c>
      <c r="AC82" s="76">
        <f t="shared" si="17"/>
        <v>0</v>
      </c>
      <c r="AD82" s="49">
        <f t="shared" si="18"/>
        <v>57.142857142857139</v>
      </c>
    </row>
    <row r="83" spans="1:30" x14ac:dyDescent="0.45">
      <c r="A83" s="41">
        <v>76</v>
      </c>
      <c r="B83" s="42" t="s">
        <v>221</v>
      </c>
      <c r="C83" s="43" t="s">
        <v>237</v>
      </c>
      <c r="D83" s="42" t="s">
        <v>238</v>
      </c>
      <c r="E83" s="44">
        <v>5</v>
      </c>
      <c r="F83" s="41">
        <v>3</v>
      </c>
      <c r="G83" s="54">
        <v>0.48</v>
      </c>
      <c r="H83" s="50">
        <v>4723432.5</v>
      </c>
      <c r="I83" s="58"/>
      <c r="J83" s="72">
        <f t="shared" si="10"/>
        <v>50</v>
      </c>
      <c r="K83" s="72">
        <f t="shared" si="11"/>
        <v>100</v>
      </c>
      <c r="L83" s="72">
        <f t="shared" si="12"/>
        <v>100</v>
      </c>
      <c r="M83" s="72">
        <f t="shared" si="13"/>
        <v>0</v>
      </c>
      <c r="N83" s="48">
        <f t="shared" si="14"/>
        <v>71.428571428571431</v>
      </c>
      <c r="O83" s="78">
        <v>0</v>
      </c>
      <c r="P83" s="78">
        <v>1</v>
      </c>
      <c r="Q83" s="79">
        <v>1</v>
      </c>
      <c r="R83" s="79">
        <v>1</v>
      </c>
      <c r="S83" s="80">
        <v>1</v>
      </c>
      <c r="T83" s="80">
        <v>1</v>
      </c>
      <c r="U83" s="80">
        <v>0</v>
      </c>
      <c r="V83" s="84">
        <f t="shared" si="15"/>
        <v>5</v>
      </c>
      <c r="W83" s="81">
        <f t="shared" si="16"/>
        <v>0</v>
      </c>
      <c r="X83" s="81">
        <f t="shared" si="16"/>
        <v>50</v>
      </c>
      <c r="Y83" s="81">
        <f t="shared" si="16"/>
        <v>50</v>
      </c>
      <c r="Z83" s="81">
        <f t="shared" si="16"/>
        <v>50</v>
      </c>
      <c r="AA83" s="81">
        <f t="shared" si="16"/>
        <v>50</v>
      </c>
      <c r="AB83" s="81">
        <f t="shared" si="16"/>
        <v>50</v>
      </c>
      <c r="AC83" s="76">
        <f t="shared" si="17"/>
        <v>0</v>
      </c>
      <c r="AD83" s="49">
        <f t="shared" si="18"/>
        <v>71.428571428571431</v>
      </c>
    </row>
    <row r="84" spans="1:30" x14ac:dyDescent="0.45">
      <c r="A84" s="41">
        <v>77</v>
      </c>
      <c r="B84" s="42" t="s">
        <v>221</v>
      </c>
      <c r="C84" s="43" t="s">
        <v>239</v>
      </c>
      <c r="D84" s="42" t="s">
        <v>240</v>
      </c>
      <c r="E84" s="44">
        <v>6</v>
      </c>
      <c r="F84" s="41">
        <v>1</v>
      </c>
      <c r="G84" s="45">
        <v>1.1599999999999999</v>
      </c>
      <c r="H84" s="50">
        <v>-2417503.54</v>
      </c>
      <c r="I84" s="47"/>
      <c r="J84" s="72">
        <f t="shared" si="10"/>
        <v>100</v>
      </c>
      <c r="K84" s="72">
        <f t="shared" si="11"/>
        <v>100</v>
      </c>
      <c r="L84" s="72">
        <f t="shared" si="12"/>
        <v>100</v>
      </c>
      <c r="M84" s="72">
        <f t="shared" si="13"/>
        <v>0</v>
      </c>
      <c r="N84" s="48">
        <f t="shared" si="14"/>
        <v>85.714285714285708</v>
      </c>
      <c r="O84" s="78">
        <v>1</v>
      </c>
      <c r="P84" s="78">
        <v>1</v>
      </c>
      <c r="Q84" s="79">
        <v>1</v>
      </c>
      <c r="R84" s="79">
        <v>1</v>
      </c>
      <c r="S84" s="80">
        <v>1</v>
      </c>
      <c r="T84" s="80">
        <v>1</v>
      </c>
      <c r="U84" s="80">
        <v>0</v>
      </c>
      <c r="V84" s="84">
        <f t="shared" si="15"/>
        <v>6</v>
      </c>
      <c r="W84" s="81">
        <f t="shared" si="16"/>
        <v>50</v>
      </c>
      <c r="X84" s="81">
        <f t="shared" si="16"/>
        <v>50</v>
      </c>
      <c r="Y84" s="81">
        <f t="shared" si="16"/>
        <v>50</v>
      </c>
      <c r="Z84" s="81">
        <f t="shared" si="16"/>
        <v>50</v>
      </c>
      <c r="AA84" s="81">
        <f t="shared" si="16"/>
        <v>50</v>
      </c>
      <c r="AB84" s="81">
        <f t="shared" si="16"/>
        <v>50</v>
      </c>
      <c r="AC84" s="76">
        <f t="shared" si="17"/>
        <v>0</v>
      </c>
      <c r="AD84" s="49">
        <f t="shared" si="18"/>
        <v>85.714285714285708</v>
      </c>
    </row>
    <row r="85" spans="1:30" x14ac:dyDescent="0.45">
      <c r="A85" s="41">
        <v>78</v>
      </c>
      <c r="B85" s="42" t="s">
        <v>221</v>
      </c>
      <c r="C85" s="43" t="s">
        <v>241</v>
      </c>
      <c r="D85" s="42" t="s">
        <v>242</v>
      </c>
      <c r="E85" s="44">
        <v>9</v>
      </c>
      <c r="F85" s="41">
        <v>3</v>
      </c>
      <c r="G85" s="45">
        <v>0.52</v>
      </c>
      <c r="H85" s="50">
        <v>-4231685.7</v>
      </c>
      <c r="I85" s="47"/>
      <c r="J85" s="72">
        <f t="shared" si="10"/>
        <v>100</v>
      </c>
      <c r="K85" s="72">
        <f t="shared" si="11"/>
        <v>100</v>
      </c>
      <c r="L85" s="72">
        <f t="shared" si="12"/>
        <v>100</v>
      </c>
      <c r="M85" s="72">
        <f t="shared" si="13"/>
        <v>0</v>
      </c>
      <c r="N85" s="48">
        <f t="shared" si="14"/>
        <v>85.714285714285708</v>
      </c>
      <c r="O85" s="78">
        <v>1</v>
      </c>
      <c r="P85" s="78">
        <v>1</v>
      </c>
      <c r="Q85" s="79">
        <v>1</v>
      </c>
      <c r="R85" s="79">
        <v>1</v>
      </c>
      <c r="S85" s="80">
        <v>1</v>
      </c>
      <c r="T85" s="80">
        <v>1</v>
      </c>
      <c r="U85" s="80">
        <v>0</v>
      </c>
      <c r="V85" s="84">
        <f t="shared" si="15"/>
        <v>6</v>
      </c>
      <c r="W85" s="81">
        <f t="shared" si="16"/>
        <v>50</v>
      </c>
      <c r="X85" s="81">
        <f t="shared" si="16"/>
        <v>50</v>
      </c>
      <c r="Y85" s="81">
        <f t="shared" si="16"/>
        <v>50</v>
      </c>
      <c r="Z85" s="81">
        <f t="shared" si="16"/>
        <v>50</v>
      </c>
      <c r="AA85" s="81">
        <f t="shared" si="16"/>
        <v>50</v>
      </c>
      <c r="AB85" s="81">
        <f t="shared" si="16"/>
        <v>50</v>
      </c>
      <c r="AC85" s="76">
        <f t="shared" si="17"/>
        <v>0</v>
      </c>
      <c r="AD85" s="49">
        <f t="shared" si="18"/>
        <v>85.714285714285708</v>
      </c>
    </row>
    <row r="86" spans="1:30" x14ac:dyDescent="0.45">
      <c r="A86" s="41">
        <v>79</v>
      </c>
      <c r="B86" s="42" t="s">
        <v>221</v>
      </c>
      <c r="C86" s="43" t="s">
        <v>243</v>
      </c>
      <c r="D86" s="42" t="s">
        <v>244</v>
      </c>
      <c r="E86" s="44">
        <v>13</v>
      </c>
      <c r="F86" s="41">
        <v>6</v>
      </c>
      <c r="G86" s="45">
        <v>0.6</v>
      </c>
      <c r="H86" s="50">
        <v>-86855.72</v>
      </c>
      <c r="I86" s="53" t="s">
        <v>12</v>
      </c>
      <c r="J86" s="72">
        <f t="shared" si="10"/>
        <v>50</v>
      </c>
      <c r="K86" s="72">
        <f t="shared" si="11"/>
        <v>100</v>
      </c>
      <c r="L86" s="72">
        <f t="shared" si="12"/>
        <v>100</v>
      </c>
      <c r="M86" s="72">
        <f t="shared" si="13"/>
        <v>0</v>
      </c>
      <c r="N86" s="48">
        <f t="shared" si="14"/>
        <v>71.428571428571431</v>
      </c>
      <c r="O86" s="78">
        <v>0</v>
      </c>
      <c r="P86" s="78">
        <v>1</v>
      </c>
      <c r="Q86" s="79">
        <v>1</v>
      </c>
      <c r="R86" s="79">
        <v>1</v>
      </c>
      <c r="S86" s="80">
        <v>1</v>
      </c>
      <c r="T86" s="80">
        <v>1</v>
      </c>
      <c r="U86" s="80">
        <v>0</v>
      </c>
      <c r="V86" s="84">
        <f t="shared" si="15"/>
        <v>5</v>
      </c>
      <c r="W86" s="81">
        <f t="shared" si="16"/>
        <v>0</v>
      </c>
      <c r="X86" s="81">
        <f t="shared" si="16"/>
        <v>50</v>
      </c>
      <c r="Y86" s="81">
        <f t="shared" si="16"/>
        <v>50</v>
      </c>
      <c r="Z86" s="81">
        <f t="shared" si="16"/>
        <v>50</v>
      </c>
      <c r="AA86" s="81">
        <f t="shared" si="16"/>
        <v>50</v>
      </c>
      <c r="AB86" s="81">
        <f t="shared" si="16"/>
        <v>50</v>
      </c>
      <c r="AC86" s="76">
        <f t="shared" si="17"/>
        <v>0</v>
      </c>
      <c r="AD86" s="49">
        <f t="shared" si="18"/>
        <v>71.428571428571431</v>
      </c>
    </row>
    <row r="87" spans="1:30" x14ac:dyDescent="0.45">
      <c r="A87" s="41">
        <v>81</v>
      </c>
      <c r="B87" s="42" t="s">
        <v>221</v>
      </c>
      <c r="C87" s="43" t="s">
        <v>247</v>
      </c>
      <c r="D87" s="42" t="s">
        <v>248</v>
      </c>
      <c r="E87" s="44">
        <v>13</v>
      </c>
      <c r="F87" s="41">
        <v>4</v>
      </c>
      <c r="G87" s="45">
        <v>0.68</v>
      </c>
      <c r="H87" s="50">
        <v>-8611584.5199999996</v>
      </c>
      <c r="I87" s="53" t="s">
        <v>12</v>
      </c>
      <c r="J87" s="72">
        <f t="shared" si="10"/>
        <v>0</v>
      </c>
      <c r="K87" s="72">
        <f t="shared" si="11"/>
        <v>100</v>
      </c>
      <c r="L87" s="72">
        <f t="shared" si="12"/>
        <v>50</v>
      </c>
      <c r="M87" s="72">
        <f t="shared" si="13"/>
        <v>0</v>
      </c>
      <c r="N87" s="48">
        <f t="shared" si="14"/>
        <v>42.857142857142854</v>
      </c>
      <c r="O87" s="78">
        <v>0</v>
      </c>
      <c r="P87" s="78">
        <v>0</v>
      </c>
      <c r="Q87" s="79">
        <v>1</v>
      </c>
      <c r="R87" s="79">
        <v>1</v>
      </c>
      <c r="S87" s="80">
        <v>0</v>
      </c>
      <c r="T87" s="80">
        <v>1</v>
      </c>
      <c r="U87" s="80">
        <v>0</v>
      </c>
      <c r="V87" s="84">
        <f t="shared" si="15"/>
        <v>3</v>
      </c>
      <c r="W87" s="81">
        <f t="shared" si="16"/>
        <v>0</v>
      </c>
      <c r="X87" s="81">
        <f t="shared" si="16"/>
        <v>0</v>
      </c>
      <c r="Y87" s="81">
        <f t="shared" si="16"/>
        <v>50</v>
      </c>
      <c r="Z87" s="81">
        <f t="shared" si="16"/>
        <v>50</v>
      </c>
      <c r="AA87" s="81">
        <f t="shared" si="16"/>
        <v>0</v>
      </c>
      <c r="AB87" s="81">
        <f t="shared" si="16"/>
        <v>50</v>
      </c>
      <c r="AC87" s="76">
        <f t="shared" si="17"/>
        <v>0</v>
      </c>
      <c r="AD87" s="49">
        <f t="shared" si="18"/>
        <v>42.857142857142854</v>
      </c>
    </row>
    <row r="88" spans="1:30" x14ac:dyDescent="0.45">
      <c r="A88" s="41">
        <v>82</v>
      </c>
      <c r="B88" s="42" t="s">
        <v>221</v>
      </c>
      <c r="C88" s="43" t="s">
        <v>249</v>
      </c>
      <c r="D88" s="42" t="s">
        <v>250</v>
      </c>
      <c r="E88" s="44">
        <v>5</v>
      </c>
      <c r="F88" s="41">
        <v>4</v>
      </c>
      <c r="G88" s="45">
        <v>0.78</v>
      </c>
      <c r="H88" s="50">
        <v>568626.57999999996</v>
      </c>
      <c r="I88" s="53" t="s">
        <v>10</v>
      </c>
      <c r="J88" s="72">
        <f t="shared" si="10"/>
        <v>50</v>
      </c>
      <c r="K88" s="72">
        <f t="shared" si="11"/>
        <v>100</v>
      </c>
      <c r="L88" s="72">
        <f t="shared" si="12"/>
        <v>100</v>
      </c>
      <c r="M88" s="72">
        <f t="shared" si="13"/>
        <v>0</v>
      </c>
      <c r="N88" s="48">
        <f t="shared" si="14"/>
        <v>71.428571428571431</v>
      </c>
      <c r="O88" s="78">
        <v>0</v>
      </c>
      <c r="P88" s="78">
        <v>1</v>
      </c>
      <c r="Q88" s="79">
        <v>1</v>
      </c>
      <c r="R88" s="79">
        <v>1</v>
      </c>
      <c r="S88" s="80">
        <v>1</v>
      </c>
      <c r="T88" s="80">
        <v>1</v>
      </c>
      <c r="U88" s="80">
        <v>0</v>
      </c>
      <c r="V88" s="84">
        <f t="shared" si="15"/>
        <v>5</v>
      </c>
      <c r="W88" s="81">
        <f t="shared" si="16"/>
        <v>0</v>
      </c>
      <c r="X88" s="81">
        <f t="shared" si="16"/>
        <v>50</v>
      </c>
      <c r="Y88" s="81">
        <f t="shared" si="16"/>
        <v>50</v>
      </c>
      <c r="Z88" s="81">
        <f t="shared" si="16"/>
        <v>50</v>
      </c>
      <c r="AA88" s="81">
        <f t="shared" si="16"/>
        <v>50</v>
      </c>
      <c r="AB88" s="81">
        <f t="shared" si="16"/>
        <v>50</v>
      </c>
      <c r="AC88" s="76">
        <f t="shared" si="17"/>
        <v>0</v>
      </c>
      <c r="AD88" s="49">
        <f t="shared" si="18"/>
        <v>71.428571428571431</v>
      </c>
    </row>
    <row r="89" spans="1:30" x14ac:dyDescent="0.45">
      <c r="A89" s="41">
        <v>84</v>
      </c>
      <c r="B89" s="42" t="s">
        <v>221</v>
      </c>
      <c r="C89" s="43" t="s">
        <v>253</v>
      </c>
      <c r="D89" s="42" t="s">
        <v>254</v>
      </c>
      <c r="E89" s="44">
        <v>5</v>
      </c>
      <c r="F89" s="41">
        <v>3</v>
      </c>
      <c r="G89" s="45">
        <v>0.74</v>
      </c>
      <c r="H89" s="50">
        <v>128969.69</v>
      </c>
      <c r="I89" s="47"/>
      <c r="J89" s="72">
        <f t="shared" si="10"/>
        <v>50</v>
      </c>
      <c r="K89" s="72">
        <f t="shared" si="11"/>
        <v>100</v>
      </c>
      <c r="L89" s="72">
        <f t="shared" si="12"/>
        <v>100</v>
      </c>
      <c r="M89" s="72">
        <f t="shared" si="13"/>
        <v>0</v>
      </c>
      <c r="N89" s="48">
        <f t="shared" si="14"/>
        <v>71.428571428571431</v>
      </c>
      <c r="O89" s="78">
        <v>0</v>
      </c>
      <c r="P89" s="78">
        <v>1</v>
      </c>
      <c r="Q89" s="79">
        <v>1</v>
      </c>
      <c r="R89" s="79">
        <v>1</v>
      </c>
      <c r="S89" s="80">
        <v>1</v>
      </c>
      <c r="T89" s="80">
        <v>1</v>
      </c>
      <c r="U89" s="80">
        <v>0</v>
      </c>
      <c r="V89" s="84">
        <f t="shared" si="15"/>
        <v>5</v>
      </c>
      <c r="W89" s="81">
        <f t="shared" si="16"/>
        <v>0</v>
      </c>
      <c r="X89" s="81">
        <f t="shared" si="16"/>
        <v>50</v>
      </c>
      <c r="Y89" s="81">
        <f t="shared" si="16"/>
        <v>50</v>
      </c>
      <c r="Z89" s="81">
        <f t="shared" si="16"/>
        <v>50</v>
      </c>
      <c r="AA89" s="81">
        <f t="shared" si="16"/>
        <v>50</v>
      </c>
      <c r="AB89" s="81">
        <f t="shared" si="16"/>
        <v>50</v>
      </c>
      <c r="AC89" s="76">
        <f t="shared" si="17"/>
        <v>0</v>
      </c>
      <c r="AD89" s="49">
        <f t="shared" si="18"/>
        <v>71.428571428571431</v>
      </c>
    </row>
    <row r="90" spans="1:30" x14ac:dyDescent="0.45">
      <c r="A90" s="41">
        <v>85</v>
      </c>
      <c r="B90" s="42" t="s">
        <v>221</v>
      </c>
      <c r="C90" s="43" t="s">
        <v>255</v>
      </c>
      <c r="D90" s="42" t="s">
        <v>256</v>
      </c>
      <c r="E90" s="44">
        <v>5</v>
      </c>
      <c r="F90" s="41">
        <v>2</v>
      </c>
      <c r="G90" s="45">
        <v>0.84</v>
      </c>
      <c r="H90" s="50">
        <v>-90088.3</v>
      </c>
      <c r="I90" s="47"/>
      <c r="J90" s="72">
        <f t="shared" si="10"/>
        <v>50</v>
      </c>
      <c r="K90" s="72">
        <f t="shared" si="11"/>
        <v>100</v>
      </c>
      <c r="L90" s="72">
        <f t="shared" si="12"/>
        <v>50</v>
      </c>
      <c r="M90" s="72">
        <f t="shared" si="13"/>
        <v>0</v>
      </c>
      <c r="N90" s="48">
        <f t="shared" si="14"/>
        <v>57.142857142857139</v>
      </c>
      <c r="O90" s="78">
        <v>0</v>
      </c>
      <c r="P90" s="78">
        <v>1</v>
      </c>
      <c r="Q90" s="79">
        <v>1</v>
      </c>
      <c r="R90" s="79">
        <v>1</v>
      </c>
      <c r="S90" s="80">
        <v>1</v>
      </c>
      <c r="T90" s="80">
        <v>0</v>
      </c>
      <c r="U90" s="80">
        <v>0</v>
      </c>
      <c r="V90" s="84">
        <f t="shared" si="15"/>
        <v>4</v>
      </c>
      <c r="W90" s="81">
        <f t="shared" si="16"/>
        <v>0</v>
      </c>
      <c r="X90" s="81">
        <f t="shared" si="16"/>
        <v>50</v>
      </c>
      <c r="Y90" s="81">
        <f t="shared" si="16"/>
        <v>50</v>
      </c>
      <c r="Z90" s="81">
        <f t="shared" si="16"/>
        <v>50</v>
      </c>
      <c r="AA90" s="81">
        <f t="shared" si="16"/>
        <v>50</v>
      </c>
      <c r="AB90" s="81">
        <f t="shared" si="16"/>
        <v>0</v>
      </c>
      <c r="AC90" s="76">
        <f t="shared" si="17"/>
        <v>0</v>
      </c>
      <c r="AD90" s="49">
        <f t="shared" si="18"/>
        <v>57.142857142857139</v>
      </c>
    </row>
    <row r="91" spans="1:30" x14ac:dyDescent="0.45">
      <c r="A91" s="41">
        <v>86</v>
      </c>
      <c r="B91" s="42" t="s">
        <v>221</v>
      </c>
      <c r="C91" s="43" t="s">
        <v>257</v>
      </c>
      <c r="D91" s="42" t="s">
        <v>258</v>
      </c>
      <c r="E91" s="44">
        <v>13</v>
      </c>
      <c r="F91" s="41">
        <v>3</v>
      </c>
      <c r="G91" s="45">
        <v>0.62</v>
      </c>
      <c r="H91" s="50">
        <v>26236306.420000002</v>
      </c>
      <c r="I91" s="58"/>
      <c r="J91" s="72">
        <f t="shared" si="10"/>
        <v>100</v>
      </c>
      <c r="K91" s="72">
        <f t="shared" si="11"/>
        <v>100</v>
      </c>
      <c r="L91" s="72">
        <f t="shared" si="12"/>
        <v>100</v>
      </c>
      <c r="M91" s="72">
        <f t="shared" si="13"/>
        <v>0</v>
      </c>
      <c r="N91" s="48">
        <f t="shared" si="14"/>
        <v>85.714285714285708</v>
      </c>
      <c r="O91" s="78">
        <v>1</v>
      </c>
      <c r="P91" s="78">
        <v>1</v>
      </c>
      <c r="Q91" s="79">
        <v>1</v>
      </c>
      <c r="R91" s="79">
        <v>1</v>
      </c>
      <c r="S91" s="80">
        <v>1</v>
      </c>
      <c r="T91" s="80">
        <v>1</v>
      </c>
      <c r="U91" s="80">
        <v>0</v>
      </c>
      <c r="V91" s="84">
        <f t="shared" si="15"/>
        <v>6</v>
      </c>
      <c r="W91" s="81">
        <f t="shared" si="16"/>
        <v>50</v>
      </c>
      <c r="X91" s="81">
        <f t="shared" si="16"/>
        <v>50</v>
      </c>
      <c r="Y91" s="81">
        <f t="shared" si="16"/>
        <v>50</v>
      </c>
      <c r="Z91" s="81">
        <f t="shared" si="16"/>
        <v>50</v>
      </c>
      <c r="AA91" s="81">
        <f t="shared" si="16"/>
        <v>50</v>
      </c>
      <c r="AB91" s="81">
        <f t="shared" si="16"/>
        <v>50</v>
      </c>
      <c r="AC91" s="76">
        <f t="shared" si="17"/>
        <v>0</v>
      </c>
      <c r="AD91" s="49">
        <f t="shared" si="18"/>
        <v>85.714285714285708</v>
      </c>
    </row>
    <row r="92" spans="1:30" x14ac:dyDescent="0.45">
      <c r="A92" s="41">
        <v>87</v>
      </c>
      <c r="B92" s="42" t="s">
        <v>221</v>
      </c>
      <c r="C92" s="43" t="s">
        <v>259</v>
      </c>
      <c r="D92" s="42" t="s">
        <v>260</v>
      </c>
      <c r="E92" s="44">
        <v>5</v>
      </c>
      <c r="F92" s="41">
        <v>2</v>
      </c>
      <c r="G92" s="45">
        <v>0.82</v>
      </c>
      <c r="H92" s="50">
        <v>4389882.8600000003</v>
      </c>
      <c r="I92" s="52"/>
      <c r="J92" s="72">
        <f t="shared" si="10"/>
        <v>50</v>
      </c>
      <c r="K92" s="72">
        <f t="shared" si="11"/>
        <v>100</v>
      </c>
      <c r="L92" s="72">
        <f t="shared" si="12"/>
        <v>50</v>
      </c>
      <c r="M92" s="72">
        <f t="shared" si="13"/>
        <v>0</v>
      </c>
      <c r="N92" s="48">
        <f t="shared" si="14"/>
        <v>57.142857142857139</v>
      </c>
      <c r="O92" s="78">
        <v>0</v>
      </c>
      <c r="P92" s="78">
        <v>1</v>
      </c>
      <c r="Q92" s="79">
        <v>1</v>
      </c>
      <c r="R92" s="79">
        <v>1</v>
      </c>
      <c r="S92" s="80">
        <v>1</v>
      </c>
      <c r="T92" s="80">
        <v>0</v>
      </c>
      <c r="U92" s="80">
        <v>0</v>
      </c>
      <c r="V92" s="84">
        <f t="shared" si="15"/>
        <v>4</v>
      </c>
      <c r="W92" s="81">
        <f t="shared" si="16"/>
        <v>0</v>
      </c>
      <c r="X92" s="81">
        <f t="shared" si="16"/>
        <v>50</v>
      </c>
      <c r="Y92" s="81">
        <f t="shared" si="16"/>
        <v>50</v>
      </c>
      <c r="Z92" s="81">
        <f t="shared" si="16"/>
        <v>50</v>
      </c>
      <c r="AA92" s="81">
        <f t="shared" si="16"/>
        <v>50</v>
      </c>
      <c r="AB92" s="81">
        <f t="shared" si="16"/>
        <v>0</v>
      </c>
      <c r="AC92" s="76">
        <f t="shared" si="17"/>
        <v>0</v>
      </c>
      <c r="AD92" s="49">
        <f t="shared" si="18"/>
        <v>57.142857142857139</v>
      </c>
    </row>
  </sheetData>
  <mergeCells count="9">
    <mergeCell ref="J3:N3"/>
    <mergeCell ref="O3:V3"/>
    <mergeCell ref="W3:AD3"/>
    <mergeCell ref="A3:A4"/>
    <mergeCell ref="B3:B4"/>
    <mergeCell ref="C3:C4"/>
    <mergeCell ref="D3:D4"/>
    <mergeCell ref="E3:E4"/>
    <mergeCell ref="F3:I3"/>
  </mergeCells>
  <conditionalFormatting sqref="F5:F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เกณฑ์</vt:lpstr>
      <vt:lpstr>เปรียบเทียบFEED ก.ย.67-ก.ย. 68</vt:lpstr>
      <vt:lpstr>FEED ก.ย.68</vt:lpstr>
      <vt:lpstr>FEED ก.ย.67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2025-02-21T07:17:02Z</dcterms:created>
  <dcterms:modified xsi:type="dcterms:W3CDTF">2025-11-13T04:25:06Z</dcterms:modified>
</cp:coreProperties>
</file>