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nniz 8.6.67\Anniz ปีงบ 2568\Risk Score R8 68\11.ส.ค.68\"/>
    </mc:Choice>
  </mc:AlternateContent>
  <xr:revisionPtr revIDLastSave="0" documentId="13_ncr:1_{16F52CF1-EC09-4FBB-9360-78CEA9C4BFBD}" xr6:coauthVersionLast="47" xr6:coauthVersionMax="47" xr10:uidLastSave="{00000000-0000-0000-0000-000000000000}"/>
  <bookViews>
    <workbookView xWindow="-108" yWindow="-108" windowWidth="23256" windowHeight="13896" tabRatio="920" activeTab="4" xr2:uid="{00000000-000D-0000-FFFF-FFFF00000000}"/>
  </bookViews>
  <sheets>
    <sheet name="สรุปการประเมิน" sheetId="70" r:id="rId1"/>
    <sheet name="TPS_V3 ราย รพ." sheetId="50" r:id="rId2"/>
    <sheet name="SetTPS" sheetId="54" state="hidden" r:id="rId3"/>
    <sheet name="TPS_V3 เขต" sheetId="71" r:id="rId4"/>
    <sheet name="ตารางคะแนนV3" sheetId="51" r:id="rId5"/>
    <sheet name="ตารางคะแนนV3 เรียงคะแนน" sheetId="73" r:id="rId6"/>
    <sheet name="HGR คชจ. ส.ค.8" sheetId="19" r:id="rId7"/>
    <sheet name="MeanHGR_Q3Y2568" sheetId="5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" localSheetId="6">#REF!</definedName>
    <definedName name="_" localSheetId="3">#REF!</definedName>
    <definedName name="_" localSheetId="1">#REF!</definedName>
    <definedName name="_" localSheetId="4">#REF!</definedName>
    <definedName name="_" localSheetId="5">#REF!</definedName>
    <definedName name="_">#REF!</definedName>
    <definedName name="___">#REF!</definedName>
    <definedName name="_xlnm._FilterDatabase" localSheetId="6" hidden="1">'HGR คชจ. ส.ค.8'!$A$2:$AR$2</definedName>
    <definedName name="_xlnm._FilterDatabase" localSheetId="4" hidden="1">ตารางคะแนนV3!$A$6:$BD$94</definedName>
    <definedName name="_xlnm._FilterDatabase" localSheetId="5" hidden="1">'ตารางคะแนนV3 เรียงคะแนน'!$A$6:$BC$6</definedName>
    <definedName name="_xlnm._FilterDatabase" localSheetId="0" hidden="1">สรุปการประเมิน!$B$29:$I$29</definedName>
    <definedName name="_q06" localSheetId="6">#REF!</definedName>
    <definedName name="_q06" localSheetId="3">#REF!</definedName>
    <definedName name="_q06" localSheetId="1">#REF!</definedName>
    <definedName name="_q06">#REF!</definedName>
    <definedName name="a">#REF!</definedName>
    <definedName name="poo">#REF!</definedName>
    <definedName name="_xlnm.Print_Area" localSheetId="3">'TPS_V3 เขต'!$B$1:$AD$52</definedName>
    <definedName name="_xlnm.Print_Area" localSheetId="1">'TPS_V3 ราย รพ.'!$B$1:$F$70</definedName>
    <definedName name="_xlnm.Print_Area" localSheetId="4">ตารางคะแนนV3!$B$3:$I$94</definedName>
    <definedName name="_xlnm.Print_Area" localSheetId="5">'ตารางคะแนนV3 เรียงคะแนน'!$B$3:$I$94</definedName>
    <definedName name="_xlnm.Print_Titles" localSheetId="3">'TPS_V3 เขต'!$1:$1</definedName>
    <definedName name="_xlnm.Print_Titles" localSheetId="1">'TPS_V3 ราย รพ.'!$1:$1</definedName>
    <definedName name="q" localSheetId="6">#REF!</definedName>
    <definedName name="q" localSheetId="3">#REF!</definedName>
    <definedName name="q" localSheetId="1">#REF!</definedName>
    <definedName name="q">#REF!</definedName>
    <definedName name="q_รหัสหลัก51" localSheetId="6">#REF!</definedName>
    <definedName name="q_รหัสหลัก51" localSheetId="3">#REF!</definedName>
    <definedName name="q_รหัสหลัก51" localSheetId="1">#REF!</definedName>
    <definedName name="q_รหัสหลัก51">#REF!</definedName>
    <definedName name="q_สส" localSheetId="6">#REF!</definedName>
    <definedName name="q_สส">#REF!</definedName>
    <definedName name="q_สสจ51" localSheetId="6">#REF!</definedName>
    <definedName name="q_สสจ51" localSheetId="3">#REF!</definedName>
    <definedName name="q_สสจ51" localSheetId="1">#REF!</definedName>
    <definedName name="q_สสจ51">#REF!</definedName>
    <definedName name="q_สสอ_51" localSheetId="6">#REF!</definedName>
    <definedName name="q_สสอ_51" localSheetId="3">#REF!</definedName>
    <definedName name="q_สสอ_51" localSheetId="1">#REF!</definedName>
    <definedName name="q_สสอ_51">#REF!</definedName>
    <definedName name="q_สสอ51" localSheetId="6">#REF!</definedName>
    <definedName name="q_สสอ51" localSheetId="3">#REF!</definedName>
    <definedName name="q_สสอ51" localSheetId="1">#REF!</definedName>
    <definedName name="q_สสอ51">#REF!</definedName>
    <definedName name="q_สอ_51" localSheetId="6">#REF!</definedName>
    <definedName name="q_สอ_51" localSheetId="3">#REF!</definedName>
    <definedName name="q_สอ_51" localSheetId="1">#REF!</definedName>
    <definedName name="q_สอ_51">#REF!</definedName>
    <definedName name="q00_เขต" localSheetId="6">#REF!</definedName>
    <definedName name="q00_เขต" localSheetId="3">#REF!</definedName>
    <definedName name="q00_เขต" localSheetId="1">#REF!</definedName>
    <definedName name="q00_เขต">#REF!</definedName>
    <definedName name="q01_" localSheetId="6">#REF!</definedName>
    <definedName name="q01_">#REF!</definedName>
    <definedName name="q01_จังหวัด" localSheetId="6">#REF!</definedName>
    <definedName name="q01_จังหวัด" localSheetId="3">#REF!</definedName>
    <definedName name="q01_จังหวัด" localSheetId="1">#REF!</definedName>
    <definedName name="q01_จังหวัด">#REF!</definedName>
    <definedName name="q01_รพสต9762" localSheetId="6">#REF!</definedName>
    <definedName name="q01_รพสต9762" localSheetId="3">#REF!</definedName>
    <definedName name="q01_รพสต9762" localSheetId="1">#REF!</definedName>
    <definedName name="q01_รพสต9762">#REF!</definedName>
    <definedName name="q01_รหัสหลัก" localSheetId="6">#REF!</definedName>
    <definedName name="q01_รหัสหลัก" localSheetId="3">#REF!</definedName>
    <definedName name="q01_รหัสหลัก" localSheetId="1">#REF!</definedName>
    <definedName name="q01_รหัสหลัก">#REF!</definedName>
    <definedName name="q01_สสจ" localSheetId="6">#REF!</definedName>
    <definedName name="q01_สสจ" localSheetId="3">#REF!</definedName>
    <definedName name="q01_สสจ" localSheetId="1">#REF!</definedName>
    <definedName name="q01_สสจ">#REF!</definedName>
    <definedName name="q01_สสจ1" localSheetId="6">#REF!</definedName>
    <definedName name="q01_สสจ1" localSheetId="3">#REF!</definedName>
    <definedName name="q01_สสจ1" localSheetId="1">#REF!</definedName>
    <definedName name="q01_สสจ1">#REF!</definedName>
    <definedName name="q01_สำรวจข้อมูลพื้นฐาน_2557">#REF!</definedName>
    <definedName name="q02_" localSheetId="6">#REF!</definedName>
    <definedName name="q02_">#REF!</definedName>
    <definedName name="q02_รพศ_รพท" localSheetId="6">[1]รพศ_รพท_รพช!$A$1:$V$836</definedName>
    <definedName name="q02_รพศ_รพท" localSheetId="3">[2]รพศ_รพท_รพช!$A$1:$V$836</definedName>
    <definedName name="q02_รพศ_รพท" localSheetId="1">[2]รพศ_รพท_รพช!$A$1:$V$836</definedName>
    <definedName name="q02_รพศ_รพท">[3]รพศ_รพท_รพช!$A$1:$V$836</definedName>
    <definedName name="q02_รพศ_รพท_รพช" localSheetId="6">#REF!</definedName>
    <definedName name="q02_รพศ_รพท_รพช" localSheetId="3">#REF!</definedName>
    <definedName name="q02_รพศ_รพท_รพช" localSheetId="1">#REF!</definedName>
    <definedName name="q02_รพศ_รพท_รพช">#REF!</definedName>
    <definedName name="q03_ทำเนียบเตียงใหม่" localSheetId="6">#REF!</definedName>
    <definedName name="q03_ทำเนียบเตียงใหม่" localSheetId="3">#REF!</definedName>
    <definedName name="q03_ทำเนียบเตียงใหม่" localSheetId="1">#REF!</definedName>
    <definedName name="q03_ทำเนียบเตียงใหม่">#REF!</definedName>
    <definedName name="q03_ทำเนียบเตียงใหม่1" localSheetId="6">#REF!</definedName>
    <definedName name="q03_ทำเนียบเตียงใหม่1" localSheetId="3">#REF!</definedName>
    <definedName name="q03_ทำเนียบเตียงใหม่1" localSheetId="1">#REF!</definedName>
    <definedName name="q03_ทำเนียบเตียงใหม่1">#REF!</definedName>
    <definedName name="q03_รพศ_รพท_รพช_52" localSheetId="6">#REF!</definedName>
    <definedName name="q03_รพศ_รพท_รพช_52" localSheetId="3">#REF!</definedName>
    <definedName name="q03_รพศ_รพท_รพช_52" localSheetId="1">#REF!</definedName>
    <definedName name="q03_รพศ_รพท_รพช_52">#REF!</definedName>
    <definedName name="q03_สสอ" localSheetId="6">#REF!</definedName>
    <definedName name="q03_สสอ" localSheetId="3">#REF!</definedName>
    <definedName name="q03_สสอ" localSheetId="1">#REF!</definedName>
    <definedName name="q03_สสอ">#REF!</definedName>
    <definedName name="q04_รพสต" localSheetId="6">#REF!</definedName>
    <definedName name="q04_รพสต" localSheetId="3">#REF!</definedName>
    <definedName name="q04_รพสต" localSheetId="1">#REF!</definedName>
    <definedName name="q04_รพสต">#REF!</definedName>
    <definedName name="q05_" localSheetId="6">#REF!</definedName>
    <definedName name="q05_">#REF!</definedName>
    <definedName name="q05_รพศ_รพท_รพช_มีอำเภอรับผิดชอบ" localSheetId="6">#REF!</definedName>
    <definedName name="q05_รพศ_รพท_รพช_มีอำเภอรับผิดชอบ" localSheetId="3">#REF!</definedName>
    <definedName name="q05_รพศ_รพท_รพช_มีอำเภอรับผิดชอบ" localSheetId="1">#REF!</definedName>
    <definedName name="q05_รพศ_รพท_รพช_มีอำเภอรับผิดชอบ">#REF!</definedName>
    <definedName name="q05_หน่วยงานย่อย" localSheetId="6">#REF!</definedName>
    <definedName name="q05_หน่วยงานย่อย" localSheetId="3">#REF!</definedName>
    <definedName name="q05_หน่วยงานย่อย" localSheetId="1">#REF!</definedName>
    <definedName name="q05_หน่วยงานย่อย">#REF!</definedName>
    <definedName name="q06_" localSheetId="6">#REF!</definedName>
    <definedName name="q06_">#REF!</definedName>
    <definedName name="q06_รพ" localSheetId="6">#REF!</definedName>
    <definedName name="q06_รพ" localSheetId="3">#REF!</definedName>
    <definedName name="q06_รพ" localSheetId="1">#REF!</definedName>
    <definedName name="q06_รพ">#REF!</definedName>
    <definedName name="q07_" localSheetId="6">#REF!</definedName>
    <definedName name="q07_">#REF!</definedName>
    <definedName name="q07_สสอ" localSheetId="6">#REF!</definedName>
    <definedName name="q07_สสอ" localSheetId="3">#REF!</definedName>
    <definedName name="q07_สสอ" localSheetId="1">#REF!</definedName>
    <definedName name="q07_สสอ">#REF!</definedName>
    <definedName name="q07_สสอ1" localSheetId="6">#REF!</definedName>
    <definedName name="q07_สสอ1" localSheetId="3">#REF!</definedName>
    <definedName name="q07_สสอ1" localSheetId="1">#REF!</definedName>
    <definedName name="q07_สสอ1">#REF!</definedName>
    <definedName name="q08_" localSheetId="6">#REF!</definedName>
    <definedName name="q08_">#REF!</definedName>
    <definedName name="q08_รพสตหน่วยงานย่อย" localSheetId="6">#REF!</definedName>
    <definedName name="q08_รพสตหน่วยงานย่อย" localSheetId="3">#REF!</definedName>
    <definedName name="q08_รพสตหน่วยงานย่อย" localSheetId="1">#REF!</definedName>
    <definedName name="q08_รพสตหน่วยงานย่อย">#REF!</definedName>
    <definedName name="q08_รพสตหน่วยงานย่อย1" localSheetId="6">#REF!</definedName>
    <definedName name="q08_รพสตหน่วยงานย่อย1" localSheetId="3">#REF!</definedName>
    <definedName name="q08_รพสตหน่วยงานย่อย1" localSheetId="1">#REF!</definedName>
    <definedName name="q08_รพสตหน่วยงานย่อย1">#REF!</definedName>
    <definedName name="q09_" localSheetId="6">#REF!</definedName>
    <definedName name="q09_">#REF!</definedName>
    <definedName name="q1_" localSheetId="6">#REF!</definedName>
    <definedName name="q1_">#REF!</definedName>
    <definedName name="q1_รพ877" localSheetId="6">#REF!</definedName>
    <definedName name="q1_รพ877" localSheetId="3">#REF!</definedName>
    <definedName name="q1_รพ877" localSheetId="1">#REF!</definedName>
    <definedName name="q1_รพ877">#REF!</definedName>
    <definedName name="q11_" localSheetId="6">#REF!</definedName>
    <definedName name="q11_">#REF!</definedName>
    <definedName name="q11_สสจ_มีเขตรหัสพื้นที่" localSheetId="6">#REF!</definedName>
    <definedName name="q11_สสจ_มีเขตรหัสพื้นที่" localSheetId="3">#REF!</definedName>
    <definedName name="q11_สสจ_มีเขตรหัสพื้นที่" localSheetId="1">#REF!</definedName>
    <definedName name="q11_สสจ_มีเขตรหัสพื้นที่">#REF!</definedName>
    <definedName name="q12_" localSheetId="6">#REF!</definedName>
    <definedName name="q12_">#REF!</definedName>
    <definedName name="q12_รพศรพทรพช891" localSheetId="6">#REF!</definedName>
    <definedName name="q12_รพศรพทรพช891" localSheetId="3">#REF!</definedName>
    <definedName name="q12_รพศรพทรพช891" localSheetId="1">#REF!</definedName>
    <definedName name="q12_รพศรพทรพช891">#REF!</definedName>
    <definedName name="q12_รพศรพทรพช8911" localSheetId="6">#REF!</definedName>
    <definedName name="q12_รพศรพทรพช8911" localSheetId="3">#REF!</definedName>
    <definedName name="q12_รพศรพทรพช8911" localSheetId="1">#REF!</definedName>
    <definedName name="q12_รพศรพทรพช8911">#REF!</definedName>
    <definedName name="q12_รพศรพทรพช896" localSheetId="6">#REF!</definedName>
    <definedName name="q12_รพศรพทรพช896" localSheetId="3">#REF!</definedName>
    <definedName name="q12_รพศรพทรพช896" localSheetId="1">#REF!</definedName>
    <definedName name="q12_รพศรพทรพช896">#REF!</definedName>
    <definedName name="q12_สสจ_52" localSheetId="6">#REF!</definedName>
    <definedName name="q12_สสจ_52" localSheetId="3">#REF!</definedName>
    <definedName name="q12_สสจ_52" localSheetId="1">#REF!</definedName>
    <definedName name="q12_สสจ_52">#REF!</definedName>
    <definedName name="q13_" localSheetId="6">#REF!</definedName>
    <definedName name="q13_">#REF!</definedName>
    <definedName name="q14_" localSheetId="6">#REF!</definedName>
    <definedName name="q14_">#REF!</definedName>
    <definedName name="q14_รพสต97631" localSheetId="6">#REF!</definedName>
    <definedName name="q14_รพสต97631" localSheetId="3">#REF!</definedName>
    <definedName name="q14_รพสต97631" localSheetId="1">#REF!</definedName>
    <definedName name="q14_รพสต97631">#REF!</definedName>
    <definedName name="q16_" localSheetId="6">#REF!</definedName>
    <definedName name="q16_">#REF!</definedName>
    <definedName name="q2_" localSheetId="6">#REF!</definedName>
    <definedName name="q2_">#REF!</definedName>
    <definedName name="q2_รพ883" localSheetId="6">#REF!</definedName>
    <definedName name="q2_รพ883" localSheetId="3">#REF!</definedName>
    <definedName name="q2_รพ883" localSheetId="1">#REF!</definedName>
    <definedName name="q2_รพ883">#REF!</definedName>
    <definedName name="q21_" localSheetId="6">#REF!</definedName>
    <definedName name="q21_">#REF!</definedName>
    <definedName name="q91_ข้อมูลรายรพ_55_571">#REF!</definedName>
    <definedName name="Query1" localSheetId="6">#REF!</definedName>
    <definedName name="Query1" localSheetId="3">#REF!</definedName>
    <definedName name="Query1" localSheetId="1">#REF!</definedName>
    <definedName name="Query1">#REF!</definedName>
    <definedName name="t01_รพศรพทรพช876" localSheetId="6">#REF!</definedName>
    <definedName name="t01_รพศรพทรพช876" localSheetId="3">#REF!</definedName>
    <definedName name="t01_รพศรพทรพช876" localSheetId="1">#REF!</definedName>
    <definedName name="t01_รพศรพทรพช876">#REF!</definedName>
    <definedName name="t02_สสอ" localSheetId="6">#REF!</definedName>
    <definedName name="t02_สสอ" localSheetId="3">#REF!</definedName>
    <definedName name="t02_สสอ" localSheetId="1">#REF!</definedName>
    <definedName name="t02_สสอ">#REF!</definedName>
    <definedName name="t03_รพสต9762" localSheetId="6">#REF!</definedName>
    <definedName name="t03_รพสต9762" localSheetId="3">#REF!</definedName>
    <definedName name="t03_รพสต9762" localSheetId="1">#REF!</definedName>
    <definedName name="t03_รพสต9762">#REF!</definedName>
    <definedName name="t11_สสจ_ที่ไม่ตรงกับ_t12_สสจ" localSheetId="6">#REF!</definedName>
    <definedName name="t11_สสจ_ที่ไม่ตรงกับ_t12_สสจ" localSheetId="3">#REF!</definedName>
    <definedName name="t11_สสจ_ที่ไม่ตรงกับ_t12_สสจ" localSheetId="1">#REF!</definedName>
    <definedName name="t11_สสจ_ที่ไม่ตรงกับ_t12_สสจ">#REF!</definedName>
    <definedName name="t13_รพศ_รพท_รพช_ที่ไม่ตรงกับ_t14_รพศ_รพท_รพช" localSheetId="6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>#REF!</definedName>
    <definedName name="t15_สสอ_ที่ไม่ตรงกับ_t16_สสอ" localSheetId="6">#REF!</definedName>
    <definedName name="t15_สสอ_ที่ไม่ตรงกับ_t16_สสอ" localSheetId="3">#REF!</definedName>
    <definedName name="t15_สสอ_ที่ไม่ตรงกับ_t16_สสอ" localSheetId="1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6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6">[4]t3_รพศรพทรพช883!$A$1:$AH$884</definedName>
    <definedName name="t3_รพศรพทรพช883" localSheetId="3">[5]t3_รพศรพทรพช883!$A$1:$AH$884</definedName>
    <definedName name="t3_รพศรพทรพช883" localSheetId="1">[5]t3_รพศรพทรพช883!$A$1:$AH$884</definedName>
    <definedName name="t3_รพศรพทรพช883">[6]t3_รพศรพทรพช883!$A$1:$AH$884</definedName>
    <definedName name="จำนวนรพ_ตามSP" localSheetId="6">#REF!</definedName>
    <definedName name="จำนวนรพ_ตามSP" localSheetId="3">#REF!</definedName>
    <definedName name="จำนวนรพ_ตามSP" localSheetId="1">#REF!</definedName>
    <definedName name="จำนวนรพ_ตามSP">#REF!</definedName>
    <definedName name="จำนวนรพ_รายเขต" localSheetId="6">#REF!</definedName>
    <definedName name="จำนวนรพ_รายเขต" localSheetId="3">#REF!</definedName>
    <definedName name="จำนวนรพ_รายเขต" localSheetId="1">#REF!</definedName>
    <definedName name="จำนวนรพ_รายเขต">#REF!</definedName>
    <definedName name="ตัวแบ่งส่วนข้อมูล_c03_outlier">#N/A</definedName>
    <definedName name="ตัวแบ่งส่วนข้อมูล_c04_outlier">#N/A</definedName>
    <definedName name="ตัวแบ่งส่วนข้อมูล_co2_outlier">#N/A</definedName>
    <definedName name="ตัวแบ่งส่วนข้อมูล_lc_outlier">#N/A</definedName>
    <definedName name="ทำเนียบสถานบริการ" localSheetId="6">#REF!</definedName>
    <definedName name="ทำเนียบสถานบริการ" localSheetId="3">#REF!</definedName>
    <definedName name="ทำเนียบสถานบริการ" localSheetId="1">#REF!</definedName>
    <definedName name="ทำเนียบสถานบริการ">#REF!</definedName>
    <definedName name="ฟหก" localSheetId="6">#REF!</definedName>
    <definedName name="ฟหก">#REF!</definedName>
    <definedName name="รหัสหลัก50" localSheetId="6">#REF!</definedName>
    <definedName name="รหัสหลัก50" localSheetId="3">#REF!</definedName>
    <definedName name="รหัสหลัก50" localSheetId="1">#REF!</definedName>
    <definedName name="รหัสหลัก50">#REF!</definedName>
  </definedNames>
  <calcPr calcId="191029"/>
  <pivotCaches>
    <pivotCache cacheId="2" r:id="rId15"/>
    <pivotCache cacheId="3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  <x14:slicerCache r:id="rId2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5" i="73" l="1"/>
  <c r="P104" i="73"/>
  <c r="P103" i="73"/>
  <c r="P102" i="73"/>
  <c r="P101" i="73"/>
  <c r="P100" i="73"/>
  <c r="P99" i="73"/>
  <c r="P98" i="73"/>
  <c r="AI3" i="19"/>
  <c r="AG3" i="19"/>
  <c r="P106" i="73" l="1"/>
  <c r="BB100" i="73" l="1"/>
  <c r="BB98" i="73" l="1"/>
  <c r="BB101" i="73"/>
  <c r="BB99" i="73"/>
  <c r="BB102" i="73"/>
  <c r="BB103" i="73" l="1"/>
  <c r="BC103" i="73" l="1"/>
  <c r="BC100" i="73"/>
  <c r="BC98" i="73"/>
  <c r="BC101" i="73"/>
  <c r="BC99" i="73"/>
  <c r="BC102" i="73"/>
  <c r="AC4" i="19" l="1"/>
  <c r="AE4" i="19" s="1"/>
  <c r="AM4" i="19" s="1"/>
  <c r="AC5" i="19"/>
  <c r="AE5" i="19" s="1"/>
  <c r="AM5" i="19" s="1"/>
  <c r="AC6" i="19"/>
  <c r="AE6" i="19" s="1"/>
  <c r="AM6" i="19" s="1"/>
  <c r="AC7" i="19"/>
  <c r="AE7" i="19" s="1"/>
  <c r="AM7" i="19" s="1"/>
  <c r="AC8" i="19"/>
  <c r="AK8" i="19" s="1"/>
  <c r="AC9" i="19"/>
  <c r="AE9" i="19" s="1"/>
  <c r="AM9" i="19" s="1"/>
  <c r="AC10" i="19"/>
  <c r="AE10" i="19" s="1"/>
  <c r="AM10" i="19" s="1"/>
  <c r="AC11" i="19"/>
  <c r="AK11" i="19" s="1"/>
  <c r="AC12" i="19"/>
  <c r="AK12" i="19" s="1"/>
  <c r="AC13" i="19"/>
  <c r="AK13" i="19" s="1"/>
  <c r="AC14" i="19"/>
  <c r="AK14" i="19" s="1"/>
  <c r="AC15" i="19"/>
  <c r="AK15" i="19" s="1"/>
  <c r="AC16" i="19"/>
  <c r="AK16" i="19" s="1"/>
  <c r="AC17" i="19"/>
  <c r="AK17" i="19" s="1"/>
  <c r="AC18" i="19"/>
  <c r="AE18" i="19" s="1"/>
  <c r="AC19" i="19"/>
  <c r="AE19" i="19" s="1"/>
  <c r="AM19" i="19" s="1"/>
  <c r="AC20" i="19"/>
  <c r="AK20" i="19" s="1"/>
  <c r="AC21" i="19"/>
  <c r="AK21" i="19" s="1"/>
  <c r="AC22" i="19"/>
  <c r="AE22" i="19" s="1"/>
  <c r="AM22" i="19" s="1"/>
  <c r="AC23" i="19"/>
  <c r="AK23" i="19" s="1"/>
  <c r="AC24" i="19"/>
  <c r="AK24" i="19" s="1"/>
  <c r="AC25" i="19"/>
  <c r="AK25" i="19" s="1"/>
  <c r="AC26" i="19"/>
  <c r="AK26" i="19" s="1"/>
  <c r="AC27" i="19"/>
  <c r="AK27" i="19" s="1"/>
  <c r="AC28" i="19"/>
  <c r="AK28" i="19" s="1"/>
  <c r="AC29" i="19"/>
  <c r="AE29" i="19" s="1"/>
  <c r="AC30" i="19"/>
  <c r="AE30" i="19" s="1"/>
  <c r="AC31" i="19"/>
  <c r="AE31" i="19" s="1"/>
  <c r="AM31" i="19" s="1"/>
  <c r="AC32" i="19"/>
  <c r="AK32" i="19" s="1"/>
  <c r="AC33" i="19"/>
  <c r="AK33" i="19" s="1"/>
  <c r="AC34" i="19"/>
  <c r="AE34" i="19" s="1"/>
  <c r="AM34" i="19" s="1"/>
  <c r="AC35" i="19"/>
  <c r="AK35" i="19" s="1"/>
  <c r="AC36" i="19"/>
  <c r="AK36" i="19" s="1"/>
  <c r="AC37" i="19"/>
  <c r="AK37" i="19" s="1"/>
  <c r="AC38" i="19"/>
  <c r="AK38" i="19" s="1"/>
  <c r="AC39" i="19"/>
  <c r="AK39" i="19" s="1"/>
  <c r="AC40" i="19"/>
  <c r="AE40" i="19" s="1"/>
  <c r="AC41" i="19"/>
  <c r="AK41" i="19" s="1"/>
  <c r="AC42" i="19"/>
  <c r="AE42" i="19" s="1"/>
  <c r="AC43" i="19"/>
  <c r="AE43" i="19" s="1"/>
  <c r="AM43" i="19" s="1"/>
  <c r="AC44" i="19"/>
  <c r="AK44" i="19" s="1"/>
  <c r="AC45" i="19"/>
  <c r="AE45" i="19" s="1"/>
  <c r="AC46" i="19"/>
  <c r="AE46" i="19" s="1"/>
  <c r="AM46" i="19" s="1"/>
  <c r="AC47" i="19"/>
  <c r="AK47" i="19" s="1"/>
  <c r="AC48" i="19"/>
  <c r="AK48" i="19" s="1"/>
  <c r="AC49" i="19"/>
  <c r="AK49" i="19" s="1"/>
  <c r="AC50" i="19"/>
  <c r="AK50" i="19" s="1"/>
  <c r="AC51" i="19"/>
  <c r="AE51" i="19" s="1"/>
  <c r="AM51" i="19" s="1"/>
  <c r="AC52" i="19"/>
  <c r="AK52" i="19" s="1"/>
  <c r="AC53" i="19"/>
  <c r="AE53" i="19" s="1"/>
  <c r="AC54" i="19"/>
  <c r="AE54" i="19" s="1"/>
  <c r="AC55" i="19"/>
  <c r="AE55" i="19" s="1"/>
  <c r="AM55" i="19" s="1"/>
  <c r="AC56" i="19"/>
  <c r="AK56" i="19" s="1"/>
  <c r="AC57" i="19"/>
  <c r="AE57" i="19" s="1"/>
  <c r="AM57" i="19" s="1"/>
  <c r="AC58" i="19"/>
  <c r="AE58" i="19" s="1"/>
  <c r="AM58" i="19" s="1"/>
  <c r="AC59" i="19"/>
  <c r="AK59" i="19" s="1"/>
  <c r="AC60" i="19"/>
  <c r="AK60" i="19" s="1"/>
  <c r="AC61" i="19"/>
  <c r="AK61" i="19" s="1"/>
  <c r="AC62" i="19"/>
  <c r="AK62" i="19" s="1"/>
  <c r="AC63" i="19"/>
  <c r="AK63" i="19" s="1"/>
  <c r="AC64" i="19"/>
  <c r="AE64" i="19" s="1"/>
  <c r="AC65" i="19"/>
  <c r="AK65" i="19" s="1"/>
  <c r="AC66" i="19"/>
  <c r="AE66" i="19" s="1"/>
  <c r="AC67" i="19"/>
  <c r="AE67" i="19" s="1"/>
  <c r="AM67" i="19" s="1"/>
  <c r="AC68" i="19"/>
  <c r="AK68" i="19" s="1"/>
  <c r="AC69" i="19"/>
  <c r="AK69" i="19" s="1"/>
  <c r="AC70" i="19"/>
  <c r="AE70" i="19" s="1"/>
  <c r="AM70" i="19" s="1"/>
  <c r="AC71" i="19"/>
  <c r="AK71" i="19" s="1"/>
  <c r="AC72" i="19"/>
  <c r="AK72" i="19" s="1"/>
  <c r="AC73" i="19"/>
  <c r="AK73" i="19" s="1"/>
  <c r="AC74" i="19"/>
  <c r="AK74" i="19" s="1"/>
  <c r="AC75" i="19"/>
  <c r="AK75" i="19" s="1"/>
  <c r="AC76" i="19"/>
  <c r="AE76" i="19" s="1"/>
  <c r="AC77" i="19"/>
  <c r="AK77" i="19" s="1"/>
  <c r="AC78" i="19"/>
  <c r="AE78" i="19" s="1"/>
  <c r="AC79" i="19"/>
  <c r="AE79" i="19" s="1"/>
  <c r="AM79" i="19" s="1"/>
  <c r="AC80" i="19"/>
  <c r="AK80" i="19" s="1"/>
  <c r="AC81" i="19"/>
  <c r="AK81" i="19" s="1"/>
  <c r="AC82" i="19"/>
  <c r="AE82" i="19" s="1"/>
  <c r="AM82" i="19" s="1"/>
  <c r="AC83" i="19"/>
  <c r="AK83" i="19" s="1"/>
  <c r="AC84" i="19"/>
  <c r="AK84" i="19" s="1"/>
  <c r="AC85" i="19"/>
  <c r="AK85" i="19" s="1"/>
  <c r="AC86" i="19"/>
  <c r="AK86" i="19" s="1"/>
  <c r="AC87" i="19"/>
  <c r="AK87" i="19" s="1"/>
  <c r="AC88" i="19"/>
  <c r="AK88" i="19" s="1"/>
  <c r="AC89" i="19"/>
  <c r="AK89" i="19" s="1"/>
  <c r="AC90" i="19"/>
  <c r="AE90" i="19" s="1"/>
  <c r="AC3" i="19"/>
  <c r="AK3" i="19" s="1"/>
  <c r="AB91" i="19"/>
  <c r="AD91" i="19"/>
  <c r="AL3" i="19"/>
  <c r="AL4" i="19"/>
  <c r="AL5" i="19"/>
  <c r="AL6" i="19"/>
  <c r="AL7" i="19"/>
  <c r="AL8" i="19"/>
  <c r="AL9" i="19"/>
  <c r="AL10" i="19"/>
  <c r="AL11" i="19"/>
  <c r="AL12" i="19"/>
  <c r="AL13" i="19"/>
  <c r="AL14" i="19"/>
  <c r="AL15" i="19"/>
  <c r="AL16" i="19"/>
  <c r="AL17" i="19"/>
  <c r="AL18" i="19"/>
  <c r="AL19" i="19"/>
  <c r="AL20" i="19"/>
  <c r="AL21" i="19"/>
  <c r="AL22" i="19"/>
  <c r="AL23" i="19"/>
  <c r="AL24" i="19"/>
  <c r="AL25" i="19"/>
  <c r="AL26" i="19"/>
  <c r="AL27" i="19"/>
  <c r="AL28" i="19"/>
  <c r="AL29" i="19"/>
  <c r="AL30" i="19"/>
  <c r="AL31" i="19"/>
  <c r="AL32" i="19"/>
  <c r="AL33" i="19"/>
  <c r="AL34" i="19"/>
  <c r="AL35" i="19"/>
  <c r="AL36" i="19"/>
  <c r="AL37" i="19"/>
  <c r="AL38" i="19"/>
  <c r="AL39" i="19"/>
  <c r="AL40" i="19"/>
  <c r="AL41" i="19"/>
  <c r="AL42" i="19"/>
  <c r="AL43" i="19"/>
  <c r="AL44" i="19"/>
  <c r="AL45" i="19"/>
  <c r="AL46" i="19"/>
  <c r="AL47" i="19"/>
  <c r="AL48" i="19"/>
  <c r="AL49" i="19"/>
  <c r="AL50" i="19"/>
  <c r="AL51" i="19"/>
  <c r="AL52" i="19"/>
  <c r="AL53" i="19"/>
  <c r="AL54" i="19"/>
  <c r="AL55" i="19"/>
  <c r="AL56" i="19"/>
  <c r="AL57" i="19"/>
  <c r="AL58" i="19"/>
  <c r="AL59" i="19"/>
  <c r="AL60" i="19"/>
  <c r="AL61" i="19"/>
  <c r="AL62" i="19"/>
  <c r="AL63" i="19"/>
  <c r="AL64" i="19"/>
  <c r="AL65" i="19"/>
  <c r="AL66" i="19"/>
  <c r="AL67" i="19"/>
  <c r="AL68" i="19"/>
  <c r="AL69" i="19"/>
  <c r="AL70" i="19"/>
  <c r="AL71" i="19"/>
  <c r="AL72" i="19"/>
  <c r="AL73" i="19"/>
  <c r="AL74" i="19"/>
  <c r="AL75" i="19"/>
  <c r="AL76" i="19"/>
  <c r="AL77" i="19"/>
  <c r="AL78" i="19"/>
  <c r="AL79" i="19"/>
  <c r="AL80" i="19"/>
  <c r="AL81" i="19"/>
  <c r="AL82" i="19"/>
  <c r="AL83" i="19"/>
  <c r="AL84" i="19"/>
  <c r="AL85" i="19"/>
  <c r="AL86" i="19"/>
  <c r="AL87" i="19"/>
  <c r="AL88" i="19"/>
  <c r="AL89" i="19"/>
  <c r="AL90" i="19"/>
  <c r="N91" i="19"/>
  <c r="CO29" i="71"/>
  <c r="CN29" i="71"/>
  <c r="CM29" i="71"/>
  <c r="CL29" i="71"/>
  <c r="CK29" i="71"/>
  <c r="CJ29" i="71"/>
  <c r="CI29" i="71"/>
  <c r="CH29" i="71"/>
  <c r="CG29" i="71"/>
  <c r="CF29" i="71"/>
  <c r="CE29" i="71"/>
  <c r="CD29" i="71"/>
  <c r="CC29" i="71"/>
  <c r="CB29" i="71"/>
  <c r="CA29" i="71"/>
  <c r="BZ29" i="71"/>
  <c r="BY29" i="71"/>
  <c r="BX29" i="71"/>
  <c r="BW29" i="71"/>
  <c r="BV29" i="71"/>
  <c r="BU29" i="71"/>
  <c r="BT29" i="71"/>
  <c r="BS29" i="71"/>
  <c r="BR29" i="71"/>
  <c r="BQ29" i="71"/>
  <c r="BP29" i="71"/>
  <c r="BO29" i="71"/>
  <c r="BN29" i="71"/>
  <c r="BM29" i="71"/>
  <c r="BL29" i="71"/>
  <c r="BK29" i="71"/>
  <c r="BJ29" i="71"/>
  <c r="BI29" i="71"/>
  <c r="BH29" i="71"/>
  <c r="BG29" i="71"/>
  <c r="BF29" i="71"/>
  <c r="BE29" i="71"/>
  <c r="BD29" i="71"/>
  <c r="BC29" i="71"/>
  <c r="BB29" i="71"/>
  <c r="BA29" i="71"/>
  <c r="AZ29" i="71"/>
  <c r="AY29" i="71"/>
  <c r="AX29" i="71"/>
  <c r="AW29" i="71"/>
  <c r="AV29" i="71"/>
  <c r="AU29" i="71"/>
  <c r="AT29" i="71"/>
  <c r="AS29" i="71"/>
  <c r="AR29" i="71"/>
  <c r="AQ29" i="71"/>
  <c r="AP29" i="71"/>
  <c r="AO29" i="71"/>
  <c r="AN29" i="71"/>
  <c r="AM29" i="71"/>
  <c r="AL29" i="71"/>
  <c r="AK29" i="71"/>
  <c r="AJ29" i="71"/>
  <c r="AI29" i="71"/>
  <c r="AH29" i="71"/>
  <c r="AG29" i="71"/>
  <c r="AF29" i="71"/>
  <c r="AE29" i="71"/>
  <c r="AD29" i="71"/>
  <c r="AC29" i="71"/>
  <c r="AB29" i="71"/>
  <c r="AA29" i="71"/>
  <c r="Z29" i="71"/>
  <c r="Y29" i="71"/>
  <c r="X29" i="71"/>
  <c r="W29" i="71"/>
  <c r="V29" i="71"/>
  <c r="U29" i="71"/>
  <c r="T29" i="71"/>
  <c r="S29" i="71"/>
  <c r="R29" i="71"/>
  <c r="Q29" i="71"/>
  <c r="P29" i="71"/>
  <c r="O29" i="71"/>
  <c r="N29" i="71"/>
  <c r="M29" i="71"/>
  <c r="L29" i="71"/>
  <c r="K29" i="71"/>
  <c r="J29" i="71"/>
  <c r="I29" i="71"/>
  <c r="H29" i="71"/>
  <c r="G29" i="71"/>
  <c r="F29" i="71"/>
  <c r="AT38" i="71"/>
  <c r="AS38" i="71"/>
  <c r="AR38" i="71"/>
  <c r="AQ38" i="71"/>
  <c r="AP38" i="71"/>
  <c r="AO38" i="71"/>
  <c r="AN38" i="71"/>
  <c r="AM38" i="71"/>
  <c r="AL38" i="71"/>
  <c r="AK38" i="71"/>
  <c r="AJ38" i="71"/>
  <c r="AI38" i="71"/>
  <c r="AH38" i="71"/>
  <c r="AG38" i="71"/>
  <c r="AF38" i="71"/>
  <c r="AE38" i="71"/>
  <c r="AD38" i="71"/>
  <c r="AC38" i="71"/>
  <c r="AB38" i="71"/>
  <c r="AA38" i="71"/>
  <c r="Z38" i="71"/>
  <c r="Y38" i="71"/>
  <c r="X38" i="71"/>
  <c r="W38" i="71"/>
  <c r="V38" i="71"/>
  <c r="U38" i="71"/>
  <c r="T38" i="71"/>
  <c r="S38" i="71"/>
  <c r="R38" i="71"/>
  <c r="Q38" i="71"/>
  <c r="P38" i="71"/>
  <c r="O38" i="71"/>
  <c r="N38" i="71"/>
  <c r="M38" i="71"/>
  <c r="L38" i="71"/>
  <c r="K38" i="71"/>
  <c r="J38" i="71"/>
  <c r="I38" i="71"/>
  <c r="H38" i="71"/>
  <c r="G38" i="71"/>
  <c r="F38" i="71"/>
  <c r="AA7" i="51"/>
  <c r="F20" i="71" s="1"/>
  <c r="F24" i="71"/>
  <c r="AK7" i="51"/>
  <c r="AL7" i="51" s="1"/>
  <c r="E30" i="71"/>
  <c r="E40" i="71"/>
  <c r="CO38" i="71"/>
  <c r="CN38" i="71"/>
  <c r="CM38" i="71"/>
  <c r="CL38" i="71"/>
  <c r="CK38" i="71"/>
  <c r="CJ38" i="71"/>
  <c r="CI38" i="71"/>
  <c r="CH38" i="71"/>
  <c r="CG38" i="71"/>
  <c r="CF38" i="71"/>
  <c r="CE38" i="71"/>
  <c r="CD38" i="71"/>
  <c r="CC38" i="71"/>
  <c r="CB38" i="71"/>
  <c r="CA38" i="71"/>
  <c r="BZ38" i="71"/>
  <c r="BY38" i="71"/>
  <c r="BX38" i="71"/>
  <c r="BW38" i="71"/>
  <c r="BV38" i="71"/>
  <c r="BU38" i="71"/>
  <c r="BT38" i="71"/>
  <c r="BS38" i="71"/>
  <c r="BR38" i="71"/>
  <c r="BQ38" i="71"/>
  <c r="BP38" i="71"/>
  <c r="BO38" i="71"/>
  <c r="BN38" i="71"/>
  <c r="BM38" i="71"/>
  <c r="BL38" i="71"/>
  <c r="BK38" i="71"/>
  <c r="BJ38" i="71"/>
  <c r="BI38" i="71"/>
  <c r="BH38" i="71"/>
  <c r="BG38" i="71"/>
  <c r="BF38" i="71"/>
  <c r="BE38" i="71"/>
  <c r="BD38" i="71"/>
  <c r="BC38" i="71"/>
  <c r="BB38" i="71"/>
  <c r="BA38" i="71"/>
  <c r="AZ38" i="71"/>
  <c r="AY38" i="71"/>
  <c r="AX38" i="71"/>
  <c r="AW38" i="71"/>
  <c r="AV38" i="71"/>
  <c r="AU38" i="71"/>
  <c r="CO37" i="71"/>
  <c r="CN37" i="71"/>
  <c r="CM37" i="71"/>
  <c r="CL37" i="71"/>
  <c r="CK37" i="71"/>
  <c r="CJ37" i="71"/>
  <c r="CI37" i="71"/>
  <c r="CH37" i="71"/>
  <c r="CG37" i="71"/>
  <c r="CF37" i="71"/>
  <c r="CE37" i="71"/>
  <c r="CD37" i="71"/>
  <c r="CC37" i="71"/>
  <c r="CB37" i="71"/>
  <c r="CA37" i="71"/>
  <c r="BZ37" i="71"/>
  <c r="BY37" i="71"/>
  <c r="BX37" i="71"/>
  <c r="BW37" i="71"/>
  <c r="BV37" i="71"/>
  <c r="BU37" i="71"/>
  <c r="BT37" i="71"/>
  <c r="BS37" i="71"/>
  <c r="BR37" i="71"/>
  <c r="BQ37" i="71"/>
  <c r="BP37" i="71"/>
  <c r="BO37" i="71"/>
  <c r="BN37" i="71"/>
  <c r="BM37" i="71"/>
  <c r="BL37" i="71"/>
  <c r="BK37" i="71"/>
  <c r="BJ37" i="71"/>
  <c r="BI37" i="71"/>
  <c r="BH37" i="71"/>
  <c r="BG37" i="71"/>
  <c r="BF37" i="71"/>
  <c r="BE37" i="71"/>
  <c r="BD37" i="71"/>
  <c r="BC37" i="71"/>
  <c r="BB37" i="71"/>
  <c r="BA37" i="71"/>
  <c r="AZ37" i="71"/>
  <c r="AY37" i="71"/>
  <c r="AX37" i="71"/>
  <c r="AW37" i="71"/>
  <c r="AV37" i="71"/>
  <c r="AU37" i="71"/>
  <c r="AT37" i="71"/>
  <c r="AS37" i="71"/>
  <c r="AR37" i="71"/>
  <c r="AQ37" i="71"/>
  <c r="AP37" i="71"/>
  <c r="AO37" i="71"/>
  <c r="AN37" i="71"/>
  <c r="AM37" i="71"/>
  <c r="AL37" i="71"/>
  <c r="AK37" i="71"/>
  <c r="AJ37" i="71"/>
  <c r="AI37" i="71"/>
  <c r="AH37" i="71"/>
  <c r="AG37" i="71"/>
  <c r="AF37" i="71"/>
  <c r="AE37" i="71"/>
  <c r="AD37" i="71"/>
  <c r="AC37" i="71"/>
  <c r="AB37" i="71"/>
  <c r="AA37" i="71"/>
  <c r="Z37" i="71"/>
  <c r="Y37" i="71"/>
  <c r="X37" i="71"/>
  <c r="W37" i="71"/>
  <c r="V37" i="71"/>
  <c r="U37" i="71"/>
  <c r="T37" i="71"/>
  <c r="S37" i="71"/>
  <c r="R37" i="71"/>
  <c r="Q37" i="71"/>
  <c r="P37" i="71"/>
  <c r="O37" i="71"/>
  <c r="N37" i="71"/>
  <c r="M37" i="71"/>
  <c r="L37" i="71"/>
  <c r="K37" i="71"/>
  <c r="J37" i="71"/>
  <c r="I37" i="71"/>
  <c r="H37" i="71"/>
  <c r="G37" i="71"/>
  <c r="F37" i="71"/>
  <c r="CO34" i="71"/>
  <c r="CN34" i="71"/>
  <c r="CM34" i="71"/>
  <c r="CL34" i="71"/>
  <c r="CK34" i="71"/>
  <c r="CJ34" i="71"/>
  <c r="CI34" i="71"/>
  <c r="CH34" i="71"/>
  <c r="CG34" i="71"/>
  <c r="CF34" i="71"/>
  <c r="CE34" i="71"/>
  <c r="CD34" i="71"/>
  <c r="CC34" i="71"/>
  <c r="CB34" i="71"/>
  <c r="CA34" i="71"/>
  <c r="BZ34" i="71"/>
  <c r="BY34" i="71"/>
  <c r="BX34" i="71"/>
  <c r="BW34" i="71"/>
  <c r="BV34" i="71"/>
  <c r="BU34" i="71"/>
  <c r="BT34" i="71"/>
  <c r="BS34" i="71"/>
  <c r="BR34" i="71"/>
  <c r="BQ34" i="71"/>
  <c r="BP34" i="71"/>
  <c r="BO34" i="71"/>
  <c r="BN34" i="71"/>
  <c r="BM34" i="71"/>
  <c r="BL34" i="71"/>
  <c r="BK34" i="71"/>
  <c r="BJ34" i="71"/>
  <c r="BI34" i="71"/>
  <c r="BH34" i="71"/>
  <c r="BG34" i="71"/>
  <c r="BF34" i="71"/>
  <c r="BE34" i="71"/>
  <c r="BD34" i="71"/>
  <c r="BC34" i="71"/>
  <c r="BB34" i="71"/>
  <c r="BA34" i="71"/>
  <c r="AZ34" i="71"/>
  <c r="AY34" i="71"/>
  <c r="AX34" i="71"/>
  <c r="AW34" i="71"/>
  <c r="AV34" i="71"/>
  <c r="AU34" i="71"/>
  <c r="AT34" i="71"/>
  <c r="AS34" i="71"/>
  <c r="AR34" i="71"/>
  <c r="AQ34" i="71"/>
  <c r="AP34" i="71"/>
  <c r="AO34" i="71"/>
  <c r="AN34" i="71"/>
  <c r="AM34" i="71"/>
  <c r="AL34" i="71"/>
  <c r="AK34" i="71"/>
  <c r="AJ34" i="71"/>
  <c r="AI34" i="71"/>
  <c r="AH34" i="71"/>
  <c r="AG34" i="71"/>
  <c r="AF34" i="71"/>
  <c r="AE34" i="71"/>
  <c r="AD34" i="71"/>
  <c r="AC34" i="71"/>
  <c r="AB34" i="71"/>
  <c r="AA34" i="71"/>
  <c r="Z34" i="71"/>
  <c r="Y34" i="71"/>
  <c r="X34" i="71"/>
  <c r="W34" i="71"/>
  <c r="V34" i="71"/>
  <c r="U34" i="71"/>
  <c r="T34" i="71"/>
  <c r="S34" i="71"/>
  <c r="R34" i="71"/>
  <c r="Q34" i="71"/>
  <c r="P34" i="71"/>
  <c r="O34" i="71"/>
  <c r="N34" i="71"/>
  <c r="M34" i="71"/>
  <c r="L34" i="71"/>
  <c r="K34" i="71"/>
  <c r="J34" i="71"/>
  <c r="I34" i="71"/>
  <c r="H34" i="71"/>
  <c r="G34" i="71"/>
  <c r="F34" i="71"/>
  <c r="CO31" i="71"/>
  <c r="CN31" i="71"/>
  <c r="CM31" i="71"/>
  <c r="CL31" i="71"/>
  <c r="CK31" i="71"/>
  <c r="CJ31" i="71"/>
  <c r="CI31" i="71"/>
  <c r="CH31" i="71"/>
  <c r="CG31" i="71"/>
  <c r="CF31" i="71"/>
  <c r="CE31" i="71"/>
  <c r="CD31" i="71"/>
  <c r="CC31" i="71"/>
  <c r="CB31" i="71"/>
  <c r="CA31" i="71"/>
  <c r="BZ31" i="71"/>
  <c r="BY31" i="71"/>
  <c r="BX31" i="71"/>
  <c r="BW31" i="71"/>
  <c r="BV31" i="71"/>
  <c r="BU31" i="71"/>
  <c r="BT31" i="71"/>
  <c r="BS31" i="71"/>
  <c r="BR31" i="71"/>
  <c r="BQ31" i="71"/>
  <c r="BP31" i="71"/>
  <c r="BO31" i="71"/>
  <c r="BN31" i="71"/>
  <c r="BM31" i="71"/>
  <c r="BL31" i="71"/>
  <c r="BK31" i="71"/>
  <c r="BJ31" i="71"/>
  <c r="BI31" i="71"/>
  <c r="BH31" i="71"/>
  <c r="BG31" i="71"/>
  <c r="BF31" i="71"/>
  <c r="BE31" i="71"/>
  <c r="BD31" i="71"/>
  <c r="BC31" i="71"/>
  <c r="BB31" i="71"/>
  <c r="BA31" i="71"/>
  <c r="AZ31" i="71"/>
  <c r="AY31" i="71"/>
  <c r="AX31" i="71"/>
  <c r="AW31" i="71"/>
  <c r="AV31" i="71"/>
  <c r="AU31" i="71"/>
  <c r="AT31" i="71"/>
  <c r="AS31" i="71"/>
  <c r="AR31" i="71"/>
  <c r="AQ31" i="71"/>
  <c r="AP31" i="71"/>
  <c r="AO31" i="71"/>
  <c r="AN31" i="71"/>
  <c r="AM31" i="71"/>
  <c r="AL31" i="71"/>
  <c r="AK31" i="71"/>
  <c r="AJ31" i="71"/>
  <c r="AI31" i="71"/>
  <c r="AH31" i="71"/>
  <c r="AG31" i="71"/>
  <c r="AF31" i="71"/>
  <c r="AE31" i="71"/>
  <c r="AD31" i="71"/>
  <c r="AC31" i="71"/>
  <c r="AB31" i="71"/>
  <c r="AA31" i="71"/>
  <c r="Z31" i="71"/>
  <c r="Y31" i="71"/>
  <c r="X31" i="71"/>
  <c r="W31" i="71"/>
  <c r="V31" i="71"/>
  <c r="U31" i="71"/>
  <c r="T31" i="71"/>
  <c r="S31" i="71"/>
  <c r="R31" i="71"/>
  <c r="Q31" i="71"/>
  <c r="P31" i="71"/>
  <c r="O31" i="71"/>
  <c r="N31" i="71"/>
  <c r="M31" i="71"/>
  <c r="L31" i="71"/>
  <c r="K31" i="71"/>
  <c r="J31" i="71"/>
  <c r="I31" i="71"/>
  <c r="H31" i="71"/>
  <c r="G31" i="71"/>
  <c r="F31" i="71"/>
  <c r="CO33" i="71"/>
  <c r="CN33" i="71"/>
  <c r="CM33" i="71"/>
  <c r="CL33" i="71"/>
  <c r="CK33" i="71"/>
  <c r="CJ33" i="71"/>
  <c r="CI33" i="71"/>
  <c r="CH33" i="71"/>
  <c r="CG33" i="71"/>
  <c r="CF33" i="71"/>
  <c r="CE33" i="71"/>
  <c r="CD33" i="71"/>
  <c r="CC33" i="71"/>
  <c r="CB33" i="71"/>
  <c r="CA33" i="71"/>
  <c r="BZ33" i="71"/>
  <c r="BY33" i="71"/>
  <c r="BX33" i="71"/>
  <c r="BW33" i="71"/>
  <c r="BV33" i="71"/>
  <c r="BU33" i="71"/>
  <c r="BT33" i="71"/>
  <c r="BS33" i="71"/>
  <c r="BR33" i="71"/>
  <c r="BQ33" i="71"/>
  <c r="BP33" i="71"/>
  <c r="BO33" i="71"/>
  <c r="BN33" i="71"/>
  <c r="BM33" i="71"/>
  <c r="BL33" i="71"/>
  <c r="BK33" i="71"/>
  <c r="BJ33" i="71"/>
  <c r="BI33" i="71"/>
  <c r="BH33" i="71"/>
  <c r="BG33" i="71"/>
  <c r="BF33" i="71"/>
  <c r="BE33" i="71"/>
  <c r="BD33" i="71"/>
  <c r="BC33" i="71"/>
  <c r="BB33" i="71"/>
  <c r="BA33" i="71"/>
  <c r="AZ33" i="71"/>
  <c r="AY33" i="71"/>
  <c r="AX33" i="71"/>
  <c r="AW33" i="71"/>
  <c r="AV33" i="71"/>
  <c r="AU33" i="71"/>
  <c r="AT33" i="71"/>
  <c r="AS33" i="71"/>
  <c r="AR33" i="71"/>
  <c r="AQ33" i="71"/>
  <c r="AP33" i="71"/>
  <c r="AO33" i="71"/>
  <c r="AN33" i="71"/>
  <c r="AM33" i="71"/>
  <c r="AL33" i="71"/>
  <c r="AK33" i="71"/>
  <c r="AJ33" i="71"/>
  <c r="AI33" i="71"/>
  <c r="AH33" i="71"/>
  <c r="AG33" i="71"/>
  <c r="AF33" i="71"/>
  <c r="AE33" i="71"/>
  <c r="AD33" i="71"/>
  <c r="AC33" i="71"/>
  <c r="AB33" i="71"/>
  <c r="AA33" i="71"/>
  <c r="Z33" i="71"/>
  <c r="Y33" i="71"/>
  <c r="X33" i="71"/>
  <c r="W33" i="71"/>
  <c r="V33" i="71"/>
  <c r="U33" i="71"/>
  <c r="T33" i="71"/>
  <c r="S33" i="71"/>
  <c r="R33" i="71"/>
  <c r="Q33" i="71"/>
  <c r="P33" i="71"/>
  <c r="O33" i="71"/>
  <c r="N33" i="71"/>
  <c r="M33" i="71"/>
  <c r="L33" i="71"/>
  <c r="K33" i="71"/>
  <c r="J33" i="71"/>
  <c r="I33" i="71"/>
  <c r="H33" i="71"/>
  <c r="G33" i="71"/>
  <c r="F33" i="71"/>
  <c r="CO28" i="71"/>
  <c r="CN28" i="71"/>
  <c r="CM28" i="71"/>
  <c r="CL28" i="71"/>
  <c r="CK28" i="71"/>
  <c r="CJ28" i="71"/>
  <c r="CI28" i="71"/>
  <c r="CH28" i="71"/>
  <c r="CG28" i="71"/>
  <c r="CF28" i="71"/>
  <c r="CE28" i="71"/>
  <c r="CD28" i="71"/>
  <c r="CC28" i="71"/>
  <c r="CB28" i="71"/>
  <c r="CA28" i="71"/>
  <c r="BZ28" i="71"/>
  <c r="BY28" i="71"/>
  <c r="BX28" i="71"/>
  <c r="BW28" i="71"/>
  <c r="BV28" i="71"/>
  <c r="BU28" i="71"/>
  <c r="BT28" i="71"/>
  <c r="BS28" i="71"/>
  <c r="BR28" i="71"/>
  <c r="BQ28" i="71"/>
  <c r="BP28" i="71"/>
  <c r="BO28" i="71"/>
  <c r="BN28" i="71"/>
  <c r="BM28" i="71"/>
  <c r="BL28" i="71"/>
  <c r="BK28" i="71"/>
  <c r="BJ28" i="71"/>
  <c r="BI28" i="71"/>
  <c r="BH28" i="71"/>
  <c r="BG28" i="71"/>
  <c r="BF28" i="71"/>
  <c r="BE28" i="71"/>
  <c r="BD28" i="71"/>
  <c r="BC28" i="71"/>
  <c r="BB28" i="71"/>
  <c r="BA28" i="71"/>
  <c r="AZ28" i="71"/>
  <c r="AY28" i="71"/>
  <c r="AX28" i="71"/>
  <c r="AW28" i="71"/>
  <c r="AV28" i="71"/>
  <c r="AU28" i="71"/>
  <c r="AT28" i="71"/>
  <c r="AS28" i="71"/>
  <c r="AR28" i="71"/>
  <c r="AQ28" i="71"/>
  <c r="AP28" i="71"/>
  <c r="AO28" i="71"/>
  <c r="AN28" i="71"/>
  <c r="AM28" i="71"/>
  <c r="AL28" i="71"/>
  <c r="AK28" i="71"/>
  <c r="AJ28" i="71"/>
  <c r="AI28" i="71"/>
  <c r="AH28" i="71"/>
  <c r="AG28" i="71"/>
  <c r="AF28" i="71"/>
  <c r="AE28" i="71"/>
  <c r="AD28" i="71"/>
  <c r="AC28" i="71"/>
  <c r="AB28" i="71"/>
  <c r="AA28" i="71"/>
  <c r="Z28" i="71"/>
  <c r="Y28" i="71"/>
  <c r="X28" i="71"/>
  <c r="W28" i="71"/>
  <c r="V28" i="71"/>
  <c r="U28" i="71"/>
  <c r="T28" i="71"/>
  <c r="S28" i="71"/>
  <c r="R28" i="71"/>
  <c r="Q28" i="71"/>
  <c r="P28" i="71"/>
  <c r="O28" i="71"/>
  <c r="N28" i="71"/>
  <c r="M28" i="71"/>
  <c r="L28" i="71"/>
  <c r="K28" i="71"/>
  <c r="J28" i="71"/>
  <c r="I28" i="71"/>
  <c r="H28" i="71"/>
  <c r="G28" i="71"/>
  <c r="F28" i="71"/>
  <c r="CO27" i="71"/>
  <c r="CN27" i="71"/>
  <c r="CM27" i="71"/>
  <c r="CL27" i="71"/>
  <c r="CK27" i="71"/>
  <c r="CJ27" i="71"/>
  <c r="CI27" i="71"/>
  <c r="CH27" i="71"/>
  <c r="CG27" i="71"/>
  <c r="CF27" i="71"/>
  <c r="CE27" i="71"/>
  <c r="CD27" i="71"/>
  <c r="CC27" i="71"/>
  <c r="CB27" i="71"/>
  <c r="CA27" i="71"/>
  <c r="BZ27" i="71"/>
  <c r="BY27" i="71"/>
  <c r="BX27" i="71"/>
  <c r="BW27" i="71"/>
  <c r="BV27" i="71"/>
  <c r="BU27" i="71"/>
  <c r="BT27" i="71"/>
  <c r="BS27" i="71"/>
  <c r="BR27" i="71"/>
  <c r="BQ27" i="71"/>
  <c r="BP27" i="71"/>
  <c r="BO27" i="71"/>
  <c r="BN27" i="71"/>
  <c r="BM27" i="71"/>
  <c r="BL27" i="71"/>
  <c r="BK27" i="71"/>
  <c r="BJ27" i="71"/>
  <c r="BI27" i="71"/>
  <c r="BH27" i="71"/>
  <c r="BG27" i="71"/>
  <c r="BF27" i="71"/>
  <c r="BE27" i="71"/>
  <c r="BD27" i="71"/>
  <c r="BC27" i="71"/>
  <c r="BB27" i="71"/>
  <c r="BA27" i="71"/>
  <c r="AZ27" i="71"/>
  <c r="AY27" i="71"/>
  <c r="AX27" i="71"/>
  <c r="AW27" i="71"/>
  <c r="AV27" i="71"/>
  <c r="AU27" i="71"/>
  <c r="AT27" i="71"/>
  <c r="AS27" i="71"/>
  <c r="AR27" i="71"/>
  <c r="AQ27" i="71"/>
  <c r="AP27" i="71"/>
  <c r="AO27" i="71"/>
  <c r="AN27" i="71"/>
  <c r="AM27" i="71"/>
  <c r="AL27" i="71"/>
  <c r="AK27" i="71"/>
  <c r="AJ27" i="71"/>
  <c r="AI27" i="71"/>
  <c r="AH27" i="71"/>
  <c r="AG27" i="71"/>
  <c r="AF27" i="71"/>
  <c r="AE27" i="71"/>
  <c r="AD27" i="71"/>
  <c r="AC27" i="71"/>
  <c r="AB27" i="71"/>
  <c r="AA27" i="71"/>
  <c r="Z27" i="71"/>
  <c r="Y27" i="71"/>
  <c r="X27" i="71"/>
  <c r="W27" i="71"/>
  <c r="V27" i="71"/>
  <c r="U27" i="71"/>
  <c r="T27" i="71"/>
  <c r="S27" i="71"/>
  <c r="R27" i="71"/>
  <c r="Q27" i="71"/>
  <c r="P27" i="71"/>
  <c r="O27" i="71"/>
  <c r="N27" i="71"/>
  <c r="M27" i="71"/>
  <c r="L27" i="71"/>
  <c r="K27" i="71"/>
  <c r="J27" i="71"/>
  <c r="I27" i="71"/>
  <c r="H27" i="71"/>
  <c r="G27" i="71"/>
  <c r="F27" i="71"/>
  <c r="CO26" i="71"/>
  <c r="CN26" i="71"/>
  <c r="CM26" i="71"/>
  <c r="CL26" i="71"/>
  <c r="CK26" i="71"/>
  <c r="CJ26" i="71"/>
  <c r="CI26" i="71"/>
  <c r="CH26" i="71"/>
  <c r="CG26" i="71"/>
  <c r="CF26" i="71"/>
  <c r="CE26" i="71"/>
  <c r="CD26" i="71"/>
  <c r="CC26" i="71"/>
  <c r="CB26" i="71"/>
  <c r="CA26" i="71"/>
  <c r="BZ26" i="71"/>
  <c r="BY26" i="71"/>
  <c r="BX26" i="71"/>
  <c r="BW26" i="71"/>
  <c r="BV26" i="71"/>
  <c r="BU26" i="71"/>
  <c r="BT26" i="71"/>
  <c r="BS26" i="71"/>
  <c r="BR26" i="71"/>
  <c r="BQ26" i="71"/>
  <c r="BP26" i="71"/>
  <c r="BO26" i="71"/>
  <c r="BN26" i="71"/>
  <c r="BM26" i="71"/>
  <c r="BL26" i="71"/>
  <c r="BK26" i="71"/>
  <c r="BJ26" i="71"/>
  <c r="BI26" i="71"/>
  <c r="BH26" i="71"/>
  <c r="BG26" i="71"/>
  <c r="BF26" i="71"/>
  <c r="BE26" i="71"/>
  <c r="BD26" i="71"/>
  <c r="BC26" i="71"/>
  <c r="BB26" i="71"/>
  <c r="BA26" i="71"/>
  <c r="AZ26" i="71"/>
  <c r="AY26" i="71"/>
  <c r="AX26" i="71"/>
  <c r="AW26" i="71"/>
  <c r="AV26" i="71"/>
  <c r="AU26" i="71"/>
  <c r="AT26" i="71"/>
  <c r="AS26" i="71"/>
  <c r="AR26" i="71"/>
  <c r="AQ26" i="71"/>
  <c r="AP26" i="71"/>
  <c r="AO26" i="71"/>
  <c r="AN26" i="71"/>
  <c r="AM26" i="71"/>
  <c r="AL26" i="71"/>
  <c r="AK26" i="71"/>
  <c r="AJ26" i="71"/>
  <c r="AI26" i="71"/>
  <c r="AH26" i="71"/>
  <c r="AG26" i="71"/>
  <c r="AF26" i="71"/>
  <c r="AE26" i="71"/>
  <c r="AD26" i="71"/>
  <c r="AC26" i="71"/>
  <c r="AB26" i="71"/>
  <c r="AA26" i="71"/>
  <c r="Z26" i="71"/>
  <c r="Y26" i="71"/>
  <c r="X26" i="71"/>
  <c r="W26" i="71"/>
  <c r="V26" i="71"/>
  <c r="U26" i="71"/>
  <c r="T26" i="71"/>
  <c r="S26" i="71"/>
  <c r="R26" i="71"/>
  <c r="Q26" i="71"/>
  <c r="P26" i="71"/>
  <c r="O26" i="71"/>
  <c r="N26" i="71"/>
  <c r="M26" i="71"/>
  <c r="L26" i="71"/>
  <c r="K26" i="71"/>
  <c r="J26" i="71"/>
  <c r="I26" i="71"/>
  <c r="H26" i="71"/>
  <c r="G26" i="71"/>
  <c r="F26" i="71"/>
  <c r="CO25" i="71"/>
  <c r="CN25" i="71"/>
  <c r="CM25" i="71"/>
  <c r="CL25" i="71"/>
  <c r="CK25" i="71"/>
  <c r="CJ25" i="71"/>
  <c r="CI25" i="71"/>
  <c r="CH25" i="71"/>
  <c r="CG25" i="71"/>
  <c r="CF25" i="71"/>
  <c r="CE25" i="71"/>
  <c r="CD25" i="71"/>
  <c r="CC25" i="71"/>
  <c r="CB25" i="71"/>
  <c r="CA25" i="71"/>
  <c r="BZ25" i="71"/>
  <c r="BY25" i="71"/>
  <c r="BX25" i="71"/>
  <c r="BW25" i="71"/>
  <c r="BV25" i="71"/>
  <c r="BU25" i="71"/>
  <c r="BT25" i="71"/>
  <c r="BS25" i="71"/>
  <c r="BR25" i="71"/>
  <c r="BQ25" i="71"/>
  <c r="BP25" i="71"/>
  <c r="BO25" i="71"/>
  <c r="BN25" i="71"/>
  <c r="BM25" i="71"/>
  <c r="BL25" i="71"/>
  <c r="BK25" i="71"/>
  <c r="BJ25" i="71"/>
  <c r="BI25" i="71"/>
  <c r="BH25" i="71"/>
  <c r="BG25" i="71"/>
  <c r="BF25" i="71"/>
  <c r="BE25" i="71"/>
  <c r="BD25" i="71"/>
  <c r="BC25" i="71"/>
  <c r="BB25" i="71"/>
  <c r="BA25" i="71"/>
  <c r="AZ25" i="71"/>
  <c r="AY25" i="71"/>
  <c r="AX25" i="71"/>
  <c r="AW25" i="71"/>
  <c r="AV25" i="71"/>
  <c r="AU25" i="71"/>
  <c r="AT25" i="71"/>
  <c r="AS25" i="71"/>
  <c r="AR25" i="71"/>
  <c r="AQ25" i="71"/>
  <c r="AP25" i="71"/>
  <c r="AO25" i="71"/>
  <c r="AN25" i="71"/>
  <c r="AM25" i="71"/>
  <c r="AL25" i="71"/>
  <c r="AK25" i="71"/>
  <c r="AJ25" i="71"/>
  <c r="AI25" i="71"/>
  <c r="AH25" i="71"/>
  <c r="AG25" i="71"/>
  <c r="AF25" i="71"/>
  <c r="AE25" i="71"/>
  <c r="AD25" i="71"/>
  <c r="AC25" i="71"/>
  <c r="AB25" i="71"/>
  <c r="AA25" i="71"/>
  <c r="Z25" i="71"/>
  <c r="Y25" i="71"/>
  <c r="X25" i="71"/>
  <c r="W25" i="71"/>
  <c r="V25" i="71"/>
  <c r="U25" i="71"/>
  <c r="T25" i="71"/>
  <c r="S25" i="71"/>
  <c r="R25" i="71"/>
  <c r="Q25" i="71"/>
  <c r="P25" i="71"/>
  <c r="O25" i="71"/>
  <c r="N25" i="71"/>
  <c r="M25" i="71"/>
  <c r="L25" i="71"/>
  <c r="K25" i="71"/>
  <c r="J25" i="71"/>
  <c r="I25" i="71"/>
  <c r="H25" i="71"/>
  <c r="G25" i="71"/>
  <c r="F25" i="71"/>
  <c r="CO24" i="71"/>
  <c r="CN24" i="71"/>
  <c r="CM24" i="71"/>
  <c r="CL24" i="71"/>
  <c r="CK24" i="71"/>
  <c r="CJ24" i="71"/>
  <c r="CI24" i="71"/>
  <c r="CH24" i="71"/>
  <c r="CG24" i="71"/>
  <c r="CF24" i="71"/>
  <c r="CE24" i="71"/>
  <c r="CD24" i="71"/>
  <c r="CC24" i="71"/>
  <c r="CB24" i="71"/>
  <c r="CA24" i="71"/>
  <c r="BZ24" i="71"/>
  <c r="BY24" i="71"/>
  <c r="BX24" i="71"/>
  <c r="BW24" i="71"/>
  <c r="BV24" i="71"/>
  <c r="BU24" i="71"/>
  <c r="BT24" i="71"/>
  <c r="BS24" i="71"/>
  <c r="BR24" i="71"/>
  <c r="BQ24" i="71"/>
  <c r="BP24" i="71"/>
  <c r="BO24" i="71"/>
  <c r="BN24" i="71"/>
  <c r="BM24" i="71"/>
  <c r="BL24" i="71"/>
  <c r="BK24" i="71"/>
  <c r="BJ24" i="71"/>
  <c r="BI24" i="71"/>
  <c r="BH24" i="71"/>
  <c r="BG24" i="71"/>
  <c r="BF24" i="71"/>
  <c r="BE24" i="71"/>
  <c r="BD24" i="71"/>
  <c r="BC24" i="71"/>
  <c r="BB24" i="71"/>
  <c r="BA24" i="71"/>
  <c r="AZ24" i="71"/>
  <c r="AY24" i="71"/>
  <c r="AX24" i="71"/>
  <c r="AW24" i="71"/>
  <c r="AV24" i="71"/>
  <c r="AU24" i="71"/>
  <c r="AT24" i="71"/>
  <c r="AS24" i="71"/>
  <c r="AR24" i="71"/>
  <c r="AQ24" i="71"/>
  <c r="AP24" i="71"/>
  <c r="AO24" i="71"/>
  <c r="AN24" i="71"/>
  <c r="AM24" i="71"/>
  <c r="AL24" i="71"/>
  <c r="AK24" i="71"/>
  <c r="AJ24" i="71"/>
  <c r="AI24" i="71"/>
  <c r="AH24" i="71"/>
  <c r="AG24" i="71"/>
  <c r="AF24" i="71"/>
  <c r="AE24" i="71"/>
  <c r="AD24" i="71"/>
  <c r="AC24" i="71"/>
  <c r="AB24" i="71"/>
  <c r="AA24" i="71"/>
  <c r="Z24" i="71"/>
  <c r="Y24" i="71"/>
  <c r="X24" i="71"/>
  <c r="W24" i="71"/>
  <c r="V24" i="71"/>
  <c r="U24" i="71"/>
  <c r="T24" i="71"/>
  <c r="S24" i="71"/>
  <c r="R24" i="71"/>
  <c r="Q24" i="71"/>
  <c r="P24" i="71"/>
  <c r="O24" i="71"/>
  <c r="N24" i="71"/>
  <c r="M24" i="71"/>
  <c r="L24" i="71"/>
  <c r="K24" i="71"/>
  <c r="J24" i="71"/>
  <c r="I24" i="71"/>
  <c r="H24" i="71"/>
  <c r="G24" i="71"/>
  <c r="CO16" i="71"/>
  <c r="CN16" i="71"/>
  <c r="CM16" i="71"/>
  <c r="CL16" i="71"/>
  <c r="CK16" i="71"/>
  <c r="CJ16" i="71"/>
  <c r="CI16" i="71"/>
  <c r="CH16" i="71"/>
  <c r="CG16" i="71"/>
  <c r="CF16" i="71"/>
  <c r="CE16" i="71"/>
  <c r="CD16" i="71"/>
  <c r="CC16" i="71"/>
  <c r="CB16" i="71"/>
  <c r="CA16" i="71"/>
  <c r="BZ16" i="71"/>
  <c r="BY16" i="71"/>
  <c r="BX16" i="71"/>
  <c r="BW16" i="71"/>
  <c r="BV16" i="71"/>
  <c r="BU16" i="71"/>
  <c r="BT16" i="71"/>
  <c r="BS16" i="71"/>
  <c r="BR16" i="71"/>
  <c r="BQ16" i="71"/>
  <c r="BP16" i="71"/>
  <c r="BO16" i="71"/>
  <c r="BN16" i="71"/>
  <c r="BM16" i="71"/>
  <c r="BL16" i="71"/>
  <c r="BK16" i="71"/>
  <c r="BJ16" i="71"/>
  <c r="BI16" i="71"/>
  <c r="BH16" i="71"/>
  <c r="BG16" i="71"/>
  <c r="BF16" i="71"/>
  <c r="BE16" i="71"/>
  <c r="BD16" i="71"/>
  <c r="BC16" i="71"/>
  <c r="BB16" i="71"/>
  <c r="BA16" i="71"/>
  <c r="AZ16" i="71"/>
  <c r="AY16" i="71"/>
  <c r="AX16" i="71"/>
  <c r="AW16" i="71"/>
  <c r="AV16" i="71"/>
  <c r="AU16" i="71"/>
  <c r="AT16" i="71"/>
  <c r="AS16" i="71"/>
  <c r="AR16" i="71"/>
  <c r="AQ16" i="71"/>
  <c r="AP16" i="71"/>
  <c r="AO16" i="71"/>
  <c r="AN16" i="71"/>
  <c r="AM16" i="71"/>
  <c r="AL16" i="71"/>
  <c r="AK16" i="71"/>
  <c r="AJ16" i="71"/>
  <c r="AI16" i="71"/>
  <c r="AH16" i="71"/>
  <c r="AG16" i="71"/>
  <c r="AF16" i="71"/>
  <c r="AE16" i="71"/>
  <c r="AD16" i="71"/>
  <c r="AC16" i="71"/>
  <c r="AB16" i="71"/>
  <c r="AA16" i="71"/>
  <c r="Z16" i="71"/>
  <c r="Y16" i="71"/>
  <c r="X16" i="71"/>
  <c r="W16" i="71"/>
  <c r="V16" i="71"/>
  <c r="U16" i="71"/>
  <c r="T16" i="71"/>
  <c r="S16" i="71"/>
  <c r="R16" i="71"/>
  <c r="Q16" i="71"/>
  <c r="P16" i="71"/>
  <c r="O16" i="71"/>
  <c r="N16" i="71"/>
  <c r="M16" i="71"/>
  <c r="L16" i="71"/>
  <c r="K16" i="71"/>
  <c r="J16" i="71"/>
  <c r="I16" i="71"/>
  <c r="H16" i="71"/>
  <c r="G16" i="71"/>
  <c r="F16" i="71"/>
  <c r="CO15" i="71"/>
  <c r="CN15" i="71"/>
  <c r="CM15" i="71"/>
  <c r="CL15" i="71"/>
  <c r="CK15" i="71"/>
  <c r="CJ15" i="71"/>
  <c r="CI15" i="71"/>
  <c r="CH15" i="71"/>
  <c r="CG15" i="71"/>
  <c r="CF15" i="71"/>
  <c r="CE15" i="71"/>
  <c r="CD15" i="71"/>
  <c r="CC15" i="71"/>
  <c r="CB15" i="71"/>
  <c r="CA15" i="71"/>
  <c r="BZ15" i="71"/>
  <c r="BY15" i="71"/>
  <c r="BX15" i="71"/>
  <c r="BW15" i="71"/>
  <c r="BV15" i="71"/>
  <c r="BU15" i="71"/>
  <c r="BT15" i="71"/>
  <c r="BS15" i="71"/>
  <c r="BR15" i="71"/>
  <c r="BQ15" i="71"/>
  <c r="BP15" i="71"/>
  <c r="BO15" i="71"/>
  <c r="BN15" i="71"/>
  <c r="BM15" i="71"/>
  <c r="BL15" i="71"/>
  <c r="BK15" i="71"/>
  <c r="BJ15" i="71"/>
  <c r="BI15" i="71"/>
  <c r="BH15" i="71"/>
  <c r="BG15" i="71"/>
  <c r="BF15" i="71"/>
  <c r="BE15" i="71"/>
  <c r="BD15" i="71"/>
  <c r="BC15" i="71"/>
  <c r="BB15" i="71"/>
  <c r="BA15" i="71"/>
  <c r="AZ15" i="71"/>
  <c r="AY15" i="71"/>
  <c r="AX15" i="71"/>
  <c r="AW15" i="71"/>
  <c r="AV15" i="71"/>
  <c r="AU15" i="71"/>
  <c r="AT15" i="71"/>
  <c r="AS15" i="71"/>
  <c r="AR15" i="71"/>
  <c r="AQ15" i="71"/>
  <c r="AP15" i="71"/>
  <c r="AO15" i="71"/>
  <c r="AN15" i="71"/>
  <c r="AM15" i="71"/>
  <c r="AL15" i="71"/>
  <c r="AK15" i="71"/>
  <c r="AJ15" i="71"/>
  <c r="AI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U15" i="71"/>
  <c r="T15" i="71"/>
  <c r="S15" i="71"/>
  <c r="R15" i="71"/>
  <c r="Q15" i="71"/>
  <c r="P15" i="71"/>
  <c r="O15" i="71"/>
  <c r="N15" i="71"/>
  <c r="M15" i="71"/>
  <c r="L15" i="71"/>
  <c r="K15" i="71"/>
  <c r="J15" i="71"/>
  <c r="I15" i="71"/>
  <c r="H15" i="71"/>
  <c r="G15" i="71"/>
  <c r="F15" i="71"/>
  <c r="F3" i="71"/>
  <c r="CO7" i="71"/>
  <c r="CN7" i="71"/>
  <c r="CM7" i="71"/>
  <c r="CL7" i="71"/>
  <c r="CK7" i="71"/>
  <c r="CJ7" i="71"/>
  <c r="CI7" i="71"/>
  <c r="CH7" i="71"/>
  <c r="CG7" i="71"/>
  <c r="CF7" i="71"/>
  <c r="CE7" i="71"/>
  <c r="CD7" i="71"/>
  <c r="CC7" i="71"/>
  <c r="CB7" i="71"/>
  <c r="CA7" i="71"/>
  <c r="BZ7" i="71"/>
  <c r="BY7" i="71"/>
  <c r="BX7" i="71"/>
  <c r="BW7" i="71"/>
  <c r="BV7" i="71"/>
  <c r="BU7" i="71"/>
  <c r="BT7" i="71"/>
  <c r="BS7" i="71"/>
  <c r="BR7" i="71"/>
  <c r="BQ7" i="71"/>
  <c r="BP7" i="71"/>
  <c r="BO7" i="71"/>
  <c r="BN7" i="71"/>
  <c r="BM7" i="71"/>
  <c r="BL7" i="71"/>
  <c r="BK7" i="71"/>
  <c r="BJ7" i="71"/>
  <c r="BI7" i="71"/>
  <c r="BH7" i="71"/>
  <c r="BG7" i="71"/>
  <c r="BF7" i="71"/>
  <c r="BE7" i="71"/>
  <c r="BD7" i="71"/>
  <c r="BC7" i="71"/>
  <c r="BB7" i="71"/>
  <c r="BA7" i="71"/>
  <c r="AZ7" i="71"/>
  <c r="AY7" i="71"/>
  <c r="AX7" i="71"/>
  <c r="AW7" i="71"/>
  <c r="AV7" i="71"/>
  <c r="AU7" i="71"/>
  <c r="AT7" i="71"/>
  <c r="AS7" i="71"/>
  <c r="AR7" i="71"/>
  <c r="AQ7" i="71"/>
  <c r="AP7" i="71"/>
  <c r="AO7" i="71"/>
  <c r="AN7" i="71"/>
  <c r="AM7" i="71"/>
  <c r="AL7" i="71"/>
  <c r="AK7" i="71"/>
  <c r="AJ7" i="71"/>
  <c r="AI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U7" i="71"/>
  <c r="T7" i="71"/>
  <c r="S7" i="71"/>
  <c r="R7" i="71"/>
  <c r="Q7" i="71"/>
  <c r="P7" i="71"/>
  <c r="O7" i="71"/>
  <c r="N7" i="71"/>
  <c r="M7" i="71"/>
  <c r="L7" i="71"/>
  <c r="K7" i="71"/>
  <c r="J7" i="71"/>
  <c r="I7" i="71"/>
  <c r="H7" i="71"/>
  <c r="G7" i="71"/>
  <c r="F7" i="71"/>
  <c r="CO6" i="71"/>
  <c r="CN6" i="71"/>
  <c r="CM6" i="71"/>
  <c r="CL6" i="71"/>
  <c r="CK6" i="71"/>
  <c r="CJ6" i="71"/>
  <c r="CI6" i="71"/>
  <c r="CH6" i="71"/>
  <c r="CG6" i="71"/>
  <c r="CF6" i="71"/>
  <c r="CE6" i="71"/>
  <c r="CD6" i="71"/>
  <c r="CC6" i="71"/>
  <c r="CB6" i="71"/>
  <c r="CA6" i="71"/>
  <c r="BZ6" i="71"/>
  <c r="BY6" i="71"/>
  <c r="BX6" i="71"/>
  <c r="BW6" i="71"/>
  <c r="BV6" i="71"/>
  <c r="BU6" i="71"/>
  <c r="BT6" i="71"/>
  <c r="BS6" i="71"/>
  <c r="BR6" i="71"/>
  <c r="BQ6" i="71"/>
  <c r="BP6" i="71"/>
  <c r="BO6" i="71"/>
  <c r="BN6" i="71"/>
  <c r="BM6" i="71"/>
  <c r="BL6" i="71"/>
  <c r="BK6" i="71"/>
  <c r="BJ6" i="71"/>
  <c r="BI6" i="71"/>
  <c r="BH6" i="71"/>
  <c r="BG6" i="71"/>
  <c r="BF6" i="71"/>
  <c r="BE6" i="71"/>
  <c r="BD6" i="71"/>
  <c r="BC6" i="71"/>
  <c r="BB6" i="71"/>
  <c r="BA6" i="71"/>
  <c r="AZ6" i="71"/>
  <c r="AY6" i="71"/>
  <c r="AX6" i="71"/>
  <c r="AW6" i="71"/>
  <c r="AV6" i="71"/>
  <c r="AU6" i="71"/>
  <c r="AT6" i="71"/>
  <c r="AS6" i="71"/>
  <c r="AR6" i="71"/>
  <c r="AQ6" i="71"/>
  <c r="AP6" i="71"/>
  <c r="AO6" i="71"/>
  <c r="AN6" i="71"/>
  <c r="AM6" i="71"/>
  <c r="AL6" i="71"/>
  <c r="AK6" i="71"/>
  <c r="AJ6" i="71"/>
  <c r="AI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U6" i="71"/>
  <c r="T6" i="71"/>
  <c r="S6" i="71"/>
  <c r="R6" i="71"/>
  <c r="Q6" i="71"/>
  <c r="P6" i="71"/>
  <c r="O6" i="71"/>
  <c r="N6" i="71"/>
  <c r="M6" i="71"/>
  <c r="L6" i="71"/>
  <c r="K6" i="71"/>
  <c r="J6" i="71"/>
  <c r="I6" i="71"/>
  <c r="H6" i="71"/>
  <c r="G6" i="71"/>
  <c r="F6" i="71"/>
  <c r="CO5" i="71"/>
  <c r="CN5" i="71"/>
  <c r="CM5" i="71"/>
  <c r="CL5" i="71"/>
  <c r="CK5" i="71"/>
  <c r="CJ5" i="71"/>
  <c r="CI5" i="71"/>
  <c r="CH5" i="71"/>
  <c r="CG5" i="71"/>
  <c r="CF5" i="71"/>
  <c r="CE5" i="71"/>
  <c r="CD5" i="71"/>
  <c r="CC5" i="71"/>
  <c r="CB5" i="71"/>
  <c r="CA5" i="71"/>
  <c r="BZ5" i="71"/>
  <c r="BY5" i="71"/>
  <c r="BX5" i="71"/>
  <c r="BW5" i="71"/>
  <c r="BV5" i="71"/>
  <c r="BU5" i="71"/>
  <c r="BT5" i="71"/>
  <c r="BS5" i="71"/>
  <c r="BR5" i="71"/>
  <c r="BQ5" i="71"/>
  <c r="BP5" i="71"/>
  <c r="BO5" i="71"/>
  <c r="BN5" i="71"/>
  <c r="BM5" i="71"/>
  <c r="BL5" i="71"/>
  <c r="BK5" i="71"/>
  <c r="BJ5" i="71"/>
  <c r="BI5" i="71"/>
  <c r="BH5" i="71"/>
  <c r="BG5" i="71"/>
  <c r="BF5" i="71"/>
  <c r="BE5" i="71"/>
  <c r="BD5" i="71"/>
  <c r="BC5" i="71"/>
  <c r="BB5" i="71"/>
  <c r="BA5" i="71"/>
  <c r="AZ5" i="71"/>
  <c r="AY5" i="71"/>
  <c r="AX5" i="71"/>
  <c r="AW5" i="71"/>
  <c r="AV5" i="71"/>
  <c r="AU5" i="71"/>
  <c r="AT5" i="71"/>
  <c r="AS5" i="71"/>
  <c r="AR5" i="71"/>
  <c r="AQ5" i="71"/>
  <c r="AP5" i="71"/>
  <c r="AO5" i="71"/>
  <c r="AN5" i="71"/>
  <c r="AM5" i="71"/>
  <c r="AL5" i="71"/>
  <c r="AK5" i="71"/>
  <c r="AJ5" i="71"/>
  <c r="AI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V5" i="71"/>
  <c r="U5" i="71"/>
  <c r="T5" i="71"/>
  <c r="S5" i="71"/>
  <c r="R5" i="71"/>
  <c r="Q5" i="71"/>
  <c r="P5" i="71"/>
  <c r="O5" i="71"/>
  <c r="N5" i="71"/>
  <c r="M5" i="71"/>
  <c r="L5" i="71"/>
  <c r="K5" i="71"/>
  <c r="J5" i="71"/>
  <c r="I5" i="71"/>
  <c r="H5" i="71"/>
  <c r="G5" i="71"/>
  <c r="F5" i="71"/>
  <c r="CO4" i="71"/>
  <c r="CN4" i="71"/>
  <c r="CM4" i="71"/>
  <c r="CL4" i="71"/>
  <c r="CK4" i="71"/>
  <c r="CJ4" i="71"/>
  <c r="CI4" i="71"/>
  <c r="CH4" i="71"/>
  <c r="CG4" i="71"/>
  <c r="CF4" i="71"/>
  <c r="CE4" i="71"/>
  <c r="CD4" i="71"/>
  <c r="CC4" i="71"/>
  <c r="CB4" i="71"/>
  <c r="CA4" i="71"/>
  <c r="BZ4" i="71"/>
  <c r="BY4" i="71"/>
  <c r="BX4" i="71"/>
  <c r="BW4" i="71"/>
  <c r="BV4" i="71"/>
  <c r="BU4" i="71"/>
  <c r="BT4" i="71"/>
  <c r="BS4" i="71"/>
  <c r="BR4" i="71"/>
  <c r="BQ4" i="71"/>
  <c r="BP4" i="71"/>
  <c r="BO4" i="71"/>
  <c r="BN4" i="71"/>
  <c r="BM4" i="71"/>
  <c r="BL4" i="71"/>
  <c r="BK4" i="71"/>
  <c r="BJ4" i="71"/>
  <c r="BI4" i="71"/>
  <c r="BH4" i="71"/>
  <c r="BG4" i="71"/>
  <c r="BF4" i="71"/>
  <c r="BE4" i="71"/>
  <c r="BD4" i="71"/>
  <c r="BC4" i="71"/>
  <c r="BB4" i="71"/>
  <c r="BA4" i="71"/>
  <c r="AZ4" i="71"/>
  <c r="AY4" i="71"/>
  <c r="AX4" i="71"/>
  <c r="AW4" i="71"/>
  <c r="AV4" i="71"/>
  <c r="AU4" i="71"/>
  <c r="AT4" i="71"/>
  <c r="AS4" i="71"/>
  <c r="AR4" i="71"/>
  <c r="AQ4" i="71"/>
  <c r="AP4" i="71"/>
  <c r="AO4" i="71"/>
  <c r="AN4" i="71"/>
  <c r="AM4" i="71"/>
  <c r="AL4" i="71"/>
  <c r="AK4" i="71"/>
  <c r="AJ4" i="71"/>
  <c r="AI4" i="71"/>
  <c r="AH4" i="71"/>
  <c r="AG4" i="71"/>
  <c r="AF4" i="71"/>
  <c r="AE4" i="71"/>
  <c r="AD4" i="71"/>
  <c r="AC4" i="71"/>
  <c r="AB4" i="71"/>
  <c r="AA4" i="71"/>
  <c r="Z4" i="71"/>
  <c r="Y4" i="71"/>
  <c r="X4" i="71"/>
  <c r="W4" i="71"/>
  <c r="V4" i="71"/>
  <c r="U4" i="71"/>
  <c r="T4" i="71"/>
  <c r="S4" i="71"/>
  <c r="R4" i="71"/>
  <c r="Q4" i="71"/>
  <c r="P4" i="71"/>
  <c r="O4" i="71"/>
  <c r="N4" i="71"/>
  <c r="M4" i="71"/>
  <c r="L4" i="71"/>
  <c r="K4" i="71"/>
  <c r="J4" i="71"/>
  <c r="I4" i="71"/>
  <c r="H4" i="71"/>
  <c r="G4" i="71"/>
  <c r="F4" i="71"/>
  <c r="CO3" i="71"/>
  <c r="CN3" i="71"/>
  <c r="CM3" i="71"/>
  <c r="CL3" i="71"/>
  <c r="CK3" i="71"/>
  <c r="CJ3" i="71"/>
  <c r="CI3" i="71"/>
  <c r="CH3" i="71"/>
  <c r="CG3" i="71"/>
  <c r="CF3" i="71"/>
  <c r="CE3" i="71"/>
  <c r="CD3" i="71"/>
  <c r="CC3" i="71"/>
  <c r="CB3" i="71"/>
  <c r="CA3" i="71"/>
  <c r="BZ3" i="71"/>
  <c r="BY3" i="71"/>
  <c r="BX3" i="71"/>
  <c r="BW3" i="71"/>
  <c r="BV3" i="71"/>
  <c r="BU3" i="71"/>
  <c r="BT3" i="71"/>
  <c r="BS3" i="71"/>
  <c r="BR3" i="71"/>
  <c r="BQ3" i="71"/>
  <c r="BP3" i="71"/>
  <c r="BO3" i="71"/>
  <c r="BN3" i="71"/>
  <c r="BM3" i="71"/>
  <c r="BL3" i="71"/>
  <c r="BK3" i="71"/>
  <c r="BJ3" i="71"/>
  <c r="BI3" i="71"/>
  <c r="BH3" i="71"/>
  <c r="BG3" i="71"/>
  <c r="BF3" i="71"/>
  <c r="BE3" i="71"/>
  <c r="BD3" i="71"/>
  <c r="BC3" i="71"/>
  <c r="BB3" i="71"/>
  <c r="BA3" i="71"/>
  <c r="AZ3" i="71"/>
  <c r="AY3" i="71"/>
  <c r="AX3" i="71"/>
  <c r="AW3" i="71"/>
  <c r="AV3" i="71"/>
  <c r="AU3" i="71"/>
  <c r="AT3" i="71"/>
  <c r="AS3" i="71"/>
  <c r="AR3" i="71"/>
  <c r="AQ3" i="71"/>
  <c r="AP3" i="71"/>
  <c r="AO3" i="71"/>
  <c r="AN3" i="71"/>
  <c r="AM3" i="71"/>
  <c r="AL3" i="71"/>
  <c r="AK3" i="71"/>
  <c r="AJ3" i="71"/>
  <c r="AI3" i="71"/>
  <c r="AH3" i="71"/>
  <c r="AG3" i="71"/>
  <c r="AF3" i="71"/>
  <c r="AE3" i="71"/>
  <c r="AD3" i="71"/>
  <c r="AC3" i="71"/>
  <c r="AB3" i="71"/>
  <c r="AA3" i="71"/>
  <c r="Z3" i="71"/>
  <c r="Y3" i="71"/>
  <c r="X3" i="71"/>
  <c r="W3" i="71"/>
  <c r="V3" i="71"/>
  <c r="U3" i="71"/>
  <c r="T3" i="71"/>
  <c r="S3" i="71"/>
  <c r="R3" i="71"/>
  <c r="Q3" i="71"/>
  <c r="P3" i="71"/>
  <c r="O3" i="71"/>
  <c r="N3" i="71"/>
  <c r="M3" i="71"/>
  <c r="L3" i="71"/>
  <c r="K3" i="71"/>
  <c r="J3" i="71"/>
  <c r="I3" i="71"/>
  <c r="H3" i="71"/>
  <c r="G3" i="71"/>
  <c r="O4" i="19"/>
  <c r="P4" i="19"/>
  <c r="Q4" i="19"/>
  <c r="R4" i="19"/>
  <c r="O5" i="19"/>
  <c r="P5" i="19"/>
  <c r="Q5" i="19"/>
  <c r="R5" i="19"/>
  <c r="O6" i="19"/>
  <c r="P6" i="19"/>
  <c r="Q6" i="19"/>
  <c r="R6" i="19"/>
  <c r="O7" i="19"/>
  <c r="P7" i="19"/>
  <c r="Q7" i="19"/>
  <c r="R7" i="19"/>
  <c r="O8" i="19"/>
  <c r="P8" i="19"/>
  <c r="Q8" i="19"/>
  <c r="R8" i="19"/>
  <c r="O9" i="19"/>
  <c r="P9" i="19"/>
  <c r="Q9" i="19"/>
  <c r="R9" i="19"/>
  <c r="O10" i="19"/>
  <c r="P10" i="19"/>
  <c r="Q10" i="19"/>
  <c r="R10" i="19"/>
  <c r="O11" i="19"/>
  <c r="P11" i="19"/>
  <c r="Q11" i="19"/>
  <c r="R11" i="19"/>
  <c r="O12" i="19"/>
  <c r="P12" i="19"/>
  <c r="Q12" i="19"/>
  <c r="R12" i="19"/>
  <c r="O13" i="19"/>
  <c r="P13" i="19"/>
  <c r="Q13" i="19"/>
  <c r="R13" i="19"/>
  <c r="O14" i="19"/>
  <c r="P14" i="19"/>
  <c r="Q14" i="19"/>
  <c r="R14" i="19"/>
  <c r="O15" i="19"/>
  <c r="P15" i="19"/>
  <c r="Q15" i="19"/>
  <c r="R15" i="19"/>
  <c r="O16" i="19"/>
  <c r="P16" i="19"/>
  <c r="Q16" i="19"/>
  <c r="R16" i="19"/>
  <c r="O17" i="19"/>
  <c r="P17" i="19"/>
  <c r="Q17" i="19"/>
  <c r="R17" i="19"/>
  <c r="O18" i="19"/>
  <c r="P18" i="19"/>
  <c r="Q18" i="19"/>
  <c r="R18" i="19"/>
  <c r="O19" i="19"/>
  <c r="P19" i="19"/>
  <c r="Q19" i="19"/>
  <c r="R19" i="19"/>
  <c r="O20" i="19"/>
  <c r="P20" i="19"/>
  <c r="Q20" i="19"/>
  <c r="R20" i="19"/>
  <c r="O21" i="19"/>
  <c r="P21" i="19"/>
  <c r="Q21" i="19"/>
  <c r="R21" i="19"/>
  <c r="O22" i="19"/>
  <c r="P22" i="19"/>
  <c r="Q22" i="19"/>
  <c r="R22" i="19"/>
  <c r="O23" i="19"/>
  <c r="P23" i="19"/>
  <c r="Q23" i="19"/>
  <c r="R23" i="19"/>
  <c r="O24" i="19"/>
  <c r="P24" i="19"/>
  <c r="Q24" i="19"/>
  <c r="R24" i="19"/>
  <c r="O25" i="19"/>
  <c r="P25" i="19"/>
  <c r="Q25" i="19"/>
  <c r="R25" i="19"/>
  <c r="O26" i="19"/>
  <c r="P26" i="19"/>
  <c r="Q26" i="19"/>
  <c r="R26" i="19"/>
  <c r="O27" i="19"/>
  <c r="P27" i="19"/>
  <c r="Q27" i="19"/>
  <c r="R27" i="19"/>
  <c r="O28" i="19"/>
  <c r="P28" i="19"/>
  <c r="Q28" i="19"/>
  <c r="R28" i="19"/>
  <c r="O29" i="19"/>
  <c r="P29" i="19"/>
  <c r="Q29" i="19"/>
  <c r="R29" i="19"/>
  <c r="O30" i="19"/>
  <c r="P30" i="19"/>
  <c r="Q30" i="19"/>
  <c r="R30" i="19"/>
  <c r="O31" i="19"/>
  <c r="P31" i="19"/>
  <c r="Q31" i="19"/>
  <c r="R31" i="19"/>
  <c r="O32" i="19"/>
  <c r="P32" i="19"/>
  <c r="Q32" i="19"/>
  <c r="R32" i="19"/>
  <c r="O33" i="19"/>
  <c r="P33" i="19"/>
  <c r="Q33" i="19"/>
  <c r="R33" i="19"/>
  <c r="O34" i="19"/>
  <c r="P34" i="19"/>
  <c r="Q34" i="19"/>
  <c r="R34" i="19"/>
  <c r="O35" i="19"/>
  <c r="P35" i="19"/>
  <c r="Q35" i="19"/>
  <c r="R35" i="19"/>
  <c r="O36" i="19"/>
  <c r="P36" i="19"/>
  <c r="Q36" i="19"/>
  <c r="R36" i="19"/>
  <c r="O37" i="19"/>
  <c r="P37" i="19"/>
  <c r="Q37" i="19"/>
  <c r="R37" i="19"/>
  <c r="O38" i="19"/>
  <c r="P38" i="19"/>
  <c r="Q38" i="19"/>
  <c r="R38" i="19"/>
  <c r="O39" i="19"/>
  <c r="P39" i="19"/>
  <c r="Q39" i="19"/>
  <c r="R39" i="19"/>
  <c r="O40" i="19"/>
  <c r="P40" i="19"/>
  <c r="Q40" i="19"/>
  <c r="R40" i="19"/>
  <c r="O41" i="19"/>
  <c r="P41" i="19"/>
  <c r="Q41" i="19"/>
  <c r="R41" i="19"/>
  <c r="O42" i="19"/>
  <c r="P42" i="19"/>
  <c r="Q42" i="19"/>
  <c r="R42" i="19"/>
  <c r="O43" i="19"/>
  <c r="P43" i="19"/>
  <c r="Q43" i="19"/>
  <c r="R43" i="19"/>
  <c r="O44" i="19"/>
  <c r="P44" i="19"/>
  <c r="Q44" i="19"/>
  <c r="R44" i="19"/>
  <c r="O45" i="19"/>
  <c r="P45" i="19"/>
  <c r="Q45" i="19"/>
  <c r="R45" i="19"/>
  <c r="O46" i="19"/>
  <c r="P46" i="19"/>
  <c r="Q46" i="19"/>
  <c r="R46" i="19"/>
  <c r="O47" i="19"/>
  <c r="P47" i="19"/>
  <c r="Q47" i="19"/>
  <c r="R47" i="19"/>
  <c r="O48" i="19"/>
  <c r="P48" i="19"/>
  <c r="Q48" i="19"/>
  <c r="R48" i="19"/>
  <c r="O49" i="19"/>
  <c r="P49" i="19"/>
  <c r="Q49" i="19"/>
  <c r="R49" i="19"/>
  <c r="O50" i="19"/>
  <c r="P50" i="19"/>
  <c r="Q50" i="19"/>
  <c r="R50" i="19"/>
  <c r="O51" i="19"/>
  <c r="P51" i="19"/>
  <c r="Q51" i="19"/>
  <c r="R51" i="19"/>
  <c r="O52" i="19"/>
  <c r="P52" i="19"/>
  <c r="Q52" i="19"/>
  <c r="R52" i="19"/>
  <c r="O53" i="19"/>
  <c r="P53" i="19"/>
  <c r="Q53" i="19"/>
  <c r="R53" i="19"/>
  <c r="O54" i="19"/>
  <c r="P54" i="19"/>
  <c r="Q54" i="19"/>
  <c r="R54" i="19"/>
  <c r="O55" i="19"/>
  <c r="P55" i="19"/>
  <c r="Q55" i="19"/>
  <c r="R55" i="19"/>
  <c r="O56" i="19"/>
  <c r="P56" i="19"/>
  <c r="Q56" i="19"/>
  <c r="R56" i="19"/>
  <c r="O57" i="19"/>
  <c r="P57" i="19"/>
  <c r="Q57" i="19"/>
  <c r="R57" i="19"/>
  <c r="O58" i="19"/>
  <c r="P58" i="19"/>
  <c r="Q58" i="19"/>
  <c r="R58" i="19"/>
  <c r="O59" i="19"/>
  <c r="P59" i="19"/>
  <c r="Q59" i="19"/>
  <c r="R59" i="19"/>
  <c r="O60" i="19"/>
  <c r="P60" i="19"/>
  <c r="Q60" i="19"/>
  <c r="R60" i="19"/>
  <c r="O61" i="19"/>
  <c r="P61" i="19"/>
  <c r="Q61" i="19"/>
  <c r="R61" i="19"/>
  <c r="O62" i="19"/>
  <c r="P62" i="19"/>
  <c r="Q62" i="19"/>
  <c r="R62" i="19"/>
  <c r="O63" i="19"/>
  <c r="P63" i="19"/>
  <c r="Q63" i="19"/>
  <c r="R63" i="19"/>
  <c r="O64" i="19"/>
  <c r="P64" i="19"/>
  <c r="Q64" i="19"/>
  <c r="R64" i="19"/>
  <c r="O65" i="19"/>
  <c r="P65" i="19"/>
  <c r="Q65" i="19"/>
  <c r="R65" i="19"/>
  <c r="O66" i="19"/>
  <c r="P66" i="19"/>
  <c r="Q66" i="19"/>
  <c r="R66" i="19"/>
  <c r="O67" i="19"/>
  <c r="P67" i="19"/>
  <c r="Q67" i="19"/>
  <c r="R67" i="19"/>
  <c r="O68" i="19"/>
  <c r="P68" i="19"/>
  <c r="Q68" i="19"/>
  <c r="R68" i="19"/>
  <c r="O69" i="19"/>
  <c r="P69" i="19"/>
  <c r="Q69" i="19"/>
  <c r="R69" i="19"/>
  <c r="O70" i="19"/>
  <c r="P70" i="19"/>
  <c r="Q70" i="19"/>
  <c r="R70" i="19"/>
  <c r="O71" i="19"/>
  <c r="P71" i="19"/>
  <c r="Q71" i="19"/>
  <c r="R71" i="19"/>
  <c r="O72" i="19"/>
  <c r="P72" i="19"/>
  <c r="Q72" i="19"/>
  <c r="R72" i="19"/>
  <c r="O73" i="19"/>
  <c r="P73" i="19"/>
  <c r="Q73" i="19"/>
  <c r="R73" i="19"/>
  <c r="O74" i="19"/>
  <c r="P74" i="19"/>
  <c r="Q74" i="19"/>
  <c r="R74" i="19"/>
  <c r="O75" i="19"/>
  <c r="P75" i="19"/>
  <c r="Q75" i="19"/>
  <c r="R75" i="19"/>
  <c r="O76" i="19"/>
  <c r="P76" i="19"/>
  <c r="Q76" i="19"/>
  <c r="R76" i="19"/>
  <c r="O77" i="19"/>
  <c r="P77" i="19"/>
  <c r="Q77" i="19"/>
  <c r="R77" i="19"/>
  <c r="O78" i="19"/>
  <c r="P78" i="19"/>
  <c r="Q78" i="19"/>
  <c r="R78" i="19"/>
  <c r="O79" i="19"/>
  <c r="P79" i="19"/>
  <c r="Q79" i="19"/>
  <c r="R79" i="19"/>
  <c r="O80" i="19"/>
  <c r="P80" i="19"/>
  <c r="Q80" i="19"/>
  <c r="R80" i="19"/>
  <c r="O81" i="19"/>
  <c r="P81" i="19"/>
  <c r="Q81" i="19"/>
  <c r="R81" i="19"/>
  <c r="O82" i="19"/>
  <c r="P82" i="19"/>
  <c r="Q82" i="19"/>
  <c r="R82" i="19"/>
  <c r="O83" i="19"/>
  <c r="P83" i="19"/>
  <c r="Q83" i="19"/>
  <c r="R83" i="19"/>
  <c r="O84" i="19"/>
  <c r="P84" i="19"/>
  <c r="Q84" i="19"/>
  <c r="R84" i="19"/>
  <c r="O85" i="19"/>
  <c r="P85" i="19"/>
  <c r="Q85" i="19"/>
  <c r="R85" i="19"/>
  <c r="O86" i="19"/>
  <c r="P86" i="19"/>
  <c r="Q86" i="19"/>
  <c r="R86" i="19"/>
  <c r="O87" i="19"/>
  <c r="P87" i="19"/>
  <c r="Q87" i="19"/>
  <c r="R87" i="19"/>
  <c r="O88" i="19"/>
  <c r="P88" i="19"/>
  <c r="Q88" i="19"/>
  <c r="R88" i="19"/>
  <c r="O89" i="19"/>
  <c r="P89" i="19"/>
  <c r="Q89" i="19"/>
  <c r="R89" i="19"/>
  <c r="O90" i="19"/>
  <c r="P90" i="19"/>
  <c r="Q90" i="19"/>
  <c r="R90" i="19"/>
  <c r="P3" i="19"/>
  <c r="Q3" i="19"/>
  <c r="U3" i="19" s="1"/>
  <c r="R3" i="19"/>
  <c r="O3" i="19"/>
  <c r="E36" i="71"/>
  <c r="E32" i="71"/>
  <c r="E22" i="71" s="1"/>
  <c r="E17" i="71"/>
  <c r="E14" i="71"/>
  <c r="U7" i="51"/>
  <c r="F18" i="71" s="1"/>
  <c r="AK5" i="19" l="1"/>
  <c r="AK4" i="19"/>
  <c r="AK6" i="19"/>
  <c r="AE28" i="19"/>
  <c r="AM28" i="19" s="1"/>
  <c r="AK76" i="19"/>
  <c r="AK64" i="19"/>
  <c r="AK40" i="19"/>
  <c r="AE88" i="19"/>
  <c r="AM88" i="19" s="1"/>
  <c r="AE52" i="19"/>
  <c r="AM52" i="19" s="1"/>
  <c r="AE41" i="19"/>
  <c r="AM41" i="19" s="1"/>
  <c r="AE16" i="19"/>
  <c r="AM16" i="19" s="1"/>
  <c r="AE17" i="19"/>
  <c r="AM17" i="19" s="1"/>
  <c r="BK32" i="71"/>
  <c r="AK78" i="19"/>
  <c r="AK29" i="19"/>
  <c r="AK7" i="19"/>
  <c r="AE89" i="19"/>
  <c r="AM89" i="19" s="1"/>
  <c r="AE65" i="19"/>
  <c r="AM65" i="19" s="1"/>
  <c r="AK53" i="19"/>
  <c r="AE68" i="19"/>
  <c r="AM68" i="19" s="1"/>
  <c r="AE8" i="19"/>
  <c r="AM8" i="19" s="1"/>
  <c r="AK9" i="19"/>
  <c r="AE56" i="19"/>
  <c r="AM56" i="19" s="1"/>
  <c r="AE32" i="19"/>
  <c r="AM32" i="19" s="1"/>
  <c r="K14" i="71"/>
  <c r="W14" i="71"/>
  <c r="AI14" i="71"/>
  <c r="AU14" i="71"/>
  <c r="BG14" i="71"/>
  <c r="BS14" i="71"/>
  <c r="CE14" i="71"/>
  <c r="AE20" i="19"/>
  <c r="AM20" i="19" s="1"/>
  <c r="AK31" i="19"/>
  <c r="AE80" i="19"/>
  <c r="AM80" i="19" s="1"/>
  <c r="AK30" i="19"/>
  <c r="AE33" i="19"/>
  <c r="AM33" i="19" s="1"/>
  <c r="J32" i="71"/>
  <c r="V32" i="71"/>
  <c r="AH32" i="71"/>
  <c r="AT32" i="71"/>
  <c r="BF32" i="71"/>
  <c r="BR32" i="71"/>
  <c r="CD32" i="71"/>
  <c r="F14" i="71"/>
  <c r="R14" i="71"/>
  <c r="AD14" i="71"/>
  <c r="AP14" i="71"/>
  <c r="BB14" i="71"/>
  <c r="BN14" i="71"/>
  <c r="BZ14" i="71"/>
  <c r="CL14" i="71"/>
  <c r="G14" i="71"/>
  <c r="S14" i="71"/>
  <c r="AE14" i="71"/>
  <c r="AQ14" i="71"/>
  <c r="BC14" i="71"/>
  <c r="BO14" i="71"/>
  <c r="CA14" i="71"/>
  <c r="H14" i="71"/>
  <c r="T14" i="71"/>
  <c r="AF14" i="71"/>
  <c r="AR14" i="71"/>
  <c r="BD14" i="71"/>
  <c r="BP14" i="71"/>
  <c r="CB14" i="71"/>
  <c r="CN14" i="71"/>
  <c r="AE44" i="19"/>
  <c r="AM44" i="19" s="1"/>
  <c r="BY32" i="71"/>
  <c r="AE77" i="19"/>
  <c r="AM77" i="19" s="1"/>
  <c r="V14" i="71"/>
  <c r="AT14" i="71"/>
  <c r="BR14" i="71"/>
  <c r="K32" i="71"/>
  <c r="W32" i="71"/>
  <c r="AI32" i="71"/>
  <c r="AU32" i="71"/>
  <c r="BG32" i="71"/>
  <c r="AE69" i="19"/>
  <c r="AM69" i="19" s="1"/>
  <c r="BJ32" i="71"/>
  <c r="CM14" i="71"/>
  <c r="AK58" i="19"/>
  <c r="AK57" i="19"/>
  <c r="AE3" i="19"/>
  <c r="AK55" i="19"/>
  <c r="F32" i="71"/>
  <c r="R32" i="71"/>
  <c r="AD32" i="71"/>
  <c r="AP32" i="71"/>
  <c r="BB32" i="71"/>
  <c r="BZ32" i="71"/>
  <c r="CL32" i="71"/>
  <c r="S32" i="71"/>
  <c r="AE32" i="71"/>
  <c r="BC32" i="71"/>
  <c r="BO32" i="71"/>
  <c r="CA32" i="71"/>
  <c r="CM32" i="71"/>
  <c r="AE21" i="19"/>
  <c r="AM21" i="19" s="1"/>
  <c r="H32" i="71"/>
  <c r="T32" i="71"/>
  <c r="AF32" i="71"/>
  <c r="AR32" i="71"/>
  <c r="BD32" i="71"/>
  <c r="BP32" i="71"/>
  <c r="CB32" i="71"/>
  <c r="CN32" i="71"/>
  <c r="AK70" i="19"/>
  <c r="AK46" i="19"/>
  <c r="Q30" i="71"/>
  <c r="Q23" i="71" s="1"/>
  <c r="I32" i="71"/>
  <c r="U32" i="71"/>
  <c r="AG32" i="71"/>
  <c r="AS32" i="71"/>
  <c r="BE32" i="71"/>
  <c r="BQ32" i="71"/>
  <c r="CC32" i="71"/>
  <c r="CO32" i="71"/>
  <c r="AK45" i="19"/>
  <c r="R30" i="71"/>
  <c r="R23" i="71" s="1"/>
  <c r="AP30" i="71"/>
  <c r="AP23" i="71" s="1"/>
  <c r="BN30" i="71"/>
  <c r="BN23" i="71" s="1"/>
  <c r="AK19" i="19"/>
  <c r="AE30" i="71"/>
  <c r="AE23" i="71" s="1"/>
  <c r="BC30" i="71"/>
  <c r="BC23" i="71" s="1"/>
  <c r="BO30" i="71"/>
  <c r="BO23" i="71" s="1"/>
  <c r="CA30" i="71"/>
  <c r="CA23" i="71" s="1"/>
  <c r="CM30" i="71"/>
  <c r="CM23" i="71" s="1"/>
  <c r="AE81" i="19"/>
  <c r="AM81" i="19" s="1"/>
  <c r="AK67" i="19"/>
  <c r="AK43" i="19"/>
  <c r="AK18" i="19"/>
  <c r="H30" i="71"/>
  <c r="H23" i="71" s="1"/>
  <c r="T30" i="71"/>
  <c r="T23" i="71" s="1"/>
  <c r="AR30" i="71"/>
  <c r="AR23" i="71" s="1"/>
  <c r="BD30" i="71"/>
  <c r="BD23" i="71" s="1"/>
  <c r="CN30" i="71"/>
  <c r="CN23" i="71" s="1"/>
  <c r="AK42" i="19"/>
  <c r="Q14" i="71"/>
  <c r="AO14" i="71"/>
  <c r="BA14" i="71"/>
  <c r="BM14" i="71"/>
  <c r="BY14" i="71"/>
  <c r="CK14" i="71"/>
  <c r="AS30" i="71"/>
  <c r="AS23" i="71" s="1"/>
  <c r="BQ30" i="71"/>
  <c r="BQ23" i="71" s="1"/>
  <c r="CO30" i="71"/>
  <c r="CO23" i="71" s="1"/>
  <c r="K30" i="71"/>
  <c r="K23" i="71" s="1"/>
  <c r="W30" i="71"/>
  <c r="W23" i="71" s="1"/>
  <c r="AI30" i="71"/>
  <c r="AI23" i="71" s="1"/>
  <c r="AU30" i="71"/>
  <c r="AU23" i="71" s="1"/>
  <c r="BG30" i="71"/>
  <c r="BG23" i="71" s="1"/>
  <c r="BS30" i="71"/>
  <c r="BS23" i="71" s="1"/>
  <c r="CE30" i="71"/>
  <c r="CE23" i="71" s="1"/>
  <c r="L30" i="71"/>
  <c r="L23" i="71" s="1"/>
  <c r="X30" i="71"/>
  <c r="X23" i="71" s="1"/>
  <c r="AJ30" i="71"/>
  <c r="AJ23" i="71" s="1"/>
  <c r="AV30" i="71"/>
  <c r="AV23" i="71" s="1"/>
  <c r="BH30" i="71"/>
  <c r="BH23" i="71" s="1"/>
  <c r="BT30" i="71"/>
  <c r="BT23" i="71" s="1"/>
  <c r="CF30" i="71"/>
  <c r="CF23" i="71" s="1"/>
  <c r="AK66" i="19"/>
  <c r="AK22" i="19"/>
  <c r="AK90" i="19"/>
  <c r="AC91" i="19"/>
  <c r="L14" i="71"/>
  <c r="X14" i="71"/>
  <c r="AJ14" i="71"/>
  <c r="AV14" i="71"/>
  <c r="BH14" i="71"/>
  <c r="BT14" i="71"/>
  <c r="CF14" i="71"/>
  <c r="P30" i="71"/>
  <c r="P23" i="71" s="1"/>
  <c r="AB30" i="71"/>
  <c r="AB23" i="71" s="1"/>
  <c r="AN30" i="71"/>
  <c r="AN23" i="71" s="1"/>
  <c r="AZ30" i="71"/>
  <c r="AZ23" i="71" s="1"/>
  <c r="BL30" i="71"/>
  <c r="BL23" i="71" s="1"/>
  <c r="BX30" i="71"/>
  <c r="BX23" i="71" s="1"/>
  <c r="CJ30" i="71"/>
  <c r="CJ23" i="71" s="1"/>
  <c r="AK79" i="19"/>
  <c r="AK34" i="19"/>
  <c r="BS32" i="71"/>
  <c r="CE32" i="71"/>
  <c r="AK54" i="19"/>
  <c r="AK10" i="19"/>
  <c r="AC14" i="71"/>
  <c r="O91" i="19"/>
  <c r="Q91" i="19"/>
  <c r="R91" i="19"/>
  <c r="P91" i="19"/>
  <c r="J14" i="71"/>
  <c r="AH14" i="71"/>
  <c r="BF14" i="71"/>
  <c r="CD14" i="71"/>
  <c r="M14" i="71"/>
  <c r="Y14" i="71"/>
  <c r="AK14" i="71"/>
  <c r="AW14" i="71"/>
  <c r="BI14" i="71"/>
  <c r="BU14" i="71"/>
  <c r="CG14" i="71"/>
  <c r="I14" i="71"/>
  <c r="U14" i="71"/>
  <c r="AG14" i="71"/>
  <c r="AS14" i="71"/>
  <c r="BE14" i="71"/>
  <c r="BQ14" i="71"/>
  <c r="CC14" i="71"/>
  <c r="CO14" i="71"/>
  <c r="O14" i="71"/>
  <c r="AA14" i="71"/>
  <c r="AM14" i="71"/>
  <c r="AY14" i="71"/>
  <c r="BK14" i="71"/>
  <c r="BW14" i="71"/>
  <c r="CI14" i="71"/>
  <c r="P14" i="71"/>
  <c r="AB14" i="71"/>
  <c r="AN14" i="71"/>
  <c r="AZ14" i="71"/>
  <c r="BL14" i="71"/>
  <c r="BX14" i="71"/>
  <c r="CJ14" i="71"/>
  <c r="N32" i="71"/>
  <c r="Z32" i="71"/>
  <c r="AL32" i="71"/>
  <c r="AX32" i="71"/>
  <c r="BV32" i="71"/>
  <c r="CH32" i="71"/>
  <c r="I30" i="71"/>
  <c r="I23" i="71" s="1"/>
  <c r="U30" i="71"/>
  <c r="U23" i="71" s="1"/>
  <c r="AG30" i="71"/>
  <c r="AG23" i="71" s="1"/>
  <c r="BE30" i="71"/>
  <c r="BE23" i="71" s="1"/>
  <c r="CC30" i="71"/>
  <c r="CC23" i="71" s="1"/>
  <c r="O32" i="71"/>
  <c r="AA32" i="71"/>
  <c r="AM32" i="71"/>
  <c r="AY32" i="71"/>
  <c r="BW32" i="71"/>
  <c r="CI32" i="71"/>
  <c r="P32" i="71"/>
  <c r="AB32" i="71"/>
  <c r="AN32" i="71"/>
  <c r="AZ32" i="71"/>
  <c r="BL32" i="71"/>
  <c r="BX32" i="71"/>
  <c r="CJ32" i="71"/>
  <c r="O30" i="71"/>
  <c r="O23" i="71" s="1"/>
  <c r="AA30" i="71"/>
  <c r="AA23" i="71" s="1"/>
  <c r="AM30" i="71"/>
  <c r="AM23" i="71" s="1"/>
  <c r="AY30" i="71"/>
  <c r="AY23" i="71" s="1"/>
  <c r="BK30" i="71"/>
  <c r="BK23" i="71" s="1"/>
  <c r="BW30" i="71"/>
  <c r="BW23" i="71" s="1"/>
  <c r="CI30" i="71"/>
  <c r="CI23" i="71" s="1"/>
  <c r="G30" i="71"/>
  <c r="G23" i="71" s="1"/>
  <c r="Q32" i="71"/>
  <c r="AC32" i="71"/>
  <c r="AO32" i="71"/>
  <c r="BA32" i="71"/>
  <c r="BM32" i="71"/>
  <c r="CK32" i="71"/>
  <c r="F30" i="71"/>
  <c r="F23" i="71" s="1"/>
  <c r="CL30" i="71"/>
  <c r="CL23" i="71" s="1"/>
  <c r="AF30" i="71"/>
  <c r="AF23" i="71" s="1"/>
  <c r="BN32" i="71"/>
  <c r="S30" i="71"/>
  <c r="S23" i="71" s="1"/>
  <c r="AQ30" i="71"/>
  <c r="AQ23" i="71" s="1"/>
  <c r="AC30" i="71"/>
  <c r="AC23" i="71" s="1"/>
  <c r="AO30" i="71"/>
  <c r="AO23" i="71" s="1"/>
  <c r="BA30" i="71"/>
  <c r="BA23" i="71" s="1"/>
  <c r="BM30" i="71"/>
  <c r="BM23" i="71" s="1"/>
  <c r="BY30" i="71"/>
  <c r="BY23" i="71" s="1"/>
  <c r="CK30" i="71"/>
  <c r="CK23" i="71" s="1"/>
  <c r="G32" i="71"/>
  <c r="BP30" i="71"/>
  <c r="BP23" i="71" s="1"/>
  <c r="CB30" i="71"/>
  <c r="CB23" i="71" s="1"/>
  <c r="AK82" i="19"/>
  <c r="AE87" i="19"/>
  <c r="AM87" i="19" s="1"/>
  <c r="AE75" i="19"/>
  <c r="AM75" i="19" s="1"/>
  <c r="AE63" i="19"/>
  <c r="AM63" i="19" s="1"/>
  <c r="AE39" i="19"/>
  <c r="AM39" i="19" s="1"/>
  <c r="AE27" i="19"/>
  <c r="AM27" i="19" s="1"/>
  <c r="AE15" i="19"/>
  <c r="AM15" i="19" s="1"/>
  <c r="AE86" i="19"/>
  <c r="AM86" i="19" s="1"/>
  <c r="AE74" i="19"/>
  <c r="AM74" i="19" s="1"/>
  <c r="AE62" i="19"/>
  <c r="AM62" i="19" s="1"/>
  <c r="AE50" i="19"/>
  <c r="AM50" i="19" s="1"/>
  <c r="AE38" i="19"/>
  <c r="AM38" i="19" s="1"/>
  <c r="AE26" i="19"/>
  <c r="AM26" i="19" s="1"/>
  <c r="AE14" i="19"/>
  <c r="AM14" i="19" s="1"/>
  <c r="AE85" i="19"/>
  <c r="AM85" i="19" s="1"/>
  <c r="AE73" i="19"/>
  <c r="AM73" i="19" s="1"/>
  <c r="AE61" i="19"/>
  <c r="AM61" i="19" s="1"/>
  <c r="AE49" i="19"/>
  <c r="AM49" i="19" s="1"/>
  <c r="AE37" i="19"/>
  <c r="AM37" i="19" s="1"/>
  <c r="AE25" i="19"/>
  <c r="AM25" i="19" s="1"/>
  <c r="AE13" i="19"/>
  <c r="AM13" i="19" s="1"/>
  <c r="AE84" i="19"/>
  <c r="AM84" i="19" s="1"/>
  <c r="AE72" i="19"/>
  <c r="AM72" i="19" s="1"/>
  <c r="AE60" i="19"/>
  <c r="AM60" i="19" s="1"/>
  <c r="AE48" i="19"/>
  <c r="AM48" i="19" s="1"/>
  <c r="AE36" i="19"/>
  <c r="AM36" i="19" s="1"/>
  <c r="AE24" i="19"/>
  <c r="AM24" i="19" s="1"/>
  <c r="AE12" i="19"/>
  <c r="AM12" i="19" s="1"/>
  <c r="AE83" i="19"/>
  <c r="AM83" i="19" s="1"/>
  <c r="AE71" i="19"/>
  <c r="AM71" i="19" s="1"/>
  <c r="AE59" i="19"/>
  <c r="AM59" i="19" s="1"/>
  <c r="AE47" i="19"/>
  <c r="AM47" i="19" s="1"/>
  <c r="AE35" i="19"/>
  <c r="AM35" i="19" s="1"/>
  <c r="AE23" i="19"/>
  <c r="AM23" i="19" s="1"/>
  <c r="AE11" i="19"/>
  <c r="AM11" i="19" s="1"/>
  <c r="AK51" i="19"/>
  <c r="AM18" i="19"/>
  <c r="AM30" i="19"/>
  <c r="AM45" i="19"/>
  <c r="AM29" i="19"/>
  <c r="AM90" i="19"/>
  <c r="AM78" i="19"/>
  <c r="AM66" i="19"/>
  <c r="AM54" i="19"/>
  <c r="AM42" i="19"/>
  <c r="AM53" i="19"/>
  <c r="AM76" i="19"/>
  <c r="AM64" i="19"/>
  <c r="AM40" i="19"/>
  <c r="AD30" i="71"/>
  <c r="AD23" i="71" s="1"/>
  <c r="BB30" i="71"/>
  <c r="BB23" i="71" s="1"/>
  <c r="BZ30" i="71"/>
  <c r="BZ23" i="71" s="1"/>
  <c r="J30" i="71"/>
  <c r="J23" i="71" s="1"/>
  <c r="V30" i="71"/>
  <c r="V23" i="71" s="1"/>
  <c r="AH30" i="71"/>
  <c r="AH23" i="71" s="1"/>
  <c r="AT30" i="71"/>
  <c r="AT23" i="71" s="1"/>
  <c r="BF30" i="71"/>
  <c r="BF23" i="71" s="1"/>
  <c r="BR30" i="71"/>
  <c r="BR23" i="71" s="1"/>
  <c r="CD30" i="71"/>
  <c r="CD23" i="71" s="1"/>
  <c r="Y30" i="71"/>
  <c r="Y23" i="71" s="1"/>
  <c r="AK30" i="71"/>
  <c r="AK23" i="71" s="1"/>
  <c r="BU30" i="71"/>
  <c r="BU23" i="71" s="1"/>
  <c r="AW30" i="71"/>
  <c r="AW23" i="71" s="1"/>
  <c r="AL14" i="71"/>
  <c r="CH14" i="71"/>
  <c r="Z30" i="71"/>
  <c r="Z23" i="71" s="1"/>
  <c r="AL30" i="71"/>
  <c r="AL23" i="71" s="1"/>
  <c r="BJ30" i="71"/>
  <c r="BJ23" i="71" s="1"/>
  <c r="BV30" i="71"/>
  <c r="BV23" i="71" s="1"/>
  <c r="M30" i="71"/>
  <c r="M23" i="71" s="1"/>
  <c r="BI30" i="71"/>
  <c r="BI23" i="71" s="1"/>
  <c r="CG30" i="71"/>
  <c r="CG23" i="71" s="1"/>
  <c r="N14" i="71"/>
  <c r="Z14" i="71"/>
  <c r="AX14" i="71"/>
  <c r="BJ14" i="71"/>
  <c r="BV14" i="71"/>
  <c r="N30" i="71"/>
  <c r="N23" i="71" s="1"/>
  <c r="AX30" i="71"/>
  <c r="AX23" i="71" s="1"/>
  <c r="CH30" i="71"/>
  <c r="CH23" i="71" s="1"/>
  <c r="AQ32" i="71"/>
  <c r="L32" i="71"/>
  <c r="AJ32" i="71"/>
  <c r="BH32" i="71"/>
  <c r="CF32" i="71"/>
  <c r="X32" i="71"/>
  <c r="AV32" i="71"/>
  <c r="BT32" i="71"/>
  <c r="M32" i="71"/>
  <c r="AK32" i="71"/>
  <c r="BI32" i="71"/>
  <c r="CG32" i="71"/>
  <c r="Y32" i="71"/>
  <c r="AW32" i="71"/>
  <c r="BU32" i="71"/>
  <c r="E35" i="71"/>
  <c r="AX8" i="51"/>
  <c r="G42" i="71" s="1"/>
  <c r="AX9" i="51"/>
  <c r="H42" i="71" s="1"/>
  <c r="AX10" i="51"/>
  <c r="I42" i="71" s="1"/>
  <c r="AX11" i="51"/>
  <c r="J42" i="71" s="1"/>
  <c r="AX12" i="51"/>
  <c r="K42" i="71" s="1"/>
  <c r="AX13" i="51"/>
  <c r="L42" i="71" s="1"/>
  <c r="AX14" i="51"/>
  <c r="M42" i="71" s="1"/>
  <c r="AX15" i="51"/>
  <c r="N42" i="71" s="1"/>
  <c r="AX16" i="51"/>
  <c r="O42" i="71" s="1"/>
  <c r="AX17" i="51"/>
  <c r="P42" i="71" s="1"/>
  <c r="AX18" i="51"/>
  <c r="Q42" i="71" s="1"/>
  <c r="AX19" i="51"/>
  <c r="R42" i="71" s="1"/>
  <c r="AX20" i="51"/>
  <c r="S42" i="71" s="1"/>
  <c r="AX21" i="51"/>
  <c r="T42" i="71" s="1"/>
  <c r="AX22" i="51"/>
  <c r="U42" i="71" s="1"/>
  <c r="AX23" i="51"/>
  <c r="V42" i="71" s="1"/>
  <c r="AX24" i="51"/>
  <c r="W42" i="71" s="1"/>
  <c r="AX25" i="51"/>
  <c r="X42" i="71" s="1"/>
  <c r="AX26" i="51"/>
  <c r="Y42" i="71" s="1"/>
  <c r="AX27" i="51"/>
  <c r="Z42" i="71" s="1"/>
  <c r="AX28" i="51"/>
  <c r="AA42" i="71" s="1"/>
  <c r="AX29" i="51"/>
  <c r="AB42" i="71" s="1"/>
  <c r="AX30" i="51"/>
  <c r="AC42" i="71" s="1"/>
  <c r="AX31" i="51"/>
  <c r="AD42" i="71" s="1"/>
  <c r="AX32" i="51"/>
  <c r="AE42" i="71" s="1"/>
  <c r="AX33" i="51"/>
  <c r="AF42" i="71" s="1"/>
  <c r="AX34" i="51"/>
  <c r="AG42" i="71" s="1"/>
  <c r="AX35" i="51"/>
  <c r="AH42" i="71" s="1"/>
  <c r="AX36" i="51"/>
  <c r="AI42" i="71" s="1"/>
  <c r="AX37" i="51"/>
  <c r="AJ42" i="71" s="1"/>
  <c r="AX38" i="51"/>
  <c r="AK42" i="71" s="1"/>
  <c r="AX39" i="51"/>
  <c r="AL42" i="71" s="1"/>
  <c r="AX40" i="51"/>
  <c r="AM42" i="71" s="1"/>
  <c r="AX41" i="51"/>
  <c r="AN42" i="71" s="1"/>
  <c r="AX42" i="51"/>
  <c r="AO42" i="71" s="1"/>
  <c r="AX43" i="51"/>
  <c r="AP42" i="71" s="1"/>
  <c r="AX44" i="51"/>
  <c r="AQ42" i="71" s="1"/>
  <c r="AX45" i="51"/>
  <c r="AR42" i="71" s="1"/>
  <c r="AX46" i="51"/>
  <c r="AS42" i="71" s="1"/>
  <c r="AX47" i="51"/>
  <c r="AT42" i="71" s="1"/>
  <c r="AX48" i="51"/>
  <c r="AU42" i="71" s="1"/>
  <c r="AX49" i="51"/>
  <c r="AV42" i="71" s="1"/>
  <c r="AX50" i="51"/>
  <c r="AW42" i="71" s="1"/>
  <c r="AX51" i="51"/>
  <c r="AX42" i="71" s="1"/>
  <c r="AX52" i="51"/>
  <c r="AY42" i="71" s="1"/>
  <c r="AX53" i="51"/>
  <c r="AZ42" i="71" s="1"/>
  <c r="AX54" i="51"/>
  <c r="BA42" i="71" s="1"/>
  <c r="AX55" i="51"/>
  <c r="BB42" i="71" s="1"/>
  <c r="AX56" i="51"/>
  <c r="BC42" i="71" s="1"/>
  <c r="AX57" i="51"/>
  <c r="BD42" i="71" s="1"/>
  <c r="AX58" i="51"/>
  <c r="BE42" i="71" s="1"/>
  <c r="AX59" i="51"/>
  <c r="BF42" i="71" s="1"/>
  <c r="AX60" i="51"/>
  <c r="BG42" i="71" s="1"/>
  <c r="AX61" i="51"/>
  <c r="BH42" i="71" s="1"/>
  <c r="AX62" i="51"/>
  <c r="BI42" i="71" s="1"/>
  <c r="AX63" i="51"/>
  <c r="BJ42" i="71" s="1"/>
  <c r="AX64" i="51"/>
  <c r="BK42" i="71" s="1"/>
  <c r="AX65" i="51"/>
  <c r="BL42" i="71" s="1"/>
  <c r="AX66" i="51"/>
  <c r="BM42" i="71" s="1"/>
  <c r="AX67" i="51"/>
  <c r="BN42" i="71" s="1"/>
  <c r="AX68" i="51"/>
  <c r="BO42" i="71" s="1"/>
  <c r="AX69" i="51"/>
  <c r="BP42" i="71" s="1"/>
  <c r="AX70" i="51"/>
  <c r="BQ42" i="71" s="1"/>
  <c r="AX71" i="51"/>
  <c r="BR42" i="71" s="1"/>
  <c r="AX72" i="51"/>
  <c r="BS42" i="71" s="1"/>
  <c r="AX73" i="51"/>
  <c r="BT42" i="71" s="1"/>
  <c r="AX74" i="51"/>
  <c r="BU42" i="71" s="1"/>
  <c r="AX75" i="51"/>
  <c r="BV42" i="71" s="1"/>
  <c r="AX76" i="51"/>
  <c r="BW42" i="71" s="1"/>
  <c r="AX77" i="51"/>
  <c r="BX42" i="71" s="1"/>
  <c r="AX78" i="51"/>
  <c r="BY42" i="71" s="1"/>
  <c r="AX79" i="51"/>
  <c r="BZ42" i="71" s="1"/>
  <c r="AX80" i="51"/>
  <c r="CA42" i="71" s="1"/>
  <c r="AX81" i="51"/>
  <c r="CB42" i="71" s="1"/>
  <c r="AX82" i="51"/>
  <c r="CC42" i="71" s="1"/>
  <c r="AX83" i="51"/>
  <c r="CD42" i="71" s="1"/>
  <c r="AX84" i="51"/>
  <c r="CE42" i="71" s="1"/>
  <c r="AX85" i="51"/>
  <c r="CF42" i="71" s="1"/>
  <c r="AX86" i="51"/>
  <c r="CG42" i="71" s="1"/>
  <c r="AX87" i="51"/>
  <c r="CH42" i="71" s="1"/>
  <c r="AX88" i="51"/>
  <c r="CI42" i="71" s="1"/>
  <c r="AX89" i="51"/>
  <c r="CJ42" i="71" s="1"/>
  <c r="AX90" i="51"/>
  <c r="CK42" i="71" s="1"/>
  <c r="AX91" i="51"/>
  <c r="CL42" i="71" s="1"/>
  <c r="AX92" i="51"/>
  <c r="CM42" i="71" s="1"/>
  <c r="AX93" i="51"/>
  <c r="CN42" i="71" s="1"/>
  <c r="AX94" i="51"/>
  <c r="CO42" i="71" s="1"/>
  <c r="AX7" i="51"/>
  <c r="F42" i="71" s="1"/>
  <c r="AW8" i="51"/>
  <c r="G41" i="71" s="1"/>
  <c r="AW9" i="51"/>
  <c r="H41" i="71" s="1"/>
  <c r="AW10" i="51"/>
  <c r="I41" i="71" s="1"/>
  <c r="AW11" i="51"/>
  <c r="J41" i="71" s="1"/>
  <c r="AW12" i="51"/>
  <c r="K41" i="71" s="1"/>
  <c r="AW13" i="51"/>
  <c r="L41" i="71" s="1"/>
  <c r="AW14" i="51"/>
  <c r="M41" i="71" s="1"/>
  <c r="AW15" i="51"/>
  <c r="N41" i="71" s="1"/>
  <c r="AW16" i="51"/>
  <c r="O41" i="71" s="1"/>
  <c r="AW17" i="51"/>
  <c r="P41" i="71" s="1"/>
  <c r="AW18" i="51"/>
  <c r="Q41" i="71" s="1"/>
  <c r="AW19" i="51"/>
  <c r="R41" i="71" s="1"/>
  <c r="AW20" i="51"/>
  <c r="S41" i="71" s="1"/>
  <c r="AW21" i="51"/>
  <c r="T41" i="71" s="1"/>
  <c r="AW22" i="51"/>
  <c r="U41" i="71" s="1"/>
  <c r="AW23" i="51"/>
  <c r="V41" i="71" s="1"/>
  <c r="AW24" i="51"/>
  <c r="W41" i="71" s="1"/>
  <c r="AW25" i="51"/>
  <c r="X41" i="71" s="1"/>
  <c r="AW26" i="51"/>
  <c r="Y41" i="71" s="1"/>
  <c r="AW27" i="51"/>
  <c r="Z41" i="71" s="1"/>
  <c r="AW28" i="51"/>
  <c r="AA41" i="71" s="1"/>
  <c r="AW29" i="51"/>
  <c r="AB41" i="71" s="1"/>
  <c r="AW30" i="51"/>
  <c r="AC41" i="71" s="1"/>
  <c r="AW31" i="51"/>
  <c r="AD41" i="71" s="1"/>
  <c r="AW32" i="51"/>
  <c r="AE41" i="71" s="1"/>
  <c r="AW33" i="51"/>
  <c r="AF41" i="71" s="1"/>
  <c r="AW34" i="51"/>
  <c r="AG41" i="71" s="1"/>
  <c r="AW35" i="51"/>
  <c r="AH41" i="71" s="1"/>
  <c r="AW36" i="51"/>
  <c r="AI41" i="71" s="1"/>
  <c r="AW37" i="51"/>
  <c r="AJ41" i="71" s="1"/>
  <c r="AW38" i="51"/>
  <c r="AK41" i="71" s="1"/>
  <c r="AW39" i="51"/>
  <c r="AL41" i="71" s="1"/>
  <c r="AW40" i="51"/>
  <c r="AM41" i="71" s="1"/>
  <c r="AW41" i="51"/>
  <c r="AN41" i="71" s="1"/>
  <c r="AW42" i="51"/>
  <c r="AO41" i="71" s="1"/>
  <c r="AW43" i="51"/>
  <c r="AP41" i="71" s="1"/>
  <c r="AW44" i="51"/>
  <c r="AQ41" i="71" s="1"/>
  <c r="AW45" i="51"/>
  <c r="AR41" i="71" s="1"/>
  <c r="AW46" i="51"/>
  <c r="AS41" i="71" s="1"/>
  <c r="AW47" i="51"/>
  <c r="AT41" i="71" s="1"/>
  <c r="AW48" i="51"/>
  <c r="AU41" i="71" s="1"/>
  <c r="AW49" i="51"/>
  <c r="AV41" i="71" s="1"/>
  <c r="AW50" i="51"/>
  <c r="AW41" i="71" s="1"/>
  <c r="AW51" i="51"/>
  <c r="AX41" i="71" s="1"/>
  <c r="AW52" i="51"/>
  <c r="AY41" i="71" s="1"/>
  <c r="AW53" i="51"/>
  <c r="AZ41" i="71" s="1"/>
  <c r="AW54" i="51"/>
  <c r="BA41" i="71" s="1"/>
  <c r="AW55" i="51"/>
  <c r="BB41" i="71" s="1"/>
  <c r="AW56" i="51"/>
  <c r="BC41" i="71" s="1"/>
  <c r="AW57" i="51"/>
  <c r="BD41" i="71" s="1"/>
  <c r="AW58" i="51"/>
  <c r="BE41" i="71" s="1"/>
  <c r="AW59" i="51"/>
  <c r="BF41" i="71" s="1"/>
  <c r="AW60" i="51"/>
  <c r="BG41" i="71" s="1"/>
  <c r="AW61" i="51"/>
  <c r="BH41" i="71" s="1"/>
  <c r="AW62" i="51"/>
  <c r="BI41" i="71" s="1"/>
  <c r="AW63" i="51"/>
  <c r="BJ41" i="71" s="1"/>
  <c r="AW64" i="51"/>
  <c r="BK41" i="71" s="1"/>
  <c r="AW65" i="51"/>
  <c r="BL41" i="71" s="1"/>
  <c r="AW66" i="51"/>
  <c r="BM41" i="71" s="1"/>
  <c r="AW67" i="51"/>
  <c r="BN41" i="71" s="1"/>
  <c r="AW68" i="51"/>
  <c r="BO41" i="71" s="1"/>
  <c r="AW69" i="51"/>
  <c r="BP41" i="71" s="1"/>
  <c r="AW70" i="51"/>
  <c r="BQ41" i="71" s="1"/>
  <c r="AW71" i="51"/>
  <c r="BR41" i="71" s="1"/>
  <c r="AW72" i="51"/>
  <c r="BS41" i="71" s="1"/>
  <c r="AW73" i="51"/>
  <c r="BT41" i="71" s="1"/>
  <c r="AW74" i="51"/>
  <c r="BU41" i="71" s="1"/>
  <c r="AW75" i="51"/>
  <c r="BV41" i="71" s="1"/>
  <c r="AW76" i="51"/>
  <c r="BW41" i="71" s="1"/>
  <c r="AW77" i="51"/>
  <c r="BX41" i="71" s="1"/>
  <c r="AW78" i="51"/>
  <c r="BY41" i="71" s="1"/>
  <c r="AW79" i="51"/>
  <c r="BZ41" i="71" s="1"/>
  <c r="AW80" i="51"/>
  <c r="CA41" i="71" s="1"/>
  <c r="AW81" i="51"/>
  <c r="CB41" i="71" s="1"/>
  <c r="AW82" i="51"/>
  <c r="CC41" i="71" s="1"/>
  <c r="AW83" i="51"/>
  <c r="CD41" i="71" s="1"/>
  <c r="AW84" i="51"/>
  <c r="CE41" i="71" s="1"/>
  <c r="AW85" i="51"/>
  <c r="CF41" i="71" s="1"/>
  <c r="AW86" i="51"/>
  <c r="CG41" i="71" s="1"/>
  <c r="AW87" i="51"/>
  <c r="CH41" i="71" s="1"/>
  <c r="AW88" i="51"/>
  <c r="CI41" i="71" s="1"/>
  <c r="AW89" i="51"/>
  <c r="CJ41" i="71" s="1"/>
  <c r="AW90" i="51"/>
  <c r="CK41" i="71" s="1"/>
  <c r="AW91" i="51"/>
  <c r="CL41" i="71" s="1"/>
  <c r="AW92" i="51"/>
  <c r="CM41" i="71" s="1"/>
  <c r="AW93" i="51"/>
  <c r="CN41" i="71" s="1"/>
  <c r="AW94" i="51"/>
  <c r="CO41" i="71" s="1"/>
  <c r="AW7" i="51"/>
  <c r="AU8" i="51"/>
  <c r="G39" i="71" s="1"/>
  <c r="G36" i="71" s="1"/>
  <c r="AU9" i="51"/>
  <c r="H39" i="71" s="1"/>
  <c r="H36" i="71" s="1"/>
  <c r="AU10" i="51"/>
  <c r="I39" i="71" s="1"/>
  <c r="I36" i="71" s="1"/>
  <c r="AU11" i="51"/>
  <c r="J39" i="71" s="1"/>
  <c r="J36" i="71" s="1"/>
  <c r="AU12" i="51"/>
  <c r="K39" i="71" s="1"/>
  <c r="K36" i="71" s="1"/>
  <c r="AU13" i="51"/>
  <c r="L39" i="71" s="1"/>
  <c r="L36" i="71" s="1"/>
  <c r="AU14" i="51"/>
  <c r="M39" i="71" s="1"/>
  <c r="M36" i="71" s="1"/>
  <c r="AU15" i="51"/>
  <c r="N39" i="71" s="1"/>
  <c r="N36" i="71" s="1"/>
  <c r="AU16" i="51"/>
  <c r="O39" i="71" s="1"/>
  <c r="O36" i="71" s="1"/>
  <c r="AU17" i="51"/>
  <c r="P39" i="71" s="1"/>
  <c r="P36" i="71" s="1"/>
  <c r="AU18" i="51"/>
  <c r="Q39" i="71" s="1"/>
  <c r="Q36" i="71" s="1"/>
  <c r="AU19" i="51"/>
  <c r="R39" i="71" s="1"/>
  <c r="R36" i="71" s="1"/>
  <c r="AU20" i="51"/>
  <c r="S39" i="71" s="1"/>
  <c r="S36" i="71" s="1"/>
  <c r="AU21" i="51"/>
  <c r="T39" i="71" s="1"/>
  <c r="T36" i="71" s="1"/>
  <c r="AU22" i="51"/>
  <c r="U39" i="71" s="1"/>
  <c r="U36" i="71" s="1"/>
  <c r="AU23" i="51"/>
  <c r="V39" i="71" s="1"/>
  <c r="V36" i="71" s="1"/>
  <c r="AU24" i="51"/>
  <c r="W39" i="71" s="1"/>
  <c r="W36" i="71" s="1"/>
  <c r="AU25" i="51"/>
  <c r="X39" i="71" s="1"/>
  <c r="X36" i="71" s="1"/>
  <c r="AU26" i="51"/>
  <c r="Y39" i="71" s="1"/>
  <c r="Y36" i="71" s="1"/>
  <c r="AU27" i="51"/>
  <c r="Z39" i="71" s="1"/>
  <c r="Z36" i="71" s="1"/>
  <c r="AU28" i="51"/>
  <c r="AA39" i="71" s="1"/>
  <c r="AA36" i="71" s="1"/>
  <c r="AU29" i="51"/>
  <c r="AB39" i="71" s="1"/>
  <c r="AB36" i="71" s="1"/>
  <c r="AU30" i="51"/>
  <c r="AC39" i="71" s="1"/>
  <c r="AC36" i="71" s="1"/>
  <c r="AU31" i="51"/>
  <c r="AD39" i="71" s="1"/>
  <c r="AD36" i="71" s="1"/>
  <c r="AU32" i="51"/>
  <c r="AE39" i="71" s="1"/>
  <c r="AE36" i="71" s="1"/>
  <c r="AU33" i="51"/>
  <c r="AF39" i="71" s="1"/>
  <c r="AF36" i="71" s="1"/>
  <c r="AU34" i="51"/>
  <c r="AG39" i="71" s="1"/>
  <c r="AG36" i="71" s="1"/>
  <c r="AU35" i="51"/>
  <c r="AH39" i="71" s="1"/>
  <c r="AH36" i="71" s="1"/>
  <c r="AU36" i="51"/>
  <c r="AI39" i="71" s="1"/>
  <c r="AI36" i="71" s="1"/>
  <c r="AU37" i="51"/>
  <c r="AJ39" i="71" s="1"/>
  <c r="AJ36" i="71" s="1"/>
  <c r="AU38" i="51"/>
  <c r="AK39" i="71" s="1"/>
  <c r="AK36" i="71" s="1"/>
  <c r="AU39" i="51"/>
  <c r="AL39" i="71" s="1"/>
  <c r="AL36" i="71" s="1"/>
  <c r="AU40" i="51"/>
  <c r="AM39" i="71" s="1"/>
  <c r="AM36" i="71" s="1"/>
  <c r="AU41" i="51"/>
  <c r="AN39" i="71" s="1"/>
  <c r="AN36" i="71" s="1"/>
  <c r="AU42" i="51"/>
  <c r="AO39" i="71" s="1"/>
  <c r="AO36" i="71" s="1"/>
  <c r="AU43" i="51"/>
  <c r="AP39" i="71" s="1"/>
  <c r="AP36" i="71" s="1"/>
  <c r="AU44" i="51"/>
  <c r="AQ39" i="71" s="1"/>
  <c r="AQ36" i="71" s="1"/>
  <c r="AU45" i="51"/>
  <c r="AR39" i="71" s="1"/>
  <c r="AR36" i="71" s="1"/>
  <c r="AU46" i="51"/>
  <c r="AS39" i="71" s="1"/>
  <c r="AS36" i="71" s="1"/>
  <c r="AU47" i="51"/>
  <c r="AT39" i="71" s="1"/>
  <c r="AT36" i="71" s="1"/>
  <c r="AU48" i="51"/>
  <c r="AU39" i="71" s="1"/>
  <c r="AU36" i="71" s="1"/>
  <c r="AU49" i="51"/>
  <c r="AV39" i="71" s="1"/>
  <c r="AV36" i="71" s="1"/>
  <c r="AU50" i="51"/>
  <c r="AW39" i="71" s="1"/>
  <c r="AW36" i="71" s="1"/>
  <c r="AU51" i="51"/>
  <c r="AX39" i="71" s="1"/>
  <c r="AX36" i="71" s="1"/>
  <c r="AU52" i="51"/>
  <c r="AY39" i="71" s="1"/>
  <c r="AY36" i="71" s="1"/>
  <c r="AU53" i="51"/>
  <c r="AZ39" i="71" s="1"/>
  <c r="AZ36" i="71" s="1"/>
  <c r="AU54" i="51"/>
  <c r="BA39" i="71" s="1"/>
  <c r="BA36" i="71" s="1"/>
  <c r="AU55" i="51"/>
  <c r="BB39" i="71" s="1"/>
  <c r="BB36" i="71" s="1"/>
  <c r="AU56" i="51"/>
  <c r="BC39" i="71" s="1"/>
  <c r="BC36" i="71" s="1"/>
  <c r="AU57" i="51"/>
  <c r="BD39" i="71" s="1"/>
  <c r="BD36" i="71" s="1"/>
  <c r="AU58" i="51"/>
  <c r="BE39" i="71" s="1"/>
  <c r="BE36" i="71" s="1"/>
  <c r="AU59" i="51"/>
  <c r="BF39" i="71" s="1"/>
  <c r="BF36" i="71" s="1"/>
  <c r="AU60" i="51"/>
  <c r="BG39" i="71" s="1"/>
  <c r="BG36" i="71" s="1"/>
  <c r="AU61" i="51"/>
  <c r="BH39" i="71" s="1"/>
  <c r="BH36" i="71" s="1"/>
  <c r="AU62" i="51"/>
  <c r="BI39" i="71" s="1"/>
  <c r="BI36" i="71" s="1"/>
  <c r="AU63" i="51"/>
  <c r="BJ39" i="71" s="1"/>
  <c r="BJ36" i="71" s="1"/>
  <c r="AU64" i="51"/>
  <c r="BK39" i="71" s="1"/>
  <c r="BK36" i="71" s="1"/>
  <c r="AU65" i="51"/>
  <c r="BL39" i="71" s="1"/>
  <c r="BL36" i="71" s="1"/>
  <c r="AU66" i="51"/>
  <c r="BM39" i="71" s="1"/>
  <c r="BM36" i="71" s="1"/>
  <c r="AU67" i="51"/>
  <c r="BN39" i="71" s="1"/>
  <c r="BN36" i="71" s="1"/>
  <c r="AU68" i="51"/>
  <c r="BO39" i="71" s="1"/>
  <c r="BO36" i="71" s="1"/>
  <c r="AU69" i="51"/>
  <c r="BP39" i="71" s="1"/>
  <c r="BP36" i="71" s="1"/>
  <c r="AU70" i="51"/>
  <c r="BQ39" i="71" s="1"/>
  <c r="BQ36" i="71" s="1"/>
  <c r="AU71" i="51"/>
  <c r="BR39" i="71" s="1"/>
  <c r="BR36" i="71" s="1"/>
  <c r="AU72" i="51"/>
  <c r="BS39" i="71" s="1"/>
  <c r="BS36" i="71" s="1"/>
  <c r="AU73" i="51"/>
  <c r="BT39" i="71" s="1"/>
  <c r="BT36" i="71" s="1"/>
  <c r="AU74" i="51"/>
  <c r="BU39" i="71" s="1"/>
  <c r="BU36" i="71" s="1"/>
  <c r="AU75" i="51"/>
  <c r="BV39" i="71" s="1"/>
  <c r="BV36" i="71" s="1"/>
  <c r="AU76" i="51"/>
  <c r="BW39" i="71" s="1"/>
  <c r="BW36" i="71" s="1"/>
  <c r="AU77" i="51"/>
  <c r="BX39" i="71" s="1"/>
  <c r="BX36" i="71" s="1"/>
  <c r="AU78" i="51"/>
  <c r="BY39" i="71" s="1"/>
  <c r="BY36" i="71" s="1"/>
  <c r="AU79" i="51"/>
  <c r="BZ39" i="71" s="1"/>
  <c r="BZ36" i="71" s="1"/>
  <c r="AU80" i="51"/>
  <c r="CA39" i="71" s="1"/>
  <c r="CA36" i="71" s="1"/>
  <c r="AU81" i="51"/>
  <c r="CB39" i="71" s="1"/>
  <c r="CB36" i="71" s="1"/>
  <c r="AU82" i="51"/>
  <c r="CC39" i="71" s="1"/>
  <c r="CC36" i="71" s="1"/>
  <c r="AU83" i="51"/>
  <c r="CD39" i="71" s="1"/>
  <c r="CD36" i="71" s="1"/>
  <c r="AU84" i="51"/>
  <c r="CE39" i="71" s="1"/>
  <c r="CE36" i="71" s="1"/>
  <c r="AU85" i="51"/>
  <c r="CF39" i="71" s="1"/>
  <c r="CF36" i="71" s="1"/>
  <c r="AU86" i="51"/>
  <c r="CG39" i="71" s="1"/>
  <c r="CG36" i="71" s="1"/>
  <c r="AU87" i="51"/>
  <c r="CH39" i="71" s="1"/>
  <c r="CH36" i="71" s="1"/>
  <c r="AU88" i="51"/>
  <c r="CI39" i="71" s="1"/>
  <c r="CI36" i="71" s="1"/>
  <c r="AU89" i="51"/>
  <c r="CJ39" i="71" s="1"/>
  <c r="CJ36" i="71" s="1"/>
  <c r="AU90" i="51"/>
  <c r="CK39" i="71" s="1"/>
  <c r="CK36" i="71" s="1"/>
  <c r="AU91" i="51"/>
  <c r="CL39" i="71" s="1"/>
  <c r="CL36" i="71" s="1"/>
  <c r="AU92" i="51"/>
  <c r="CM39" i="71" s="1"/>
  <c r="CM36" i="71" s="1"/>
  <c r="AU93" i="51"/>
  <c r="CN39" i="71" s="1"/>
  <c r="CN36" i="71" s="1"/>
  <c r="AU94" i="51"/>
  <c r="CO39" i="71" s="1"/>
  <c r="CO36" i="71" s="1"/>
  <c r="AU7" i="51"/>
  <c r="AM95" i="51"/>
  <c r="AA91" i="19"/>
  <c r="AL91" i="19" s="1"/>
  <c r="K91" i="19"/>
  <c r="AU22" i="71" l="1"/>
  <c r="AD22" i="71"/>
  <c r="CF22" i="71"/>
  <c r="BN22" i="71"/>
  <c r="AG22" i="71"/>
  <c r="AT22" i="71"/>
  <c r="BJ22" i="71"/>
  <c r="T22" i="71"/>
  <c r="AP22" i="71"/>
  <c r="AE22" i="71"/>
  <c r="BT22" i="71"/>
  <c r="BE22" i="71"/>
  <c r="U22" i="71"/>
  <c r="I22" i="71"/>
  <c r="H22" i="71"/>
  <c r="H40" i="71"/>
  <c r="H35" i="71" s="1"/>
  <c r="V22" i="71"/>
  <c r="F22" i="71"/>
  <c r="AD40" i="71"/>
  <c r="AD35" i="71" s="1"/>
  <c r="R40" i="71"/>
  <c r="R35" i="71" s="1"/>
  <c r="AV22" i="71"/>
  <c r="J22" i="71"/>
  <c r="BG22" i="71"/>
  <c r="AF22" i="71"/>
  <c r="CC22" i="71"/>
  <c r="CA22" i="71"/>
  <c r="Q22" i="71"/>
  <c r="BD22" i="71"/>
  <c r="AH22" i="71"/>
  <c r="AI22" i="71"/>
  <c r="W22" i="71"/>
  <c r="R22" i="71"/>
  <c r="BO22" i="71"/>
  <c r="AJ40" i="71"/>
  <c r="AJ35" i="71" s="1"/>
  <c r="BX22" i="71"/>
  <c r="CM22" i="71"/>
  <c r="AZ22" i="71"/>
  <c r="K22" i="71"/>
  <c r="AS22" i="71"/>
  <c r="N22" i="71"/>
  <c r="Z22" i="71"/>
  <c r="AB22" i="71"/>
  <c r="CK40" i="71"/>
  <c r="CK35" i="71" s="1"/>
  <c r="BY40" i="71"/>
  <c r="BY35" i="71" s="1"/>
  <c r="BM40" i="71"/>
  <c r="BM35" i="71" s="1"/>
  <c r="BA40" i="71"/>
  <c r="BA35" i="71" s="1"/>
  <c r="AO40" i="71"/>
  <c r="AO35" i="71" s="1"/>
  <c r="AC40" i="71"/>
  <c r="AC35" i="71" s="1"/>
  <c r="Q40" i="71"/>
  <c r="Q35" i="71" s="1"/>
  <c r="P22" i="71"/>
  <c r="CL22" i="71"/>
  <c r="S22" i="71"/>
  <c r="AY22" i="71"/>
  <c r="AJ22" i="71"/>
  <c r="BS22" i="71"/>
  <c r="L22" i="71"/>
  <c r="AG91" i="19"/>
  <c r="CI40" i="71"/>
  <c r="CI35" i="71" s="1"/>
  <c r="BW40" i="71"/>
  <c r="BW35" i="71" s="1"/>
  <c r="BK40" i="71"/>
  <c r="BK35" i="71" s="1"/>
  <c r="AY40" i="71"/>
  <c r="AY35" i="71" s="1"/>
  <c r="AM40" i="71"/>
  <c r="AM35" i="71" s="1"/>
  <c r="AA40" i="71"/>
  <c r="AA35" i="71" s="1"/>
  <c r="O40" i="71"/>
  <c r="O35" i="71" s="1"/>
  <c r="CB22" i="71"/>
  <c r="CG22" i="71"/>
  <c r="BP22" i="71"/>
  <c r="CG40" i="71"/>
  <c r="CG35" i="71" s="1"/>
  <c r="BU40" i="71"/>
  <c r="BU35" i="71" s="1"/>
  <c r="BI40" i="71"/>
  <c r="BI35" i="71" s="1"/>
  <c r="AW40" i="71"/>
  <c r="AW35" i="71" s="1"/>
  <c r="AK40" i="71"/>
  <c r="AK35" i="71" s="1"/>
  <c r="Y40" i="71"/>
  <c r="Y35" i="71" s="1"/>
  <c r="M40" i="71"/>
  <c r="M35" i="71" s="1"/>
  <c r="AM22" i="71"/>
  <c r="X22" i="71"/>
  <c r="AQ22" i="71"/>
  <c r="BL22" i="71"/>
  <c r="BW22" i="71"/>
  <c r="CN22" i="71"/>
  <c r="BC22" i="71"/>
  <c r="AX22" i="71"/>
  <c r="AA22" i="71"/>
  <c r="CN40" i="71"/>
  <c r="CN35" i="71" s="1"/>
  <c r="CB40" i="71"/>
  <c r="CB35" i="71" s="1"/>
  <c r="BP40" i="71"/>
  <c r="BP35" i="71" s="1"/>
  <c r="BD40" i="71"/>
  <c r="BD35" i="71" s="1"/>
  <c r="AR40" i="71"/>
  <c r="AR35" i="71" s="1"/>
  <c r="AF40" i="71"/>
  <c r="AF35" i="71" s="1"/>
  <c r="T40" i="71"/>
  <c r="T35" i="71" s="1"/>
  <c r="CE22" i="71"/>
  <c r="CO22" i="71"/>
  <c r="AR22" i="71"/>
  <c r="CM40" i="71"/>
  <c r="CM35" i="71" s="1"/>
  <c r="CA40" i="71"/>
  <c r="CA35" i="71" s="1"/>
  <c r="BO40" i="71"/>
  <c r="BO35" i="71" s="1"/>
  <c r="BC40" i="71"/>
  <c r="BC35" i="71" s="1"/>
  <c r="AQ40" i="71"/>
  <c r="AQ35" i="71" s="1"/>
  <c r="AE40" i="71"/>
  <c r="AE35" i="71" s="1"/>
  <c r="S40" i="71"/>
  <c r="S35" i="71" s="1"/>
  <c r="G40" i="71"/>
  <c r="G35" i="71" s="1"/>
  <c r="CJ22" i="71"/>
  <c r="BQ22" i="71"/>
  <c r="CL40" i="71"/>
  <c r="CL35" i="71" s="1"/>
  <c r="BZ40" i="71"/>
  <c r="BZ35" i="71" s="1"/>
  <c r="BN40" i="71"/>
  <c r="BN35" i="71" s="1"/>
  <c r="BB40" i="71"/>
  <c r="BB35" i="71" s="1"/>
  <c r="AP40" i="71"/>
  <c r="AP35" i="71" s="1"/>
  <c r="CJ40" i="71"/>
  <c r="CJ35" i="71" s="1"/>
  <c r="BX40" i="71"/>
  <c r="BX35" i="71" s="1"/>
  <c r="BL40" i="71"/>
  <c r="BL35" i="71" s="1"/>
  <c r="AZ40" i="71"/>
  <c r="AZ35" i="71" s="1"/>
  <c r="AN40" i="71"/>
  <c r="AN35" i="71" s="1"/>
  <c r="AB40" i="71"/>
  <c r="AB35" i="71" s="1"/>
  <c r="P40" i="71"/>
  <c r="P35" i="71" s="1"/>
  <c r="AN22" i="71"/>
  <c r="BH22" i="71"/>
  <c r="BI22" i="71"/>
  <c r="BH40" i="71"/>
  <c r="BH35" i="71" s="1"/>
  <c r="O22" i="71"/>
  <c r="AV40" i="71"/>
  <c r="AV35" i="71" s="1"/>
  <c r="X40" i="71"/>
  <c r="X35" i="71" s="1"/>
  <c r="L40" i="71"/>
  <c r="L35" i="71" s="1"/>
  <c r="BT40" i="71"/>
  <c r="BT35" i="71" s="1"/>
  <c r="CE40" i="71"/>
  <c r="CE35" i="71" s="1"/>
  <c r="BS40" i="71"/>
  <c r="BS35" i="71" s="1"/>
  <c r="BG40" i="71"/>
  <c r="BG35" i="71" s="1"/>
  <c r="AU40" i="71"/>
  <c r="AU35" i="71" s="1"/>
  <c r="AI40" i="71"/>
  <c r="AI35" i="71" s="1"/>
  <c r="W40" i="71"/>
  <c r="W35" i="71" s="1"/>
  <c r="K40" i="71"/>
  <c r="K35" i="71" s="1"/>
  <c r="CF40" i="71"/>
  <c r="CF35" i="71" s="1"/>
  <c r="CD40" i="71"/>
  <c r="CD35" i="71" s="1"/>
  <c r="BR40" i="71"/>
  <c r="BR35" i="71" s="1"/>
  <c r="BF40" i="71"/>
  <c r="BF35" i="71" s="1"/>
  <c r="AT40" i="71"/>
  <c r="AT35" i="71" s="1"/>
  <c r="AH40" i="71"/>
  <c r="AH35" i="71" s="1"/>
  <c r="V40" i="71"/>
  <c r="V35" i="71" s="1"/>
  <c r="J40" i="71"/>
  <c r="J35" i="71" s="1"/>
  <c r="M22" i="71"/>
  <c r="AW22" i="71"/>
  <c r="CO40" i="71"/>
  <c r="CO35" i="71" s="1"/>
  <c r="CC40" i="71"/>
  <c r="CC35" i="71" s="1"/>
  <c r="BQ40" i="71"/>
  <c r="BQ35" i="71" s="1"/>
  <c r="BE40" i="71"/>
  <c r="BE35" i="71" s="1"/>
  <c r="AS40" i="71"/>
  <c r="AS35" i="71" s="1"/>
  <c r="AG40" i="71"/>
  <c r="AG35" i="71" s="1"/>
  <c r="U40" i="71"/>
  <c r="U35" i="71" s="1"/>
  <c r="I40" i="71"/>
  <c r="I35" i="71" s="1"/>
  <c r="CI22" i="71"/>
  <c r="AK91" i="19"/>
  <c r="AY7" i="51"/>
  <c r="F41" i="71"/>
  <c r="F40" i="71" s="1"/>
  <c r="CK22" i="71"/>
  <c r="BY22" i="71"/>
  <c r="CH40" i="71"/>
  <c r="CH35" i="71" s="1"/>
  <c r="BV40" i="71"/>
  <c r="BV35" i="71" s="1"/>
  <c r="BJ40" i="71"/>
  <c r="BJ35" i="71" s="1"/>
  <c r="AX40" i="71"/>
  <c r="AX35" i="71" s="1"/>
  <c r="AL40" i="71"/>
  <c r="AL35" i="71" s="1"/>
  <c r="Z40" i="71"/>
  <c r="Z35" i="71" s="1"/>
  <c r="N40" i="71"/>
  <c r="N35" i="71" s="1"/>
  <c r="Y22" i="71"/>
  <c r="BM22" i="71"/>
  <c r="AV7" i="51"/>
  <c r="F39" i="71"/>
  <c r="F36" i="71" s="1"/>
  <c r="BK22" i="71"/>
  <c r="BA22" i="71"/>
  <c r="AO22" i="71"/>
  <c r="AC22" i="71"/>
  <c r="G22" i="71"/>
  <c r="AE91" i="19"/>
  <c r="AJ91" i="19"/>
  <c r="BZ22" i="71"/>
  <c r="BR22" i="71"/>
  <c r="BF22" i="71"/>
  <c r="CH22" i="71"/>
  <c r="CD22" i="71"/>
  <c r="BB22" i="71"/>
  <c r="AK22" i="71"/>
  <c r="BU22" i="71"/>
  <c r="BV22" i="71"/>
  <c r="AL22" i="71"/>
  <c r="AN95" i="51"/>
  <c r="AG4" i="19"/>
  <c r="AH4" i="19"/>
  <c r="AI4" i="19"/>
  <c r="AJ4" i="19"/>
  <c r="AG5" i="19"/>
  <c r="AH5" i="19"/>
  <c r="AI5" i="19"/>
  <c r="AJ5" i="19"/>
  <c r="AG6" i="19"/>
  <c r="AH6" i="19"/>
  <c r="AI6" i="19"/>
  <c r="AJ6" i="19"/>
  <c r="AG7" i="19"/>
  <c r="AH7" i="19"/>
  <c r="AI7" i="19"/>
  <c r="AJ7" i="19"/>
  <c r="AG8" i="19"/>
  <c r="AH8" i="19"/>
  <c r="AI8" i="19"/>
  <c r="AJ8" i="19"/>
  <c r="AG9" i="19"/>
  <c r="AH9" i="19"/>
  <c r="AI9" i="19"/>
  <c r="AJ9" i="19"/>
  <c r="AG10" i="19"/>
  <c r="AH10" i="19"/>
  <c r="AI10" i="19"/>
  <c r="AJ10" i="19"/>
  <c r="AG11" i="19"/>
  <c r="AH11" i="19"/>
  <c r="AI11" i="19"/>
  <c r="AJ11" i="19"/>
  <c r="AG12" i="19"/>
  <c r="AH12" i="19"/>
  <c r="AI12" i="19"/>
  <c r="AJ12" i="19"/>
  <c r="AG13" i="19"/>
  <c r="AH13" i="19"/>
  <c r="AI13" i="19"/>
  <c r="AJ13" i="19"/>
  <c r="AG14" i="19"/>
  <c r="AH14" i="19"/>
  <c r="AI14" i="19"/>
  <c r="AJ14" i="19"/>
  <c r="AG15" i="19"/>
  <c r="AH15" i="19"/>
  <c r="AI15" i="19"/>
  <c r="AJ15" i="19"/>
  <c r="AG16" i="19"/>
  <c r="AH16" i="19"/>
  <c r="AI16" i="19"/>
  <c r="AJ16" i="19"/>
  <c r="AG17" i="19"/>
  <c r="AH17" i="19"/>
  <c r="AI17" i="19"/>
  <c r="AJ17" i="19"/>
  <c r="AG18" i="19"/>
  <c r="AH18" i="19"/>
  <c r="AI18" i="19"/>
  <c r="AJ18" i="19"/>
  <c r="AG19" i="19"/>
  <c r="AH19" i="19"/>
  <c r="AI19" i="19"/>
  <c r="AJ19" i="19"/>
  <c r="AG20" i="19"/>
  <c r="AH20" i="19"/>
  <c r="AI20" i="19"/>
  <c r="AJ20" i="19"/>
  <c r="AG21" i="19"/>
  <c r="AH21" i="19"/>
  <c r="AI21" i="19"/>
  <c r="AJ21" i="19"/>
  <c r="AG22" i="19"/>
  <c r="AH22" i="19"/>
  <c r="AI22" i="19"/>
  <c r="AJ22" i="19"/>
  <c r="AG23" i="19"/>
  <c r="AH23" i="19"/>
  <c r="AI23" i="19"/>
  <c r="AJ23" i="19"/>
  <c r="AG24" i="19"/>
  <c r="AH24" i="19"/>
  <c r="AI24" i="19"/>
  <c r="AJ24" i="19"/>
  <c r="AG25" i="19"/>
  <c r="AH25" i="19"/>
  <c r="AI25" i="19"/>
  <c r="AJ25" i="19"/>
  <c r="AG26" i="19"/>
  <c r="AH26" i="19"/>
  <c r="AI26" i="19"/>
  <c r="AJ26" i="19"/>
  <c r="AG27" i="19"/>
  <c r="AH27" i="19"/>
  <c r="AI27" i="19"/>
  <c r="AJ27" i="19"/>
  <c r="AG28" i="19"/>
  <c r="AH28" i="19"/>
  <c r="AI28" i="19"/>
  <c r="AJ28" i="19"/>
  <c r="AG29" i="19"/>
  <c r="AH29" i="19"/>
  <c r="AI29" i="19"/>
  <c r="AJ29" i="19"/>
  <c r="AG30" i="19"/>
  <c r="AH30" i="19"/>
  <c r="AI30" i="19"/>
  <c r="AJ30" i="19"/>
  <c r="AG31" i="19"/>
  <c r="AH31" i="19"/>
  <c r="AI31" i="19"/>
  <c r="AJ31" i="19"/>
  <c r="AG32" i="19"/>
  <c r="AH32" i="19"/>
  <c r="AI32" i="19"/>
  <c r="AJ32" i="19"/>
  <c r="AG33" i="19"/>
  <c r="AH33" i="19"/>
  <c r="AI33" i="19"/>
  <c r="AJ33" i="19"/>
  <c r="AG34" i="19"/>
  <c r="AH34" i="19"/>
  <c r="AI34" i="19"/>
  <c r="AJ34" i="19"/>
  <c r="AG35" i="19"/>
  <c r="AH35" i="19"/>
  <c r="AI35" i="19"/>
  <c r="AJ35" i="19"/>
  <c r="AG36" i="19"/>
  <c r="AH36" i="19"/>
  <c r="AI36" i="19"/>
  <c r="AJ36" i="19"/>
  <c r="AG37" i="19"/>
  <c r="AH37" i="19"/>
  <c r="AI37" i="19"/>
  <c r="AJ37" i="19"/>
  <c r="AG38" i="19"/>
  <c r="AH38" i="19"/>
  <c r="AI38" i="19"/>
  <c r="AJ38" i="19"/>
  <c r="AG39" i="19"/>
  <c r="AH39" i="19"/>
  <c r="AI39" i="19"/>
  <c r="AJ39" i="19"/>
  <c r="AG40" i="19"/>
  <c r="AH40" i="19"/>
  <c r="AI40" i="19"/>
  <c r="AJ40" i="19"/>
  <c r="AG41" i="19"/>
  <c r="AH41" i="19"/>
  <c r="AI41" i="19"/>
  <c r="AJ41" i="19"/>
  <c r="AG42" i="19"/>
  <c r="AH42" i="19"/>
  <c r="AI42" i="19"/>
  <c r="AJ42" i="19"/>
  <c r="AG43" i="19"/>
  <c r="AH43" i="19"/>
  <c r="AI43" i="19"/>
  <c r="AJ43" i="19"/>
  <c r="AG44" i="19"/>
  <c r="AH44" i="19"/>
  <c r="AI44" i="19"/>
  <c r="AJ44" i="19"/>
  <c r="AG45" i="19"/>
  <c r="AH45" i="19"/>
  <c r="AI45" i="19"/>
  <c r="AJ45" i="19"/>
  <c r="AG46" i="19"/>
  <c r="AH46" i="19"/>
  <c r="AI46" i="19"/>
  <c r="AJ46" i="19"/>
  <c r="AG47" i="19"/>
  <c r="AH47" i="19"/>
  <c r="AI47" i="19"/>
  <c r="AJ47" i="19"/>
  <c r="AG48" i="19"/>
  <c r="AH48" i="19"/>
  <c r="AI48" i="19"/>
  <c r="AJ48" i="19"/>
  <c r="AG49" i="19"/>
  <c r="AH49" i="19"/>
  <c r="AI49" i="19"/>
  <c r="AJ49" i="19"/>
  <c r="AG50" i="19"/>
  <c r="AH50" i="19"/>
  <c r="AI50" i="19"/>
  <c r="AJ50" i="19"/>
  <c r="AG51" i="19"/>
  <c r="AH51" i="19"/>
  <c r="AI51" i="19"/>
  <c r="AJ51" i="19"/>
  <c r="AG52" i="19"/>
  <c r="AH52" i="19"/>
  <c r="AI52" i="19"/>
  <c r="AJ52" i="19"/>
  <c r="AG53" i="19"/>
  <c r="AH53" i="19"/>
  <c r="AI53" i="19"/>
  <c r="AJ53" i="19"/>
  <c r="AG54" i="19"/>
  <c r="AH54" i="19"/>
  <c r="AI54" i="19"/>
  <c r="AJ54" i="19"/>
  <c r="AG55" i="19"/>
  <c r="AH55" i="19"/>
  <c r="AI55" i="19"/>
  <c r="AJ55" i="19"/>
  <c r="AG56" i="19"/>
  <c r="AH56" i="19"/>
  <c r="AI56" i="19"/>
  <c r="AJ56" i="19"/>
  <c r="AG57" i="19"/>
  <c r="AH57" i="19"/>
  <c r="AI57" i="19"/>
  <c r="AJ57" i="19"/>
  <c r="AG58" i="19"/>
  <c r="AH58" i="19"/>
  <c r="AI58" i="19"/>
  <c r="AJ58" i="19"/>
  <c r="AG59" i="19"/>
  <c r="AH59" i="19"/>
  <c r="AI59" i="19"/>
  <c r="AJ59" i="19"/>
  <c r="AG60" i="19"/>
  <c r="AH60" i="19"/>
  <c r="AI60" i="19"/>
  <c r="AJ60" i="19"/>
  <c r="AG61" i="19"/>
  <c r="AH61" i="19"/>
  <c r="AI61" i="19"/>
  <c r="AJ61" i="19"/>
  <c r="AG62" i="19"/>
  <c r="AH62" i="19"/>
  <c r="AI62" i="19"/>
  <c r="AJ62" i="19"/>
  <c r="AG63" i="19"/>
  <c r="AH63" i="19"/>
  <c r="AI63" i="19"/>
  <c r="AJ63" i="19"/>
  <c r="AG64" i="19"/>
  <c r="AH64" i="19"/>
  <c r="AI64" i="19"/>
  <c r="AJ64" i="19"/>
  <c r="AG65" i="19"/>
  <c r="AH65" i="19"/>
  <c r="AI65" i="19"/>
  <c r="AJ65" i="19"/>
  <c r="AG66" i="19"/>
  <c r="AH66" i="19"/>
  <c r="AI66" i="19"/>
  <c r="AJ66" i="19"/>
  <c r="AG67" i="19"/>
  <c r="AH67" i="19"/>
  <c r="AI67" i="19"/>
  <c r="AJ67" i="19"/>
  <c r="AG68" i="19"/>
  <c r="AH68" i="19"/>
  <c r="AI68" i="19"/>
  <c r="AJ68" i="19"/>
  <c r="AG69" i="19"/>
  <c r="AH69" i="19"/>
  <c r="AI69" i="19"/>
  <c r="AJ69" i="19"/>
  <c r="AG70" i="19"/>
  <c r="AH70" i="19"/>
  <c r="AI70" i="19"/>
  <c r="AJ70" i="19"/>
  <c r="AG71" i="19"/>
  <c r="AH71" i="19"/>
  <c r="AI71" i="19"/>
  <c r="AJ71" i="19"/>
  <c r="AG72" i="19"/>
  <c r="AH72" i="19"/>
  <c r="AI72" i="19"/>
  <c r="AJ72" i="19"/>
  <c r="AG73" i="19"/>
  <c r="AH73" i="19"/>
  <c r="AI73" i="19"/>
  <c r="AJ73" i="19"/>
  <c r="AG74" i="19"/>
  <c r="AH74" i="19"/>
  <c r="AI74" i="19"/>
  <c r="AJ74" i="19"/>
  <c r="AG75" i="19"/>
  <c r="AH75" i="19"/>
  <c r="AI75" i="19"/>
  <c r="AJ75" i="19"/>
  <c r="AG76" i="19"/>
  <c r="AH76" i="19"/>
  <c r="AI76" i="19"/>
  <c r="AJ76" i="19"/>
  <c r="AG77" i="19"/>
  <c r="AH77" i="19"/>
  <c r="AI77" i="19"/>
  <c r="AJ77" i="19"/>
  <c r="AG78" i="19"/>
  <c r="AH78" i="19"/>
  <c r="AI78" i="19"/>
  <c r="AJ78" i="19"/>
  <c r="AG79" i="19"/>
  <c r="AH79" i="19"/>
  <c r="AI79" i="19"/>
  <c r="AJ79" i="19"/>
  <c r="AG80" i="19"/>
  <c r="AH80" i="19"/>
  <c r="AI80" i="19"/>
  <c r="AJ80" i="19"/>
  <c r="AG81" i="19"/>
  <c r="AH81" i="19"/>
  <c r="AI81" i="19"/>
  <c r="AJ81" i="19"/>
  <c r="AG82" i="19"/>
  <c r="AH82" i="19"/>
  <c r="AI82" i="19"/>
  <c r="AJ82" i="19"/>
  <c r="AG83" i="19"/>
  <c r="AH83" i="19"/>
  <c r="AI83" i="19"/>
  <c r="AJ83" i="19"/>
  <c r="AG84" i="19"/>
  <c r="AH84" i="19"/>
  <c r="AI84" i="19"/>
  <c r="AJ84" i="19"/>
  <c r="AG85" i="19"/>
  <c r="AH85" i="19"/>
  <c r="AI85" i="19"/>
  <c r="AJ85" i="19"/>
  <c r="AG86" i="19"/>
  <c r="AH86" i="19"/>
  <c r="AI86" i="19"/>
  <c r="AJ86" i="19"/>
  <c r="AG87" i="19"/>
  <c r="AH87" i="19"/>
  <c r="AI87" i="19"/>
  <c r="AJ87" i="19"/>
  <c r="AG88" i="19"/>
  <c r="AH88" i="19"/>
  <c r="AI88" i="19"/>
  <c r="AJ88" i="19"/>
  <c r="AG89" i="19"/>
  <c r="AH89" i="19"/>
  <c r="AI89" i="19"/>
  <c r="AJ89" i="19"/>
  <c r="AG90" i="19"/>
  <c r="AH90" i="19"/>
  <c r="AI90" i="19"/>
  <c r="AJ90" i="19"/>
  <c r="AH3" i="19"/>
  <c r="AJ3" i="19"/>
  <c r="F35" i="71" l="1"/>
  <c r="AN37" i="19"/>
  <c r="AN28" i="19"/>
  <c r="AN66" i="19"/>
  <c r="AN90" i="19"/>
  <c r="AN78" i="19"/>
  <c r="AN54" i="19"/>
  <c r="AN51" i="19"/>
  <c r="AN42" i="19"/>
  <c r="AN15" i="19"/>
  <c r="AN12" i="19"/>
  <c r="AN87" i="19"/>
  <c r="AN81" i="19"/>
  <c r="AN27" i="19"/>
  <c r="AN89" i="19"/>
  <c r="AN68" i="19"/>
  <c r="AN56" i="19"/>
  <c r="AN53" i="19"/>
  <c r="AN44" i="19"/>
  <c r="AN41" i="19"/>
  <c r="AN32" i="19"/>
  <c r="AN17" i="19"/>
  <c r="AN11" i="19"/>
  <c r="AN52" i="19"/>
  <c r="AN40" i="19"/>
  <c r="AN16" i="19"/>
  <c r="AN83" i="19"/>
  <c r="AN62" i="19"/>
  <c r="AN50" i="19"/>
  <c r="AN29" i="19"/>
  <c r="AN82" i="19"/>
  <c r="AN67" i="19"/>
  <c r="AN34" i="19"/>
  <c r="AN19" i="19"/>
  <c r="AN7" i="19"/>
  <c r="AN86" i="19"/>
  <c r="AN80" i="19"/>
  <c r="AN74" i="19"/>
  <c r="AN71" i="19"/>
  <c r="AN65" i="19"/>
  <c r="AN59" i="19"/>
  <c r="AN47" i="19"/>
  <c r="AN35" i="19"/>
  <c r="AN26" i="19"/>
  <c r="AN20" i="19"/>
  <c r="AN14" i="19"/>
  <c r="AN5" i="19"/>
  <c r="AN85" i="19"/>
  <c r="AN79" i="19"/>
  <c r="AN76" i="19"/>
  <c r="AN70" i="19"/>
  <c r="AN64" i="19"/>
  <c r="AN61" i="19"/>
  <c r="AN58" i="19"/>
  <c r="AN49" i="19"/>
  <c r="AN46" i="19"/>
  <c r="AN43" i="19"/>
  <c r="AN25" i="19"/>
  <c r="AN22" i="19"/>
  <c r="AN10" i="19"/>
  <c r="AN4" i="19"/>
  <c r="AN77" i="19"/>
  <c r="AN38" i="19"/>
  <c r="AN23" i="19"/>
  <c r="AN8" i="19"/>
  <c r="AN88" i="19"/>
  <c r="AN73" i="19"/>
  <c r="AN55" i="19"/>
  <c r="AN31" i="19"/>
  <c r="AN13" i="19"/>
  <c r="AN84" i="19"/>
  <c r="AN75" i="19"/>
  <c r="AN72" i="19"/>
  <c r="AN69" i="19"/>
  <c r="AN63" i="19"/>
  <c r="AN60" i="19"/>
  <c r="AN57" i="19"/>
  <c r="AN48" i="19"/>
  <c r="AN45" i="19"/>
  <c r="AN39" i="19"/>
  <c r="AN36" i="19"/>
  <c r="AN33" i="19"/>
  <c r="AN30" i="19"/>
  <c r="AN24" i="19"/>
  <c r="AN21" i="19"/>
  <c r="AN18" i="19"/>
  <c r="AN9" i="19"/>
  <c r="AN6" i="19"/>
  <c r="E13" i="70"/>
  <c r="D13" i="70"/>
  <c r="U8" i="51"/>
  <c r="G18" i="71" s="1"/>
  <c r="U9" i="51"/>
  <c r="H18" i="71" s="1"/>
  <c r="U10" i="51"/>
  <c r="I18" i="71" s="1"/>
  <c r="U11" i="51"/>
  <c r="J18" i="71" s="1"/>
  <c r="U12" i="51"/>
  <c r="K18" i="71" s="1"/>
  <c r="U13" i="51"/>
  <c r="L18" i="71" s="1"/>
  <c r="U14" i="51"/>
  <c r="M18" i="71" s="1"/>
  <c r="U15" i="51"/>
  <c r="N18" i="71" s="1"/>
  <c r="U16" i="51"/>
  <c r="O18" i="71" s="1"/>
  <c r="U17" i="51"/>
  <c r="P18" i="71" s="1"/>
  <c r="U18" i="51"/>
  <c r="Q18" i="71" s="1"/>
  <c r="U19" i="51"/>
  <c r="R18" i="71" s="1"/>
  <c r="U20" i="51"/>
  <c r="S18" i="71" s="1"/>
  <c r="U21" i="51"/>
  <c r="T18" i="71" s="1"/>
  <c r="U22" i="51"/>
  <c r="U18" i="71" s="1"/>
  <c r="U23" i="51"/>
  <c r="V18" i="71" s="1"/>
  <c r="U24" i="51"/>
  <c r="W18" i="71" s="1"/>
  <c r="U25" i="51"/>
  <c r="X18" i="71" s="1"/>
  <c r="U26" i="51"/>
  <c r="Y18" i="71" s="1"/>
  <c r="U27" i="51"/>
  <c r="Z18" i="71" s="1"/>
  <c r="U28" i="51"/>
  <c r="AA18" i="71" s="1"/>
  <c r="U29" i="51"/>
  <c r="AB18" i="71" s="1"/>
  <c r="U30" i="51"/>
  <c r="AC18" i="71" s="1"/>
  <c r="U31" i="51"/>
  <c r="AD18" i="71" s="1"/>
  <c r="U32" i="51"/>
  <c r="AE18" i="71" s="1"/>
  <c r="U33" i="51"/>
  <c r="AF18" i="71" s="1"/>
  <c r="U34" i="51"/>
  <c r="AG18" i="71" s="1"/>
  <c r="U35" i="51"/>
  <c r="AH18" i="71" s="1"/>
  <c r="U36" i="51"/>
  <c r="AI18" i="71" s="1"/>
  <c r="U37" i="51"/>
  <c r="AJ18" i="71" s="1"/>
  <c r="U38" i="51"/>
  <c r="AK18" i="71" s="1"/>
  <c r="U39" i="51"/>
  <c r="AL18" i="71" s="1"/>
  <c r="U40" i="51"/>
  <c r="AM18" i="71" s="1"/>
  <c r="U41" i="51"/>
  <c r="AN18" i="71" s="1"/>
  <c r="U42" i="51"/>
  <c r="AO18" i="71" s="1"/>
  <c r="U43" i="51"/>
  <c r="AP18" i="71" s="1"/>
  <c r="U44" i="51"/>
  <c r="AQ18" i="71" s="1"/>
  <c r="U45" i="51"/>
  <c r="AR18" i="71" s="1"/>
  <c r="U46" i="51"/>
  <c r="AS18" i="71" s="1"/>
  <c r="U47" i="51"/>
  <c r="AT18" i="71" s="1"/>
  <c r="U48" i="51"/>
  <c r="AU18" i="71" s="1"/>
  <c r="U49" i="51"/>
  <c r="AV18" i="71" s="1"/>
  <c r="U50" i="51"/>
  <c r="AW18" i="71" s="1"/>
  <c r="U51" i="51"/>
  <c r="AX18" i="71" s="1"/>
  <c r="U52" i="51"/>
  <c r="AY18" i="71" s="1"/>
  <c r="U53" i="51"/>
  <c r="AZ18" i="71" s="1"/>
  <c r="U54" i="51"/>
  <c r="BA18" i="71" s="1"/>
  <c r="U55" i="51"/>
  <c r="BB18" i="71" s="1"/>
  <c r="U56" i="51"/>
  <c r="BC18" i="71" s="1"/>
  <c r="U57" i="51"/>
  <c r="BD18" i="71" s="1"/>
  <c r="U58" i="51"/>
  <c r="BE18" i="71" s="1"/>
  <c r="U59" i="51"/>
  <c r="BF18" i="71" s="1"/>
  <c r="U60" i="51"/>
  <c r="BG18" i="71" s="1"/>
  <c r="U61" i="51"/>
  <c r="BH18" i="71" s="1"/>
  <c r="U62" i="51"/>
  <c r="BI18" i="71" s="1"/>
  <c r="U63" i="51"/>
  <c r="BJ18" i="71" s="1"/>
  <c r="U64" i="51"/>
  <c r="BK18" i="71" s="1"/>
  <c r="U65" i="51"/>
  <c r="BL18" i="71" s="1"/>
  <c r="U66" i="51"/>
  <c r="BM18" i="71" s="1"/>
  <c r="U67" i="51"/>
  <c r="BN18" i="71" s="1"/>
  <c r="U68" i="51"/>
  <c r="BO18" i="71" s="1"/>
  <c r="U69" i="51"/>
  <c r="BP18" i="71" s="1"/>
  <c r="U70" i="51"/>
  <c r="BQ18" i="71" s="1"/>
  <c r="U71" i="51"/>
  <c r="BR18" i="71" s="1"/>
  <c r="U72" i="51"/>
  <c r="BS18" i="71" s="1"/>
  <c r="U73" i="51"/>
  <c r="BT18" i="71" s="1"/>
  <c r="U74" i="51"/>
  <c r="BU18" i="71" s="1"/>
  <c r="U75" i="51"/>
  <c r="BV18" i="71" s="1"/>
  <c r="U76" i="51"/>
  <c r="BW18" i="71" s="1"/>
  <c r="U77" i="51"/>
  <c r="BX18" i="71" s="1"/>
  <c r="U78" i="51"/>
  <c r="BY18" i="71" s="1"/>
  <c r="U79" i="51"/>
  <c r="BZ18" i="71" s="1"/>
  <c r="U80" i="51"/>
  <c r="CA18" i="71" s="1"/>
  <c r="U81" i="51"/>
  <c r="CB18" i="71" s="1"/>
  <c r="U82" i="51"/>
  <c r="CC18" i="71" s="1"/>
  <c r="U83" i="51"/>
  <c r="CD18" i="71" s="1"/>
  <c r="U84" i="51"/>
  <c r="CE18" i="71" s="1"/>
  <c r="U85" i="51"/>
  <c r="CF18" i="71" s="1"/>
  <c r="U86" i="51"/>
  <c r="CG18" i="71" s="1"/>
  <c r="U87" i="51"/>
  <c r="CH18" i="71" s="1"/>
  <c r="U88" i="51"/>
  <c r="CI18" i="71" s="1"/>
  <c r="U89" i="51"/>
  <c r="CJ18" i="71" s="1"/>
  <c r="U90" i="51"/>
  <c r="CK18" i="71" s="1"/>
  <c r="U91" i="51"/>
  <c r="CL18" i="71" s="1"/>
  <c r="U92" i="51"/>
  <c r="CM18" i="71" s="1"/>
  <c r="U93" i="51"/>
  <c r="CN18" i="71" s="1"/>
  <c r="U94" i="51"/>
  <c r="CO18" i="71" s="1"/>
  <c r="AE95" i="51"/>
  <c r="AF95" i="51"/>
  <c r="F13" i="70" l="1"/>
  <c r="G13" i="70"/>
  <c r="H13" i="70" s="1"/>
  <c r="F18" i="50" l="1"/>
  <c r="H4" i="19" l="1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3" i="19"/>
  <c r="S3" i="19"/>
  <c r="W3" i="19" s="1"/>
  <c r="AA13" i="51" l="1"/>
  <c r="L20" i="71" s="1"/>
  <c r="AA14" i="51"/>
  <c r="M20" i="71" s="1"/>
  <c r="AA15" i="51"/>
  <c r="N20" i="71" s="1"/>
  <c r="AA16" i="51"/>
  <c r="O20" i="71" s="1"/>
  <c r="AA17" i="51"/>
  <c r="P20" i="71" s="1"/>
  <c r="AA18" i="51"/>
  <c r="Q20" i="71" s="1"/>
  <c r="AA19" i="51"/>
  <c r="R20" i="71" s="1"/>
  <c r="AA20" i="51"/>
  <c r="S20" i="71" s="1"/>
  <c r="AA21" i="51"/>
  <c r="T20" i="71" s="1"/>
  <c r="AA22" i="51"/>
  <c r="U20" i="71" s="1"/>
  <c r="AA23" i="51"/>
  <c r="V20" i="71" s="1"/>
  <c r="AA24" i="51"/>
  <c r="W20" i="71" s="1"/>
  <c r="AA25" i="51"/>
  <c r="X20" i="71" s="1"/>
  <c r="AA26" i="51"/>
  <c r="Y20" i="71" s="1"/>
  <c r="AA27" i="51"/>
  <c r="Z20" i="71" s="1"/>
  <c r="AA28" i="51"/>
  <c r="AA20" i="71" s="1"/>
  <c r="AA29" i="51"/>
  <c r="AB20" i="71" s="1"/>
  <c r="AA30" i="51"/>
  <c r="AC20" i="71" s="1"/>
  <c r="AA31" i="51"/>
  <c r="AD20" i="71" s="1"/>
  <c r="AA32" i="51"/>
  <c r="AE20" i="71" s="1"/>
  <c r="AA33" i="51"/>
  <c r="AF20" i="71" s="1"/>
  <c r="AA34" i="51"/>
  <c r="AG20" i="71" s="1"/>
  <c r="AA35" i="51"/>
  <c r="AH20" i="71" s="1"/>
  <c r="AA36" i="51"/>
  <c r="AI20" i="71" s="1"/>
  <c r="AA37" i="51"/>
  <c r="AJ20" i="71" s="1"/>
  <c r="AA38" i="51"/>
  <c r="AK20" i="71" s="1"/>
  <c r="AA39" i="51"/>
  <c r="AL20" i="71" s="1"/>
  <c r="AA40" i="51"/>
  <c r="AM20" i="71" s="1"/>
  <c r="AA41" i="51"/>
  <c r="AN20" i="71" s="1"/>
  <c r="AA42" i="51"/>
  <c r="AO20" i="71" s="1"/>
  <c r="AA43" i="51"/>
  <c r="AP20" i="71" s="1"/>
  <c r="AA44" i="51"/>
  <c r="AQ20" i="71" s="1"/>
  <c r="AA45" i="51"/>
  <c r="AR20" i="71" s="1"/>
  <c r="AA46" i="51"/>
  <c r="AS20" i="71" s="1"/>
  <c r="AA47" i="51"/>
  <c r="AT20" i="71" s="1"/>
  <c r="AA48" i="51"/>
  <c r="AU20" i="71" s="1"/>
  <c r="AA49" i="51"/>
  <c r="AV20" i="71" s="1"/>
  <c r="AA50" i="51"/>
  <c r="AW20" i="71" s="1"/>
  <c r="AA51" i="51"/>
  <c r="AX20" i="71" s="1"/>
  <c r="AA52" i="51"/>
  <c r="AY20" i="71" s="1"/>
  <c r="AA53" i="51"/>
  <c r="AZ20" i="71" s="1"/>
  <c r="AA54" i="51"/>
  <c r="BA20" i="71" s="1"/>
  <c r="AA55" i="51"/>
  <c r="BB20" i="71" s="1"/>
  <c r="AA56" i="51"/>
  <c r="BC20" i="71" s="1"/>
  <c r="AA57" i="51"/>
  <c r="BD20" i="71" s="1"/>
  <c r="AA58" i="51"/>
  <c r="BE20" i="71" s="1"/>
  <c r="AA59" i="51"/>
  <c r="BF20" i="71" s="1"/>
  <c r="AA60" i="51"/>
  <c r="BG20" i="71" s="1"/>
  <c r="AA61" i="51"/>
  <c r="BH20" i="71" s="1"/>
  <c r="AA62" i="51"/>
  <c r="BI20" i="71" s="1"/>
  <c r="AA63" i="51"/>
  <c r="BJ20" i="71" s="1"/>
  <c r="AA64" i="51"/>
  <c r="BK20" i="71" s="1"/>
  <c r="AA65" i="51"/>
  <c r="BL20" i="71" s="1"/>
  <c r="AA66" i="51"/>
  <c r="BM20" i="71" s="1"/>
  <c r="AA67" i="51"/>
  <c r="BN20" i="71" s="1"/>
  <c r="AA68" i="51"/>
  <c r="BO20" i="71" s="1"/>
  <c r="AA69" i="51"/>
  <c r="BP20" i="71" s="1"/>
  <c r="AA70" i="51"/>
  <c r="BQ20" i="71" s="1"/>
  <c r="AA71" i="51"/>
  <c r="BR20" i="71" s="1"/>
  <c r="AA72" i="51"/>
  <c r="BS20" i="71" s="1"/>
  <c r="AA73" i="51"/>
  <c r="BT20" i="71" s="1"/>
  <c r="AA74" i="51"/>
  <c r="BU20" i="71" s="1"/>
  <c r="AA75" i="51"/>
  <c r="BV20" i="71" s="1"/>
  <c r="AA76" i="51"/>
  <c r="BW20" i="71" s="1"/>
  <c r="AA77" i="51"/>
  <c r="BX20" i="71" s="1"/>
  <c r="AA78" i="51"/>
  <c r="BY20" i="71" s="1"/>
  <c r="AA79" i="51"/>
  <c r="BZ20" i="71" s="1"/>
  <c r="AA80" i="51"/>
  <c r="CA20" i="71" s="1"/>
  <c r="AA81" i="51"/>
  <c r="CB20" i="71" s="1"/>
  <c r="AA82" i="51"/>
  <c r="CC20" i="71" s="1"/>
  <c r="AA83" i="51"/>
  <c r="CD20" i="71" s="1"/>
  <c r="AA84" i="51"/>
  <c r="CE20" i="71" s="1"/>
  <c r="AA85" i="51"/>
  <c r="CF20" i="71" s="1"/>
  <c r="AA86" i="51"/>
  <c r="CG20" i="71" s="1"/>
  <c r="AA87" i="51"/>
  <c r="CH20" i="71" s="1"/>
  <c r="AA88" i="51"/>
  <c r="CI20" i="71" s="1"/>
  <c r="AA89" i="51"/>
  <c r="CJ20" i="71" s="1"/>
  <c r="AA90" i="51"/>
  <c r="CK20" i="71" s="1"/>
  <c r="AA91" i="51"/>
  <c r="CL20" i="71" s="1"/>
  <c r="AA92" i="51"/>
  <c r="CM20" i="71" s="1"/>
  <c r="AA93" i="51"/>
  <c r="CN20" i="71" s="1"/>
  <c r="AA94" i="51"/>
  <c r="CO20" i="71" s="1"/>
  <c r="AA12" i="51"/>
  <c r="K20" i="71" s="1"/>
  <c r="AA11" i="51"/>
  <c r="J20" i="71" s="1"/>
  <c r="AA10" i="51"/>
  <c r="I20" i="71" s="1"/>
  <c r="AA9" i="51"/>
  <c r="H20" i="71" s="1"/>
  <c r="AA8" i="51"/>
  <c r="G20" i="71" s="1"/>
  <c r="X13" i="51"/>
  <c r="L19" i="71" s="1"/>
  <c r="X14" i="51"/>
  <c r="M19" i="71" s="1"/>
  <c r="X15" i="51"/>
  <c r="N19" i="71" s="1"/>
  <c r="X16" i="51"/>
  <c r="O19" i="71" s="1"/>
  <c r="X17" i="51"/>
  <c r="P19" i="71" s="1"/>
  <c r="X18" i="51"/>
  <c r="Q19" i="71" s="1"/>
  <c r="X19" i="51"/>
  <c r="R19" i="71" s="1"/>
  <c r="X20" i="51"/>
  <c r="S19" i="71" s="1"/>
  <c r="X21" i="51"/>
  <c r="T19" i="71" s="1"/>
  <c r="X22" i="51"/>
  <c r="U19" i="71" s="1"/>
  <c r="X23" i="51"/>
  <c r="V19" i="71" s="1"/>
  <c r="X24" i="51"/>
  <c r="W19" i="71" s="1"/>
  <c r="X25" i="51"/>
  <c r="X19" i="71" s="1"/>
  <c r="X26" i="51"/>
  <c r="Y19" i="71" s="1"/>
  <c r="X27" i="51"/>
  <c r="Z19" i="71" s="1"/>
  <c r="X28" i="51"/>
  <c r="AA19" i="71" s="1"/>
  <c r="X29" i="51"/>
  <c r="AB19" i="71" s="1"/>
  <c r="X30" i="51"/>
  <c r="AC19" i="71" s="1"/>
  <c r="X31" i="51"/>
  <c r="AD19" i="71" s="1"/>
  <c r="X32" i="51"/>
  <c r="AE19" i="71" s="1"/>
  <c r="X33" i="51"/>
  <c r="AF19" i="71" s="1"/>
  <c r="X34" i="51"/>
  <c r="AG19" i="71" s="1"/>
  <c r="X35" i="51"/>
  <c r="AH19" i="71" s="1"/>
  <c r="X36" i="51"/>
  <c r="AI19" i="71" s="1"/>
  <c r="X37" i="51"/>
  <c r="AJ19" i="71" s="1"/>
  <c r="X38" i="51"/>
  <c r="AK19" i="71" s="1"/>
  <c r="X39" i="51"/>
  <c r="AL19" i="71" s="1"/>
  <c r="X40" i="51"/>
  <c r="AM19" i="71" s="1"/>
  <c r="X41" i="51"/>
  <c r="AN19" i="71" s="1"/>
  <c r="X42" i="51"/>
  <c r="AO19" i="71" s="1"/>
  <c r="X43" i="51"/>
  <c r="AP19" i="71" s="1"/>
  <c r="X44" i="51"/>
  <c r="AQ19" i="71" s="1"/>
  <c r="X45" i="51"/>
  <c r="AR19" i="71" s="1"/>
  <c r="X46" i="51"/>
  <c r="AS19" i="71" s="1"/>
  <c r="X47" i="51"/>
  <c r="AT19" i="71" s="1"/>
  <c r="X48" i="51"/>
  <c r="AU19" i="71" s="1"/>
  <c r="X49" i="51"/>
  <c r="AV19" i="71" s="1"/>
  <c r="X50" i="51"/>
  <c r="AW19" i="71" s="1"/>
  <c r="X51" i="51"/>
  <c r="AX19" i="71" s="1"/>
  <c r="X52" i="51"/>
  <c r="AY19" i="71" s="1"/>
  <c r="X53" i="51"/>
  <c r="AZ19" i="71" s="1"/>
  <c r="X54" i="51"/>
  <c r="BA19" i="71" s="1"/>
  <c r="X55" i="51"/>
  <c r="BB19" i="71" s="1"/>
  <c r="X56" i="51"/>
  <c r="BC19" i="71" s="1"/>
  <c r="X57" i="51"/>
  <c r="BD19" i="71" s="1"/>
  <c r="X58" i="51"/>
  <c r="BE19" i="71" s="1"/>
  <c r="X59" i="51"/>
  <c r="BF19" i="71" s="1"/>
  <c r="X60" i="51"/>
  <c r="BG19" i="71" s="1"/>
  <c r="X61" i="51"/>
  <c r="BH19" i="71" s="1"/>
  <c r="X62" i="51"/>
  <c r="BI19" i="71" s="1"/>
  <c r="X63" i="51"/>
  <c r="BJ19" i="71" s="1"/>
  <c r="X64" i="51"/>
  <c r="BK19" i="71" s="1"/>
  <c r="X65" i="51"/>
  <c r="BL19" i="71" s="1"/>
  <c r="X66" i="51"/>
  <c r="BM19" i="71" s="1"/>
  <c r="X67" i="51"/>
  <c r="BN19" i="71" s="1"/>
  <c r="X68" i="51"/>
  <c r="BO19" i="71" s="1"/>
  <c r="X69" i="51"/>
  <c r="BP19" i="71" s="1"/>
  <c r="X70" i="51"/>
  <c r="BQ19" i="71" s="1"/>
  <c r="X71" i="51"/>
  <c r="BR19" i="71" s="1"/>
  <c r="X72" i="51"/>
  <c r="BS19" i="71" s="1"/>
  <c r="X73" i="51"/>
  <c r="BT19" i="71" s="1"/>
  <c r="X74" i="51"/>
  <c r="BU19" i="71" s="1"/>
  <c r="X75" i="51"/>
  <c r="BV19" i="71" s="1"/>
  <c r="X76" i="51"/>
  <c r="BW19" i="71" s="1"/>
  <c r="X77" i="51"/>
  <c r="BX19" i="71" s="1"/>
  <c r="X78" i="51"/>
  <c r="BY19" i="71" s="1"/>
  <c r="X79" i="51"/>
  <c r="BZ19" i="71" s="1"/>
  <c r="X80" i="51"/>
  <c r="CA19" i="71" s="1"/>
  <c r="X81" i="51"/>
  <c r="CB19" i="71" s="1"/>
  <c r="X82" i="51"/>
  <c r="CC19" i="71" s="1"/>
  <c r="X83" i="51"/>
  <c r="CD19" i="71" s="1"/>
  <c r="X84" i="51"/>
  <c r="CE19" i="71" s="1"/>
  <c r="X85" i="51"/>
  <c r="CF19" i="71" s="1"/>
  <c r="X86" i="51"/>
  <c r="CG19" i="71" s="1"/>
  <c r="X87" i="51"/>
  <c r="CH19" i="71" s="1"/>
  <c r="X88" i="51"/>
  <c r="CI19" i="71" s="1"/>
  <c r="X89" i="51"/>
  <c r="CJ19" i="71" s="1"/>
  <c r="X90" i="51"/>
  <c r="CK19" i="71" s="1"/>
  <c r="X91" i="51"/>
  <c r="CL19" i="71" s="1"/>
  <c r="X92" i="51"/>
  <c r="CM19" i="71" s="1"/>
  <c r="X93" i="51"/>
  <c r="CN19" i="71" s="1"/>
  <c r="X94" i="51"/>
  <c r="CO19" i="71" s="1"/>
  <c r="X8" i="51"/>
  <c r="G19" i="71" s="1"/>
  <c r="X9" i="51"/>
  <c r="H19" i="71" s="1"/>
  <c r="X10" i="51"/>
  <c r="I19" i="71" s="1"/>
  <c r="X11" i="51"/>
  <c r="J19" i="71" s="1"/>
  <c r="X12" i="51"/>
  <c r="K19" i="71" s="1"/>
  <c r="X7" i="51"/>
  <c r="F19" i="71" s="1"/>
  <c r="W7" i="51"/>
  <c r="AC94" i="51"/>
  <c r="CO21" i="71" s="1"/>
  <c r="AC93" i="51"/>
  <c r="CN21" i="71" s="1"/>
  <c r="AC92" i="51"/>
  <c r="CM21" i="71" s="1"/>
  <c r="AC91" i="51"/>
  <c r="CL21" i="71" s="1"/>
  <c r="AC90" i="51"/>
  <c r="CK21" i="71" s="1"/>
  <c r="AC89" i="51"/>
  <c r="CJ21" i="71" s="1"/>
  <c r="AC88" i="51"/>
  <c r="CI21" i="71" s="1"/>
  <c r="AC87" i="51"/>
  <c r="CH21" i="71" s="1"/>
  <c r="AC86" i="51"/>
  <c r="CG21" i="71" s="1"/>
  <c r="AC85" i="51"/>
  <c r="CF21" i="71" s="1"/>
  <c r="AC84" i="51"/>
  <c r="CE21" i="71" s="1"/>
  <c r="AC83" i="51"/>
  <c r="CD21" i="71" s="1"/>
  <c r="AC82" i="51"/>
  <c r="CC21" i="71" s="1"/>
  <c r="AC81" i="51"/>
  <c r="CB21" i="71" s="1"/>
  <c r="AC80" i="51"/>
  <c r="CA21" i="71" s="1"/>
  <c r="AC79" i="51"/>
  <c r="BZ21" i="71" s="1"/>
  <c r="AC78" i="51"/>
  <c r="BY21" i="71" s="1"/>
  <c r="AC77" i="51"/>
  <c r="BX21" i="71" s="1"/>
  <c r="AC76" i="51"/>
  <c r="BW21" i="71" s="1"/>
  <c r="AC75" i="51"/>
  <c r="BV21" i="71" s="1"/>
  <c r="AC74" i="51"/>
  <c r="BU21" i="71" s="1"/>
  <c r="AC73" i="51"/>
  <c r="BT21" i="71" s="1"/>
  <c r="AC72" i="51"/>
  <c r="BS21" i="71" s="1"/>
  <c r="AC71" i="51"/>
  <c r="BR21" i="71" s="1"/>
  <c r="AC70" i="51"/>
  <c r="BQ21" i="71" s="1"/>
  <c r="AC69" i="51"/>
  <c r="BP21" i="71" s="1"/>
  <c r="AC68" i="51"/>
  <c r="BO21" i="71" s="1"/>
  <c r="AC67" i="51"/>
  <c r="BN21" i="71" s="1"/>
  <c r="AC66" i="51"/>
  <c r="BM21" i="71" s="1"/>
  <c r="AC65" i="51"/>
  <c r="BL21" i="71" s="1"/>
  <c r="AC64" i="51"/>
  <c r="BK21" i="71" s="1"/>
  <c r="AC63" i="51"/>
  <c r="BJ21" i="71" s="1"/>
  <c r="AC62" i="51"/>
  <c r="BI21" i="71" s="1"/>
  <c r="AC61" i="51"/>
  <c r="BH21" i="71" s="1"/>
  <c r="AC60" i="51"/>
  <c r="BG21" i="71" s="1"/>
  <c r="AC59" i="51"/>
  <c r="BF21" i="71" s="1"/>
  <c r="AC58" i="51"/>
  <c r="BE21" i="71" s="1"/>
  <c r="AC57" i="51"/>
  <c r="BD21" i="71" s="1"/>
  <c r="AC56" i="51"/>
  <c r="BC21" i="71" s="1"/>
  <c r="AC55" i="51"/>
  <c r="BB21" i="71" s="1"/>
  <c r="AC54" i="51"/>
  <c r="BA21" i="71" s="1"/>
  <c r="AC53" i="51"/>
  <c r="AZ21" i="71" s="1"/>
  <c r="AC52" i="51"/>
  <c r="AY21" i="71" s="1"/>
  <c r="AC51" i="51"/>
  <c r="AX21" i="71" s="1"/>
  <c r="AC50" i="51"/>
  <c r="AW21" i="71" s="1"/>
  <c r="AC49" i="51"/>
  <c r="AV21" i="71" s="1"/>
  <c r="AC48" i="51"/>
  <c r="AU21" i="71" s="1"/>
  <c r="AC47" i="51"/>
  <c r="AT21" i="71" s="1"/>
  <c r="AC46" i="51"/>
  <c r="AS21" i="71" s="1"/>
  <c r="AC45" i="51"/>
  <c r="AR21" i="71" s="1"/>
  <c r="AC44" i="51"/>
  <c r="AQ21" i="71" s="1"/>
  <c r="AC43" i="51"/>
  <c r="AP21" i="71" s="1"/>
  <c r="AC42" i="51"/>
  <c r="AO21" i="71" s="1"/>
  <c r="AC41" i="51"/>
  <c r="AN21" i="71" s="1"/>
  <c r="AC40" i="51"/>
  <c r="AM21" i="71" s="1"/>
  <c r="AC39" i="51"/>
  <c r="AL21" i="71" s="1"/>
  <c r="AC38" i="51"/>
  <c r="AK21" i="71" s="1"/>
  <c r="AC37" i="51"/>
  <c r="AJ21" i="71" s="1"/>
  <c r="AC36" i="51"/>
  <c r="AI21" i="71" s="1"/>
  <c r="AC35" i="51"/>
  <c r="AH21" i="71" s="1"/>
  <c r="AC34" i="51"/>
  <c r="AG21" i="71" s="1"/>
  <c r="AC33" i="51"/>
  <c r="AF21" i="71" s="1"/>
  <c r="AC32" i="51"/>
  <c r="AE21" i="71" s="1"/>
  <c r="AC31" i="51"/>
  <c r="AD21" i="71" s="1"/>
  <c r="AC30" i="51"/>
  <c r="AC21" i="71" s="1"/>
  <c r="AC29" i="51"/>
  <c r="AB21" i="71" s="1"/>
  <c r="AC28" i="51"/>
  <c r="AA21" i="71" s="1"/>
  <c r="AC27" i="51"/>
  <c r="Z21" i="71" s="1"/>
  <c r="AC26" i="51"/>
  <c r="Y21" i="71" s="1"/>
  <c r="AC25" i="51"/>
  <c r="X21" i="71" s="1"/>
  <c r="AC24" i="51"/>
  <c r="W21" i="71" s="1"/>
  <c r="AC23" i="51"/>
  <c r="V21" i="71" s="1"/>
  <c r="AC22" i="51"/>
  <c r="U21" i="71" s="1"/>
  <c r="AC21" i="51"/>
  <c r="T21" i="71" s="1"/>
  <c r="AC20" i="51"/>
  <c r="S21" i="71" s="1"/>
  <c r="AC19" i="51"/>
  <c r="R21" i="71" s="1"/>
  <c r="AC18" i="51"/>
  <c r="Q21" i="71" s="1"/>
  <c r="AC17" i="51"/>
  <c r="P21" i="71" s="1"/>
  <c r="AC16" i="51"/>
  <c r="O21" i="71" s="1"/>
  <c r="AC15" i="51"/>
  <c r="N21" i="71" s="1"/>
  <c r="AC14" i="51"/>
  <c r="M21" i="71" s="1"/>
  <c r="AC13" i="51"/>
  <c r="L21" i="71" s="1"/>
  <c r="AC12" i="51"/>
  <c r="K21" i="71" s="1"/>
  <c r="AC11" i="51"/>
  <c r="J21" i="71" s="1"/>
  <c r="AC10" i="51"/>
  <c r="I21" i="71" s="1"/>
  <c r="AC9" i="51"/>
  <c r="H21" i="71" s="1"/>
  <c r="AC8" i="51"/>
  <c r="G21" i="71" s="1"/>
  <c r="AC7" i="51"/>
  <c r="F21" i="71" s="1"/>
  <c r="Z94" i="51"/>
  <c r="Z93" i="51"/>
  <c r="Z92" i="51"/>
  <c r="Z91" i="51"/>
  <c r="Z90" i="51"/>
  <c r="Z89" i="51"/>
  <c r="Z88" i="51"/>
  <c r="Z87" i="51"/>
  <c r="Z86" i="51"/>
  <c r="Z85" i="51"/>
  <c r="Z84" i="51"/>
  <c r="Z83" i="51"/>
  <c r="Z82" i="51"/>
  <c r="Z81" i="51"/>
  <c r="Z80" i="51"/>
  <c r="Z79" i="51"/>
  <c r="Z78" i="51"/>
  <c r="Z77" i="51"/>
  <c r="Z76" i="51"/>
  <c r="Z75" i="51"/>
  <c r="Z74" i="51"/>
  <c r="Z73" i="51"/>
  <c r="Z72" i="51"/>
  <c r="Z71" i="51"/>
  <c r="Z70" i="51"/>
  <c r="Z69" i="51"/>
  <c r="Z68" i="51"/>
  <c r="Z67" i="51"/>
  <c r="Z66" i="51"/>
  <c r="Z65" i="51"/>
  <c r="Z64" i="51"/>
  <c r="Z63" i="51"/>
  <c r="Z62" i="51"/>
  <c r="Z61" i="51"/>
  <c r="Z60" i="51"/>
  <c r="Z59" i="51"/>
  <c r="Z58" i="51"/>
  <c r="Z57" i="51"/>
  <c r="Z56" i="51"/>
  <c r="Z55" i="51"/>
  <c r="Z54" i="51"/>
  <c r="Z53" i="51"/>
  <c r="Z52" i="51"/>
  <c r="Z51" i="51"/>
  <c r="Z50" i="51"/>
  <c r="Z49" i="51"/>
  <c r="Z48" i="51"/>
  <c r="Z47" i="51"/>
  <c r="Z46" i="51"/>
  <c r="Z45" i="51"/>
  <c r="Z44" i="51"/>
  <c r="Z43" i="51"/>
  <c r="Z42" i="51"/>
  <c r="Z41" i="51"/>
  <c r="Z40" i="51"/>
  <c r="Z39" i="51"/>
  <c r="Z38" i="51"/>
  <c r="Z37" i="51"/>
  <c r="Z36" i="51"/>
  <c r="Z35" i="51"/>
  <c r="Z34" i="51"/>
  <c r="Z33" i="51"/>
  <c r="Z32" i="51"/>
  <c r="Z31" i="51"/>
  <c r="Z30" i="51"/>
  <c r="Z29" i="51"/>
  <c r="Z28" i="51"/>
  <c r="Z27" i="51"/>
  <c r="Z26" i="51"/>
  <c r="Z25" i="51"/>
  <c r="Z24" i="51"/>
  <c r="Z23" i="51"/>
  <c r="Z22" i="51"/>
  <c r="Z21" i="51"/>
  <c r="Z20" i="51"/>
  <c r="Z19" i="51"/>
  <c r="Z18" i="51"/>
  <c r="Z17" i="51"/>
  <c r="Z16" i="51"/>
  <c r="Z15" i="51"/>
  <c r="Z14" i="51"/>
  <c r="Z13" i="51"/>
  <c r="Z12" i="51"/>
  <c r="Z11" i="51"/>
  <c r="Z10" i="51"/>
  <c r="Z9" i="51"/>
  <c r="Z8" i="51"/>
  <c r="Z7" i="51"/>
  <c r="W8" i="51"/>
  <c r="W9" i="51"/>
  <c r="W10" i="51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24" i="51"/>
  <c r="W25" i="51"/>
  <c r="W26" i="51"/>
  <c r="W27" i="51"/>
  <c r="W28" i="51"/>
  <c r="W29" i="51"/>
  <c r="W30" i="51"/>
  <c r="W31" i="51"/>
  <c r="W32" i="51"/>
  <c r="W33" i="51"/>
  <c r="W34" i="51"/>
  <c r="W35" i="51"/>
  <c r="W36" i="51"/>
  <c r="W37" i="51"/>
  <c r="W38" i="51"/>
  <c r="W39" i="51"/>
  <c r="W40" i="51"/>
  <c r="W41" i="51"/>
  <c r="W42" i="51"/>
  <c r="W43" i="51"/>
  <c r="W44" i="51"/>
  <c r="W45" i="51"/>
  <c r="W46" i="51"/>
  <c r="W47" i="51"/>
  <c r="W48" i="51"/>
  <c r="W49" i="51"/>
  <c r="W50" i="51"/>
  <c r="W51" i="51"/>
  <c r="W52" i="51"/>
  <c r="W53" i="51"/>
  <c r="W54" i="51"/>
  <c r="W55" i="51"/>
  <c r="W56" i="51"/>
  <c r="W57" i="51"/>
  <c r="W58" i="51"/>
  <c r="W59" i="51"/>
  <c r="W60" i="51"/>
  <c r="W61" i="51"/>
  <c r="W62" i="51"/>
  <c r="W63" i="51"/>
  <c r="W64" i="51"/>
  <c r="W65" i="51"/>
  <c r="W66" i="51"/>
  <c r="W67" i="51"/>
  <c r="W68" i="51"/>
  <c r="W69" i="51"/>
  <c r="W70" i="51"/>
  <c r="W71" i="51"/>
  <c r="W72" i="51"/>
  <c r="W73" i="51"/>
  <c r="W74" i="51"/>
  <c r="W75" i="51"/>
  <c r="W76" i="51"/>
  <c r="W77" i="51"/>
  <c r="W78" i="51"/>
  <c r="W79" i="51"/>
  <c r="W80" i="51"/>
  <c r="W81" i="51"/>
  <c r="W82" i="51"/>
  <c r="W83" i="51"/>
  <c r="W84" i="51"/>
  <c r="W85" i="51"/>
  <c r="W86" i="51"/>
  <c r="W87" i="51"/>
  <c r="W88" i="51"/>
  <c r="W89" i="51"/>
  <c r="W90" i="51"/>
  <c r="W91" i="51"/>
  <c r="W92" i="51"/>
  <c r="W93" i="51"/>
  <c r="W94" i="51"/>
  <c r="CB17" i="71" l="1"/>
  <c r="AR17" i="71"/>
  <c r="CK17" i="71"/>
  <c r="F17" i="71"/>
  <c r="F12" i="71" s="1"/>
  <c r="AY17" i="71"/>
  <c r="AF17" i="71"/>
  <c r="BA17" i="71"/>
  <c r="AO17" i="71"/>
  <c r="Q17" i="71"/>
  <c r="CG17" i="71"/>
  <c r="BK17" i="71"/>
  <c r="BK12" i="71"/>
  <c r="T12" i="71"/>
  <c r="T17" i="71"/>
  <c r="BP17" i="71"/>
  <c r="BP12" i="71"/>
  <c r="BD17" i="71"/>
  <c r="BD12" i="71"/>
  <c r="CM17" i="71"/>
  <c r="CA17" i="71"/>
  <c r="BO17" i="71"/>
  <c r="BC17" i="71"/>
  <c r="AQ17" i="71"/>
  <c r="AE12" i="71"/>
  <c r="AE17" i="71"/>
  <c r="S17" i="71"/>
  <c r="CN12" i="71"/>
  <c r="CN17" i="71"/>
  <c r="CL17" i="71"/>
  <c r="CL12" i="71"/>
  <c r="BZ17" i="71"/>
  <c r="BZ12" i="71"/>
  <c r="BN17" i="71"/>
  <c r="BB12" i="71"/>
  <c r="BB17" i="71"/>
  <c r="AP17" i="71"/>
  <c r="AD17" i="71"/>
  <c r="R17" i="71"/>
  <c r="R12" i="71"/>
  <c r="BY12" i="71"/>
  <c r="BY17" i="71"/>
  <c r="BM17" i="71"/>
  <c r="BM12" i="71"/>
  <c r="AC17" i="71"/>
  <c r="AC12" i="71"/>
  <c r="CJ12" i="71"/>
  <c r="CJ17" i="71"/>
  <c r="BX17" i="71"/>
  <c r="BX12" i="71"/>
  <c r="BL17" i="71"/>
  <c r="AZ17" i="71"/>
  <c r="AN17" i="71"/>
  <c r="AN12" i="71"/>
  <c r="AB17" i="71"/>
  <c r="P17" i="71"/>
  <c r="AM12" i="71"/>
  <c r="AM17" i="71"/>
  <c r="AA17" i="71"/>
  <c r="O17" i="71"/>
  <c r="K17" i="71"/>
  <c r="CH17" i="71"/>
  <c r="CH12" i="71"/>
  <c r="BV12" i="71"/>
  <c r="BV17" i="71"/>
  <c r="BJ17" i="71"/>
  <c r="AX17" i="71"/>
  <c r="AL17" i="71"/>
  <c r="AL12" i="71"/>
  <c r="Z17" i="71"/>
  <c r="Z12" i="71"/>
  <c r="N17" i="71"/>
  <c r="BW17" i="71"/>
  <c r="BW12" i="71"/>
  <c r="I17" i="71"/>
  <c r="CF17" i="71"/>
  <c r="CF12" i="71"/>
  <c r="BT17" i="71"/>
  <c r="BH17" i="71"/>
  <c r="AV17" i="71"/>
  <c r="AJ17" i="71"/>
  <c r="AJ12" i="71"/>
  <c r="X17" i="71"/>
  <c r="L17" i="71"/>
  <c r="J17" i="71"/>
  <c r="BI17" i="71"/>
  <c r="AW17" i="71"/>
  <c r="Y17" i="71"/>
  <c r="M17" i="71"/>
  <c r="H17" i="71"/>
  <c r="CE17" i="71"/>
  <c r="CE12" i="71"/>
  <c r="BS17" i="71"/>
  <c r="BS12" i="71"/>
  <c r="BG17" i="71"/>
  <c r="BG12" i="71"/>
  <c r="AU17" i="71"/>
  <c r="AI17" i="71"/>
  <c r="W17" i="71"/>
  <c r="CI17" i="71"/>
  <c r="CI12" i="71"/>
  <c r="BU12" i="71"/>
  <c r="BU17" i="71"/>
  <c r="BR17" i="71"/>
  <c r="BR12" i="71"/>
  <c r="BF17" i="71"/>
  <c r="BF12" i="71"/>
  <c r="AT17" i="71"/>
  <c r="AH17" i="71"/>
  <c r="V17" i="71"/>
  <c r="AK12" i="71"/>
  <c r="AK17" i="71"/>
  <c r="G17" i="71"/>
  <c r="G12" i="71" s="1"/>
  <c r="CD17" i="71"/>
  <c r="CD12" i="71"/>
  <c r="CO17" i="71"/>
  <c r="CC12" i="71"/>
  <c r="CC17" i="71"/>
  <c r="BQ17" i="71"/>
  <c r="BE17" i="71"/>
  <c r="AS17" i="71"/>
  <c r="AS12" i="71"/>
  <c r="AG17" i="71"/>
  <c r="U12" i="71"/>
  <c r="U17" i="71"/>
  <c r="AD88" i="51"/>
  <c r="AD64" i="51"/>
  <c r="AD52" i="51"/>
  <c r="AD40" i="51"/>
  <c r="AD76" i="51"/>
  <c r="AD28" i="51"/>
  <c r="AD87" i="51"/>
  <c r="AD75" i="51"/>
  <c r="AD63" i="51"/>
  <c r="AD51" i="51"/>
  <c r="AD39" i="51"/>
  <c r="AD27" i="51"/>
  <c r="AD15" i="51"/>
  <c r="AD67" i="51"/>
  <c r="AD43" i="51"/>
  <c r="AD31" i="51"/>
  <c r="AD91" i="51"/>
  <c r="AD79" i="51"/>
  <c r="AD55" i="51"/>
  <c r="AD19" i="51"/>
  <c r="AD16" i="51"/>
  <c r="AD90" i="51"/>
  <c r="AD78" i="51"/>
  <c r="AD66" i="51"/>
  <c r="AD54" i="51"/>
  <c r="AD42" i="51"/>
  <c r="AD30" i="51"/>
  <c r="AD18" i="51"/>
  <c r="AD7" i="51"/>
  <c r="AD89" i="51"/>
  <c r="AD77" i="51"/>
  <c r="AD65" i="51"/>
  <c r="AD53" i="51"/>
  <c r="AD41" i="51"/>
  <c r="AD29" i="51"/>
  <c r="AD17" i="51"/>
  <c r="AD80" i="51"/>
  <c r="AD56" i="51"/>
  <c r="AD32" i="51"/>
  <c r="AD86" i="51"/>
  <c r="AD62" i="51"/>
  <c r="AD26" i="51"/>
  <c r="AD73" i="51"/>
  <c r="AD49" i="51"/>
  <c r="AD37" i="51"/>
  <c r="AD13" i="51"/>
  <c r="AD9" i="51"/>
  <c r="AD8" i="51"/>
  <c r="AD92" i="51"/>
  <c r="AD68" i="51"/>
  <c r="AD44" i="51"/>
  <c r="AD20" i="51"/>
  <c r="AD74" i="51"/>
  <c r="AD50" i="51"/>
  <c r="AD38" i="51"/>
  <c r="AD14" i="51"/>
  <c r="AD10" i="51"/>
  <c r="AD61" i="51"/>
  <c r="AD25" i="51"/>
  <c r="AD93" i="51"/>
  <c r="AD85" i="51"/>
  <c r="AD84" i="51"/>
  <c r="AD94" i="51"/>
  <c r="AD12" i="51"/>
  <c r="AD11" i="51"/>
  <c r="AD72" i="51"/>
  <c r="AD60" i="51"/>
  <c r="AD48" i="51"/>
  <c r="AD36" i="51"/>
  <c r="AD24" i="51"/>
  <c r="AD83" i="51"/>
  <c r="AD71" i="51"/>
  <c r="AD59" i="51"/>
  <c r="AD47" i="51"/>
  <c r="AD35" i="51"/>
  <c r="AD23" i="51"/>
  <c r="AD82" i="51"/>
  <c r="AD70" i="51"/>
  <c r="AD58" i="51"/>
  <c r="AD46" i="51"/>
  <c r="AD34" i="51"/>
  <c r="AD22" i="51"/>
  <c r="AD81" i="51"/>
  <c r="AD69" i="51"/>
  <c r="AD57" i="51"/>
  <c r="AD45" i="51"/>
  <c r="AD33" i="51"/>
  <c r="AD21" i="51"/>
  <c r="AA95" i="51"/>
  <c r="A7" i="51" l="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D7" i="56" l="1"/>
  <c r="E8" i="56" l="1"/>
  <c r="F8" i="56"/>
  <c r="G8" i="56"/>
  <c r="E10" i="56"/>
  <c r="F10" i="56"/>
  <c r="G10" i="56"/>
  <c r="E11" i="56"/>
  <c r="F11" i="56"/>
  <c r="G11" i="56"/>
  <c r="E13" i="56"/>
  <c r="F13" i="56"/>
  <c r="G13" i="56"/>
  <c r="E14" i="56"/>
  <c r="F14" i="56"/>
  <c r="G14" i="56"/>
  <c r="E15" i="56"/>
  <c r="F15" i="56"/>
  <c r="G15" i="56"/>
  <c r="E16" i="56"/>
  <c r="F16" i="56"/>
  <c r="G16" i="56"/>
  <c r="E18" i="56"/>
  <c r="F18" i="56"/>
  <c r="G18" i="56"/>
  <c r="E19" i="56"/>
  <c r="F19" i="56"/>
  <c r="G19" i="56"/>
  <c r="E20" i="56"/>
  <c r="F20" i="56"/>
  <c r="G20" i="56"/>
  <c r="E21" i="56"/>
  <c r="F21" i="56"/>
  <c r="G21" i="56"/>
  <c r="E22" i="56"/>
  <c r="F22" i="56"/>
  <c r="G22" i="56"/>
  <c r="E23" i="56"/>
  <c r="F23" i="56"/>
  <c r="G23" i="56"/>
  <c r="G7" i="56"/>
  <c r="F7" i="56"/>
  <c r="E7" i="56"/>
  <c r="D8" i="56"/>
  <c r="D10" i="56"/>
  <c r="D11" i="56"/>
  <c r="D13" i="56"/>
  <c r="D14" i="56"/>
  <c r="D15" i="56"/>
  <c r="D16" i="56"/>
  <c r="D18" i="56"/>
  <c r="D19" i="56"/>
  <c r="D20" i="56"/>
  <c r="D21" i="56"/>
  <c r="D22" i="56"/>
  <c r="D23" i="56"/>
  <c r="Z95" i="51" l="1"/>
  <c r="J95" i="51" l="1"/>
  <c r="K1" i="19" l="1"/>
  <c r="L91" i="19" l="1"/>
  <c r="M91" i="19"/>
  <c r="AI91" i="19" s="1"/>
  <c r="AH91" i="19" l="1"/>
  <c r="B4" i="54"/>
  <c r="C61" i="50"/>
  <c r="E20" i="50"/>
  <c r="E17" i="50"/>
  <c r="E15" i="50"/>
  <c r="AC95" i="51" l="1"/>
  <c r="E34" i="50" l="1"/>
  <c r="E25" i="50" s="1"/>
  <c r="E39" i="50"/>
  <c r="E43" i="50"/>
  <c r="E38" i="50" l="1"/>
  <c r="W95" i="51"/>
  <c r="X95" i="51"/>
  <c r="AS95" i="51" l="1"/>
  <c r="F40" i="50"/>
  <c r="E56" i="50" s="1"/>
  <c r="S7" i="51"/>
  <c r="S91" i="51"/>
  <c r="S85" i="51"/>
  <c r="S79" i="51"/>
  <c r="S73" i="51"/>
  <c r="S67" i="51"/>
  <c r="S61" i="51"/>
  <c r="S55" i="51"/>
  <c r="S49" i="51"/>
  <c r="S43" i="51"/>
  <c r="S37" i="51"/>
  <c r="S31" i="51"/>
  <c r="S25" i="51"/>
  <c r="S19" i="51"/>
  <c r="S13" i="51"/>
  <c r="S89" i="51"/>
  <c r="S83" i="51"/>
  <c r="S77" i="51"/>
  <c r="S71" i="51"/>
  <c r="S65" i="51"/>
  <c r="S59" i="51"/>
  <c r="S53" i="51"/>
  <c r="S47" i="51"/>
  <c r="S41" i="51"/>
  <c r="S35" i="51"/>
  <c r="S29" i="51"/>
  <c r="S23" i="51"/>
  <c r="S17" i="51"/>
  <c r="S11" i="51"/>
  <c r="S93" i="51"/>
  <c r="S87" i="51"/>
  <c r="S81" i="51"/>
  <c r="S75" i="51"/>
  <c r="S69" i="51"/>
  <c r="S63" i="51"/>
  <c r="S57" i="51"/>
  <c r="S51" i="51"/>
  <c r="S45" i="51"/>
  <c r="S39" i="51"/>
  <c r="S33" i="51"/>
  <c r="S27" i="51"/>
  <c r="S21" i="51"/>
  <c r="S15" i="51"/>
  <c r="S9" i="51"/>
  <c r="S94" i="51"/>
  <c r="S88" i="51"/>
  <c r="S82" i="51"/>
  <c r="S76" i="51"/>
  <c r="S70" i="51"/>
  <c r="S64" i="51"/>
  <c r="S58" i="51"/>
  <c r="S52" i="51"/>
  <c r="S46" i="51"/>
  <c r="S40" i="51"/>
  <c r="S34" i="51"/>
  <c r="S28" i="51"/>
  <c r="S90" i="51"/>
  <c r="S84" i="51"/>
  <c r="S78" i="51"/>
  <c r="S72" i="51"/>
  <c r="S66" i="51"/>
  <c r="S60" i="51"/>
  <c r="S54" i="51"/>
  <c r="S48" i="51"/>
  <c r="S42" i="51"/>
  <c r="S36" i="51"/>
  <c r="S30" i="51"/>
  <c r="S24" i="51"/>
  <c r="S92" i="51"/>
  <c r="S86" i="51"/>
  <c r="S80" i="51"/>
  <c r="S74" i="51"/>
  <c r="S68" i="51"/>
  <c r="S62" i="51"/>
  <c r="S56" i="51"/>
  <c r="S50" i="51"/>
  <c r="S44" i="51"/>
  <c r="S38" i="51"/>
  <c r="S32" i="51"/>
  <c r="S22" i="51"/>
  <c r="S16" i="51"/>
  <c r="S10" i="51"/>
  <c r="S18" i="51"/>
  <c r="S12" i="51"/>
  <c r="S26" i="51"/>
  <c r="S20" i="51"/>
  <c r="S14" i="51"/>
  <c r="S8" i="51"/>
  <c r="F27" i="50"/>
  <c r="P104" i="51"/>
  <c r="L95" i="51"/>
  <c r="AV20" i="51"/>
  <c r="AV21" i="51"/>
  <c r="AV22" i="51"/>
  <c r="AV23" i="51"/>
  <c r="AV24" i="51"/>
  <c r="AV25" i="51"/>
  <c r="AV26" i="51"/>
  <c r="AV27" i="51"/>
  <c r="AV28" i="51"/>
  <c r="AV29" i="51"/>
  <c r="AV30" i="51"/>
  <c r="AV31" i="51"/>
  <c r="AV32" i="51"/>
  <c r="AV33" i="51"/>
  <c r="AV34" i="51"/>
  <c r="AV35" i="51"/>
  <c r="AV36" i="51"/>
  <c r="AV37" i="51"/>
  <c r="AV38" i="51"/>
  <c r="AV39" i="51"/>
  <c r="AV8" i="51"/>
  <c r="AV9" i="51"/>
  <c r="AV10" i="51"/>
  <c r="AV11" i="51"/>
  <c r="AV12" i="51"/>
  <c r="AV13" i="51"/>
  <c r="AV14" i="51"/>
  <c r="AV15" i="51"/>
  <c r="AV16" i="51"/>
  <c r="AV17" i="51"/>
  <c r="AV18" i="51"/>
  <c r="AV19" i="51"/>
  <c r="AV40" i="51"/>
  <c r="AV41" i="51"/>
  <c r="AV42" i="51"/>
  <c r="AV43" i="51"/>
  <c r="AV44" i="51"/>
  <c r="AV45" i="51"/>
  <c r="AV46" i="51"/>
  <c r="AV47" i="51"/>
  <c r="AV48" i="51"/>
  <c r="AV49" i="51"/>
  <c r="AV50" i="51"/>
  <c r="AV51" i="51"/>
  <c r="AV52" i="51"/>
  <c r="AV53" i="51"/>
  <c r="AV54" i="51"/>
  <c r="AV55" i="51"/>
  <c r="AV56" i="51"/>
  <c r="AV57" i="51"/>
  <c r="AV58" i="51"/>
  <c r="AV59" i="51"/>
  <c r="AV60" i="51"/>
  <c r="AV61" i="51"/>
  <c r="AV62" i="51"/>
  <c r="AV63" i="51"/>
  <c r="AV64" i="51"/>
  <c r="AV65" i="51"/>
  <c r="AV66" i="51"/>
  <c r="AV67" i="51"/>
  <c r="AV68" i="51"/>
  <c r="AV69" i="51"/>
  <c r="AV70" i="51"/>
  <c r="AV71" i="51"/>
  <c r="AV72" i="51"/>
  <c r="AV73" i="51"/>
  <c r="AV74" i="51"/>
  <c r="AV75" i="51"/>
  <c r="AV76" i="51"/>
  <c r="AV77" i="51"/>
  <c r="AV78" i="51"/>
  <c r="AV79" i="51"/>
  <c r="AV80" i="51"/>
  <c r="AV81" i="51"/>
  <c r="AV82" i="51"/>
  <c r="AV83" i="51"/>
  <c r="AV84" i="51"/>
  <c r="AV85" i="51"/>
  <c r="AV86" i="51"/>
  <c r="AV87" i="51"/>
  <c r="AV88" i="51"/>
  <c r="AV89" i="51"/>
  <c r="AV90" i="51"/>
  <c r="AV91" i="51"/>
  <c r="AV92" i="51"/>
  <c r="AV93" i="51"/>
  <c r="AV94" i="51"/>
  <c r="F41" i="50"/>
  <c r="E57" i="50" s="1"/>
  <c r="F24" i="50"/>
  <c r="F23" i="50"/>
  <c r="F22" i="50"/>
  <c r="F21" i="50"/>
  <c r="F28" i="50"/>
  <c r="F19" i="50"/>
  <c r="F8" i="50"/>
  <c r="E8" i="50"/>
  <c r="F7" i="50"/>
  <c r="E7" i="50"/>
  <c r="E6" i="50"/>
  <c r="E5" i="50"/>
  <c r="F4" i="50"/>
  <c r="D2" i="50"/>
  <c r="D48" i="50" s="1"/>
  <c r="F20" i="50" l="1"/>
  <c r="F17" i="50"/>
  <c r="E52" i="50"/>
  <c r="E55" i="50"/>
  <c r="P103" i="51"/>
  <c r="P97" i="51"/>
  <c r="P98" i="51"/>
  <c r="P99" i="51"/>
  <c r="P100" i="51"/>
  <c r="P101" i="51"/>
  <c r="P102" i="51"/>
  <c r="AY91" i="51"/>
  <c r="AZ91" i="51" s="1"/>
  <c r="AY87" i="51"/>
  <c r="AZ87" i="51" s="1"/>
  <c r="AY83" i="51"/>
  <c r="AZ83" i="51" s="1"/>
  <c r="AY79" i="51"/>
  <c r="AZ79" i="51" s="1"/>
  <c r="AY75" i="51"/>
  <c r="AZ75" i="51" s="1"/>
  <c r="AY71" i="51"/>
  <c r="AZ71" i="51" s="1"/>
  <c r="AY67" i="51"/>
  <c r="AZ67" i="51" s="1"/>
  <c r="AY63" i="51"/>
  <c r="AZ63" i="51" s="1"/>
  <c r="AY59" i="51"/>
  <c r="AZ59" i="51" s="1"/>
  <c r="AY55" i="51"/>
  <c r="AZ55" i="51" s="1"/>
  <c r="AY51" i="51"/>
  <c r="AZ51" i="51" s="1"/>
  <c r="AY47" i="51"/>
  <c r="AZ47" i="51" s="1"/>
  <c r="AY43" i="51"/>
  <c r="AZ43" i="51" s="1"/>
  <c r="AY19" i="51"/>
  <c r="AZ19" i="51" s="1"/>
  <c r="AY15" i="51"/>
  <c r="AZ15" i="51" s="1"/>
  <c r="AY11" i="51"/>
  <c r="AZ11" i="51" s="1"/>
  <c r="AZ7" i="51"/>
  <c r="AY37" i="51"/>
  <c r="AZ37" i="51" s="1"/>
  <c r="AY33" i="51"/>
  <c r="AZ33" i="51" s="1"/>
  <c r="AY29" i="51"/>
  <c r="AZ29" i="51" s="1"/>
  <c r="AY25" i="51"/>
  <c r="AZ25" i="51" s="1"/>
  <c r="AY21" i="51"/>
  <c r="AZ21" i="51" s="1"/>
  <c r="AY92" i="51"/>
  <c r="AZ92" i="51" s="1"/>
  <c r="AY88" i="51"/>
  <c r="AZ88" i="51" s="1"/>
  <c r="AY84" i="51"/>
  <c r="AZ84" i="51" s="1"/>
  <c r="AY80" i="51"/>
  <c r="AZ80" i="51" s="1"/>
  <c r="AY76" i="51"/>
  <c r="AZ76" i="51" s="1"/>
  <c r="AY72" i="51"/>
  <c r="AZ72" i="51" s="1"/>
  <c r="AY68" i="51"/>
  <c r="AZ68" i="51" s="1"/>
  <c r="AY64" i="51"/>
  <c r="AZ64" i="51" s="1"/>
  <c r="AY60" i="51"/>
  <c r="AZ60" i="51" s="1"/>
  <c r="AY56" i="51"/>
  <c r="AZ56" i="51" s="1"/>
  <c r="AY52" i="51"/>
  <c r="AZ52" i="51" s="1"/>
  <c r="AY48" i="51"/>
  <c r="AZ48" i="51" s="1"/>
  <c r="AY44" i="51"/>
  <c r="AZ44" i="51" s="1"/>
  <c r="AY40" i="51"/>
  <c r="AZ40" i="51" s="1"/>
  <c r="AY16" i="51"/>
  <c r="AZ16" i="51" s="1"/>
  <c r="AY12" i="51"/>
  <c r="AZ12" i="51" s="1"/>
  <c r="AY8" i="51"/>
  <c r="AZ8" i="51" s="1"/>
  <c r="AY38" i="51"/>
  <c r="AZ38" i="51" s="1"/>
  <c r="AY34" i="51"/>
  <c r="AZ34" i="51" s="1"/>
  <c r="AY30" i="51"/>
  <c r="AZ30" i="51" s="1"/>
  <c r="AY26" i="51"/>
  <c r="AZ26" i="51" s="1"/>
  <c r="AY22" i="51"/>
  <c r="AZ22" i="51" s="1"/>
  <c r="AY93" i="51"/>
  <c r="AZ93" i="51" s="1"/>
  <c r="AY89" i="51"/>
  <c r="AZ89" i="51" s="1"/>
  <c r="AY85" i="51"/>
  <c r="AZ85" i="51" s="1"/>
  <c r="AY81" i="51"/>
  <c r="AZ81" i="51" s="1"/>
  <c r="AY77" i="51"/>
  <c r="AZ77" i="51" s="1"/>
  <c r="AY73" i="51"/>
  <c r="AZ73" i="51" s="1"/>
  <c r="AY69" i="51"/>
  <c r="AZ69" i="51" s="1"/>
  <c r="AY65" i="51"/>
  <c r="AZ65" i="51" s="1"/>
  <c r="AY61" i="51"/>
  <c r="AZ61" i="51" s="1"/>
  <c r="AY57" i="51"/>
  <c r="AZ57" i="51" s="1"/>
  <c r="AY53" i="51"/>
  <c r="AZ53" i="51" s="1"/>
  <c r="AY49" i="51"/>
  <c r="AZ49" i="51" s="1"/>
  <c r="AY45" i="51"/>
  <c r="AZ45" i="51" s="1"/>
  <c r="AY41" i="51"/>
  <c r="AZ41" i="51" s="1"/>
  <c r="AY17" i="51"/>
  <c r="AZ17" i="51" s="1"/>
  <c r="AY13" i="51"/>
  <c r="AZ13" i="51" s="1"/>
  <c r="AY9" i="51"/>
  <c r="AZ9" i="51" s="1"/>
  <c r="AY39" i="51"/>
  <c r="AZ39" i="51" s="1"/>
  <c r="AY35" i="51"/>
  <c r="AZ35" i="51" s="1"/>
  <c r="AY31" i="51"/>
  <c r="AZ31" i="51" s="1"/>
  <c r="AY27" i="51"/>
  <c r="AZ27" i="51" s="1"/>
  <c r="AY23" i="51"/>
  <c r="AZ23" i="51" s="1"/>
  <c r="AY94" i="51"/>
  <c r="AZ94" i="51" s="1"/>
  <c r="AY90" i="51"/>
  <c r="AZ90" i="51" s="1"/>
  <c r="AY86" i="51"/>
  <c r="AZ86" i="51" s="1"/>
  <c r="AY82" i="51"/>
  <c r="AZ82" i="51" s="1"/>
  <c r="AY78" i="51"/>
  <c r="AZ78" i="51" s="1"/>
  <c r="AY74" i="51"/>
  <c r="AZ74" i="51" s="1"/>
  <c r="AY70" i="51"/>
  <c r="AZ70" i="51" s="1"/>
  <c r="AY66" i="51"/>
  <c r="AZ66" i="51" s="1"/>
  <c r="AY62" i="51"/>
  <c r="AZ62" i="51" s="1"/>
  <c r="AY58" i="51"/>
  <c r="AZ58" i="51" s="1"/>
  <c r="AY54" i="51"/>
  <c r="AZ54" i="51" s="1"/>
  <c r="AY50" i="51"/>
  <c r="AZ50" i="51" s="1"/>
  <c r="AY46" i="51"/>
  <c r="AZ46" i="51" s="1"/>
  <c r="AY42" i="51"/>
  <c r="AZ42" i="51" s="1"/>
  <c r="AY18" i="51"/>
  <c r="AZ18" i="51" s="1"/>
  <c r="AY14" i="51"/>
  <c r="AZ14" i="51" s="1"/>
  <c r="AY10" i="51"/>
  <c r="AZ10" i="51" s="1"/>
  <c r="AY36" i="51"/>
  <c r="AZ36" i="51" s="1"/>
  <c r="AY32" i="51"/>
  <c r="AZ32" i="51" s="1"/>
  <c r="AY28" i="51"/>
  <c r="AZ28" i="51" s="1"/>
  <c r="AY24" i="51"/>
  <c r="AZ24" i="51" s="1"/>
  <c r="AY20" i="51"/>
  <c r="AZ20" i="51" s="1"/>
  <c r="F44" i="50"/>
  <c r="E58" i="50" s="1"/>
  <c r="AT95" i="51"/>
  <c r="M95" i="51"/>
  <c r="N95" i="51"/>
  <c r="O95" i="51"/>
  <c r="Q95" i="51"/>
  <c r="R95" i="51"/>
  <c r="AW95" i="51" l="1"/>
  <c r="AX95" i="51"/>
  <c r="F42" i="50"/>
  <c r="E59" i="50" s="1"/>
  <c r="F45" i="50"/>
  <c r="E60" i="50" s="1"/>
  <c r="P105" i="51"/>
  <c r="AU95" i="51"/>
  <c r="AV95" i="51" l="1"/>
  <c r="F39" i="50"/>
  <c r="F43" i="50"/>
  <c r="F38" i="50" l="1"/>
  <c r="F33" i="50" l="1"/>
  <c r="E54" i="50" s="1"/>
  <c r="AP78" i="51" l="1"/>
  <c r="AO95" i="51" l="1"/>
  <c r="F36" i="50"/>
  <c r="AP64" i="51" l="1"/>
  <c r="AP57" i="51"/>
  <c r="AP61" i="51"/>
  <c r="AP51" i="51"/>
  <c r="AP21" i="51"/>
  <c r="AP11" i="51"/>
  <c r="AP69" i="51"/>
  <c r="AP77" i="51"/>
  <c r="AP88" i="51"/>
  <c r="AP36" i="51"/>
  <c r="AP74" i="51"/>
  <c r="AP23" i="51"/>
  <c r="AP38" i="51"/>
  <c r="AP65" i="51"/>
  <c r="AP76" i="51"/>
  <c r="AP15" i="51"/>
  <c r="AP85" i="51"/>
  <c r="AP60" i="51"/>
  <c r="AP24" i="51"/>
  <c r="AP25" i="51"/>
  <c r="AP91" i="51"/>
  <c r="AP31" i="51"/>
  <c r="AP20" i="51"/>
  <c r="AP46" i="51"/>
  <c r="AP90" i="51"/>
  <c r="AP48" i="51"/>
  <c r="AP92" i="51"/>
  <c r="AP39" i="51"/>
  <c r="AP63" i="51"/>
  <c r="AP47" i="51"/>
  <c r="AP87" i="51"/>
  <c r="AP14" i="51"/>
  <c r="AP22" i="51"/>
  <c r="AP73" i="51"/>
  <c r="AP9" i="51"/>
  <c r="AP93" i="51"/>
  <c r="AP13" i="51"/>
  <c r="AP12" i="51"/>
  <c r="AP75" i="51"/>
  <c r="AP53" i="51" l="1"/>
  <c r="AP17" i="51"/>
  <c r="AP18" i="51"/>
  <c r="AP35" i="51"/>
  <c r="AP45" i="51"/>
  <c r="AP32" i="51"/>
  <c r="AP83" i="51"/>
  <c r="AP28" i="51"/>
  <c r="AP49" i="51"/>
  <c r="AP52" i="51"/>
  <c r="AP59" i="51"/>
  <c r="AP27" i="51"/>
  <c r="AP55" i="51"/>
  <c r="AP82" i="51"/>
  <c r="AP19" i="51"/>
  <c r="AP89" i="51"/>
  <c r="AP44" i="51"/>
  <c r="AP80" i="51"/>
  <c r="AP8" i="51"/>
  <c r="AP10" i="51"/>
  <c r="AP84" i="51"/>
  <c r="AP29" i="51"/>
  <c r="AP94" i="51"/>
  <c r="AP37" i="51"/>
  <c r="AP81" i="51"/>
  <c r="AP68" i="51"/>
  <c r="AP67" i="51"/>
  <c r="AP40" i="51"/>
  <c r="AP71" i="51"/>
  <c r="AP34" i="51"/>
  <c r="AP50" i="51"/>
  <c r="AP16" i="51"/>
  <c r="AP86" i="51"/>
  <c r="AP41" i="51"/>
  <c r="AP70" i="51"/>
  <c r="AP26" i="51"/>
  <c r="AP58" i="51"/>
  <c r="AP54" i="51"/>
  <c r="AP33" i="51"/>
  <c r="AP7" i="51"/>
  <c r="AP66" i="51"/>
  <c r="AP30" i="51"/>
  <c r="AP79" i="51"/>
  <c r="AP56" i="51"/>
  <c r="AP72" i="51"/>
  <c r="AP43" i="51"/>
  <c r="AP42" i="51"/>
  <c r="AP62" i="51"/>
  <c r="F35" i="50" l="1"/>
  <c r="F34" i="50" s="1"/>
  <c r="T3" i="19" l="1"/>
  <c r="V3" i="19"/>
  <c r="S4" i="19"/>
  <c r="T4" i="19"/>
  <c r="X4" i="19" s="1"/>
  <c r="U4" i="19"/>
  <c r="Y4" i="19" s="1"/>
  <c r="V4" i="19"/>
  <c r="Z4" i="19" s="1"/>
  <c r="S5" i="19"/>
  <c r="W5" i="19" s="1"/>
  <c r="T5" i="19"/>
  <c r="X5" i="19" s="1"/>
  <c r="U5" i="19"/>
  <c r="Y5" i="19" s="1"/>
  <c r="V5" i="19"/>
  <c r="Z5" i="19" s="1"/>
  <c r="S6" i="19"/>
  <c r="W6" i="19" s="1"/>
  <c r="T6" i="19"/>
  <c r="X6" i="19" s="1"/>
  <c r="U6" i="19"/>
  <c r="Y6" i="19" s="1"/>
  <c r="V6" i="19"/>
  <c r="Z6" i="19" s="1"/>
  <c r="S7" i="19"/>
  <c r="W7" i="19" s="1"/>
  <c r="T7" i="19"/>
  <c r="X7" i="19" s="1"/>
  <c r="U7" i="19"/>
  <c r="Y7" i="19" s="1"/>
  <c r="V7" i="19"/>
  <c r="Z7" i="19" s="1"/>
  <c r="S8" i="19"/>
  <c r="W8" i="19" s="1"/>
  <c r="T8" i="19"/>
  <c r="X8" i="19" s="1"/>
  <c r="U8" i="19"/>
  <c r="Y8" i="19" s="1"/>
  <c r="V8" i="19"/>
  <c r="Z8" i="19" s="1"/>
  <c r="S9" i="19"/>
  <c r="W9" i="19" s="1"/>
  <c r="T9" i="19"/>
  <c r="X9" i="19" s="1"/>
  <c r="U9" i="19"/>
  <c r="Y9" i="19" s="1"/>
  <c r="V9" i="19"/>
  <c r="Z9" i="19" s="1"/>
  <c r="S10" i="19"/>
  <c r="W10" i="19" s="1"/>
  <c r="T10" i="19"/>
  <c r="X10" i="19" s="1"/>
  <c r="U10" i="19"/>
  <c r="Y10" i="19" s="1"/>
  <c r="V10" i="19"/>
  <c r="Z10" i="19" s="1"/>
  <c r="S11" i="19"/>
  <c r="W11" i="19" s="1"/>
  <c r="T11" i="19"/>
  <c r="X11" i="19" s="1"/>
  <c r="U11" i="19"/>
  <c r="Y11" i="19" s="1"/>
  <c r="V11" i="19"/>
  <c r="Z11" i="19" s="1"/>
  <c r="S12" i="19"/>
  <c r="W12" i="19" s="1"/>
  <c r="T12" i="19"/>
  <c r="X12" i="19" s="1"/>
  <c r="U12" i="19"/>
  <c r="Y12" i="19" s="1"/>
  <c r="V12" i="19"/>
  <c r="Z12" i="19" s="1"/>
  <c r="S13" i="19"/>
  <c r="W13" i="19" s="1"/>
  <c r="T13" i="19"/>
  <c r="X13" i="19" s="1"/>
  <c r="U13" i="19"/>
  <c r="Y13" i="19" s="1"/>
  <c r="V13" i="19"/>
  <c r="Z13" i="19" s="1"/>
  <c r="S14" i="19"/>
  <c r="W14" i="19" s="1"/>
  <c r="T14" i="19"/>
  <c r="X14" i="19" s="1"/>
  <c r="U14" i="19"/>
  <c r="Y14" i="19" s="1"/>
  <c r="V14" i="19"/>
  <c r="Z14" i="19" s="1"/>
  <c r="S15" i="19"/>
  <c r="W15" i="19" s="1"/>
  <c r="T15" i="19"/>
  <c r="X15" i="19" s="1"/>
  <c r="U15" i="19"/>
  <c r="Y15" i="19" s="1"/>
  <c r="V15" i="19"/>
  <c r="Z15" i="19" s="1"/>
  <c r="S16" i="19"/>
  <c r="W16" i="19" s="1"/>
  <c r="T16" i="19"/>
  <c r="X16" i="19" s="1"/>
  <c r="U16" i="19"/>
  <c r="Y16" i="19" s="1"/>
  <c r="V16" i="19"/>
  <c r="Z16" i="19" s="1"/>
  <c r="S17" i="19"/>
  <c r="W17" i="19" s="1"/>
  <c r="T17" i="19"/>
  <c r="X17" i="19" s="1"/>
  <c r="U17" i="19"/>
  <c r="Y17" i="19" s="1"/>
  <c r="V17" i="19"/>
  <c r="Z17" i="19" s="1"/>
  <c r="S18" i="19"/>
  <c r="W18" i="19" s="1"/>
  <c r="T18" i="19"/>
  <c r="X18" i="19" s="1"/>
  <c r="U18" i="19"/>
  <c r="Y18" i="19" s="1"/>
  <c r="V18" i="19"/>
  <c r="Z18" i="19" s="1"/>
  <c r="S19" i="19"/>
  <c r="W19" i="19" s="1"/>
  <c r="T19" i="19"/>
  <c r="X19" i="19" s="1"/>
  <c r="U19" i="19"/>
  <c r="Y19" i="19" s="1"/>
  <c r="V19" i="19"/>
  <c r="Z19" i="19" s="1"/>
  <c r="S20" i="19"/>
  <c r="W20" i="19" s="1"/>
  <c r="T20" i="19"/>
  <c r="X20" i="19" s="1"/>
  <c r="U20" i="19"/>
  <c r="Y20" i="19" s="1"/>
  <c r="V20" i="19"/>
  <c r="Z20" i="19" s="1"/>
  <c r="S21" i="19"/>
  <c r="W21" i="19" s="1"/>
  <c r="T21" i="19"/>
  <c r="X21" i="19" s="1"/>
  <c r="U21" i="19"/>
  <c r="Y21" i="19" s="1"/>
  <c r="V21" i="19"/>
  <c r="Z21" i="19" s="1"/>
  <c r="S22" i="19"/>
  <c r="W22" i="19" s="1"/>
  <c r="T22" i="19"/>
  <c r="X22" i="19" s="1"/>
  <c r="U22" i="19"/>
  <c r="Y22" i="19" s="1"/>
  <c r="V22" i="19"/>
  <c r="Z22" i="19" s="1"/>
  <c r="S23" i="19"/>
  <c r="W23" i="19" s="1"/>
  <c r="T23" i="19"/>
  <c r="X23" i="19" s="1"/>
  <c r="U23" i="19"/>
  <c r="Y23" i="19" s="1"/>
  <c r="V23" i="19"/>
  <c r="Z23" i="19" s="1"/>
  <c r="S24" i="19"/>
  <c r="W24" i="19" s="1"/>
  <c r="T24" i="19"/>
  <c r="X24" i="19" s="1"/>
  <c r="U24" i="19"/>
  <c r="Y24" i="19" s="1"/>
  <c r="V24" i="19"/>
  <c r="Z24" i="19" s="1"/>
  <c r="S25" i="19"/>
  <c r="W25" i="19" s="1"/>
  <c r="T25" i="19"/>
  <c r="X25" i="19" s="1"/>
  <c r="U25" i="19"/>
  <c r="Y25" i="19" s="1"/>
  <c r="V25" i="19"/>
  <c r="Z25" i="19" s="1"/>
  <c r="S26" i="19"/>
  <c r="W26" i="19" s="1"/>
  <c r="T26" i="19"/>
  <c r="X26" i="19" s="1"/>
  <c r="U26" i="19"/>
  <c r="Y26" i="19" s="1"/>
  <c r="V26" i="19"/>
  <c r="Z26" i="19" s="1"/>
  <c r="S27" i="19"/>
  <c r="W27" i="19" s="1"/>
  <c r="T27" i="19"/>
  <c r="X27" i="19" s="1"/>
  <c r="U27" i="19"/>
  <c r="Y27" i="19" s="1"/>
  <c r="V27" i="19"/>
  <c r="Z27" i="19" s="1"/>
  <c r="S28" i="19"/>
  <c r="W28" i="19" s="1"/>
  <c r="T28" i="19"/>
  <c r="X28" i="19" s="1"/>
  <c r="U28" i="19"/>
  <c r="Y28" i="19" s="1"/>
  <c r="V28" i="19"/>
  <c r="Z28" i="19" s="1"/>
  <c r="S29" i="19"/>
  <c r="W29" i="19" s="1"/>
  <c r="T29" i="19"/>
  <c r="X29" i="19" s="1"/>
  <c r="U29" i="19"/>
  <c r="Y29" i="19" s="1"/>
  <c r="V29" i="19"/>
  <c r="Z29" i="19" s="1"/>
  <c r="S30" i="19"/>
  <c r="W30" i="19" s="1"/>
  <c r="T30" i="19"/>
  <c r="X30" i="19" s="1"/>
  <c r="U30" i="19"/>
  <c r="Y30" i="19" s="1"/>
  <c r="V30" i="19"/>
  <c r="Z30" i="19" s="1"/>
  <c r="S31" i="19"/>
  <c r="W31" i="19" s="1"/>
  <c r="T31" i="19"/>
  <c r="X31" i="19" s="1"/>
  <c r="U31" i="19"/>
  <c r="Y31" i="19" s="1"/>
  <c r="V31" i="19"/>
  <c r="Z31" i="19" s="1"/>
  <c r="S32" i="19"/>
  <c r="W32" i="19" s="1"/>
  <c r="T32" i="19"/>
  <c r="X32" i="19" s="1"/>
  <c r="U32" i="19"/>
  <c r="Y32" i="19" s="1"/>
  <c r="V32" i="19"/>
  <c r="Z32" i="19" s="1"/>
  <c r="S33" i="19"/>
  <c r="W33" i="19" s="1"/>
  <c r="T33" i="19"/>
  <c r="X33" i="19" s="1"/>
  <c r="U33" i="19"/>
  <c r="Y33" i="19" s="1"/>
  <c r="V33" i="19"/>
  <c r="Z33" i="19" s="1"/>
  <c r="S34" i="19"/>
  <c r="W34" i="19" s="1"/>
  <c r="T34" i="19"/>
  <c r="X34" i="19" s="1"/>
  <c r="U34" i="19"/>
  <c r="Y34" i="19" s="1"/>
  <c r="V34" i="19"/>
  <c r="Z34" i="19" s="1"/>
  <c r="S35" i="19"/>
  <c r="W35" i="19" s="1"/>
  <c r="T35" i="19"/>
  <c r="X35" i="19" s="1"/>
  <c r="U35" i="19"/>
  <c r="Y35" i="19" s="1"/>
  <c r="V35" i="19"/>
  <c r="Z35" i="19" s="1"/>
  <c r="S36" i="19"/>
  <c r="W36" i="19" s="1"/>
  <c r="T36" i="19"/>
  <c r="X36" i="19" s="1"/>
  <c r="U36" i="19"/>
  <c r="Y36" i="19" s="1"/>
  <c r="V36" i="19"/>
  <c r="Z36" i="19" s="1"/>
  <c r="S37" i="19"/>
  <c r="W37" i="19" s="1"/>
  <c r="T37" i="19"/>
  <c r="X37" i="19" s="1"/>
  <c r="U37" i="19"/>
  <c r="Y37" i="19" s="1"/>
  <c r="V37" i="19"/>
  <c r="Z37" i="19" s="1"/>
  <c r="S38" i="19"/>
  <c r="W38" i="19" s="1"/>
  <c r="T38" i="19"/>
  <c r="X38" i="19" s="1"/>
  <c r="U38" i="19"/>
  <c r="Y38" i="19" s="1"/>
  <c r="V38" i="19"/>
  <c r="Z38" i="19" s="1"/>
  <c r="S39" i="19"/>
  <c r="W39" i="19" s="1"/>
  <c r="T39" i="19"/>
  <c r="X39" i="19" s="1"/>
  <c r="U39" i="19"/>
  <c r="Y39" i="19" s="1"/>
  <c r="V39" i="19"/>
  <c r="Z39" i="19" s="1"/>
  <c r="S40" i="19"/>
  <c r="W40" i="19" s="1"/>
  <c r="T40" i="19"/>
  <c r="X40" i="19" s="1"/>
  <c r="U40" i="19"/>
  <c r="Y40" i="19" s="1"/>
  <c r="V40" i="19"/>
  <c r="Z40" i="19" s="1"/>
  <c r="S41" i="19"/>
  <c r="W41" i="19" s="1"/>
  <c r="T41" i="19"/>
  <c r="X41" i="19" s="1"/>
  <c r="U41" i="19"/>
  <c r="Y41" i="19" s="1"/>
  <c r="V41" i="19"/>
  <c r="Z41" i="19" s="1"/>
  <c r="S42" i="19"/>
  <c r="W42" i="19" s="1"/>
  <c r="T42" i="19"/>
  <c r="X42" i="19" s="1"/>
  <c r="U42" i="19"/>
  <c r="Y42" i="19" s="1"/>
  <c r="V42" i="19"/>
  <c r="Z42" i="19" s="1"/>
  <c r="S43" i="19"/>
  <c r="W43" i="19" s="1"/>
  <c r="T43" i="19"/>
  <c r="X43" i="19" s="1"/>
  <c r="U43" i="19"/>
  <c r="Y43" i="19" s="1"/>
  <c r="V43" i="19"/>
  <c r="Z43" i="19" s="1"/>
  <c r="S44" i="19"/>
  <c r="W44" i="19" s="1"/>
  <c r="T44" i="19"/>
  <c r="X44" i="19" s="1"/>
  <c r="U44" i="19"/>
  <c r="Y44" i="19" s="1"/>
  <c r="V44" i="19"/>
  <c r="Z44" i="19" s="1"/>
  <c r="S45" i="19"/>
  <c r="W45" i="19" s="1"/>
  <c r="T45" i="19"/>
  <c r="X45" i="19" s="1"/>
  <c r="U45" i="19"/>
  <c r="Y45" i="19" s="1"/>
  <c r="V45" i="19"/>
  <c r="Z45" i="19" s="1"/>
  <c r="S46" i="19"/>
  <c r="W46" i="19" s="1"/>
  <c r="T46" i="19"/>
  <c r="X46" i="19" s="1"/>
  <c r="U46" i="19"/>
  <c r="Y46" i="19" s="1"/>
  <c r="V46" i="19"/>
  <c r="Z46" i="19" s="1"/>
  <c r="S47" i="19"/>
  <c r="W47" i="19" s="1"/>
  <c r="T47" i="19"/>
  <c r="X47" i="19" s="1"/>
  <c r="U47" i="19"/>
  <c r="Y47" i="19" s="1"/>
  <c r="V47" i="19"/>
  <c r="Z47" i="19" s="1"/>
  <c r="S48" i="19"/>
  <c r="W48" i="19" s="1"/>
  <c r="T48" i="19"/>
  <c r="X48" i="19" s="1"/>
  <c r="U48" i="19"/>
  <c r="Y48" i="19" s="1"/>
  <c r="V48" i="19"/>
  <c r="Z48" i="19" s="1"/>
  <c r="S49" i="19"/>
  <c r="W49" i="19" s="1"/>
  <c r="T49" i="19"/>
  <c r="X49" i="19" s="1"/>
  <c r="U49" i="19"/>
  <c r="Y49" i="19" s="1"/>
  <c r="V49" i="19"/>
  <c r="Z49" i="19" s="1"/>
  <c r="S50" i="19"/>
  <c r="W50" i="19" s="1"/>
  <c r="T50" i="19"/>
  <c r="X50" i="19" s="1"/>
  <c r="U50" i="19"/>
  <c r="Y50" i="19" s="1"/>
  <c r="V50" i="19"/>
  <c r="Z50" i="19" s="1"/>
  <c r="S51" i="19"/>
  <c r="W51" i="19" s="1"/>
  <c r="T51" i="19"/>
  <c r="X51" i="19" s="1"/>
  <c r="U51" i="19"/>
  <c r="Y51" i="19" s="1"/>
  <c r="V51" i="19"/>
  <c r="Z51" i="19" s="1"/>
  <c r="S52" i="19"/>
  <c r="W52" i="19" s="1"/>
  <c r="T52" i="19"/>
  <c r="X52" i="19" s="1"/>
  <c r="U52" i="19"/>
  <c r="Y52" i="19" s="1"/>
  <c r="V52" i="19"/>
  <c r="Z52" i="19" s="1"/>
  <c r="S53" i="19"/>
  <c r="W53" i="19" s="1"/>
  <c r="T53" i="19"/>
  <c r="X53" i="19" s="1"/>
  <c r="U53" i="19"/>
  <c r="Y53" i="19" s="1"/>
  <c r="V53" i="19"/>
  <c r="Z53" i="19" s="1"/>
  <c r="S54" i="19"/>
  <c r="W54" i="19" s="1"/>
  <c r="T54" i="19"/>
  <c r="X54" i="19" s="1"/>
  <c r="U54" i="19"/>
  <c r="Y54" i="19" s="1"/>
  <c r="V54" i="19"/>
  <c r="Z54" i="19" s="1"/>
  <c r="S55" i="19"/>
  <c r="W55" i="19" s="1"/>
  <c r="T55" i="19"/>
  <c r="X55" i="19" s="1"/>
  <c r="U55" i="19"/>
  <c r="Y55" i="19" s="1"/>
  <c r="V55" i="19"/>
  <c r="Z55" i="19" s="1"/>
  <c r="S56" i="19"/>
  <c r="W56" i="19" s="1"/>
  <c r="T56" i="19"/>
  <c r="X56" i="19" s="1"/>
  <c r="U56" i="19"/>
  <c r="Y56" i="19" s="1"/>
  <c r="V56" i="19"/>
  <c r="Z56" i="19" s="1"/>
  <c r="S57" i="19"/>
  <c r="W57" i="19" s="1"/>
  <c r="T57" i="19"/>
  <c r="X57" i="19" s="1"/>
  <c r="U57" i="19"/>
  <c r="Y57" i="19" s="1"/>
  <c r="V57" i="19"/>
  <c r="Z57" i="19" s="1"/>
  <c r="S58" i="19"/>
  <c r="W58" i="19" s="1"/>
  <c r="T58" i="19"/>
  <c r="X58" i="19" s="1"/>
  <c r="U58" i="19"/>
  <c r="Y58" i="19" s="1"/>
  <c r="V58" i="19"/>
  <c r="Z58" i="19" s="1"/>
  <c r="S59" i="19"/>
  <c r="W59" i="19" s="1"/>
  <c r="T59" i="19"/>
  <c r="X59" i="19" s="1"/>
  <c r="U59" i="19"/>
  <c r="Y59" i="19" s="1"/>
  <c r="V59" i="19"/>
  <c r="Z59" i="19" s="1"/>
  <c r="S60" i="19"/>
  <c r="W60" i="19" s="1"/>
  <c r="T60" i="19"/>
  <c r="X60" i="19" s="1"/>
  <c r="U60" i="19"/>
  <c r="Y60" i="19" s="1"/>
  <c r="V60" i="19"/>
  <c r="Z60" i="19" s="1"/>
  <c r="S61" i="19"/>
  <c r="W61" i="19" s="1"/>
  <c r="T61" i="19"/>
  <c r="X61" i="19" s="1"/>
  <c r="U61" i="19"/>
  <c r="Y61" i="19" s="1"/>
  <c r="V61" i="19"/>
  <c r="Z61" i="19" s="1"/>
  <c r="S62" i="19"/>
  <c r="W62" i="19" s="1"/>
  <c r="T62" i="19"/>
  <c r="X62" i="19" s="1"/>
  <c r="U62" i="19"/>
  <c r="Y62" i="19" s="1"/>
  <c r="V62" i="19"/>
  <c r="Z62" i="19" s="1"/>
  <c r="S63" i="19"/>
  <c r="W63" i="19" s="1"/>
  <c r="T63" i="19"/>
  <c r="X63" i="19" s="1"/>
  <c r="U63" i="19"/>
  <c r="Y63" i="19" s="1"/>
  <c r="V63" i="19"/>
  <c r="Z63" i="19" s="1"/>
  <c r="S64" i="19"/>
  <c r="W64" i="19" s="1"/>
  <c r="T64" i="19"/>
  <c r="X64" i="19" s="1"/>
  <c r="U64" i="19"/>
  <c r="Y64" i="19" s="1"/>
  <c r="V64" i="19"/>
  <c r="Z64" i="19" s="1"/>
  <c r="S65" i="19"/>
  <c r="W65" i="19" s="1"/>
  <c r="T65" i="19"/>
  <c r="X65" i="19" s="1"/>
  <c r="U65" i="19"/>
  <c r="Y65" i="19" s="1"/>
  <c r="V65" i="19"/>
  <c r="Z65" i="19" s="1"/>
  <c r="S66" i="19"/>
  <c r="W66" i="19" s="1"/>
  <c r="T66" i="19"/>
  <c r="X66" i="19" s="1"/>
  <c r="U66" i="19"/>
  <c r="Y66" i="19" s="1"/>
  <c r="V66" i="19"/>
  <c r="Z66" i="19" s="1"/>
  <c r="S67" i="19"/>
  <c r="W67" i="19" s="1"/>
  <c r="T67" i="19"/>
  <c r="X67" i="19" s="1"/>
  <c r="U67" i="19"/>
  <c r="Y67" i="19" s="1"/>
  <c r="V67" i="19"/>
  <c r="Z67" i="19" s="1"/>
  <c r="S68" i="19"/>
  <c r="W68" i="19" s="1"/>
  <c r="T68" i="19"/>
  <c r="X68" i="19" s="1"/>
  <c r="U68" i="19"/>
  <c r="Y68" i="19" s="1"/>
  <c r="V68" i="19"/>
  <c r="Z68" i="19" s="1"/>
  <c r="S69" i="19"/>
  <c r="W69" i="19" s="1"/>
  <c r="T69" i="19"/>
  <c r="X69" i="19" s="1"/>
  <c r="U69" i="19"/>
  <c r="Y69" i="19" s="1"/>
  <c r="V69" i="19"/>
  <c r="Z69" i="19" s="1"/>
  <c r="S70" i="19"/>
  <c r="W70" i="19" s="1"/>
  <c r="T70" i="19"/>
  <c r="X70" i="19" s="1"/>
  <c r="U70" i="19"/>
  <c r="Y70" i="19" s="1"/>
  <c r="V70" i="19"/>
  <c r="Z70" i="19" s="1"/>
  <c r="S71" i="19"/>
  <c r="W71" i="19" s="1"/>
  <c r="T71" i="19"/>
  <c r="X71" i="19" s="1"/>
  <c r="U71" i="19"/>
  <c r="Y71" i="19" s="1"/>
  <c r="V71" i="19"/>
  <c r="Z71" i="19" s="1"/>
  <c r="S72" i="19"/>
  <c r="W72" i="19" s="1"/>
  <c r="T72" i="19"/>
  <c r="X72" i="19" s="1"/>
  <c r="U72" i="19"/>
  <c r="Y72" i="19" s="1"/>
  <c r="V72" i="19"/>
  <c r="Z72" i="19" s="1"/>
  <c r="S73" i="19"/>
  <c r="W73" i="19" s="1"/>
  <c r="T73" i="19"/>
  <c r="X73" i="19" s="1"/>
  <c r="U73" i="19"/>
  <c r="Y73" i="19" s="1"/>
  <c r="V73" i="19"/>
  <c r="Z73" i="19" s="1"/>
  <c r="S74" i="19"/>
  <c r="W74" i="19" s="1"/>
  <c r="T74" i="19"/>
  <c r="X74" i="19" s="1"/>
  <c r="U74" i="19"/>
  <c r="Y74" i="19" s="1"/>
  <c r="V74" i="19"/>
  <c r="Z74" i="19" s="1"/>
  <c r="S75" i="19"/>
  <c r="W75" i="19" s="1"/>
  <c r="T75" i="19"/>
  <c r="X75" i="19" s="1"/>
  <c r="U75" i="19"/>
  <c r="Y75" i="19" s="1"/>
  <c r="V75" i="19"/>
  <c r="Z75" i="19" s="1"/>
  <c r="S76" i="19"/>
  <c r="W76" i="19" s="1"/>
  <c r="T76" i="19"/>
  <c r="X76" i="19" s="1"/>
  <c r="U76" i="19"/>
  <c r="Y76" i="19" s="1"/>
  <c r="V76" i="19"/>
  <c r="Z76" i="19" s="1"/>
  <c r="S77" i="19"/>
  <c r="W77" i="19" s="1"/>
  <c r="T77" i="19"/>
  <c r="X77" i="19" s="1"/>
  <c r="U77" i="19"/>
  <c r="Y77" i="19" s="1"/>
  <c r="V77" i="19"/>
  <c r="Z77" i="19" s="1"/>
  <c r="S78" i="19"/>
  <c r="W78" i="19" s="1"/>
  <c r="T78" i="19"/>
  <c r="X78" i="19" s="1"/>
  <c r="U78" i="19"/>
  <c r="Y78" i="19" s="1"/>
  <c r="V78" i="19"/>
  <c r="Z78" i="19" s="1"/>
  <c r="S79" i="19"/>
  <c r="W79" i="19" s="1"/>
  <c r="T79" i="19"/>
  <c r="X79" i="19" s="1"/>
  <c r="U79" i="19"/>
  <c r="Y79" i="19" s="1"/>
  <c r="V79" i="19"/>
  <c r="Z79" i="19" s="1"/>
  <c r="S80" i="19"/>
  <c r="W80" i="19" s="1"/>
  <c r="T80" i="19"/>
  <c r="X80" i="19" s="1"/>
  <c r="U80" i="19"/>
  <c r="Y80" i="19" s="1"/>
  <c r="V80" i="19"/>
  <c r="Z80" i="19" s="1"/>
  <c r="S81" i="19"/>
  <c r="W81" i="19" s="1"/>
  <c r="T81" i="19"/>
  <c r="X81" i="19" s="1"/>
  <c r="U81" i="19"/>
  <c r="Y81" i="19" s="1"/>
  <c r="V81" i="19"/>
  <c r="Z81" i="19" s="1"/>
  <c r="S82" i="19"/>
  <c r="W82" i="19" s="1"/>
  <c r="T82" i="19"/>
  <c r="X82" i="19" s="1"/>
  <c r="U82" i="19"/>
  <c r="Y82" i="19" s="1"/>
  <c r="V82" i="19"/>
  <c r="Z82" i="19" s="1"/>
  <c r="S83" i="19"/>
  <c r="W83" i="19" s="1"/>
  <c r="T83" i="19"/>
  <c r="X83" i="19" s="1"/>
  <c r="U83" i="19"/>
  <c r="Y83" i="19" s="1"/>
  <c r="V83" i="19"/>
  <c r="Z83" i="19" s="1"/>
  <c r="S84" i="19"/>
  <c r="W84" i="19" s="1"/>
  <c r="T84" i="19"/>
  <c r="X84" i="19" s="1"/>
  <c r="U84" i="19"/>
  <c r="Y84" i="19" s="1"/>
  <c r="V84" i="19"/>
  <c r="Z84" i="19" s="1"/>
  <c r="S85" i="19"/>
  <c r="W85" i="19" s="1"/>
  <c r="T85" i="19"/>
  <c r="X85" i="19" s="1"/>
  <c r="U85" i="19"/>
  <c r="Y85" i="19" s="1"/>
  <c r="V85" i="19"/>
  <c r="Z85" i="19" s="1"/>
  <c r="S86" i="19"/>
  <c r="W86" i="19" s="1"/>
  <c r="T86" i="19"/>
  <c r="X86" i="19" s="1"/>
  <c r="U86" i="19"/>
  <c r="Y86" i="19" s="1"/>
  <c r="V86" i="19"/>
  <c r="Z86" i="19" s="1"/>
  <c r="S87" i="19"/>
  <c r="W87" i="19" s="1"/>
  <c r="T87" i="19"/>
  <c r="X87" i="19" s="1"/>
  <c r="U87" i="19"/>
  <c r="Y87" i="19" s="1"/>
  <c r="V87" i="19"/>
  <c r="Z87" i="19" s="1"/>
  <c r="S88" i="19"/>
  <c r="W88" i="19" s="1"/>
  <c r="T88" i="19"/>
  <c r="X88" i="19" s="1"/>
  <c r="U88" i="19"/>
  <c r="Y88" i="19" s="1"/>
  <c r="V88" i="19"/>
  <c r="Z88" i="19" s="1"/>
  <c r="S89" i="19"/>
  <c r="W89" i="19" s="1"/>
  <c r="T89" i="19"/>
  <c r="X89" i="19" s="1"/>
  <c r="U89" i="19"/>
  <c r="Y89" i="19" s="1"/>
  <c r="V89" i="19"/>
  <c r="Z89" i="19" s="1"/>
  <c r="S90" i="19"/>
  <c r="W90" i="19" s="1"/>
  <c r="T90" i="19"/>
  <c r="X90" i="19" s="1"/>
  <c r="U90" i="19"/>
  <c r="Y90" i="19" s="1"/>
  <c r="V90" i="19"/>
  <c r="Z90" i="19" s="1"/>
  <c r="W4" i="19" l="1"/>
  <c r="W91" i="19" s="1"/>
  <c r="S91" i="19"/>
  <c r="Z3" i="19"/>
  <c r="Z91" i="19" s="1"/>
  <c r="V91" i="19"/>
  <c r="Y3" i="19"/>
  <c r="Y91" i="19" s="1"/>
  <c r="U91" i="19"/>
  <c r="X3" i="19"/>
  <c r="X91" i="19" s="1"/>
  <c r="T91" i="19"/>
  <c r="F31" i="50" l="1"/>
  <c r="F32" i="50"/>
  <c r="F30" i="50"/>
  <c r="AJ95" i="51"/>
  <c r="AH95" i="51"/>
  <c r="AK8" i="51"/>
  <c r="AL8" i="51" s="1"/>
  <c r="AQ8" i="51" s="1"/>
  <c r="AR8" i="51" s="1"/>
  <c r="AK10" i="51"/>
  <c r="AL10" i="51" s="1"/>
  <c r="AQ10" i="51" s="1"/>
  <c r="AR10" i="51" s="1"/>
  <c r="AK12" i="51"/>
  <c r="AL12" i="51" s="1"/>
  <c r="AQ12" i="51" s="1"/>
  <c r="AR12" i="51" s="1"/>
  <c r="AK14" i="51"/>
  <c r="AL14" i="51" s="1"/>
  <c r="AQ14" i="51" s="1"/>
  <c r="AR14" i="51" s="1"/>
  <c r="AK16" i="51"/>
  <c r="AL16" i="51" s="1"/>
  <c r="AQ16" i="51" s="1"/>
  <c r="AR16" i="51" s="1"/>
  <c r="AK18" i="51"/>
  <c r="AL18" i="51" s="1"/>
  <c r="AQ18" i="51" s="1"/>
  <c r="AR18" i="51" s="1"/>
  <c r="AK20" i="51"/>
  <c r="AL20" i="51" s="1"/>
  <c r="AQ20" i="51" s="1"/>
  <c r="AR20" i="51" s="1"/>
  <c r="AK22" i="51"/>
  <c r="AL22" i="51" s="1"/>
  <c r="AQ22" i="51" s="1"/>
  <c r="AR22" i="51" s="1"/>
  <c r="AK24" i="51"/>
  <c r="AL24" i="51" s="1"/>
  <c r="AQ24" i="51" s="1"/>
  <c r="AR24" i="51" s="1"/>
  <c r="AK26" i="51"/>
  <c r="AL26" i="51" s="1"/>
  <c r="AQ26" i="51" s="1"/>
  <c r="AR26" i="51" s="1"/>
  <c r="AK28" i="51"/>
  <c r="AL28" i="51" s="1"/>
  <c r="AQ28" i="51" s="1"/>
  <c r="AR28" i="51" s="1"/>
  <c r="AK30" i="51"/>
  <c r="AL30" i="51" s="1"/>
  <c r="AQ30" i="51" s="1"/>
  <c r="AR30" i="51" s="1"/>
  <c r="AK32" i="51"/>
  <c r="AL32" i="51" s="1"/>
  <c r="AQ32" i="51" s="1"/>
  <c r="AR32" i="51" s="1"/>
  <c r="AK34" i="51"/>
  <c r="AL34" i="51" s="1"/>
  <c r="AQ34" i="51" s="1"/>
  <c r="AR34" i="51" s="1"/>
  <c r="AK36" i="51"/>
  <c r="AL36" i="51" s="1"/>
  <c r="AQ36" i="51" s="1"/>
  <c r="AR36" i="51" s="1"/>
  <c r="AK38" i="51"/>
  <c r="AL38" i="51" s="1"/>
  <c r="AQ38" i="51" s="1"/>
  <c r="AR38" i="51" s="1"/>
  <c r="AK40" i="51"/>
  <c r="AL40" i="51" s="1"/>
  <c r="AQ40" i="51" s="1"/>
  <c r="AR40" i="51" s="1"/>
  <c r="AK42" i="51"/>
  <c r="AL42" i="51" s="1"/>
  <c r="AQ42" i="51" s="1"/>
  <c r="AR42" i="51" s="1"/>
  <c r="AK44" i="51"/>
  <c r="AL44" i="51" s="1"/>
  <c r="AQ44" i="51" s="1"/>
  <c r="AR44" i="51" s="1"/>
  <c r="AK46" i="51"/>
  <c r="AL46" i="51" s="1"/>
  <c r="AQ46" i="51" s="1"/>
  <c r="AR46" i="51" s="1"/>
  <c r="AK48" i="51"/>
  <c r="AL48" i="51" s="1"/>
  <c r="AQ48" i="51" s="1"/>
  <c r="AR48" i="51" s="1"/>
  <c r="AK50" i="51"/>
  <c r="AL50" i="51" s="1"/>
  <c r="AQ50" i="51" s="1"/>
  <c r="AR50" i="51" s="1"/>
  <c r="AK52" i="51"/>
  <c r="AL52" i="51" s="1"/>
  <c r="AQ52" i="51" s="1"/>
  <c r="AR52" i="51" s="1"/>
  <c r="AK54" i="51"/>
  <c r="AL54" i="51" s="1"/>
  <c r="AQ54" i="51" s="1"/>
  <c r="AR54" i="51" s="1"/>
  <c r="AK56" i="51"/>
  <c r="AL56" i="51" s="1"/>
  <c r="AQ56" i="51" s="1"/>
  <c r="AR56" i="51" s="1"/>
  <c r="AK58" i="51"/>
  <c r="AL58" i="51" s="1"/>
  <c r="AQ58" i="51" s="1"/>
  <c r="AR58" i="51" s="1"/>
  <c r="AK60" i="51"/>
  <c r="AL60" i="51" s="1"/>
  <c r="AQ60" i="51" s="1"/>
  <c r="AR60" i="51" s="1"/>
  <c r="AK62" i="51"/>
  <c r="AL62" i="51" s="1"/>
  <c r="AQ62" i="51" s="1"/>
  <c r="AR62" i="51" s="1"/>
  <c r="AK64" i="51"/>
  <c r="AL64" i="51" s="1"/>
  <c r="AQ64" i="51" s="1"/>
  <c r="AR64" i="51" s="1"/>
  <c r="AK66" i="51"/>
  <c r="AL66" i="51" s="1"/>
  <c r="AQ66" i="51" s="1"/>
  <c r="AR66" i="51" s="1"/>
  <c r="AK68" i="51"/>
  <c r="AL68" i="51" s="1"/>
  <c r="AQ68" i="51" s="1"/>
  <c r="AR68" i="51" s="1"/>
  <c r="AK70" i="51"/>
  <c r="AL70" i="51" s="1"/>
  <c r="AQ70" i="51" s="1"/>
  <c r="AR70" i="51" s="1"/>
  <c r="AK72" i="51"/>
  <c r="AL72" i="51" s="1"/>
  <c r="AQ72" i="51" s="1"/>
  <c r="AR72" i="51" s="1"/>
  <c r="AK74" i="51"/>
  <c r="AL74" i="51" s="1"/>
  <c r="AQ74" i="51" s="1"/>
  <c r="AR74" i="51" s="1"/>
  <c r="AK76" i="51"/>
  <c r="AL76" i="51" s="1"/>
  <c r="AQ76" i="51" s="1"/>
  <c r="AR76" i="51" s="1"/>
  <c r="AK78" i="51"/>
  <c r="AL78" i="51" s="1"/>
  <c r="AQ78" i="51" s="1"/>
  <c r="AK80" i="51"/>
  <c r="AL80" i="51" s="1"/>
  <c r="AQ80" i="51" s="1"/>
  <c r="AR80" i="51" s="1"/>
  <c r="AK82" i="51"/>
  <c r="AL82" i="51" s="1"/>
  <c r="AQ82" i="51" s="1"/>
  <c r="AR82" i="51" s="1"/>
  <c r="AK84" i="51"/>
  <c r="AL84" i="51" s="1"/>
  <c r="AQ84" i="51" s="1"/>
  <c r="AR84" i="51" s="1"/>
  <c r="AK86" i="51"/>
  <c r="AL86" i="51" s="1"/>
  <c r="AQ86" i="51" s="1"/>
  <c r="AR86" i="51" s="1"/>
  <c r="AK88" i="51"/>
  <c r="AL88" i="51" s="1"/>
  <c r="AQ88" i="51" s="1"/>
  <c r="AR88" i="51" s="1"/>
  <c r="AK90" i="51"/>
  <c r="AL90" i="51" s="1"/>
  <c r="AQ90" i="51" s="1"/>
  <c r="AR90" i="51" s="1"/>
  <c r="AK92" i="51"/>
  <c r="AL92" i="51" s="1"/>
  <c r="AQ92" i="51" s="1"/>
  <c r="AR92" i="51" s="1"/>
  <c r="AK94" i="51"/>
  <c r="AL94" i="51" s="1"/>
  <c r="AQ94" i="51" s="1"/>
  <c r="AR94" i="51" s="1"/>
  <c r="AK9" i="51"/>
  <c r="AL9" i="51" s="1"/>
  <c r="AQ9" i="51" s="1"/>
  <c r="AR9" i="51" s="1"/>
  <c r="AK11" i="51"/>
  <c r="AL11" i="51" s="1"/>
  <c r="AQ11" i="51" s="1"/>
  <c r="AR11" i="51" s="1"/>
  <c r="AK13" i="51"/>
  <c r="AL13" i="51" s="1"/>
  <c r="AQ13" i="51" s="1"/>
  <c r="AR13" i="51" s="1"/>
  <c r="AK15" i="51"/>
  <c r="AL15" i="51" s="1"/>
  <c r="AQ15" i="51" s="1"/>
  <c r="AR15" i="51" s="1"/>
  <c r="AK17" i="51"/>
  <c r="AL17" i="51" s="1"/>
  <c r="AQ17" i="51" s="1"/>
  <c r="AR17" i="51" s="1"/>
  <c r="AK19" i="51"/>
  <c r="AL19" i="51" s="1"/>
  <c r="AQ19" i="51" s="1"/>
  <c r="AR19" i="51" s="1"/>
  <c r="AK21" i="51"/>
  <c r="AL21" i="51" s="1"/>
  <c r="AQ21" i="51" s="1"/>
  <c r="AR21" i="51" s="1"/>
  <c r="AK23" i="51"/>
  <c r="AL23" i="51" s="1"/>
  <c r="AQ23" i="51" s="1"/>
  <c r="AR23" i="51" s="1"/>
  <c r="AK25" i="51"/>
  <c r="AL25" i="51" s="1"/>
  <c r="AQ25" i="51" s="1"/>
  <c r="AR25" i="51" s="1"/>
  <c r="AK27" i="51"/>
  <c r="AL27" i="51" s="1"/>
  <c r="AQ27" i="51" s="1"/>
  <c r="AR27" i="51" s="1"/>
  <c r="AK29" i="51"/>
  <c r="AL29" i="51" s="1"/>
  <c r="AQ29" i="51" s="1"/>
  <c r="AR29" i="51" s="1"/>
  <c r="AK31" i="51"/>
  <c r="AL31" i="51" s="1"/>
  <c r="AQ31" i="51" s="1"/>
  <c r="AR31" i="51" s="1"/>
  <c r="AK33" i="51"/>
  <c r="AL33" i="51" s="1"/>
  <c r="AQ33" i="51" s="1"/>
  <c r="AR33" i="51" s="1"/>
  <c r="AK35" i="51"/>
  <c r="AL35" i="51" s="1"/>
  <c r="AQ35" i="51" s="1"/>
  <c r="AR35" i="51" s="1"/>
  <c r="AK37" i="51"/>
  <c r="AL37" i="51" s="1"/>
  <c r="AQ37" i="51" s="1"/>
  <c r="AR37" i="51" s="1"/>
  <c r="AK39" i="51"/>
  <c r="AL39" i="51" s="1"/>
  <c r="AQ39" i="51" s="1"/>
  <c r="AR39" i="51" s="1"/>
  <c r="AK41" i="51"/>
  <c r="AL41" i="51" s="1"/>
  <c r="AQ41" i="51" s="1"/>
  <c r="AR41" i="51" s="1"/>
  <c r="AK43" i="51"/>
  <c r="AL43" i="51" s="1"/>
  <c r="AQ43" i="51" s="1"/>
  <c r="AR43" i="51" s="1"/>
  <c r="AK45" i="51"/>
  <c r="AL45" i="51" s="1"/>
  <c r="AQ45" i="51" s="1"/>
  <c r="AR45" i="51" s="1"/>
  <c r="AK47" i="51"/>
  <c r="AL47" i="51" s="1"/>
  <c r="AQ47" i="51" s="1"/>
  <c r="AR47" i="51" s="1"/>
  <c r="AK49" i="51"/>
  <c r="AL49" i="51" s="1"/>
  <c r="AQ49" i="51" s="1"/>
  <c r="AR49" i="51" s="1"/>
  <c r="AK51" i="51"/>
  <c r="AL51" i="51" s="1"/>
  <c r="AQ51" i="51" s="1"/>
  <c r="AR51" i="51" s="1"/>
  <c r="AK53" i="51"/>
  <c r="AL53" i="51" s="1"/>
  <c r="AQ53" i="51" s="1"/>
  <c r="AR53" i="51" s="1"/>
  <c r="AK55" i="51"/>
  <c r="AL55" i="51" s="1"/>
  <c r="AQ55" i="51" s="1"/>
  <c r="AR55" i="51" s="1"/>
  <c r="AK57" i="51"/>
  <c r="AL57" i="51" s="1"/>
  <c r="AQ57" i="51" s="1"/>
  <c r="AR57" i="51" s="1"/>
  <c r="AK59" i="51"/>
  <c r="AL59" i="51" s="1"/>
  <c r="AQ59" i="51" s="1"/>
  <c r="AR59" i="51" s="1"/>
  <c r="AK61" i="51"/>
  <c r="AL61" i="51" s="1"/>
  <c r="AQ61" i="51" s="1"/>
  <c r="AR61" i="51" s="1"/>
  <c r="AK63" i="51"/>
  <c r="AL63" i="51" s="1"/>
  <c r="AQ63" i="51" s="1"/>
  <c r="AR63" i="51" s="1"/>
  <c r="AK65" i="51"/>
  <c r="AL65" i="51" s="1"/>
  <c r="AQ65" i="51" s="1"/>
  <c r="AR65" i="51" s="1"/>
  <c r="AK67" i="51"/>
  <c r="AL67" i="51" s="1"/>
  <c r="AQ67" i="51" s="1"/>
  <c r="AR67" i="51" s="1"/>
  <c r="AK69" i="51"/>
  <c r="AL69" i="51" s="1"/>
  <c r="AQ69" i="51" s="1"/>
  <c r="AR69" i="51" s="1"/>
  <c r="AK71" i="51"/>
  <c r="AL71" i="51" s="1"/>
  <c r="AQ71" i="51" s="1"/>
  <c r="AR71" i="51" s="1"/>
  <c r="AK73" i="51"/>
  <c r="AL73" i="51" s="1"/>
  <c r="AQ73" i="51" s="1"/>
  <c r="AR73" i="51" s="1"/>
  <c r="AK75" i="51"/>
  <c r="AL75" i="51" s="1"/>
  <c r="AQ75" i="51" s="1"/>
  <c r="AR75" i="51" s="1"/>
  <c r="AK77" i="51"/>
  <c r="AL77" i="51" s="1"/>
  <c r="AQ77" i="51" s="1"/>
  <c r="AR77" i="51" s="1"/>
  <c r="AK79" i="51"/>
  <c r="AL79" i="51" s="1"/>
  <c r="AQ79" i="51" s="1"/>
  <c r="AR79" i="51" s="1"/>
  <c r="AK81" i="51"/>
  <c r="AL81" i="51" s="1"/>
  <c r="AQ81" i="51" s="1"/>
  <c r="AR81" i="51" s="1"/>
  <c r="AK83" i="51"/>
  <c r="AL83" i="51" s="1"/>
  <c r="AQ83" i="51" s="1"/>
  <c r="AR83" i="51" s="1"/>
  <c r="AK85" i="51"/>
  <c r="AL85" i="51" s="1"/>
  <c r="AQ85" i="51" s="1"/>
  <c r="AR85" i="51" s="1"/>
  <c r="AK87" i="51"/>
  <c r="AL87" i="51" s="1"/>
  <c r="AQ87" i="51" s="1"/>
  <c r="AR87" i="51" s="1"/>
  <c r="AK89" i="51"/>
  <c r="AL89" i="51" s="1"/>
  <c r="AQ89" i="51" s="1"/>
  <c r="AR89" i="51" s="1"/>
  <c r="AK91" i="51"/>
  <c r="AL91" i="51" s="1"/>
  <c r="AQ91" i="51" s="1"/>
  <c r="AR91" i="51" s="1"/>
  <c r="AK93" i="51"/>
  <c r="AL93" i="51" s="1"/>
  <c r="AQ93" i="51" s="1"/>
  <c r="AR93" i="51" s="1"/>
  <c r="AI95" i="51"/>
  <c r="F29" i="50"/>
  <c r="AQ7" i="51" l="1"/>
  <c r="AR7" i="51" s="1"/>
  <c r="AR78" i="51"/>
  <c r="BA78" i="51" s="1"/>
  <c r="BY9" i="71" s="1"/>
  <c r="AG95" i="51"/>
  <c r="F26" i="50"/>
  <c r="BA87" i="51"/>
  <c r="CH9" i="71" s="1"/>
  <c r="BA79" i="51"/>
  <c r="BZ9" i="71" s="1"/>
  <c r="BA71" i="51"/>
  <c r="BR9" i="71" s="1"/>
  <c r="BA63" i="51"/>
  <c r="BJ9" i="71" s="1"/>
  <c r="BA55" i="51"/>
  <c r="BB9" i="71" s="1"/>
  <c r="BA47" i="51"/>
  <c r="AT9" i="71" s="1"/>
  <c r="BA39" i="51"/>
  <c r="AL9" i="71" s="1"/>
  <c r="BA31" i="51"/>
  <c r="AD9" i="71" s="1"/>
  <c r="BA23" i="51"/>
  <c r="V9" i="71" s="1"/>
  <c r="BA15" i="51"/>
  <c r="N9" i="71" s="1"/>
  <c r="BA88" i="51"/>
  <c r="CI9" i="71" s="1"/>
  <c r="BA80" i="51"/>
  <c r="CA9" i="71" s="1"/>
  <c r="BA72" i="51"/>
  <c r="BS9" i="71" s="1"/>
  <c r="BA64" i="51"/>
  <c r="BK9" i="71" s="1"/>
  <c r="BA56" i="51"/>
  <c r="BC9" i="71" s="1"/>
  <c r="BA48" i="51"/>
  <c r="AU9" i="71" s="1"/>
  <c r="BA40" i="51"/>
  <c r="AM9" i="71" s="1"/>
  <c r="BA32" i="51"/>
  <c r="AE9" i="71" s="1"/>
  <c r="BA24" i="51"/>
  <c r="W9" i="71" s="1"/>
  <c r="BA16" i="51"/>
  <c r="O9" i="71" s="1"/>
  <c r="BA8" i="51"/>
  <c r="G9" i="71" s="1"/>
  <c r="BA93" i="51"/>
  <c r="CN9" i="71" s="1"/>
  <c r="BA85" i="51"/>
  <c r="CF9" i="71" s="1"/>
  <c r="BA77" i="51"/>
  <c r="BX9" i="71" s="1"/>
  <c r="BA69" i="51"/>
  <c r="BP9" i="71" s="1"/>
  <c r="BA61" i="51"/>
  <c r="BH9" i="71" s="1"/>
  <c r="BA53" i="51"/>
  <c r="AZ9" i="71" s="1"/>
  <c r="BA45" i="51"/>
  <c r="AR9" i="71" s="1"/>
  <c r="BA37" i="51"/>
  <c r="AJ9" i="71" s="1"/>
  <c r="BA29" i="51"/>
  <c r="AB9" i="71" s="1"/>
  <c r="BA21" i="51"/>
  <c r="T9" i="71" s="1"/>
  <c r="BA13" i="51"/>
  <c r="L9" i="71" s="1"/>
  <c r="BA94" i="51"/>
  <c r="CO9" i="71" s="1"/>
  <c r="BA86" i="51"/>
  <c r="CG9" i="71" s="1"/>
  <c r="BA70" i="51"/>
  <c r="BQ9" i="71" s="1"/>
  <c r="BA62" i="51"/>
  <c r="BI9" i="71" s="1"/>
  <c r="BA54" i="51"/>
  <c r="BA9" i="71" s="1"/>
  <c r="BA46" i="51"/>
  <c r="AS9" i="71" s="1"/>
  <c r="BA38" i="51"/>
  <c r="AK9" i="71" s="1"/>
  <c r="BA30" i="51"/>
  <c r="AC9" i="71" s="1"/>
  <c r="BA22" i="51"/>
  <c r="U9" i="71" s="1"/>
  <c r="BA14" i="51"/>
  <c r="M9" i="71" s="1"/>
  <c r="BA91" i="51"/>
  <c r="CL9" i="71" s="1"/>
  <c r="BA83" i="51"/>
  <c r="CD9" i="71" s="1"/>
  <c r="BA75" i="51"/>
  <c r="BV9" i="71" s="1"/>
  <c r="BA67" i="51"/>
  <c r="BN9" i="71" s="1"/>
  <c r="BA59" i="51"/>
  <c r="BF9" i="71" s="1"/>
  <c r="BA51" i="51"/>
  <c r="AX9" i="71" s="1"/>
  <c r="BA43" i="51"/>
  <c r="AP9" i="71" s="1"/>
  <c r="BA35" i="51"/>
  <c r="AH9" i="71" s="1"/>
  <c r="BA27" i="51"/>
  <c r="Z9" i="71" s="1"/>
  <c r="BA19" i="51"/>
  <c r="R9" i="71" s="1"/>
  <c r="BA11" i="51"/>
  <c r="J9" i="71" s="1"/>
  <c r="BA92" i="51"/>
  <c r="CM9" i="71" s="1"/>
  <c r="BA84" i="51"/>
  <c r="CE9" i="71" s="1"/>
  <c r="BA76" i="51"/>
  <c r="BW9" i="71" s="1"/>
  <c r="BA68" i="51"/>
  <c r="BO9" i="71" s="1"/>
  <c r="BA60" i="51"/>
  <c r="BG9" i="71" s="1"/>
  <c r="BA52" i="51"/>
  <c r="AY9" i="71" s="1"/>
  <c r="BA44" i="51"/>
  <c r="AQ9" i="71" s="1"/>
  <c r="BA36" i="51"/>
  <c r="AI9" i="71" s="1"/>
  <c r="BA28" i="51"/>
  <c r="AA9" i="71" s="1"/>
  <c r="BA20" i="51"/>
  <c r="S9" i="71" s="1"/>
  <c r="BA12" i="51"/>
  <c r="K9" i="71" s="1"/>
  <c r="BA89" i="51"/>
  <c r="CJ9" i="71" s="1"/>
  <c r="BA81" i="51"/>
  <c r="CB9" i="71" s="1"/>
  <c r="BA73" i="51"/>
  <c r="BT9" i="71" s="1"/>
  <c r="BA65" i="51"/>
  <c r="BL9" i="71" s="1"/>
  <c r="BA57" i="51"/>
  <c r="BD9" i="71" s="1"/>
  <c r="BA49" i="51"/>
  <c r="AV9" i="71" s="1"/>
  <c r="BA41" i="51"/>
  <c r="AN9" i="71" s="1"/>
  <c r="BA33" i="51"/>
  <c r="AF9" i="71" s="1"/>
  <c r="BA25" i="51"/>
  <c r="X9" i="71" s="1"/>
  <c r="BA17" i="51"/>
  <c r="P9" i="71" s="1"/>
  <c r="BA9" i="51"/>
  <c r="H9" i="71" s="1"/>
  <c r="BA90" i="51"/>
  <c r="CK9" i="71" s="1"/>
  <c r="BA82" i="51"/>
  <c r="CC9" i="71" s="1"/>
  <c r="BA74" i="51"/>
  <c r="BU9" i="71" s="1"/>
  <c r="BA66" i="51"/>
  <c r="BM9" i="71" s="1"/>
  <c r="BA58" i="51"/>
  <c r="BE9" i="71" s="1"/>
  <c r="BA50" i="51"/>
  <c r="AW9" i="71" s="1"/>
  <c r="BA42" i="51"/>
  <c r="AO9" i="71" s="1"/>
  <c r="BA34" i="51"/>
  <c r="AG9" i="71" s="1"/>
  <c r="BA26" i="51"/>
  <c r="Y9" i="71" s="1"/>
  <c r="BA18" i="51"/>
  <c r="Q9" i="71" s="1"/>
  <c r="BA10" i="51"/>
  <c r="I9" i="71" s="1"/>
  <c r="AL95" i="51"/>
  <c r="BE10" i="71" l="1"/>
  <c r="BE44" i="71"/>
  <c r="CD10" i="71"/>
  <c r="CD44" i="71"/>
  <c r="BT10" i="71"/>
  <c r="BT44" i="71"/>
  <c r="AE10" i="71"/>
  <c r="AE44" i="71"/>
  <c r="AT10" i="71"/>
  <c r="AT44" i="71"/>
  <c r="O10" i="71"/>
  <c r="O44" i="71"/>
  <c r="CE10" i="71"/>
  <c r="CE44" i="71"/>
  <c r="AL10" i="71"/>
  <c r="AL44" i="71"/>
  <c r="CB10" i="71"/>
  <c r="CB44" i="71"/>
  <c r="CC10" i="71"/>
  <c r="CC44" i="71"/>
  <c r="CJ10" i="71"/>
  <c r="CJ44" i="71"/>
  <c r="J10" i="71"/>
  <c r="J44" i="71"/>
  <c r="U10" i="71"/>
  <c r="U44" i="71"/>
  <c r="AJ10" i="71"/>
  <c r="AJ44" i="71"/>
  <c r="AM10" i="71"/>
  <c r="AM44" i="71"/>
  <c r="BB10" i="71"/>
  <c r="BB44" i="71"/>
  <c r="T10" i="71"/>
  <c r="T44" i="71"/>
  <c r="AB10" i="71"/>
  <c r="AB44" i="71"/>
  <c r="Z10" i="71"/>
  <c r="Z44" i="71"/>
  <c r="BK10" i="71"/>
  <c r="BK44" i="71"/>
  <c r="BZ10" i="71"/>
  <c r="BZ44" i="71"/>
  <c r="BW10" i="71"/>
  <c r="BW44" i="71"/>
  <c r="BU10" i="71"/>
  <c r="BU44" i="71"/>
  <c r="R10" i="71"/>
  <c r="R44" i="71"/>
  <c r="BJ10" i="71"/>
  <c r="BJ44" i="71"/>
  <c r="AK10" i="71"/>
  <c r="AK44" i="71"/>
  <c r="X10" i="71"/>
  <c r="X44" i="71"/>
  <c r="AI10" i="71"/>
  <c r="AI44" i="71"/>
  <c r="AP10" i="71"/>
  <c r="AP44" i="71"/>
  <c r="BA10" i="71"/>
  <c r="BA44" i="71"/>
  <c r="BP10" i="71"/>
  <c r="BP44" i="71"/>
  <c r="BS10" i="71"/>
  <c r="BS44" i="71"/>
  <c r="CH10" i="71"/>
  <c r="CH44" i="71"/>
  <c r="AD10" i="71"/>
  <c r="AD44" i="71"/>
  <c r="BL10" i="71"/>
  <c r="BL44" i="71"/>
  <c r="L10" i="71"/>
  <c r="L44" i="71"/>
  <c r="BM10" i="71"/>
  <c r="BM44" i="71"/>
  <c r="W10" i="71"/>
  <c r="W44" i="71"/>
  <c r="CM10" i="71"/>
  <c r="CM44" i="71"/>
  <c r="M10" i="71"/>
  <c r="M44" i="71"/>
  <c r="CK10" i="71"/>
  <c r="CK44" i="71"/>
  <c r="AC10" i="71"/>
  <c r="AC44" i="71"/>
  <c r="AZ10" i="71"/>
  <c r="AZ44" i="71"/>
  <c r="I10" i="71"/>
  <c r="I44" i="71"/>
  <c r="AH10" i="71"/>
  <c r="AH44" i="71"/>
  <c r="Q10" i="71"/>
  <c r="Q44" i="71"/>
  <c r="AQ10" i="71"/>
  <c r="AQ44" i="71"/>
  <c r="AN10" i="71"/>
  <c r="AN44" i="71"/>
  <c r="CI10" i="71"/>
  <c r="CI44" i="71"/>
  <c r="AU10" i="71"/>
  <c r="AU44" i="71"/>
  <c r="H10" i="71"/>
  <c r="H44" i="71"/>
  <c r="BR10" i="71"/>
  <c r="BR44" i="71"/>
  <c r="AA10" i="71"/>
  <c r="AA44" i="71"/>
  <c r="Y10" i="71"/>
  <c r="Y44" i="71"/>
  <c r="AF10" i="71"/>
  <c r="AF44" i="71"/>
  <c r="AX10" i="71"/>
  <c r="AX44" i="71"/>
  <c r="BX10" i="71"/>
  <c r="BX44" i="71"/>
  <c r="AY10" i="71"/>
  <c r="AY44" i="71"/>
  <c r="CF10" i="71"/>
  <c r="CF44" i="71"/>
  <c r="AO10" i="71"/>
  <c r="AO44" i="71"/>
  <c r="AV10" i="71"/>
  <c r="AV44" i="71"/>
  <c r="BG10" i="71"/>
  <c r="BG44" i="71"/>
  <c r="BN10" i="71"/>
  <c r="BN44" i="71"/>
  <c r="CG10" i="71"/>
  <c r="CG44" i="71"/>
  <c r="CN10" i="71"/>
  <c r="CN44" i="71"/>
  <c r="N10" i="71"/>
  <c r="N44" i="71"/>
  <c r="BY10" i="71"/>
  <c r="BY44" i="71"/>
  <c r="CL10" i="71"/>
  <c r="CL44" i="71"/>
  <c r="K10" i="71"/>
  <c r="K44" i="71"/>
  <c r="AR10" i="71"/>
  <c r="AR44" i="71"/>
  <c r="S10" i="71"/>
  <c r="S44" i="71"/>
  <c r="BC10" i="71"/>
  <c r="BC44" i="71"/>
  <c r="P10" i="71"/>
  <c r="P44" i="71"/>
  <c r="AS10" i="71"/>
  <c r="AS44" i="71"/>
  <c r="BH10" i="71"/>
  <c r="BH44" i="71"/>
  <c r="BI10" i="71"/>
  <c r="BI44" i="71"/>
  <c r="CA10" i="71"/>
  <c r="CA44" i="71"/>
  <c r="AG10" i="71"/>
  <c r="AG44" i="71"/>
  <c r="BF10" i="71"/>
  <c r="BF44" i="71"/>
  <c r="BQ10" i="71"/>
  <c r="BQ44" i="71"/>
  <c r="AW10" i="71"/>
  <c r="AW44" i="71"/>
  <c r="BD10" i="71"/>
  <c r="BD44" i="71"/>
  <c r="BO10" i="71"/>
  <c r="BO44" i="71"/>
  <c r="BV10" i="71"/>
  <c r="BV44" i="71"/>
  <c r="CO10" i="71"/>
  <c r="CO44" i="71"/>
  <c r="G10" i="71"/>
  <c r="G44" i="71"/>
  <c r="V10" i="71"/>
  <c r="V44" i="71"/>
  <c r="BA7" i="51"/>
  <c r="F9" i="71" s="1"/>
  <c r="E11" i="50"/>
  <c r="E53" i="50"/>
  <c r="F25" i="50"/>
  <c r="F15" i="50" s="1"/>
  <c r="BB26" i="51"/>
  <c r="BB58" i="51"/>
  <c r="BB90" i="51"/>
  <c r="BB33" i="51"/>
  <c r="BB65" i="51"/>
  <c r="BB20" i="51"/>
  <c r="BB52" i="51"/>
  <c r="BB84" i="51"/>
  <c r="BB27" i="51"/>
  <c r="BB59" i="51"/>
  <c r="BB91" i="51"/>
  <c r="BB22" i="51"/>
  <c r="BB54" i="51"/>
  <c r="BB86" i="51"/>
  <c r="BB29" i="51"/>
  <c r="BB61" i="51"/>
  <c r="BB93" i="51"/>
  <c r="BB16" i="51"/>
  <c r="BB48" i="51"/>
  <c r="BB80" i="51"/>
  <c r="BB23" i="51"/>
  <c r="BB55" i="51"/>
  <c r="BB87" i="51"/>
  <c r="BB34" i="51"/>
  <c r="BB66" i="51"/>
  <c r="BB9" i="51"/>
  <c r="BB41" i="51"/>
  <c r="BB73" i="51"/>
  <c r="BB28" i="51"/>
  <c r="BB60" i="51"/>
  <c r="BB92" i="51"/>
  <c r="BB35" i="51"/>
  <c r="BB67" i="51"/>
  <c r="BB30" i="51"/>
  <c r="BB62" i="51"/>
  <c r="BB94" i="51"/>
  <c r="BB37" i="51"/>
  <c r="BB69" i="51"/>
  <c r="BB24" i="51"/>
  <c r="BB56" i="51"/>
  <c r="BB88" i="51"/>
  <c r="BB31" i="51"/>
  <c r="BB63" i="51"/>
  <c r="BB10" i="51"/>
  <c r="BB42" i="51"/>
  <c r="BB74" i="51"/>
  <c r="BB17" i="51"/>
  <c r="BB49" i="51"/>
  <c r="BB81" i="51"/>
  <c r="BB36" i="51"/>
  <c r="BB68" i="51"/>
  <c r="BB11" i="51"/>
  <c r="BB43" i="51"/>
  <c r="BB75" i="51"/>
  <c r="BB38" i="51"/>
  <c r="BB70" i="51"/>
  <c r="BB13" i="51"/>
  <c r="BB45" i="51"/>
  <c r="BB77" i="51"/>
  <c r="BB32" i="51"/>
  <c r="BB64" i="51"/>
  <c r="BB39" i="51"/>
  <c r="BB71" i="51"/>
  <c r="BB18" i="51"/>
  <c r="BB50" i="51"/>
  <c r="BB82" i="51"/>
  <c r="BB25" i="51"/>
  <c r="BB57" i="51"/>
  <c r="BB89" i="51"/>
  <c r="BB12" i="51"/>
  <c r="BB44" i="51"/>
  <c r="BB76" i="51"/>
  <c r="BB19" i="51"/>
  <c r="BB51" i="51"/>
  <c r="BB83" i="51"/>
  <c r="BB14" i="51"/>
  <c r="BB46" i="51"/>
  <c r="BB78" i="51"/>
  <c r="BB21" i="51"/>
  <c r="BB53" i="51"/>
  <c r="BB85" i="51"/>
  <c r="BB8" i="51"/>
  <c r="BB40" i="51"/>
  <c r="BB72" i="51"/>
  <c r="BB15" i="51"/>
  <c r="BB47" i="51"/>
  <c r="BB79" i="51"/>
  <c r="F10" i="71" l="1"/>
  <c r="F44" i="71"/>
  <c r="U95" i="51"/>
  <c r="BB7" i="51"/>
  <c r="E12" i="50" s="1"/>
  <c r="BB100" i="51" l="1"/>
  <c r="BB97" i="51"/>
  <c r="BB99" i="51"/>
  <c r="BB98" i="51"/>
  <c r="BB101" i="51"/>
  <c r="BB102" i="51" l="1"/>
  <c r="BC98" i="51" l="1"/>
  <c r="BC102" i="51"/>
  <c r="BC100" i="51"/>
  <c r="BC97" i="51"/>
  <c r="BC99" i="51"/>
  <c r="BC101" i="51"/>
  <c r="N12" i="71" l="1"/>
  <c r="BJ12" i="71"/>
  <c r="AA12" i="71"/>
  <c r="AU12" i="71"/>
  <c r="CB12" i="71"/>
  <c r="AQ12" i="71"/>
  <c r="CO12" i="71"/>
  <c r="BC12" i="71"/>
  <c r="AP12" i="71"/>
  <c r="L12" i="71"/>
  <c r="CM12" i="71"/>
  <c r="AV12" i="71"/>
  <c r="BI12" i="71"/>
  <c r="AW12" i="71"/>
  <c r="AY12" i="71"/>
  <c r="BL12" i="71"/>
  <c r="W12" i="71"/>
  <c r="CG12" i="71"/>
  <c r="BA12" i="71"/>
  <c r="AB12" i="71"/>
  <c r="CA12" i="71"/>
  <c r="J12" i="71"/>
  <c r="BE12" i="71"/>
  <c r="BN12" i="71"/>
  <c r="AZ12" i="71"/>
  <c r="AR12" i="71"/>
  <c r="Y12" i="71"/>
  <c r="I12" i="71"/>
  <c r="H12" i="71"/>
  <c r="AF12" i="71"/>
  <c r="BQ12" i="71"/>
  <c r="AO12" i="71"/>
  <c r="K12" i="71"/>
  <c r="AT12" i="71"/>
  <c r="M12" i="71"/>
  <c r="CK12" i="71"/>
  <c r="BH12" i="71"/>
  <c r="S12" i="71"/>
  <c r="AD12" i="71"/>
  <c r="Q12" i="71"/>
  <c r="V12" i="71"/>
  <c r="AG12" i="71"/>
  <c r="X12" i="71"/>
  <c r="AX12" i="71"/>
  <c r="BO12" i="71"/>
  <c r="P12" i="71"/>
  <c r="AH12" i="71"/>
  <c r="O12" i="71"/>
  <c r="AI12" i="71"/>
  <c r="BT12" i="71"/>
  <c r="AM91" i="19"/>
  <c r="AN91" i="19" s="1"/>
  <c r="AM3" i="19"/>
  <c r="AN3" i="19" s="1"/>
</calcChain>
</file>

<file path=xl/sharedStrings.xml><?xml version="1.0" encoding="utf-8"?>
<sst xmlns="http://schemas.openxmlformats.org/spreadsheetml/2006/main" count="2764" uniqueCount="543">
  <si>
    <t xml:space="preserve"> เขต</t>
  </si>
  <si>
    <t>จังหวัด</t>
  </si>
  <si>
    <t>รหัส</t>
  </si>
  <si>
    <t>โรงพยาบาล</t>
  </si>
  <si>
    <t>Risk score</t>
  </si>
  <si>
    <t>NWC</t>
  </si>
  <si>
    <t>EBITDA</t>
  </si>
  <si>
    <t>กลุ่ม รพ.</t>
  </si>
  <si>
    <t>ID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</si>
  <si>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</si>
  <si>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</si>
  <si>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</si>
  <si>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</si>
  <si>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</si>
  <si>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</si>
  <si>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</si>
  <si>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</si>
  <si>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</si>
  <si>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</si>
  <si>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</si>
  <si>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</si>
  <si>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</si>
  <si>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</si>
  <si>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</si>
  <si>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</si>
  <si>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</si>
  <si>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</si>
  <si>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</si>
  <si>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</si>
  <si>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</si>
  <si>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</si>
  <si>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</si>
  <si>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</si>
  <si>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</si>
  <si>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</si>
  <si>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</si>
  <si>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</si>
  <si>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</si>
  <si>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</si>
  <si>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</si>
  <si>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</si>
  <si>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</si>
  <si>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</si>
  <si>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</si>
  <si>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</si>
  <si>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</si>
  <si>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</si>
  <si>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</si>
  <si>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</si>
  <si>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</si>
  <si>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</si>
  <si>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</si>
  <si>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</si>
  <si>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</si>
  <si>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</si>
  <si>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</si>
  <si>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</si>
  <si>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</si>
  <si>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</si>
  <si>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</si>
  <si>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</si>
  <si>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</si>
  <si>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</si>
  <si>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</si>
  <si>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</si>
  <si>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</si>
  <si>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</si>
  <si>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</si>
  <si>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</si>
  <si>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</si>
  <si>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</si>
  <si>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</si>
  <si>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</si>
  <si>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</si>
  <si>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</si>
  <si>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</si>
  <si>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</si>
  <si>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</si>
  <si>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</si>
  <si>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</si>
  <si>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</si>
  <si>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</si>
  <si>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</si>
  <si>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</si>
  <si>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</si>
  <si>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</si>
  <si>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</si>
  <si>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</si>
  <si>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</si>
  <si>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</si>
  <si>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</si>
  <si>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</si>
  <si>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</si>
  <si>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</si>
  <si>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</si>
  <si>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</si>
  <si>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</si>
  <si>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แห่ง</t>
  </si>
  <si>
    <t xml:space="preserve">ประเภท </t>
  </si>
  <si>
    <t>ลำดับ</t>
  </si>
  <si>
    <t>เขต</t>
  </si>
  <si>
    <t>หน่วยบริการ</t>
  </si>
  <si>
    <t>รพศ.</t>
  </si>
  <si>
    <t>A</t>
  </si>
  <si>
    <t>รพช.</t>
  </si>
  <si>
    <t>F1</t>
  </si>
  <si>
    <t>F2</t>
  </si>
  <si>
    <t>M2</t>
  </si>
  <si>
    <t>F3</t>
  </si>
  <si>
    <t>รพท.</t>
  </si>
  <si>
    <t>M1</t>
  </si>
  <si>
    <t>S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</si>
  <si>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</si>
  <si>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</si>
  <si>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</si>
  <si>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</si>
  <si>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</si>
  <si>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</si>
  <si>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</si>
  <si>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ร้อยละ</t>
  </si>
  <si>
    <t>Sum AdjRW</t>
  </si>
  <si>
    <t>LC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</si>
  <si>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</si>
  <si>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</si>
  <si>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</si>
  <si>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</si>
  <si>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</si>
  <si>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</si>
  <si>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</si>
  <si>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</si>
  <si>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</si>
  <si>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</si>
  <si>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</si>
  <si>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</si>
  <si>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</si>
  <si>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</si>
  <si>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</si>
  <si>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</si>
  <si>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</si>
  <si>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</si>
  <si>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</si>
  <si>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</si>
  <si>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</si>
  <si>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</si>
  <si>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</si>
  <si>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</si>
  <si>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</si>
  <si>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</si>
  <si>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</si>
  <si>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</si>
  <si>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</si>
  <si>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</si>
  <si>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</si>
  <si>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</si>
  <si>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</si>
  <si>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</si>
  <si>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</si>
  <si>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</si>
  <si>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</si>
  <si>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</si>
  <si>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</si>
  <si>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</si>
  <si>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</si>
  <si>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</si>
  <si>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</si>
  <si>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</si>
  <si>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</si>
  <si>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</si>
  <si>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</si>
  <si>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รพ.หนองคาย</t>
  </si>
  <si>
    <t>รพ.โพนพิสัย</t>
  </si>
  <si>
    <t>รพ.ศรีเชียงใหม่</t>
  </si>
  <si>
    <t>รพ.สังคม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</si>
  <si>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</si>
  <si>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</si>
  <si>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</si>
  <si>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</si>
  <si>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</si>
  <si>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</si>
  <si>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</si>
  <si>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</si>
  <si>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</si>
  <si>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</si>
  <si>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</si>
  <si>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</si>
  <si>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</si>
  <si>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</si>
  <si>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</si>
  <si>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</si>
  <si>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</si>
  <si>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</si>
  <si>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</si>
  <si>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</si>
  <si>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</si>
  <si>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</si>
  <si>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</si>
  <si>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</si>
  <si>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</si>
  <si>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</si>
  <si>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</si>
  <si>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รพ.กู่แก้ว</t>
  </si>
  <si>
    <t>รพ.ประจักษ์ศิลปาคม</t>
  </si>
  <si>
    <t>Total Performance Score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</si>
  <si>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</si>
  <si>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</si>
  <si>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</si>
  <si>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B</t>
  </si>
  <si>
    <t>C</t>
  </si>
  <si>
    <t>F</t>
  </si>
  <si>
    <t>D</t>
  </si>
  <si>
    <t xml:space="preserve"> รายได้</t>
  </si>
  <si>
    <t xml:space="preserve"> ค่าใช้จ่าย</t>
  </si>
  <si>
    <t>เต็ม</t>
  </si>
  <si>
    <t>ได้</t>
  </si>
  <si>
    <t>รวม</t>
  </si>
  <si>
    <t>เงินทุนสำรองสุทธิ (NWC)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</si>
  <si>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</si>
  <si>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</si>
  <si>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</si>
  <si>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</si>
  <si>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</si>
  <si>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</si>
  <si>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</si>
  <si>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</si>
  <si>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 xml:space="preserve"> </t>
  </si>
  <si>
    <t>Grade</t>
  </si>
  <si>
    <t>หน่วยงาน :</t>
  </si>
  <si>
    <t>การบริหารแผน Planfin (2)</t>
  </si>
  <si>
    <t>* หน่วยงานนำผลประเมินในข้อที่ไม่ผ่าน เพื่อหาสาเหตุและไปพัฒนา ปรับปรุงต่อไป</t>
  </si>
  <si>
    <t>ประเภท</t>
  </si>
  <si>
    <t>กลุ่ม</t>
  </si>
  <si>
    <t>ผลรวมทั้งหมด</t>
  </si>
  <si>
    <t>ระดับขีดความสามารถ</t>
  </si>
  <si>
    <t>จำนวนเตียงตามจริง</t>
  </si>
  <si>
    <t>กลุ่มระดับบริการ</t>
  </si>
  <si>
    <t>รพ.พระอาจารย์แบน  ธนากโร</t>
  </si>
  <si>
    <t>ทุนสำรองสุทธิ(NWC)</t>
  </si>
  <si>
    <t>รายได้สุง (ต่ำ)กว่าค่าใช้จ่ายสุทธิ (NI)</t>
  </si>
  <si>
    <t>ผลการเปรียบเทียบค่ากลาง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</si>
  <si>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</si>
  <si>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ค่า</t>
  </si>
  <si>
    <t>ผลคะแนนจาก 15 คะแนน</t>
  </si>
  <si>
    <t>1.ตัวชี้วัดกระบวนการ (Process Indicators)</t>
  </si>
  <si>
    <t>2. ตัวชี้วัดผลลัพท์การดำเนินงาน</t>
  </si>
  <si>
    <t>การบริหารต้นทุนบริการและค่าใช้จ่าย (2)</t>
  </si>
  <si>
    <t>Operating Margin (1)</t>
  </si>
  <si>
    <t>Return on Asset (1)</t>
  </si>
  <si>
    <t>Net Working Capital (1)</t>
  </si>
  <si>
    <t>EBITDA (1)</t>
  </si>
  <si>
    <t>Cash Ratio (1)</t>
  </si>
  <si>
    <t>&lt; 7.5 คะแนน</t>
  </si>
  <si>
    <t>รวมคะแนนทั้งสิ้น</t>
  </si>
  <si>
    <t xml:space="preserve">        1.2.2 ระยะเวลาถัวเฉลี่ยในการเรียกเก็บหนี้สิทธิ UC ≤60 วัน</t>
  </si>
  <si>
    <t xml:space="preserve">        1.2.3 ระยะเวลาถัวเฉลี่ยในการเรียกเก็บหนี้สิทธิข้าราชการ ≤60 วัน</t>
  </si>
  <si>
    <t xml:space="preserve">                1.3.1.1 Unit Cost for OP</t>
  </si>
  <si>
    <t xml:space="preserve">                1.3.1.5 MC ค่าวัสดุวิทยาศาสตร์และการแพทย์</t>
  </si>
  <si>
    <t xml:space="preserve">                1.3.1.4 MC ค่ายา</t>
  </si>
  <si>
    <t xml:space="preserve">                1.3.1.3 LC ค่าแรงบุคลากร</t>
  </si>
  <si>
    <t xml:space="preserve">                1.3.1.2 Unit Cost for IP</t>
  </si>
  <si>
    <t xml:space="preserve">                1.3.1.6 MC ค่าเวชภัณฑ์มิใช่ยาและวัสดุการแพทย์</t>
  </si>
  <si>
    <t xml:space="preserve">      1.3.2 คะแนนตรวจสอบงบทดลองเบื้องต้น</t>
  </si>
  <si>
    <t xml:space="preserve">    2.1 ความสามารถในการทำกำไร</t>
  </si>
  <si>
    <t xml:space="preserve">         2.1.1 ประสิทธิภาพในการดำเนินงาน (Operating Margin) </t>
  </si>
  <si>
    <t xml:space="preserve">         2.1.2 อัตราผลตอบแทนจากสินทรัพย์ (Return on Asset) </t>
  </si>
  <si>
    <t xml:space="preserve">         2.1.3 ผลกำไรขาดทุนก่อนหักค่าเสื่อม (EBITDA) ≥0 (1 คะแนน)</t>
  </si>
  <si>
    <t xml:space="preserve">    2.2 การวัดสภาพคล่องทางการเงิน</t>
  </si>
  <si>
    <t xml:space="preserve">         2.2.1 ทุนสำรองสุทธิ (Net Working Capital) ≥0 (1 คะแนน)</t>
  </si>
  <si>
    <t xml:space="preserve">         2.2.2 Cash Ratio ≥0.8 (1 คะแนน)</t>
  </si>
  <si>
    <t xml:space="preserve">        1.2.4 การบริหารสินคงคลัง (Inventory Management) ≤ 60 วัน ยกเว้น รพ.พื้นที่เกาะ ≤ 90 วัน </t>
  </si>
  <si>
    <t>1.2 การบริหารสินทรัพย์หมุนเวียนและหนี้สินหมุนเวียน</t>
  </si>
  <si>
    <t>ACP:UC</t>
  </si>
  <si>
    <t>ACP:CS</t>
  </si>
  <si>
    <t>AIP</t>
  </si>
  <si>
    <t>1.3 การบริหารจัดการ</t>
  </si>
  <si>
    <t xml:space="preserve">  1.3 การบริหารจัดการ</t>
  </si>
  <si>
    <t>1.3.1 การบริหารต้นทุนบริการและค่าใช้จ่าย</t>
  </si>
  <si>
    <t xml:space="preserve">       1.3.1 การบริหารต้นทุนและค่าใช้จ่าย   (2 คะแนน)</t>
  </si>
  <si>
    <t>1.3.3 ผลผลิต (Productivity) เป็นที่ยอมรับ</t>
  </si>
  <si>
    <t xml:space="preserve">อัตราครองเตียง </t>
  </si>
  <si>
    <t>2. ตัวชี้วัดผลการดำเนินงาน</t>
  </si>
  <si>
    <t>2.1 ความสามารถในการทำกำไร</t>
  </si>
  <si>
    <t>2.2 สภาพคล่อง</t>
  </si>
  <si>
    <t>A ดีมาก</t>
  </si>
  <si>
    <t>B ดี</t>
  </si>
  <si>
    <t>C พอใช้</t>
  </si>
  <si>
    <t>D ต้องปรับปรุง</t>
  </si>
  <si>
    <t>F ไม่ผ่าน</t>
  </si>
  <si>
    <t>ใส่รายละเอียด  ของข้อมูล</t>
  </si>
  <si>
    <t>ไตรมาส</t>
  </si>
  <si>
    <t>ปีงบประมาณ</t>
  </si>
  <si>
    <t>ข้อมูล ณ ไตรมาส</t>
  </si>
  <si>
    <t>การบริหารจัดการบัญชีและการเงิน (1)</t>
  </si>
  <si>
    <t>การบริหารสินทรัพย์ (3)</t>
  </si>
  <si>
    <t>A  ดีมาก</t>
  </si>
  <si>
    <t>Total Performance Score 3.0      คณะทำงานฯ</t>
  </si>
  <si>
    <t>E</t>
  </si>
  <si>
    <t>Risk 0</t>
  </si>
  <si>
    <t>Risk 1</t>
  </si>
  <si>
    <t>Risk 2</t>
  </si>
  <si>
    <t>Risk 3</t>
  </si>
  <si>
    <t>Risk 4</t>
  </si>
  <si>
    <t>Risk 5</t>
  </si>
  <si>
    <t>Risk 6</t>
  </si>
  <si>
    <t>Risk 7</t>
  </si>
  <si>
    <t>≥ 80 %</t>
  </si>
  <si>
    <t xml:space="preserve">  1.2 การบริหารสินทรัพย์หมุนเวียนและหนี้สินหมุนเวียน (3 คะแนน)</t>
  </si>
  <si>
    <t>รพ.นาวังเฉลิมพระเกียรติ ๘๐ พรรษา</t>
  </si>
  <si>
    <t>รพ.สมเด็จพระยุพราชบ้านดุง</t>
  </si>
  <si>
    <t>รพ.สมเด็จพระยุพราชด่านซ้าย</t>
  </si>
  <si>
    <t>รพ.สมเด็จพระยุพราชท่าบ่อ</t>
  </si>
  <si>
    <t>รพ.สมเด็จพระยุพราชสว่างแดนดิน</t>
  </si>
  <si>
    <t>รพ.สมเด็จพระยุพราชธาตุพนม</t>
  </si>
  <si>
    <t>รพศ.A B&gt;700to1000</t>
  </si>
  <si>
    <t>รพท.M1 B&lt;=200</t>
  </si>
  <si>
    <t>รพช.F2 P30,000-60,000</t>
  </si>
  <si>
    <t>รพช.F1 P50,000-100,000</t>
  </si>
  <si>
    <t>รพช.F2 P&lt;=30,000</t>
  </si>
  <si>
    <t>รพท.M1 B&gt;200</t>
  </si>
  <si>
    <t>รพช.M2 B&gt;100</t>
  </si>
  <si>
    <t>รพช.F1 P&lt;=50,000</t>
  </si>
  <si>
    <t>รพช.F3 P&lt;=15,000</t>
  </si>
  <si>
    <t>รพช.F2 P60,000-90,000</t>
  </si>
  <si>
    <t>รพท.S B&gt;400</t>
  </si>
  <si>
    <t>รพท.S B&lt;=400</t>
  </si>
  <si>
    <t>รพช.F3 P15,000-25,000</t>
  </si>
  <si>
    <t>รพช.M2 B&lt;=100</t>
  </si>
  <si>
    <t>รพช.F3 P&gt;=25,000</t>
  </si>
  <si>
    <t>รพศ.A B&lt;=700</t>
  </si>
  <si>
    <t>รพศ.A B&gt;1000</t>
  </si>
  <si>
    <t>Mean LC</t>
  </si>
  <si>
    <t>Mean ยา</t>
  </si>
  <si>
    <t>Mean ค่าวัสดุวิทยาศาสตร์และการแพทย์</t>
  </si>
  <si>
    <t>Mean ค่าเวชภัณฑ์มิใช่ยาและวัสดุการแพทย์</t>
  </si>
  <si>
    <t>rechek</t>
  </si>
  <si>
    <t>แหล่งข้อมูล</t>
  </si>
  <si>
    <t>เงือนไข</t>
  </si>
  <si>
    <t>โปรแกรมติดตามแผน กศภ.</t>
  </si>
  <si>
    <t>± ไม่เกิน 5 %</t>
  </si>
  <si>
    <t>7 Plus กศภ.</t>
  </si>
  <si>
    <t>≥ 5  และ  ≤ 90</t>
  </si>
  <si>
    <t>≥ 10  และ  ≤ 60</t>
  </si>
  <si>
    <t>≥ 10   และ  ≤ 60</t>
  </si>
  <si>
    <t>Quick Method กศภ.</t>
  </si>
  <si>
    <t>≤ ค่ากลางกลุ่มโรงพยาบาล</t>
  </si>
  <si>
    <t>HGR กศภ.</t>
  </si>
  <si>
    <t>โปรแกรมตรวจสอบงบทดลอง กศภ.</t>
  </si>
  <si>
    <t>CMI@Moph กบรส.</t>
  </si>
  <si>
    <t>≥ ค่ากลางกลุ่มโรงพยาบาล   หรือ  ≥ 5 %</t>
  </si>
  <si>
    <t>Financial Ratio กศภ.</t>
  </si>
  <si>
    <t>≥ 0</t>
  </si>
  <si>
    <t>Risk Score กศภ.</t>
  </si>
  <si>
    <t>≥ 0.8</t>
  </si>
  <si>
    <t>หมายเหตุ</t>
  </si>
  <si>
    <t>OPM</t>
  </si>
  <si>
    <t>ROA</t>
  </si>
  <si>
    <t>Cash Ratio</t>
  </si>
  <si>
    <t>เงินบำรุงคงเหลือสุทธิ</t>
  </si>
  <si>
    <t>Avg LC</t>
  </si>
  <si>
    <t>Avg ยา</t>
  </si>
  <si>
    <t>ค่าเฉลี่ย ของ ค่าวัสดุวิทยาศาสตร์และการแพทย์</t>
  </si>
  <si>
    <t>ค่าเฉลี่ย ของ ค่าเวชภัณฑ์มิใช่ยาและวัสดุการแพทย์</t>
  </si>
  <si>
    <t>Mean#LC</t>
  </si>
  <si>
    <t>Mean#ค่ายา</t>
  </si>
  <si>
    <t>Mean#ค่าวัสดุวิทยาศาสตร์และการแพทย์</t>
  </si>
  <si>
    <t>Mean#ค่าเวชภัณฑ์มิใช่ยาและวัสดุการแพทย์</t>
  </si>
  <si>
    <t>ข้อมูล พื้นฐานโรงพยาบาสังกัด สป.สธ.</t>
  </si>
  <si>
    <t xml:space="preserve"> 1.1 การบริหารแผนทางการเงินเปรียบเทียบผลการดำเนินงานผลต่างบวกหรือลบไม่เกิน 5%  </t>
  </si>
  <si>
    <t>คะแนน 1.1</t>
  </si>
  <si>
    <t>App-D</t>
  </si>
  <si>
    <t>P_App-D</t>
  </si>
  <si>
    <t>P_7plus</t>
  </si>
  <si>
    <t>P_acp cs</t>
  </si>
  <si>
    <t>P_acp uc</t>
  </si>
  <si>
    <t>P_Aip</t>
  </si>
  <si>
    <t>คะแนน1.2</t>
  </si>
  <si>
    <t>QM-OP</t>
  </si>
  <si>
    <t>QM-IP</t>
  </si>
  <si>
    <t>คะแนน 1.3.1</t>
  </si>
  <si>
    <t>1.3.1</t>
  </si>
  <si>
    <t>คะแนน 1.3.3</t>
  </si>
  <si>
    <t>คะแนน 1.3</t>
  </si>
  <si>
    <t>1 ตัวชี้วัดกระบวนการ</t>
  </si>
  <si>
    <t>คะแนน 1.ตัวชี้วัดกระบวนการ (Process Indicators)</t>
  </si>
  <si>
    <t>คะแนน 2.1</t>
  </si>
  <si>
    <t>คะแนน 2.2</t>
  </si>
  <si>
    <t>คะแนน  2 ตัวชี้วัดผลการดำเนินงาน</t>
  </si>
  <si>
    <t>คะแนนประเมินประสิทธิภาพ</t>
  </si>
  <si>
    <t>TPS  Grade</t>
  </si>
  <si>
    <t xml:space="preserve"> Cash </t>
  </si>
  <si>
    <r>
      <t xml:space="preserve">        1.2.1 ระยะเวลาชำระเจ้าหนี้การค้ายา&amp;เวชภัณฑ์มิใช่ยา </t>
    </r>
    <r>
      <rPr>
        <sz val="9"/>
        <color theme="1"/>
        <rFont val="TH Sarabun New"/>
        <family val="2"/>
      </rPr>
      <t>≤</t>
    </r>
    <r>
      <rPr>
        <sz val="11"/>
        <color theme="1"/>
        <rFont val="TH Sarabun New"/>
        <family val="2"/>
      </rPr>
      <t xml:space="preserve"> </t>
    </r>
    <r>
      <rPr>
        <sz val="16"/>
        <color theme="1"/>
        <rFont val="TH Sarabun New"/>
        <family val="2"/>
      </rPr>
      <t xml:space="preserve">90 วัน หรือ </t>
    </r>
    <r>
      <rPr>
        <sz val="14"/>
        <color theme="1"/>
        <rFont val="TH Sarabun New"/>
        <family val="2"/>
      </rPr>
      <t>≤</t>
    </r>
    <r>
      <rPr>
        <sz val="16"/>
        <color theme="1"/>
        <rFont val="TH Sarabun New"/>
        <family val="2"/>
      </rPr>
      <t xml:space="preserve"> 180 วัน</t>
    </r>
  </si>
  <si>
    <r>
      <t xml:space="preserve">     </t>
    </r>
    <r>
      <rPr>
        <sz val="16"/>
        <color theme="1"/>
        <rFont val="TH Sarabun New"/>
        <family val="2"/>
      </rPr>
      <t xml:space="preserve"> 1.3.3 ผลผลิต (Productivity) เป็นที่ยอมรับ (2 คะแนน)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</si>
  <si>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12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</si>
  <si>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10.5 คะแนน แต่ &lt;  12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</si>
  <si>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9 คะแนน แต่ &lt;  10.5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</si>
  <si>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7.5 คะแนน แต่ &lt;  9 คะแนน</t>
    </r>
  </si>
  <si>
    <t>ผลรวม</t>
  </si>
  <si>
    <t>RiskScore</t>
  </si>
  <si>
    <t>รพ.พระอาจารย์มั่น ภูริทัตโต</t>
  </si>
  <si>
    <t xml:space="preserve">   1.1 การบริหารแผนทางการเงินเปรียบเทียบผลการดำเนินงานผลต่าง </t>
  </si>
  <si>
    <r>
      <t xml:space="preserve">              1.3.3.1 อัตราครองเตียงผู้ป่วยใน </t>
    </r>
    <r>
      <rPr>
        <sz val="16"/>
        <color indexed="8"/>
        <rFont val="TH Sarabun New"/>
        <family val="2"/>
      </rPr>
      <t>≥ 80 %</t>
    </r>
    <r>
      <rPr>
        <sz val="16"/>
        <color theme="1"/>
        <rFont val="TH Sarabun New"/>
        <family val="2"/>
      </rPr>
      <t xml:space="preserve"> </t>
    </r>
  </si>
  <si>
    <t xml:space="preserve">              1.3.3.2 SumAdjRW เกินค่ากลางกลุ่มรพ. หรือเพิ่มขึ้น 5 %</t>
  </si>
  <si>
    <r>
      <t xml:space="preserve">         1.1.1 มิติรายได้  </t>
    </r>
    <r>
      <rPr>
        <i/>
        <sz val="12"/>
        <color rgb="FFFF0000"/>
        <rFont val="TH Sarabun New"/>
        <family val="2"/>
      </rPr>
      <t>± ไม่เกิน 5 %</t>
    </r>
  </si>
  <si>
    <r>
      <t xml:space="preserve">         1.1.2 มิติค่าใช้จ่าย  </t>
    </r>
    <r>
      <rPr>
        <i/>
        <sz val="12"/>
        <color rgb="FFFF0000"/>
        <rFont val="TH Sarabun New"/>
        <family val="2"/>
      </rPr>
      <t>± ไม่เกิน 5 %</t>
    </r>
  </si>
  <si>
    <t xml:space="preserve"> นครพนม </t>
  </si>
  <si>
    <t xml:space="preserve"> ปลาปาก </t>
  </si>
  <si>
    <t xml:space="preserve"> ท่าอุเทน </t>
  </si>
  <si>
    <t xml:space="preserve"> บ้านแพง </t>
  </si>
  <si>
    <t xml:space="preserve"> นาทม </t>
  </si>
  <si>
    <t xml:space="preserve"> เรณูนคร </t>
  </si>
  <si>
    <t xml:space="preserve"> นาแก </t>
  </si>
  <si>
    <t xml:space="preserve"> ศรีสงคราม </t>
  </si>
  <si>
    <t xml:space="preserve"> นาหว้า </t>
  </si>
  <si>
    <t xml:space="preserve"> โพนสวรรค์ </t>
  </si>
  <si>
    <t xml:space="preserve">ธาตุพนม </t>
  </si>
  <si>
    <t xml:space="preserve"> วังยาง </t>
  </si>
  <si>
    <t>พรเจริญ</t>
  </si>
  <si>
    <t>โซ่พิสัย</t>
  </si>
  <si>
    <t>เซกา</t>
  </si>
  <si>
    <t>ปากคาด</t>
  </si>
  <si>
    <t>บึงโขงหลง</t>
  </si>
  <si>
    <t>ศรีวิไล</t>
  </si>
  <si>
    <t>บุ่งคล้า</t>
  </si>
  <si>
    <t>นาด้วง</t>
  </si>
  <si>
    <t>เชียงคาน</t>
  </si>
  <si>
    <t>ปากชม</t>
  </si>
  <si>
    <t>นาแห้ว</t>
  </si>
  <si>
    <t>ภูเรือ</t>
  </si>
  <si>
    <t>ท่าลี่</t>
  </si>
  <si>
    <t>วังสะพุง</t>
  </si>
  <si>
    <t>ภูกระดึง</t>
  </si>
  <si>
    <t>ภูหลวง</t>
  </si>
  <si>
    <t>ผาขาว</t>
  </si>
  <si>
    <t>ด่านซ้าย</t>
  </si>
  <si>
    <t>เอราวัณ</t>
  </si>
  <si>
    <t>หนองหิน</t>
  </si>
  <si>
    <t>กุสุมาลย์</t>
  </si>
  <si>
    <t>กุดบาก</t>
  </si>
  <si>
    <t xml:space="preserve">พระ อจ.ฝั้นฯ </t>
  </si>
  <si>
    <t>พังโคน</t>
  </si>
  <si>
    <t>วาริชภูมิ</t>
  </si>
  <si>
    <t>นิคมน้ำอูน</t>
  </si>
  <si>
    <t>วานรนิวาส</t>
  </si>
  <si>
    <t>คำตากล้า</t>
  </si>
  <si>
    <t>พระ อจ.มั่นฯ</t>
  </si>
  <si>
    <t>อากาศอำนวย</t>
  </si>
  <si>
    <t>ส่องดาว</t>
  </si>
  <si>
    <t>เต่างอย</t>
  </si>
  <si>
    <t>โคกศรีสุพรรณ</t>
  </si>
  <si>
    <t>เจริญศิลป์</t>
  </si>
  <si>
    <t>โพนนาแก้ว</t>
  </si>
  <si>
    <t xml:space="preserve">สว่างแดนดิน </t>
  </si>
  <si>
    <t xml:space="preserve">พระ อจ.แบนฯ </t>
  </si>
  <si>
    <t>โพนพิสัย</t>
  </si>
  <si>
    <t>ศรีเชียงใหม่</t>
  </si>
  <si>
    <t>สังคม</t>
  </si>
  <si>
    <t>ท่าบ่อ</t>
  </si>
  <si>
    <t>สระใคร</t>
  </si>
  <si>
    <t>โพธิ์ตาก</t>
  </si>
  <si>
    <t>เฝ้าไร่</t>
  </si>
  <si>
    <t>รัตนวาปี</t>
  </si>
  <si>
    <t>นากลาง</t>
  </si>
  <si>
    <t>โนนสัง</t>
  </si>
  <si>
    <t>ศรีบุญเรือง</t>
  </si>
  <si>
    <t>สุวรรณคูหา</t>
  </si>
  <si>
    <t>นาวังฯ</t>
  </si>
  <si>
    <t>กุดจับ</t>
  </si>
  <si>
    <t>หนองวัวซอ</t>
  </si>
  <si>
    <t>กุมภวาปี</t>
  </si>
  <si>
    <t>ห้วยเกิ้ง</t>
  </si>
  <si>
    <t>โนนสะอาด</t>
  </si>
  <si>
    <t>หนองหาน</t>
  </si>
  <si>
    <t>ทุ่งฝน</t>
  </si>
  <si>
    <t>ไชยวาน</t>
  </si>
  <si>
    <t>ศรีธาตุ</t>
  </si>
  <si>
    <t>วังสามหมอ</t>
  </si>
  <si>
    <t>บ้านผือ</t>
  </si>
  <si>
    <t>น้ำโสม</t>
  </si>
  <si>
    <t>เพ็ญ</t>
  </si>
  <si>
    <t>สร้างคอม</t>
  </si>
  <si>
    <t>หนองแสง</t>
  </si>
  <si>
    <t>นายูง</t>
  </si>
  <si>
    <t>พิบูลย์รักษ์</t>
  </si>
  <si>
    <t>บ้านดุง</t>
  </si>
  <si>
    <t>กู่แก้ว</t>
  </si>
  <si>
    <t>ประจักษ์ฯ</t>
  </si>
  <si>
    <t>ID Group</t>
  </si>
  <si>
    <t>ประชากร 1 เม.ย.67</t>
  </si>
  <si>
    <t>POP UC ณ 1 เมษายน 2567</t>
  </si>
  <si>
    <t>ทั้งหมด</t>
  </si>
  <si>
    <t>หมายเหตุ รพ.ที่ไม่ผ่านเกณฑ์</t>
  </si>
  <si>
    <t>ผ่าน(แห่ง)</t>
  </si>
  <si>
    <t>ไม่ผ่าน(แห่ง)</t>
  </si>
  <si>
    <t>สรุปผลการวิเคราะห์ TPS</t>
  </si>
  <si>
    <t>เป้าหมาย : ไม่น้อยกว่าร้อยละ 50</t>
  </si>
  <si>
    <t>1. ข้อมูลค่ากลางกลุ่ม LC MC CC (Blow ข้อมูลเป็นรายเดือน แล้วคูณจำนวนเดือนที่ประเมินกลับ)</t>
  </si>
  <si>
    <t>3. ข้อมูลค่ากลางกลุ่ม SumAdjRw (Blow ข้อมูลเป็นรายเดือน แล้วคูณจำนวนเดือนที่ประเมินกลับ)</t>
  </si>
  <si>
    <t>สัดส่วน/ค่าใช้จ่ายทั้งหมด</t>
  </si>
  <si>
    <t>Forecast ผลการประเมินประสิทธิภาพ Total Performance Score เดือนกรกฎาคม 2568</t>
  </si>
  <si>
    <t>2. ผลการประเมินประสิทธิภาพ ณ ไตรมาส ณ กรกฎาคม 2568</t>
  </si>
  <si>
    <t>กราฟแสดงผลการประเมินประสิทธิภาพ Total Performance Score ณ กรกฎาคม 2568</t>
  </si>
  <si>
    <t>Mean Q3Y68</t>
  </si>
  <si>
    <t>2. ข้อมูลค่ากลางกลุ่ม Unit Cost OP/IP ใช้ค่ากลางจากไตรมาส 3/2568</t>
  </si>
  <si>
    <t>4. ข้อมูลค่ากลางกลุ่ม Operting Margin/Return on Asset ใช้ค่ากลางจากไตรมาส 3/2568</t>
  </si>
  <si>
    <t>1. ข้อมูลการเงินการคลัง ณ กรกฎาคม 2568</t>
  </si>
  <si>
    <t>สถานการณ์ทางการเงิน เกณฑ์กระทรวง</t>
  </si>
  <si>
    <r>
      <t>1.3.2</t>
    </r>
    <r>
      <rPr>
        <b/>
        <sz val="14"/>
        <rFont val="TH Sarabun New"/>
        <family val="2"/>
      </rPr>
      <t xml:space="preserve"> ตรวจสอบงบทดลอง</t>
    </r>
  </si>
  <si>
    <r>
      <t xml:space="preserve">เตียง </t>
    </r>
    <r>
      <rPr>
        <b/>
        <u/>
        <sz val="12"/>
        <rFont val="TH Sarabun New"/>
        <family val="2"/>
      </rPr>
      <t>(กบรส ณ 15มีค.67)</t>
    </r>
  </si>
  <si>
    <t>ปลาปาก ท่าอุเทน บ้านแพง นาทม เรณูนคร นาแก ศรีสงคราม นาหว้า โพนสวรรค์ วังยาง</t>
  </si>
  <si>
    <t>บึงโขงหลง บุ่งคล้า</t>
  </si>
  <si>
    <t>นาแห้ว ท่าลี่ วังสะพุง ผาขาว หนองหิน</t>
  </si>
  <si>
    <t xml:space="preserve">กุดบาก พังโคน นิคมน้ำอูน คำตากล้า พระอ.มั่นฯ เต่างอย โพนนาแก้ว สว่างแดนดิน </t>
  </si>
  <si>
    <t>โพนพิสัย ศรีเชียงใหม่ โพธิ์ตาก เฝ้าไร่</t>
  </si>
  <si>
    <t>สุวรรณคูหา นาวังฯ</t>
  </si>
  <si>
    <t>หนองวัวซอ ทุ่งฝน นายูง พิบูลย์รักษ์</t>
  </si>
  <si>
    <r>
      <t xml:space="preserve">         1.1.1 มิติรายได้  </t>
    </r>
    <r>
      <rPr>
        <i/>
        <sz val="14"/>
        <color rgb="FFFF0000"/>
        <rFont val="Prompt"/>
      </rPr>
      <t>± ไม่เกิน 5 %</t>
    </r>
  </si>
  <si>
    <r>
      <t xml:space="preserve">         1.1.2 มิติค่าใช้จ่าย  </t>
    </r>
    <r>
      <rPr>
        <i/>
        <sz val="14"/>
        <color rgb="FFFF0000"/>
        <rFont val="Prompt"/>
      </rPr>
      <t>± ไม่เกิน 5 %</t>
    </r>
  </si>
  <si>
    <t xml:space="preserve">        1.2.1 ระยะเวลาชำระเจ้าหนี้การค้ายา&amp;เวชภัณฑ์มิใช่ยา ≤ 90 วัน หรือ ≤ 180 วัน</t>
  </si>
  <si>
    <r>
      <t xml:space="preserve">              1.3.3.1 อัตราครองเตียงผู้ป่วยใน </t>
    </r>
    <r>
      <rPr>
        <sz val="14"/>
        <color indexed="8"/>
        <rFont val="Prompt"/>
      </rPr>
      <t>≥ 80 %</t>
    </r>
    <r>
      <rPr>
        <sz val="14"/>
        <color theme="1"/>
        <rFont val="Prompt"/>
      </rPr>
      <t xml:space="preserve"> </t>
    </r>
  </si>
  <si>
    <r>
      <rPr>
        <u/>
        <sz val="14"/>
        <color theme="1"/>
        <rFont val="Prompt"/>
      </rPr>
      <t>&gt;</t>
    </r>
    <r>
      <rPr>
        <sz val="14"/>
        <color theme="1"/>
        <rFont val="Prompt"/>
      </rPr>
      <t xml:space="preserve"> 12 คะแนน</t>
    </r>
  </si>
  <si>
    <r>
      <rPr>
        <u/>
        <sz val="14"/>
        <color theme="1"/>
        <rFont val="Prompt"/>
      </rPr>
      <t>&gt;</t>
    </r>
    <r>
      <rPr>
        <sz val="14"/>
        <color theme="1"/>
        <rFont val="Prompt"/>
      </rPr>
      <t xml:space="preserve"> 10.5 คะแนน แต่ &lt;  12 คะแนน</t>
    </r>
  </si>
  <si>
    <r>
      <rPr>
        <u/>
        <sz val="14"/>
        <color theme="1"/>
        <rFont val="Prompt"/>
      </rPr>
      <t>&gt;</t>
    </r>
    <r>
      <rPr>
        <sz val="14"/>
        <color theme="1"/>
        <rFont val="Prompt"/>
      </rPr>
      <t xml:space="preserve"> 9 คะแนน แต่ &lt;  10.5 คะแนน</t>
    </r>
  </si>
  <si>
    <r>
      <rPr>
        <u/>
        <sz val="14"/>
        <color theme="1"/>
        <rFont val="Prompt"/>
      </rPr>
      <t>&gt;</t>
    </r>
    <r>
      <rPr>
        <sz val="14"/>
        <color theme="1"/>
        <rFont val="Prompt"/>
      </rPr>
      <t xml:space="preserve"> 7.5 คะแนน แต่ &lt;  9 คะแนน</t>
    </r>
  </si>
  <si>
    <t>1</t>
  </si>
  <si>
    <t>0</t>
  </si>
  <si>
    <t>ตารางประมาณการ การวิเคราะห์ประสิทธิภาพหน่วยบริการ ที่มีปัญหาวิกฤติด้านการเงิน  เดือน สิงหาคม 2568</t>
  </si>
  <si>
    <t>Mean ส.ค.68</t>
  </si>
  <si>
    <t>Forecast ผลการประเมินประสิทธิภาพ Total Performance Score เดือนสิงหาคม 2568</t>
  </si>
  <si>
    <t>grade</t>
  </si>
  <si>
    <t xml:space="preserve">       1.3.1 การบริหารต้นทุนและค่าใช้จ่าย  (2 คะแนน) รวม 6 ข้อได้ไม่เกิน 2 คะแนน</t>
  </si>
  <si>
    <t>รวมคะแนน 1.3.1 (6 ข้อ)</t>
  </si>
  <si>
    <t xml:space="preserve">      1.3.3 ผลผลิต (Productivity) เป็นที่ยอมรับ (2 คะแนน)</t>
  </si>
  <si>
    <t>เขต 8</t>
  </si>
  <si>
    <t>ผลการดำเนินงาน เทียบค่ากลางกลุ่ม</t>
  </si>
  <si>
    <t xml:space="preserve">ข้อมูล เดือน สิงหาคม </t>
  </si>
  <si>
    <t>CC</t>
  </si>
  <si>
    <t>อื่นๆ</t>
  </si>
  <si>
    <t>ค่าใช้จ่ายเพิ่มเติม</t>
  </si>
  <si>
    <t>รวมค่าใช้จ่าย</t>
  </si>
  <si>
    <t>MC หักค่ายา,วัสดุวิทยาศาสตร์และการแพทย์,วชย.</t>
  </si>
  <si>
    <t>MC รวมค่ายา วัสดุวิทยาศาสตร์การแพทย์ วชย.</t>
  </si>
  <si>
    <t>ค่าใช้จ่ายทั้งหมดของ โรงพยาบาล</t>
  </si>
  <si>
    <t>2. ผลการประเมินประสิทธิภาพ ณ ไตรมาส ณ กรกฎาคม 2569</t>
  </si>
  <si>
    <t>2. ผลการประเมินประสิทธิภาพ ณ ไตรมาส ณ กรกฎาคม 2570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</si>
</sst>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_-* #,##0_-;\-* #,##0_-;_-* &quot;-&quot;??_-;_-@_-"/>
    <numFmt numFmtId="191" formatCode="#,##0_ ;\-#,##0\ "/>
    <numFmt numFmtId="192" formatCode="#,##0.00_ ;\-#,##0.00\ "/>
    <numFmt numFmtId="193" formatCode="_-* #,##0.0_-;\-* #,##0.0_-;_-* &quot;-&quot;??_-;_-@_-"/>
    <numFmt numFmtId="194" formatCode="0.0"/>
    <numFmt numFmtId="195" formatCode="0.0_);[Red]\(0.0\)"/>
    <numFmt numFmtId="196" formatCode="#,##0.0_ ;\-#,##0.0\ "/>
    <numFmt numFmtId="198" formatCode="_-* #,##0.0_-;\-* #,##0.0_-;_-* &quot;-&quot;?_-;_-@_-"/>
    <numFmt numFmtId="201" formatCode="#,##0.0_ ;[Red]\-#,##0.0\ "/>
  </numFmts>
  <fonts count="84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 New"/>
      <family val="2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8"/>
      <color indexed="8"/>
      <name val="TH SarabunPSK"/>
      <family val="2"/>
    </font>
    <font>
      <sz val="11"/>
      <color rgb="FF000000"/>
      <name val="Tahoma"/>
      <family val="2"/>
    </font>
    <font>
      <b/>
      <sz val="22"/>
      <color theme="1"/>
      <name val="TH SarabunPSK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Tahoma"/>
      <family val="2"/>
      <charset val="222"/>
      <scheme val="minor"/>
    </font>
    <font>
      <sz val="16"/>
      <color theme="1"/>
      <name val="TH Sarabun New"/>
      <family val="2"/>
    </font>
    <font>
      <b/>
      <sz val="20"/>
      <color theme="1"/>
      <name val="TH Sarabun New"/>
      <family val="2"/>
    </font>
    <font>
      <sz val="16"/>
      <name val="TH Sarabun New"/>
      <family val="2"/>
    </font>
    <font>
      <b/>
      <sz val="16"/>
      <color theme="1"/>
      <name val="TH Sarabun New"/>
      <family val="2"/>
    </font>
    <font>
      <sz val="11"/>
      <color theme="1"/>
      <name val="TH Sarabun New"/>
      <family val="2"/>
    </font>
    <font>
      <b/>
      <sz val="18"/>
      <name val="TH Sarabun New"/>
      <family val="2"/>
    </font>
    <font>
      <b/>
      <sz val="18"/>
      <color theme="1"/>
      <name val="TH Sarabun New"/>
      <family val="2"/>
    </font>
    <font>
      <sz val="9"/>
      <color theme="1"/>
      <name val="TH Sarabun New"/>
      <family val="2"/>
    </font>
    <font>
      <sz val="14"/>
      <color theme="1"/>
      <name val="TH Sarabun New"/>
      <family val="2"/>
    </font>
    <font>
      <sz val="16"/>
      <color indexed="8"/>
      <name val="TH Sarabun New"/>
      <family val="2"/>
    </font>
    <font>
      <sz val="16"/>
      <color theme="0"/>
      <name val="TH Sarabun New"/>
      <family val="2"/>
    </font>
    <font>
      <u/>
      <sz val="16"/>
      <color theme="1"/>
      <name val="TH Sarabun New"/>
      <family val="2"/>
    </font>
    <font>
      <b/>
      <sz val="14"/>
      <name val="TH Sarabun New"/>
      <family val="2"/>
    </font>
    <font>
      <sz val="18"/>
      <color theme="1"/>
      <name val="TH Sarabun New"/>
      <family val="2"/>
    </font>
    <font>
      <b/>
      <sz val="18"/>
      <color theme="1"/>
      <name val="TH Sarabun New"/>
      <family val="2"/>
      <charset val="222"/>
    </font>
    <font>
      <u/>
      <sz val="16"/>
      <color rgb="FFFF0000"/>
      <name val="TH Sarabun New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i/>
      <sz val="12"/>
      <color rgb="FFFF0000"/>
      <name val="TH Sarabun New"/>
      <family val="2"/>
    </font>
    <font>
      <b/>
      <sz val="18"/>
      <color rgb="FFFF0000"/>
      <name val="TH Sarabun New"/>
      <family val="2"/>
      <charset val="222"/>
    </font>
    <font>
      <sz val="16"/>
      <color rgb="FFFF0000"/>
      <name val="TH Sarabun New"/>
      <family val="2"/>
      <charset val="222"/>
    </font>
    <font>
      <b/>
      <sz val="20"/>
      <color rgb="FFFF0000"/>
      <name val="TH Sarabun New"/>
      <family val="2"/>
      <charset val="222"/>
    </font>
    <font>
      <sz val="36"/>
      <color rgb="FFFF0000"/>
      <name val="Wingdings"/>
      <charset val="2"/>
    </font>
    <font>
      <b/>
      <sz val="16"/>
      <color rgb="FFFF0000"/>
      <name val="TH Sarabun New"/>
      <family val="2"/>
      <charset val="222"/>
    </font>
    <font>
      <sz val="11"/>
      <color rgb="FFFF0000"/>
      <name val="TH Sarabun New"/>
      <family val="2"/>
      <charset val="222"/>
    </font>
    <font>
      <sz val="18"/>
      <color rgb="FFFF0000"/>
      <name val="TH Sarabun New"/>
      <family val="2"/>
      <charset val="222"/>
    </font>
    <font>
      <sz val="20"/>
      <color rgb="FFFF0000"/>
      <name val="TH Sarabun New"/>
      <family val="2"/>
      <charset val="222"/>
    </font>
    <font>
      <sz val="16"/>
      <color theme="0"/>
      <name val="TH Sarabun New"/>
      <family val="2"/>
      <charset val="222"/>
    </font>
    <font>
      <b/>
      <sz val="20"/>
      <color theme="0"/>
      <name val="TH Sarabun New"/>
      <family val="2"/>
      <charset val="222"/>
    </font>
    <font>
      <b/>
      <sz val="16"/>
      <color theme="0"/>
      <name val="TH Sarabun New"/>
      <family val="2"/>
      <charset val="222"/>
    </font>
    <font>
      <sz val="18"/>
      <color theme="0"/>
      <name val="TH Sarabun New"/>
      <family val="2"/>
      <charset val="222"/>
    </font>
    <font>
      <b/>
      <sz val="20"/>
      <name val="TH Sarabun New"/>
      <family val="2"/>
      <charset val="222"/>
    </font>
    <font>
      <sz val="16"/>
      <name val="TH Sarabun New"/>
      <family val="2"/>
      <charset val="222"/>
    </font>
    <font>
      <b/>
      <sz val="16"/>
      <name val="TH Sarabun New"/>
      <family val="2"/>
      <charset val="222"/>
    </font>
    <font>
      <sz val="20"/>
      <name val="TH Sarabun New"/>
      <family val="2"/>
      <charset val="222"/>
    </font>
    <font>
      <b/>
      <sz val="18"/>
      <name val="TH Sarabun New"/>
      <family val="2"/>
      <charset val="222"/>
    </font>
    <font>
      <sz val="14"/>
      <name val="TH Sarabun New"/>
      <family val="2"/>
      <charset val="222"/>
    </font>
    <font>
      <b/>
      <sz val="20"/>
      <color theme="0" tint="-4.9989318521683403E-2"/>
      <name val="TH Sarabun New"/>
      <family val="2"/>
    </font>
    <font>
      <b/>
      <sz val="16"/>
      <name val="TH SarabunIT๙"/>
      <family val="2"/>
    </font>
    <font>
      <b/>
      <sz val="16"/>
      <color theme="0" tint="-4.9989318521683403E-2"/>
      <name val="TH SarabunIT๙"/>
      <family val="2"/>
    </font>
    <font>
      <sz val="16"/>
      <color theme="1"/>
      <name val="TH SarabunIT๙"/>
      <family val="2"/>
    </font>
    <font>
      <b/>
      <sz val="16"/>
      <color rgb="FFFF0000"/>
      <name val="TH SarabunIT๙"/>
      <family val="2"/>
    </font>
    <font>
      <b/>
      <sz val="16"/>
      <color rgb="FFEE0000"/>
      <name val="TH SarabunIT๙"/>
      <family val="2"/>
    </font>
    <font>
      <b/>
      <sz val="16"/>
      <color theme="1"/>
      <name val="TH SarabunIT๙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1"/>
      <name val="TH Sarabun New"/>
      <family val="2"/>
      <charset val="222"/>
    </font>
    <font>
      <b/>
      <sz val="11"/>
      <name val="TH Sarabun New"/>
      <family val="2"/>
      <charset val="222"/>
    </font>
    <font>
      <b/>
      <sz val="36"/>
      <name val="TH Sarabun New"/>
      <family val="2"/>
      <charset val="222"/>
    </font>
    <font>
      <b/>
      <sz val="15"/>
      <name val="TH Sarabun New"/>
      <family val="2"/>
      <charset val="222"/>
    </font>
    <font>
      <b/>
      <sz val="13"/>
      <name val="TH Sarabun New"/>
      <family val="2"/>
      <charset val="222"/>
    </font>
    <font>
      <b/>
      <sz val="12"/>
      <name val="TH Sarabun New"/>
      <family val="2"/>
      <charset val="222"/>
    </font>
    <font>
      <b/>
      <u/>
      <sz val="12"/>
      <name val="TH Sarabun New"/>
      <family val="2"/>
    </font>
    <font>
      <b/>
      <sz val="14"/>
      <name val="TH Sarabun New"/>
      <family val="2"/>
      <charset val="222"/>
    </font>
    <font>
      <sz val="14"/>
      <color theme="1"/>
      <name val="Prompt"/>
    </font>
    <font>
      <sz val="14"/>
      <name val="Prompt"/>
    </font>
    <font>
      <b/>
      <sz val="14"/>
      <color theme="0" tint="-4.9989318521683403E-2"/>
      <name val="Prompt"/>
    </font>
    <font>
      <sz val="14"/>
      <color rgb="FFFF0000"/>
      <name val="Prompt"/>
    </font>
    <font>
      <b/>
      <sz val="14"/>
      <color theme="1"/>
      <name val="Prompt"/>
    </font>
    <font>
      <b/>
      <sz val="14"/>
      <name val="Prompt"/>
    </font>
    <font>
      <b/>
      <sz val="14"/>
      <color rgb="FFFF0000"/>
      <name val="Prompt"/>
    </font>
    <font>
      <i/>
      <sz val="14"/>
      <color rgb="FFFF0000"/>
      <name val="Prompt"/>
    </font>
    <font>
      <sz val="14"/>
      <color indexed="8"/>
      <name val="Prompt"/>
    </font>
    <font>
      <u/>
      <sz val="14"/>
      <color theme="1"/>
      <name val="Prompt"/>
    </font>
    <font>
      <b/>
      <sz val="14"/>
      <color theme="1"/>
      <name val="TH SarabunPSK"/>
      <family val="2"/>
      <charset val="222"/>
    </font>
    <font>
      <sz val="8"/>
      <name val="Tahoma"/>
      <family val="2"/>
      <charset val="222"/>
      <scheme val="minor"/>
    </font>
    <font>
      <b/>
      <sz val="9"/>
      <name val="Prompt"/>
    </font>
    <font>
      <b/>
      <sz val="16"/>
      <name val="Prompt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9" fillId="0" borderId="0"/>
    <xf numFmtId="187" fontId="9" fillId="0" borderId="0" applyFont="0" applyFill="0" applyBorder="0" applyAlignment="0" applyProtection="0"/>
    <xf numFmtId="0" fontId="3" fillId="0" borderId="0"/>
    <xf numFmtId="0" fontId="2" fillId="0" borderId="0"/>
    <xf numFmtId="187" fontId="2" fillId="0" borderId="0" applyFont="0" applyFill="0" applyBorder="0" applyAlignment="0" applyProtection="0"/>
    <xf numFmtId="0" fontId="6" fillId="0" borderId="0"/>
    <xf numFmtId="18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11" fillId="0" borderId="0"/>
    <xf numFmtId="0" fontId="12" fillId="0" borderId="0"/>
    <xf numFmtId="0" fontId="13" fillId="0" borderId="0" applyNumberFormat="0" applyFill="0" applyBorder="0" applyAlignment="0" applyProtection="0"/>
    <xf numFmtId="0" fontId="1" fillId="0" borderId="0"/>
    <xf numFmtId="44" fontId="6" fillId="0" borderId="0" applyFont="0" applyFill="0" applyBorder="0" applyAlignment="0" applyProtection="0"/>
  </cellStyleXfs>
  <cellXfs count="728">
    <xf numFmtId="0" fontId="0" fillId="0" borderId="0" xfId="0"/>
    <xf numFmtId="0" fontId="0" fillId="0" borderId="0" xfId="0" pivotButton="1"/>
    <xf numFmtId="190" fontId="0" fillId="0" borderId="0" xfId="0" applyNumberFormat="1"/>
    <xf numFmtId="0" fontId="10" fillId="0" borderId="0" xfId="0" applyFont="1"/>
    <xf numFmtId="0" fontId="10" fillId="19" borderId="0" xfId="0" applyFont="1" applyFill="1"/>
    <xf numFmtId="188" fontId="0" fillId="0" borderId="0" xfId="0" applyNumberFormat="1"/>
    <xf numFmtId="0" fontId="7" fillId="0" borderId="0" xfId="0" applyFont="1"/>
    <xf numFmtId="188" fontId="7" fillId="0" borderId="0" xfId="0" applyNumberFormat="1" applyFont="1"/>
    <xf numFmtId="0" fontId="7" fillId="0" borderId="0" xfId="0" pivotButton="1" applyFont="1"/>
    <xf numFmtId="190" fontId="7" fillId="0" borderId="0" xfId="0" applyNumberFormat="1" applyFont="1"/>
    <xf numFmtId="43" fontId="7" fillId="0" borderId="0" xfId="1" applyFont="1"/>
    <xf numFmtId="0" fontId="7" fillId="13" borderId="0" xfId="0" applyFont="1" applyFill="1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5" fillId="17" borderId="3" xfId="0" applyFont="1" applyFill="1" applyBorder="1" applyAlignment="1">
      <alignment vertical="center"/>
    </xf>
    <xf numFmtId="0" fontId="14" fillId="17" borderId="4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6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/>
    </xf>
    <xf numFmtId="0" fontId="14" fillId="0" borderId="8" xfId="0" applyFont="1" applyBorder="1" applyAlignment="1">
      <alignment vertical="center"/>
    </xf>
    <xf numFmtId="0" fontId="17" fillId="0" borderId="0" xfId="0" applyFont="1" applyAlignment="1">
      <alignment vertical="top"/>
    </xf>
    <xf numFmtId="0" fontId="17" fillId="0" borderId="6" xfId="0" applyFont="1" applyBorder="1" applyAlignment="1">
      <alignment vertical="top"/>
    </xf>
    <xf numFmtId="0" fontId="17" fillId="0" borderId="8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0" fontId="14" fillId="0" borderId="0" xfId="0" applyFont="1" applyAlignment="1">
      <alignment vertical="top" wrapText="1"/>
    </xf>
    <xf numFmtId="0" fontId="17" fillId="4" borderId="14" xfId="0" applyFont="1" applyFill="1" applyBorder="1" applyAlignment="1">
      <alignment horizontal="left" vertical="top"/>
    </xf>
    <xf numFmtId="0" fontId="17" fillId="4" borderId="2" xfId="0" applyFont="1" applyFill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5" fillId="4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17" fillId="4" borderId="0" xfId="0" applyFont="1" applyFill="1" applyAlignment="1">
      <alignment horizontal="center" vertical="top"/>
    </xf>
    <xf numFmtId="0" fontId="14" fillId="10" borderId="0" xfId="0" applyFont="1" applyFill="1" applyAlignment="1">
      <alignment vertical="top"/>
    </xf>
    <xf numFmtId="0" fontId="14" fillId="11" borderId="0" xfId="0" applyFont="1" applyFill="1" applyAlignment="1">
      <alignment vertical="top"/>
    </xf>
    <xf numFmtId="0" fontId="14" fillId="12" borderId="0" xfId="0" applyFont="1" applyFill="1" applyAlignment="1">
      <alignment vertical="top"/>
    </xf>
    <xf numFmtId="0" fontId="14" fillId="5" borderId="0" xfId="0" applyFont="1" applyFill="1" applyAlignment="1">
      <alignment vertical="top"/>
    </xf>
    <xf numFmtId="0" fontId="14" fillId="9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20" fillId="20" borderId="3" xfId="0" applyFont="1" applyFill="1" applyBorder="1" applyAlignment="1">
      <alignment vertical="top"/>
    </xf>
    <xf numFmtId="0" fontId="20" fillId="20" borderId="4" xfId="0" applyFont="1" applyFill="1" applyBorder="1" applyAlignment="1">
      <alignment vertical="top"/>
    </xf>
    <xf numFmtId="0" fontId="27" fillId="0" borderId="0" xfId="0" applyFont="1" applyAlignment="1">
      <alignment vertical="top"/>
    </xf>
    <xf numFmtId="0" fontId="30" fillId="13" borderId="0" xfId="0" applyFont="1" applyFill="1"/>
    <xf numFmtId="0" fontId="30" fillId="13" borderId="0" xfId="0" applyFont="1" applyFill="1" applyAlignment="1">
      <alignment horizontal="center" vertical="center"/>
    </xf>
    <xf numFmtId="0" fontId="30" fillId="13" borderId="0" xfId="0" applyFont="1" applyFill="1" applyAlignment="1">
      <alignment horizontal="center" vertical="center" wrapText="1"/>
    </xf>
    <xf numFmtId="188" fontId="31" fillId="0" borderId="0" xfId="0" applyNumberFormat="1" applyFont="1"/>
    <xf numFmtId="0" fontId="29" fillId="0" borderId="20" xfId="0" applyFont="1" applyBorder="1" applyAlignment="1">
      <alignment horizontal="left" vertical="top" indent="4"/>
    </xf>
    <xf numFmtId="0" fontId="34" fillId="0" borderId="0" xfId="0" applyFont="1" applyAlignment="1">
      <alignment vertical="top"/>
    </xf>
    <xf numFmtId="0" fontId="36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17" borderId="4" xfId="0" applyFont="1" applyFill="1" applyBorder="1" applyAlignment="1">
      <alignment vertical="center"/>
    </xf>
    <xf numFmtId="0" fontId="34" fillId="17" borderId="4" xfId="0" applyFont="1" applyFill="1" applyBorder="1" applyAlignment="1">
      <alignment horizontal="center" vertical="center"/>
    </xf>
    <xf numFmtId="0" fontId="34" fillId="17" borderId="5" xfId="0" applyFont="1" applyFill="1" applyBorder="1" applyAlignment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vertical="center" wrapText="1"/>
    </xf>
    <xf numFmtId="0" fontId="38" fillId="0" borderId="0" xfId="0" applyFont="1"/>
    <xf numFmtId="0" fontId="33" fillId="20" borderId="4" xfId="0" applyFont="1" applyFill="1" applyBorder="1" applyAlignment="1">
      <alignment vertical="top"/>
    </xf>
    <xf numFmtId="0" fontId="39" fillId="20" borderId="4" xfId="0" applyFont="1" applyFill="1" applyBorder="1" applyAlignment="1">
      <alignment horizontal="center" vertical="top"/>
    </xf>
    <xf numFmtId="0" fontId="39" fillId="20" borderId="5" xfId="0" applyFont="1" applyFill="1" applyBorder="1" applyAlignment="1">
      <alignment vertical="top"/>
    </xf>
    <xf numFmtId="0" fontId="39" fillId="0" borderId="0" xfId="0" applyFont="1" applyAlignment="1">
      <alignment vertical="top"/>
    </xf>
    <xf numFmtId="0" fontId="33" fillId="0" borderId="9" xfId="0" applyFont="1" applyBorder="1" applyAlignment="1">
      <alignment horizontal="right" vertical="top"/>
    </xf>
    <xf numFmtId="0" fontId="37" fillId="4" borderId="2" xfId="0" applyFont="1" applyFill="1" applyBorder="1" applyAlignment="1">
      <alignment horizontal="left" vertical="top"/>
    </xf>
    <xf numFmtId="0" fontId="34" fillId="0" borderId="21" xfId="0" applyFont="1" applyBorder="1" applyAlignment="1">
      <alignment horizontal="left" vertical="top"/>
    </xf>
    <xf numFmtId="0" fontId="35" fillId="4" borderId="0" xfId="0" applyFont="1" applyFill="1" applyAlignment="1">
      <alignment vertical="top"/>
    </xf>
    <xf numFmtId="0" fontId="35" fillId="4" borderId="0" xfId="0" applyFont="1" applyFill="1" applyAlignment="1">
      <alignment horizontal="center" vertical="top"/>
    </xf>
    <xf numFmtId="0" fontId="40" fillId="0" borderId="0" xfId="0" applyFont="1" applyAlignment="1">
      <alignment vertical="top"/>
    </xf>
    <xf numFmtId="194" fontId="34" fillId="0" borderId="0" xfId="1" applyNumberFormat="1" applyFont="1" applyAlignment="1">
      <alignment horizontal="center" vertical="top"/>
    </xf>
    <xf numFmtId="194" fontId="34" fillId="0" borderId="0" xfId="0" applyNumberFormat="1" applyFont="1" applyAlignment="1">
      <alignment horizontal="center" vertical="top"/>
    </xf>
    <xf numFmtId="0" fontId="37" fillId="4" borderId="0" xfId="0" applyFont="1" applyFill="1" applyAlignment="1">
      <alignment horizontal="left" vertical="top"/>
    </xf>
    <xf numFmtId="0" fontId="34" fillId="10" borderId="0" xfId="0" applyFont="1" applyFill="1" applyAlignment="1">
      <alignment horizontal="left" vertical="top"/>
    </xf>
    <xf numFmtId="0" fontId="34" fillId="11" borderId="0" xfId="0" applyFont="1" applyFill="1" applyAlignment="1">
      <alignment horizontal="left" vertical="top"/>
    </xf>
    <xf numFmtId="0" fontId="34" fillId="0" borderId="0" xfId="0" applyFont="1" applyAlignment="1">
      <alignment horizontal="center" vertical="top" wrapText="1"/>
    </xf>
    <xf numFmtId="0" fontId="34" fillId="12" borderId="0" xfId="0" applyFont="1" applyFill="1" applyAlignment="1">
      <alignment horizontal="left" vertical="top"/>
    </xf>
    <xf numFmtId="0" fontId="34" fillId="5" borderId="0" xfId="0" applyFont="1" applyFill="1" applyAlignment="1">
      <alignment horizontal="left" vertical="top"/>
    </xf>
    <xf numFmtId="0" fontId="34" fillId="9" borderId="0" xfId="0" applyFont="1" applyFill="1" applyAlignment="1">
      <alignment horizontal="left" vertical="top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center"/>
    </xf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0" fontId="41" fillId="7" borderId="0" xfId="0" applyFont="1" applyFill="1" applyAlignment="1">
      <alignment horizontal="center" vertical="top"/>
    </xf>
    <xf numFmtId="0" fontId="41" fillId="7" borderId="0" xfId="0" applyFont="1" applyFill="1" applyAlignment="1">
      <alignment vertical="top"/>
    </xf>
    <xf numFmtId="0" fontId="41" fillId="0" borderId="0" xfId="0" applyFont="1" applyAlignment="1">
      <alignment vertical="top" wrapText="1"/>
    </xf>
    <xf numFmtId="0" fontId="41" fillId="7" borderId="0" xfId="0" applyFont="1" applyFill="1" applyAlignment="1">
      <alignment vertical="top" wrapText="1"/>
    </xf>
    <xf numFmtId="0" fontId="42" fillId="0" borderId="0" xfId="0" applyFont="1" applyAlignment="1">
      <alignment vertical="top"/>
    </xf>
    <xf numFmtId="0" fontId="45" fillId="0" borderId="0" xfId="0" applyFont="1" applyAlignment="1">
      <alignment horizontal="center" vertical="top"/>
    </xf>
    <xf numFmtId="49" fontId="45" fillId="18" borderId="0" xfId="0" applyNumberFormat="1" applyFont="1" applyFill="1" applyAlignment="1">
      <alignment horizontal="center" vertical="center"/>
    </xf>
    <xf numFmtId="40" fontId="46" fillId="0" borderId="0" xfId="0" applyNumberFormat="1" applyFont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5" fillId="0" borderId="0" xfId="1" applyNumberFormat="1" applyFont="1" applyFill="1" applyBorder="1" applyAlignment="1">
      <alignment horizontal="center" vertical="top"/>
    </xf>
    <xf numFmtId="188" fontId="48" fillId="0" borderId="7" xfId="1" applyNumberFormat="1" applyFont="1" applyBorder="1" applyAlignment="1">
      <alignment vertical="top"/>
    </xf>
    <xf numFmtId="0" fontId="46" fillId="0" borderId="0" xfId="0" applyFont="1" applyAlignment="1">
      <alignment vertical="top"/>
    </xf>
    <xf numFmtId="0" fontId="45" fillId="0" borderId="9" xfId="1" applyNumberFormat="1" applyFont="1" applyFill="1" applyBorder="1" applyAlignment="1">
      <alignment horizontal="center" vertical="top"/>
    </xf>
    <xf numFmtId="0" fontId="49" fillId="0" borderId="10" xfId="0" applyFont="1" applyBorder="1" applyAlignment="1">
      <alignment vertical="top"/>
    </xf>
    <xf numFmtId="0" fontId="46" fillId="0" borderId="0" xfId="0" applyFont="1" applyAlignment="1">
      <alignment horizontal="center" vertical="top"/>
    </xf>
    <xf numFmtId="0" fontId="49" fillId="2" borderId="12" xfId="0" applyFont="1" applyFill="1" applyBorder="1" applyAlignment="1">
      <alignment horizontal="center" vertical="top"/>
    </xf>
    <xf numFmtId="0" fontId="49" fillId="2" borderId="13" xfId="0" applyFont="1" applyFill="1" applyBorder="1" applyAlignment="1">
      <alignment horizontal="center" vertical="top"/>
    </xf>
    <xf numFmtId="194" fontId="49" fillId="20" borderId="17" xfId="1" applyNumberFormat="1" applyFont="1" applyFill="1" applyBorder="1" applyAlignment="1">
      <alignment horizontal="center" vertical="center"/>
    </xf>
    <xf numFmtId="194" fontId="49" fillId="20" borderId="22" xfId="1" applyNumberFormat="1" applyFont="1" applyFill="1" applyBorder="1" applyAlignment="1">
      <alignment horizontal="center" vertical="center"/>
    </xf>
    <xf numFmtId="194" fontId="47" fillId="21" borderId="2" xfId="0" applyNumberFormat="1" applyFont="1" applyFill="1" applyBorder="1" applyAlignment="1">
      <alignment horizontal="center" vertical="top"/>
    </xf>
    <xf numFmtId="194" fontId="46" fillId="21" borderId="15" xfId="0" applyNumberFormat="1" applyFont="1" applyFill="1" applyBorder="1" applyAlignment="1">
      <alignment horizontal="center" vertical="top"/>
    </xf>
    <xf numFmtId="194" fontId="47" fillId="21" borderId="2" xfId="0" applyNumberFormat="1" applyFont="1" applyFill="1" applyBorder="1" applyAlignment="1">
      <alignment horizontal="center" vertical="center"/>
    </xf>
    <xf numFmtId="194" fontId="47" fillId="21" borderId="15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vertical="top" wrapText="1"/>
    </xf>
    <xf numFmtId="194" fontId="46" fillId="0" borderId="2" xfId="1" applyNumberFormat="1" applyFont="1" applyFill="1" applyBorder="1" applyAlignment="1">
      <alignment horizontal="center" vertical="top"/>
    </xf>
    <xf numFmtId="194" fontId="46" fillId="0" borderId="15" xfId="1" applyNumberFormat="1" applyFont="1" applyFill="1" applyBorder="1" applyAlignment="1">
      <alignment horizontal="center" vertical="top"/>
    </xf>
    <xf numFmtId="194" fontId="47" fillId="21" borderId="2" xfId="1" applyNumberFormat="1" applyFont="1" applyFill="1" applyBorder="1" applyAlignment="1">
      <alignment horizontal="center" vertical="top"/>
    </xf>
    <xf numFmtId="194" fontId="47" fillId="21" borderId="15" xfId="1" applyNumberFormat="1" applyFont="1" applyFill="1" applyBorder="1" applyAlignment="1">
      <alignment horizontal="center" vertical="center"/>
    </xf>
    <xf numFmtId="194" fontId="46" fillId="0" borderId="2" xfId="1" applyNumberFormat="1" applyFont="1" applyFill="1" applyBorder="1" applyAlignment="1">
      <alignment horizontal="center" vertical="center" wrapText="1"/>
    </xf>
    <xf numFmtId="194" fontId="46" fillId="0" borderId="15" xfId="1" applyNumberFormat="1" applyFont="1" applyFill="1" applyBorder="1" applyAlignment="1">
      <alignment horizontal="center" vertical="center" wrapText="1"/>
    </xf>
    <xf numFmtId="194" fontId="47" fillId="21" borderId="15" xfId="1" applyNumberFormat="1" applyFont="1" applyFill="1" applyBorder="1" applyAlignment="1">
      <alignment horizontal="center" vertical="top"/>
    </xf>
    <xf numFmtId="194" fontId="47" fillId="4" borderId="2" xfId="1" applyNumberFormat="1" applyFont="1" applyFill="1" applyBorder="1" applyAlignment="1">
      <alignment horizontal="center" vertical="center"/>
    </xf>
    <xf numFmtId="194" fontId="46" fillId="4" borderId="15" xfId="1" applyNumberFormat="1" applyFont="1" applyFill="1" applyBorder="1" applyAlignment="1">
      <alignment horizontal="center" vertical="top"/>
    </xf>
    <xf numFmtId="194" fontId="46" fillId="4" borderId="2" xfId="1" applyNumberFormat="1" applyFont="1" applyFill="1" applyBorder="1" applyAlignment="1">
      <alignment horizontal="center" vertical="top"/>
    </xf>
    <xf numFmtId="194" fontId="47" fillId="4" borderId="2" xfId="1" applyNumberFormat="1" applyFont="1" applyFill="1" applyBorder="1" applyAlignment="1">
      <alignment horizontal="center" vertical="top"/>
    </xf>
    <xf numFmtId="194" fontId="47" fillId="4" borderId="15" xfId="1" applyNumberFormat="1" applyFont="1" applyFill="1" applyBorder="1" applyAlignment="1">
      <alignment horizontal="center" vertical="top"/>
    </xf>
    <xf numFmtId="194" fontId="47" fillId="13" borderId="2" xfId="1" applyNumberFormat="1" applyFont="1" applyFill="1" applyBorder="1" applyAlignment="1">
      <alignment horizontal="center" vertical="top"/>
    </xf>
    <xf numFmtId="194" fontId="47" fillId="13" borderId="15" xfId="1" applyNumberFormat="1" applyFont="1" applyFill="1" applyBorder="1" applyAlignment="1">
      <alignment horizontal="center" vertical="top"/>
    </xf>
    <xf numFmtId="194" fontId="46" fillId="0" borderId="17" xfId="1" applyNumberFormat="1" applyFont="1" applyFill="1" applyBorder="1" applyAlignment="1">
      <alignment horizontal="center" vertical="top"/>
    </xf>
    <xf numFmtId="194" fontId="46" fillId="0" borderId="22" xfId="1" applyNumberFormat="1" applyFont="1" applyFill="1" applyBorder="1" applyAlignment="1">
      <alignment horizontal="center" vertical="top"/>
    </xf>
    <xf numFmtId="0" fontId="45" fillId="4" borderId="0" xfId="0" applyFont="1" applyFill="1" applyAlignment="1">
      <alignment vertical="top"/>
    </xf>
    <xf numFmtId="0" fontId="50" fillId="0" borderId="0" xfId="0" applyFont="1" applyAlignment="1">
      <alignment horizontal="right" vertical="top"/>
    </xf>
    <xf numFmtId="0" fontId="47" fillId="0" borderId="0" xfId="0" applyFont="1" applyAlignment="1">
      <alignment horizontal="right" vertical="top"/>
    </xf>
    <xf numFmtId="0" fontId="7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top"/>
    </xf>
    <xf numFmtId="2" fontId="52" fillId="11" borderId="2" xfId="0" applyNumberFormat="1" applyFont="1" applyFill="1" applyBorder="1" applyAlignment="1">
      <alignment horizontal="center" vertical="center" wrapText="1"/>
    </xf>
    <xf numFmtId="0" fontId="54" fillId="0" borderId="0" xfId="0" applyFont="1"/>
    <xf numFmtId="0" fontId="52" fillId="4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 wrapText="1"/>
    </xf>
    <xf numFmtId="0" fontId="56" fillId="6" borderId="0" xfId="0" applyFont="1" applyFill="1"/>
    <xf numFmtId="0" fontId="57" fillId="11" borderId="2" xfId="0" applyFont="1" applyFill="1" applyBorder="1"/>
    <xf numFmtId="0" fontId="57" fillId="11" borderId="2" xfId="0" applyFont="1" applyFill="1" applyBorder="1" applyAlignment="1">
      <alignment horizontal="center"/>
    </xf>
    <xf numFmtId="0" fontId="52" fillId="18" borderId="2" xfId="0" applyFont="1" applyFill="1" applyBorder="1" applyAlignment="1">
      <alignment horizontal="center" vertical="center" wrapText="1"/>
    </xf>
    <xf numFmtId="0" fontId="52" fillId="18" borderId="2" xfId="0" applyFont="1" applyFill="1" applyBorder="1" applyAlignment="1">
      <alignment horizontal="center" vertical="center"/>
    </xf>
    <xf numFmtId="0" fontId="52" fillId="11" borderId="14" xfId="0" applyFont="1" applyFill="1" applyBorder="1" applyAlignment="1">
      <alignment horizontal="center" vertical="center" wrapText="1"/>
    </xf>
    <xf numFmtId="0" fontId="57" fillId="11" borderId="15" xfId="0" applyFont="1" applyFill="1" applyBorder="1" applyAlignment="1">
      <alignment vertical="center"/>
    </xf>
    <xf numFmtId="0" fontId="57" fillId="11" borderId="42" xfId="0" applyFont="1" applyFill="1" applyBorder="1" applyAlignment="1">
      <alignment horizontal="center"/>
    </xf>
    <xf numFmtId="2" fontId="52" fillId="11" borderId="42" xfId="0" applyNumberFormat="1" applyFont="1" applyFill="1" applyBorder="1" applyAlignment="1">
      <alignment horizontal="center" vertical="center" wrapText="1"/>
    </xf>
    <xf numFmtId="0" fontId="57" fillId="18" borderId="42" xfId="0" applyFont="1" applyFill="1" applyBorder="1" applyAlignment="1">
      <alignment horizontal="center"/>
    </xf>
    <xf numFmtId="2" fontId="52" fillId="18" borderId="42" xfId="0" applyNumberFormat="1" applyFont="1" applyFill="1" applyBorder="1" applyAlignment="1">
      <alignment horizontal="center" vertical="center" wrapText="1"/>
    </xf>
    <xf numFmtId="0" fontId="52" fillId="0" borderId="43" xfId="0" applyFont="1" applyBorder="1" applyAlignment="1">
      <alignment horizontal="center" vertical="center"/>
    </xf>
    <xf numFmtId="0" fontId="58" fillId="5" borderId="2" xfId="0" applyFont="1" applyFill="1" applyBorder="1" applyAlignment="1">
      <alignment horizontal="center"/>
    </xf>
    <xf numFmtId="0" fontId="59" fillId="15" borderId="2" xfId="4" applyFont="1" applyFill="1" applyBorder="1" applyAlignment="1">
      <alignment horizontal="centerContinuous" vertical="center"/>
    </xf>
    <xf numFmtId="0" fontId="59" fillId="12" borderId="2" xfId="4" applyFont="1" applyFill="1" applyBorder="1" applyAlignment="1">
      <alignment horizontal="centerContinuous" vertical="center"/>
    </xf>
    <xf numFmtId="40" fontId="59" fillId="14" borderId="2" xfId="4" applyNumberFormat="1" applyFont="1" applyFill="1" applyBorder="1" applyAlignment="1">
      <alignment horizontal="centerContinuous" vertical="center"/>
    </xf>
    <xf numFmtId="0" fontId="59" fillId="0" borderId="2" xfId="4" applyFont="1" applyBorder="1" applyAlignment="1">
      <alignment horizontal="center" vertical="center" wrapText="1"/>
    </xf>
    <xf numFmtId="0" fontId="59" fillId="6" borderId="2" xfId="4" applyFont="1" applyFill="1" applyBorder="1" applyAlignment="1">
      <alignment horizontal="center" vertical="center" wrapText="1"/>
    </xf>
    <xf numFmtId="0" fontId="59" fillId="23" borderId="2" xfId="4" applyFont="1" applyFill="1" applyBorder="1" applyAlignment="1">
      <alignment horizontal="center" vertical="center" wrapText="1"/>
    </xf>
    <xf numFmtId="0" fontId="59" fillId="6" borderId="2" xfId="4" applyFont="1" applyFill="1" applyBorder="1" applyAlignment="1">
      <alignment horizontal="left" vertical="center" wrapText="1"/>
    </xf>
    <xf numFmtId="0" fontId="59" fillId="15" borderId="2" xfId="4" applyFont="1" applyFill="1" applyBorder="1" applyAlignment="1">
      <alignment horizontal="center" vertical="center" wrapText="1"/>
    </xf>
    <xf numFmtId="0" fontId="59" fillId="12" borderId="2" xfId="4" applyFont="1" applyFill="1" applyBorder="1" applyAlignment="1">
      <alignment horizontal="center" vertical="center" wrapText="1"/>
    </xf>
    <xf numFmtId="40" fontId="59" fillId="14" borderId="2" xfId="4" applyNumberFormat="1" applyFont="1" applyFill="1" applyBorder="1" applyAlignment="1">
      <alignment horizontal="center" vertical="center" wrapText="1"/>
    </xf>
    <xf numFmtId="0" fontId="59" fillId="5" borderId="2" xfId="4" applyFont="1" applyFill="1" applyBorder="1" applyAlignment="1">
      <alignment horizontal="center" vertical="center" wrapText="1"/>
    </xf>
    <xf numFmtId="0" fontId="59" fillId="0" borderId="0" xfId="4" applyFont="1" applyAlignment="1">
      <alignment horizontal="center" vertical="top" wrapText="1"/>
    </xf>
    <xf numFmtId="0" fontId="58" fillId="0" borderId="2" xfId="4" applyFont="1" applyBorder="1" applyAlignment="1">
      <alignment horizontal="center"/>
    </xf>
    <xf numFmtId="0" fontId="58" fillId="0" borderId="2" xfId="4" applyFont="1" applyBorder="1"/>
    <xf numFmtId="190" fontId="58" fillId="0" borderId="2" xfId="1" applyNumberFormat="1" applyFont="1" applyFill="1" applyBorder="1" applyAlignment="1">
      <alignment horizontal="center"/>
    </xf>
    <xf numFmtId="190" fontId="58" fillId="0" borderId="2" xfId="1" applyNumberFormat="1" applyFont="1" applyFill="1" applyBorder="1" applyAlignment="1">
      <alignment horizontal="left"/>
    </xf>
    <xf numFmtId="188" fontId="58" fillId="15" borderId="2" xfId="4" applyNumberFormat="1" applyFont="1" applyFill="1" applyBorder="1"/>
    <xf numFmtId="43" fontId="58" fillId="15" borderId="2" xfId="4" applyNumberFormat="1" applyFont="1" applyFill="1" applyBorder="1"/>
    <xf numFmtId="188" fontId="58" fillId="12" borderId="2" xfId="4" applyNumberFormat="1" applyFont="1" applyFill="1" applyBorder="1"/>
    <xf numFmtId="188" fontId="58" fillId="14" borderId="2" xfId="4" applyNumberFormat="1" applyFont="1" applyFill="1" applyBorder="1"/>
    <xf numFmtId="0" fontId="58" fillId="0" borderId="0" xfId="4" applyFont="1"/>
    <xf numFmtId="188" fontId="58" fillId="0" borderId="0" xfId="4" applyNumberFormat="1" applyFont="1"/>
    <xf numFmtId="0" fontId="58" fillId="0" borderId="0" xfId="4" applyFont="1" applyAlignment="1">
      <alignment horizontal="center"/>
    </xf>
    <xf numFmtId="0" fontId="58" fillId="0" borderId="0" xfId="4" applyFont="1" applyAlignment="1">
      <alignment horizontal="left"/>
    </xf>
    <xf numFmtId="0" fontId="59" fillId="0" borderId="0" xfId="4" applyFont="1"/>
    <xf numFmtId="40" fontId="58" fillId="0" borderId="0" xfId="4" applyNumberFormat="1" applyFont="1"/>
    <xf numFmtId="0" fontId="60" fillId="0" borderId="0" xfId="0" applyFont="1" applyAlignment="1">
      <alignment vertical="top"/>
    </xf>
    <xf numFmtId="0" fontId="61" fillId="6" borderId="44" xfId="0" applyFont="1" applyFill="1" applyBorder="1" applyAlignment="1">
      <alignment horizontal="center" vertical="center"/>
    </xf>
    <xf numFmtId="0" fontId="61" fillId="6" borderId="45" xfId="0" applyFont="1" applyFill="1" applyBorder="1" applyAlignment="1">
      <alignment horizontal="center" vertical="center"/>
    </xf>
    <xf numFmtId="0" fontId="60" fillId="0" borderId="46" xfId="0" applyFont="1" applyBorder="1" applyAlignment="1">
      <alignment vertical="top"/>
    </xf>
    <xf numFmtId="0" fontId="60" fillId="0" borderId="7" xfId="0" applyFont="1" applyBorder="1" applyAlignment="1">
      <alignment vertical="top"/>
    </xf>
    <xf numFmtId="0" fontId="61" fillId="0" borderId="46" xfId="0" applyFont="1" applyBorder="1" applyAlignment="1">
      <alignment vertical="top"/>
    </xf>
    <xf numFmtId="0" fontId="61" fillId="0" borderId="7" xfId="0" applyFont="1" applyBorder="1" applyAlignment="1">
      <alignment vertical="top"/>
    </xf>
    <xf numFmtId="0" fontId="60" fillId="0" borderId="46" xfId="0" applyFont="1" applyBorder="1" applyAlignment="1">
      <alignment vertical="top" wrapText="1"/>
    </xf>
    <xf numFmtId="0" fontId="60" fillId="0" borderId="7" xfId="0" applyFont="1" applyBorder="1" applyAlignment="1">
      <alignment vertical="top" wrapText="1"/>
    </xf>
    <xf numFmtId="0" fontId="60" fillId="0" borderId="47" xfId="0" applyFont="1" applyBorder="1" applyAlignment="1">
      <alignment vertical="top"/>
    </xf>
    <xf numFmtId="0" fontId="60" fillId="0" borderId="10" xfId="0" applyFont="1" applyBorder="1" applyAlignment="1">
      <alignment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horizontal="left" vertical="top"/>
    </xf>
    <xf numFmtId="191" fontId="46" fillId="0" borderId="0" xfId="1" applyNumberFormat="1" applyFont="1" applyAlignment="1">
      <alignment vertical="top"/>
    </xf>
    <xf numFmtId="191" fontId="47" fillId="0" borderId="0" xfId="1" applyNumberFormat="1" applyFont="1" applyAlignment="1">
      <alignment vertical="top"/>
    </xf>
    <xf numFmtId="3" fontId="46" fillId="0" borderId="0" xfId="1" applyNumberFormat="1" applyFont="1" applyAlignment="1">
      <alignment vertical="top"/>
    </xf>
    <xf numFmtId="1" fontId="46" fillId="0" borderId="0" xfId="1" applyNumberFormat="1" applyFont="1" applyAlignment="1">
      <alignment vertical="top"/>
    </xf>
    <xf numFmtId="195" fontId="46" fillId="0" borderId="0" xfId="1" applyNumberFormat="1" applyFont="1" applyAlignment="1">
      <alignment vertical="top"/>
    </xf>
    <xf numFmtId="43" fontId="47" fillId="0" borderId="0" xfId="1" applyFont="1" applyAlignment="1">
      <alignment horizontal="center" vertical="top"/>
    </xf>
    <xf numFmtId="43" fontId="46" fillId="2" borderId="0" xfId="1" applyFont="1" applyFill="1" applyAlignment="1">
      <alignment horizontal="center" vertical="top"/>
    </xf>
    <xf numFmtId="0" fontId="47" fillId="0" borderId="0" xfId="0" applyFont="1" applyAlignment="1">
      <alignment horizontal="center" vertical="top"/>
    </xf>
    <xf numFmtId="0" fontId="47" fillId="0" borderId="0" xfId="0" applyFont="1" applyAlignment="1">
      <alignment horizontal="left" vertical="top"/>
    </xf>
    <xf numFmtId="0" fontId="46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191" fontId="62" fillId="0" borderId="0" xfId="1" applyNumberFormat="1" applyFont="1" applyAlignment="1">
      <alignment horizontal="center" vertical="center"/>
    </xf>
    <xf numFmtId="191" fontId="63" fillId="0" borderId="0" xfId="1" applyNumberFormat="1" applyFont="1" applyAlignment="1">
      <alignment horizontal="center" vertical="center"/>
    </xf>
    <xf numFmtId="191" fontId="62" fillId="0" borderId="0" xfId="1" applyNumberFormat="1" applyFont="1" applyBorder="1" applyAlignment="1">
      <alignment horizontal="center" vertical="center"/>
    </xf>
    <xf numFmtId="188" fontId="62" fillId="0" borderId="0" xfId="1" applyNumberFormat="1" applyFont="1" applyBorder="1" applyAlignment="1">
      <alignment horizontal="center" vertical="center"/>
    </xf>
    <xf numFmtId="191" fontId="62" fillId="0" borderId="0" xfId="1" applyNumberFormat="1" applyFont="1" applyBorder="1" applyAlignment="1">
      <alignment vertical="center"/>
    </xf>
    <xf numFmtId="195" fontId="62" fillId="0" borderId="0" xfId="1" applyNumberFormat="1" applyFont="1" applyBorder="1" applyAlignment="1">
      <alignment vertical="center"/>
    </xf>
    <xf numFmtId="191" fontId="62" fillId="12" borderId="0" xfId="1" applyNumberFormat="1" applyFont="1" applyFill="1" applyBorder="1" applyAlignment="1">
      <alignment vertical="center"/>
    </xf>
    <xf numFmtId="191" fontId="62" fillId="12" borderId="0" xfId="1" applyNumberFormat="1" applyFont="1" applyFill="1" applyBorder="1" applyAlignment="1">
      <alignment horizontal="center" vertical="center"/>
    </xf>
    <xf numFmtId="191" fontId="63" fillId="12" borderId="0" xfId="1" applyNumberFormat="1" applyFont="1" applyFill="1" applyBorder="1" applyAlignment="1">
      <alignment horizontal="center" vertical="center"/>
    </xf>
    <xf numFmtId="191" fontId="62" fillId="12" borderId="0" xfId="1" applyNumberFormat="1" applyFont="1" applyFill="1" applyAlignment="1">
      <alignment horizontal="center" vertical="center"/>
    </xf>
    <xf numFmtId="43" fontId="62" fillId="12" borderId="0" xfId="1" applyFont="1" applyFill="1" applyAlignment="1">
      <alignment horizontal="center" vertical="center"/>
    </xf>
    <xf numFmtId="43" fontId="46" fillId="6" borderId="0" xfId="1" applyFont="1" applyFill="1" applyAlignment="1">
      <alignment horizontal="centerContinuous" vertical="center"/>
    </xf>
    <xf numFmtId="0" fontId="47" fillId="6" borderId="0" xfId="0" applyFont="1" applyFill="1" applyAlignment="1">
      <alignment horizontal="centerContinuous" vertical="center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vertical="top"/>
    </xf>
    <xf numFmtId="191" fontId="47" fillId="21" borderId="38" xfId="1" applyNumberFormat="1" applyFont="1" applyFill="1" applyBorder="1" applyAlignment="1">
      <alignment vertical="top"/>
    </xf>
    <xf numFmtId="191" fontId="47" fillId="21" borderId="37" xfId="1" applyNumberFormat="1" applyFont="1" applyFill="1" applyBorder="1" applyAlignment="1">
      <alignment vertical="top"/>
    </xf>
    <xf numFmtId="0" fontId="47" fillId="21" borderId="37" xfId="0" applyFont="1" applyFill="1" applyBorder="1" applyAlignment="1">
      <alignment vertical="top"/>
    </xf>
    <xf numFmtId="0" fontId="47" fillId="13" borderId="1" xfId="0" applyFont="1" applyFill="1" applyBorder="1" applyAlignment="1">
      <alignment vertical="top"/>
    </xf>
    <xf numFmtId="0" fontId="47" fillId="13" borderId="20" xfId="0" applyFont="1" applyFill="1" applyBorder="1" applyAlignment="1">
      <alignment vertical="top"/>
    </xf>
    <xf numFmtId="0" fontId="47" fillId="13" borderId="21" xfId="0" applyFont="1" applyFill="1" applyBorder="1" applyAlignment="1">
      <alignment vertical="top"/>
    </xf>
    <xf numFmtId="191" fontId="47" fillId="21" borderId="29" xfId="1" applyNumberFormat="1" applyFont="1" applyFill="1" applyBorder="1" applyAlignment="1">
      <alignment horizontal="centerContinuous" vertical="top"/>
    </xf>
    <xf numFmtId="191" fontId="47" fillId="21" borderId="36" xfId="1" applyNumberFormat="1" applyFont="1" applyFill="1" applyBorder="1" applyAlignment="1">
      <alignment vertical="top"/>
    </xf>
    <xf numFmtId="0" fontId="47" fillId="13" borderId="2" xfId="0" applyFont="1" applyFill="1" applyBorder="1" applyAlignment="1">
      <alignment vertical="top"/>
    </xf>
    <xf numFmtId="0" fontId="47" fillId="3" borderId="1" xfId="0" applyFont="1" applyFill="1" applyBorder="1" applyAlignment="1">
      <alignment horizontal="left" vertical="center"/>
    </xf>
    <xf numFmtId="0" fontId="47" fillId="3" borderId="20" xfId="0" applyFont="1" applyFill="1" applyBorder="1" applyAlignment="1">
      <alignment horizontal="center" vertical="center"/>
    </xf>
    <xf numFmtId="191" fontId="49" fillId="3" borderId="29" xfId="1" applyNumberFormat="1" applyFont="1" applyFill="1" applyBorder="1" applyAlignment="1">
      <alignment horizontal="center" vertical="center" wrapText="1"/>
    </xf>
    <xf numFmtId="0" fontId="47" fillId="21" borderId="0" xfId="0" applyFont="1" applyFill="1" applyAlignment="1">
      <alignment horizontal="center" vertical="top" wrapText="1"/>
    </xf>
    <xf numFmtId="0" fontId="47" fillId="22" borderId="18" xfId="0" applyFont="1" applyFill="1" applyBorder="1" applyAlignment="1">
      <alignment vertical="center"/>
    </xf>
    <xf numFmtId="0" fontId="47" fillId="22" borderId="29" xfId="0" applyFont="1" applyFill="1" applyBorder="1" applyAlignment="1">
      <alignment vertical="center"/>
    </xf>
    <xf numFmtId="0" fontId="67" fillId="22" borderId="18" xfId="0" applyFont="1" applyFill="1" applyBorder="1" applyAlignment="1">
      <alignment horizontal="center" vertical="center" wrapText="1"/>
    </xf>
    <xf numFmtId="0" fontId="67" fillId="22" borderId="29" xfId="0" applyFont="1" applyFill="1" applyBorder="1" applyAlignment="1">
      <alignment horizontal="center" vertical="center" wrapText="1"/>
    </xf>
    <xf numFmtId="0" fontId="47" fillId="22" borderId="18" xfId="0" applyFont="1" applyFill="1" applyBorder="1" applyAlignment="1">
      <alignment horizontal="center" vertical="center"/>
    </xf>
    <xf numFmtId="0" fontId="47" fillId="22" borderId="18" xfId="0" applyFont="1" applyFill="1" applyBorder="1" applyAlignment="1">
      <alignment horizontal="center" vertical="center" wrapText="1"/>
    </xf>
    <xf numFmtId="44" fontId="47" fillId="4" borderId="18" xfId="18" applyFont="1" applyFill="1" applyBorder="1" applyAlignment="1">
      <alignment horizontal="center" vertical="center" wrapText="1"/>
    </xf>
    <xf numFmtId="0" fontId="47" fillId="4" borderId="18" xfId="0" applyFont="1" applyFill="1" applyBorder="1" applyAlignment="1">
      <alignment horizontal="center" vertical="center" wrapText="1"/>
    </xf>
    <xf numFmtId="0" fontId="47" fillId="4" borderId="29" xfId="0" applyFont="1" applyFill="1" applyBorder="1" applyAlignment="1">
      <alignment horizontal="center" vertical="center" wrapText="1"/>
    </xf>
    <xf numFmtId="0" fontId="47" fillId="4" borderId="18" xfId="0" applyFont="1" applyFill="1" applyBorder="1" applyAlignment="1">
      <alignment horizontal="center" vertical="center"/>
    </xf>
    <xf numFmtId="0" fontId="69" fillId="4" borderId="30" xfId="0" applyFont="1" applyFill="1" applyBorder="1" applyAlignment="1">
      <alignment horizontal="center" vertical="center" wrapText="1"/>
    </xf>
    <xf numFmtId="0" fontId="47" fillId="4" borderId="18" xfId="0" applyFont="1" applyFill="1" applyBorder="1" applyAlignment="1">
      <alignment vertical="center" textRotation="90"/>
    </xf>
    <xf numFmtId="191" fontId="47" fillId="21" borderId="2" xfId="1" applyNumberFormat="1" applyFont="1" applyFill="1" applyBorder="1" applyAlignment="1">
      <alignment horizontal="center" vertical="center" wrapText="1"/>
    </xf>
    <xf numFmtId="191" fontId="69" fillId="21" borderId="2" xfId="1" applyNumberFormat="1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69" fillId="21" borderId="2" xfId="0" applyFont="1" applyFill="1" applyBorder="1" applyAlignment="1">
      <alignment horizontal="center" vertical="center" wrapText="1"/>
    </xf>
    <xf numFmtId="0" fontId="49" fillId="21" borderId="2" xfId="0" applyFont="1" applyFill="1" applyBorder="1" applyAlignment="1">
      <alignment horizontal="center" vertical="center" wrapText="1"/>
    </xf>
    <xf numFmtId="191" fontId="49" fillId="21" borderId="2" xfId="1" applyNumberFormat="1" applyFont="1" applyFill="1" applyBorder="1" applyAlignment="1">
      <alignment horizontal="center" vertical="center" wrapText="1"/>
    </xf>
    <xf numFmtId="191" fontId="47" fillId="3" borderId="0" xfId="1" applyNumberFormat="1" applyFont="1" applyFill="1" applyBorder="1" applyAlignment="1">
      <alignment horizontal="center" vertical="top" wrapText="1"/>
    </xf>
    <xf numFmtId="188" fontId="47" fillId="21" borderId="2" xfId="1" applyNumberFormat="1" applyFont="1" applyFill="1" applyBorder="1" applyAlignment="1">
      <alignment horizontal="center" vertical="center" wrapText="1"/>
    </xf>
    <xf numFmtId="191" fontId="47" fillId="21" borderId="0" xfId="1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top"/>
    </xf>
    <xf numFmtId="0" fontId="46" fillId="0" borderId="2" xfId="0" applyFont="1" applyBorder="1" applyAlignment="1">
      <alignment vertical="top"/>
    </xf>
    <xf numFmtId="0" fontId="46" fillId="0" borderId="2" xfId="0" applyFont="1" applyBorder="1" applyAlignment="1">
      <alignment horizontal="left" vertical="top"/>
    </xf>
    <xf numFmtId="189" fontId="46" fillId="0" borderId="2" xfId="0" applyNumberFormat="1" applyFont="1" applyBorder="1"/>
    <xf numFmtId="188" fontId="46" fillId="18" borderId="2" xfId="0" applyNumberFormat="1" applyFont="1" applyFill="1" applyBorder="1" applyAlignment="1">
      <alignment vertical="center"/>
    </xf>
    <xf numFmtId="0" fontId="46" fillId="0" borderId="2" xfId="1" applyNumberFormat="1" applyFont="1" applyFill="1" applyBorder="1" applyAlignment="1">
      <alignment horizontal="center" vertical="top"/>
    </xf>
    <xf numFmtId="0" fontId="46" fillId="21" borderId="2" xfId="1" applyNumberFormat="1" applyFont="1" applyFill="1" applyBorder="1" applyAlignment="1">
      <alignment horizontal="center" vertical="top"/>
    </xf>
    <xf numFmtId="1" fontId="46" fillId="0" borderId="2" xfId="1" applyNumberFormat="1" applyFont="1" applyFill="1" applyBorder="1" applyAlignment="1">
      <alignment horizontal="center" vertical="top"/>
    </xf>
    <xf numFmtId="0" fontId="46" fillId="21" borderId="2" xfId="1" applyNumberFormat="1" applyFont="1" applyFill="1" applyBorder="1" applyAlignment="1">
      <alignment horizontal="center"/>
    </xf>
    <xf numFmtId="188" fontId="46" fillId="0" borderId="2" xfId="1" applyNumberFormat="1" applyFont="1" applyFill="1" applyBorder="1" applyAlignment="1">
      <alignment horizontal="center" vertical="top"/>
    </xf>
    <xf numFmtId="194" fontId="46" fillId="21" borderId="2" xfId="1" applyNumberFormat="1" applyFont="1" applyFill="1" applyBorder="1" applyAlignment="1">
      <alignment horizontal="center" vertical="top"/>
    </xf>
    <xf numFmtId="0" fontId="46" fillId="8" borderId="2" xfId="1" applyNumberFormat="1" applyFont="1" applyFill="1" applyBorder="1" applyAlignment="1">
      <alignment horizontal="center" vertical="top"/>
    </xf>
    <xf numFmtId="38" fontId="46" fillId="0" borderId="2" xfId="1" applyNumberFormat="1" applyFont="1" applyFill="1" applyBorder="1" applyAlignment="1">
      <alignment horizontal="center" vertical="top"/>
    </xf>
    <xf numFmtId="189" fontId="47" fillId="21" borderId="2" xfId="1" applyNumberFormat="1" applyFont="1" applyFill="1" applyBorder="1" applyAlignment="1">
      <alignment horizontal="center" vertical="top"/>
    </xf>
    <xf numFmtId="195" fontId="47" fillId="21" borderId="2" xfId="1" applyNumberFormat="1" applyFont="1" applyFill="1" applyBorder="1" applyAlignment="1">
      <alignment horizontal="center" vertical="top"/>
    </xf>
    <xf numFmtId="189" fontId="46" fillId="0" borderId="2" xfId="1" applyNumberFormat="1" applyFont="1" applyBorder="1" applyAlignment="1">
      <alignment horizontal="center" vertical="top"/>
    </xf>
    <xf numFmtId="189" fontId="47" fillId="13" borderId="2" xfId="1" applyNumberFormat="1" applyFont="1" applyFill="1" applyBorder="1" applyAlignment="1">
      <alignment horizontal="center" vertical="top"/>
    </xf>
    <xf numFmtId="189" fontId="46" fillId="13" borderId="2" xfId="1" applyNumberFormat="1" applyFont="1" applyFill="1" applyBorder="1" applyAlignment="1">
      <alignment horizontal="center" vertical="top"/>
    </xf>
    <xf numFmtId="1" fontId="47" fillId="13" borderId="2" xfId="1" applyNumberFormat="1" applyFont="1" applyFill="1" applyBorder="1" applyAlignment="1">
      <alignment horizontal="center" vertical="top"/>
    </xf>
    <xf numFmtId="193" fontId="47" fillId="8" borderId="2" xfId="1" applyNumberFormat="1" applyFont="1" applyFill="1" applyBorder="1" applyAlignment="1">
      <alignment horizontal="center" vertical="top"/>
    </xf>
    <xf numFmtId="43" fontId="47" fillId="11" borderId="2" xfId="1" applyFont="1" applyFill="1" applyBorder="1" applyAlignment="1">
      <alignment horizontal="center"/>
    </xf>
    <xf numFmtId="191" fontId="47" fillId="2" borderId="1" xfId="1" applyNumberFormat="1" applyFont="1" applyFill="1" applyBorder="1" applyAlignment="1">
      <alignment vertical="center"/>
    </xf>
    <xf numFmtId="191" fontId="47" fillId="2" borderId="1" xfId="1" applyNumberFormat="1" applyFont="1" applyFill="1" applyBorder="1" applyAlignment="1">
      <alignment horizontal="center" vertical="center"/>
    </xf>
    <xf numFmtId="192" fontId="47" fillId="2" borderId="2" xfId="1" applyNumberFormat="1" applyFont="1" applyFill="1" applyBorder="1" applyAlignment="1">
      <alignment vertical="center"/>
    </xf>
    <xf numFmtId="192" fontId="47" fillId="2" borderId="20" xfId="1" applyNumberFormat="1" applyFont="1" applyFill="1" applyBorder="1" applyAlignment="1">
      <alignment vertical="center"/>
    </xf>
    <xf numFmtId="191" fontId="47" fillId="2" borderId="20" xfId="1" applyNumberFormat="1" applyFont="1" applyFill="1" applyBorder="1" applyAlignment="1">
      <alignment horizontal="center" vertical="top"/>
    </xf>
    <xf numFmtId="191" fontId="47" fillId="2" borderId="1" xfId="1" applyNumberFormat="1" applyFont="1" applyFill="1" applyBorder="1" applyAlignment="1">
      <alignment horizontal="center" vertical="top"/>
    </xf>
    <xf numFmtId="191" fontId="47" fillId="2" borderId="21" xfId="1" applyNumberFormat="1" applyFont="1" applyFill="1" applyBorder="1" applyAlignment="1">
      <alignment horizontal="center" vertical="top"/>
    </xf>
    <xf numFmtId="0" fontId="47" fillId="2" borderId="21" xfId="1" applyNumberFormat="1" applyFont="1" applyFill="1" applyBorder="1" applyAlignment="1">
      <alignment horizontal="center" vertical="top"/>
    </xf>
    <xf numFmtId="1" fontId="46" fillId="2" borderId="1" xfId="1" applyNumberFormat="1" applyFont="1" applyFill="1" applyBorder="1" applyAlignment="1">
      <alignment horizontal="center" vertical="top"/>
    </xf>
    <xf numFmtId="0" fontId="46" fillId="2" borderId="27" xfId="1" applyNumberFormat="1" applyFont="1" applyFill="1" applyBorder="1" applyAlignment="1">
      <alignment horizontal="center" vertical="top"/>
    </xf>
    <xf numFmtId="0" fontId="46" fillId="2" borderId="20" xfId="1" applyNumberFormat="1" applyFont="1" applyFill="1" applyBorder="1" applyAlignment="1">
      <alignment horizontal="center" vertical="top"/>
    </xf>
    <xf numFmtId="0" fontId="46" fillId="2" borderId="2" xfId="1" applyNumberFormat="1" applyFont="1" applyFill="1" applyBorder="1" applyAlignment="1">
      <alignment horizontal="center" vertical="top"/>
    </xf>
    <xf numFmtId="0" fontId="46" fillId="2" borderId="21" xfId="1" applyNumberFormat="1" applyFont="1" applyFill="1" applyBorder="1" applyAlignment="1">
      <alignment horizontal="center" vertical="top"/>
    </xf>
    <xf numFmtId="189" fontId="47" fillId="2" borderId="20" xfId="1" applyNumberFormat="1" applyFont="1" applyFill="1" applyBorder="1" applyAlignment="1">
      <alignment horizontal="center" vertical="top"/>
    </xf>
    <xf numFmtId="189" fontId="46" fillId="2" borderId="34" xfId="1" applyNumberFormat="1" applyFont="1" applyFill="1" applyBorder="1" applyAlignment="1">
      <alignment horizontal="center" vertical="top"/>
    </xf>
    <xf numFmtId="191" fontId="47" fillId="2" borderId="34" xfId="1" applyNumberFormat="1" applyFont="1" applyFill="1" applyBorder="1" applyAlignment="1">
      <alignment horizontal="center" vertical="top"/>
    </xf>
    <xf numFmtId="193" fontId="47" fillId="2" borderId="34" xfId="1" applyNumberFormat="1" applyFont="1" applyFill="1" applyBorder="1" applyAlignment="1">
      <alignment horizontal="center" vertical="top"/>
    </xf>
    <xf numFmtId="191" fontId="46" fillId="0" borderId="0" xfId="0" applyNumberFormat="1" applyFont="1" applyAlignment="1">
      <alignment horizontal="left" vertical="top"/>
    </xf>
    <xf numFmtId="191" fontId="46" fillId="0" borderId="0" xfId="0" applyNumberFormat="1" applyFont="1" applyAlignment="1">
      <alignment horizontal="center" vertical="top"/>
    </xf>
    <xf numFmtId="191" fontId="46" fillId="0" borderId="0" xfId="0" applyNumberFormat="1" applyFont="1" applyAlignment="1">
      <alignment vertical="top"/>
    </xf>
    <xf numFmtId="192" fontId="46" fillId="0" borderId="0" xfId="0" applyNumberFormat="1" applyFont="1" applyAlignment="1">
      <alignment vertical="top"/>
    </xf>
    <xf numFmtId="191" fontId="46" fillId="0" borderId="0" xfId="1" applyNumberFormat="1" applyFont="1" applyFill="1" applyAlignment="1">
      <alignment horizontal="center" vertical="top"/>
    </xf>
    <xf numFmtId="0" fontId="46" fillId="0" borderId="0" xfId="1" applyNumberFormat="1" applyFont="1" applyFill="1" applyAlignment="1">
      <alignment horizontal="center" vertical="top"/>
    </xf>
    <xf numFmtId="1" fontId="46" fillId="0" borderId="0" xfId="1" applyNumberFormat="1" applyFont="1" applyFill="1" applyAlignment="1">
      <alignment horizontal="center" vertical="top"/>
    </xf>
    <xf numFmtId="191" fontId="46" fillId="0" borderId="0" xfId="1" applyNumberFormat="1" applyFont="1" applyFill="1" applyAlignment="1">
      <alignment vertical="top"/>
    </xf>
    <xf numFmtId="0" fontId="47" fillId="16" borderId="0" xfId="3" applyFont="1" applyFill="1" applyAlignment="1">
      <alignment horizontal="center"/>
    </xf>
    <xf numFmtId="0" fontId="47" fillId="0" borderId="0" xfId="1" applyNumberFormat="1" applyFont="1" applyFill="1" applyAlignment="1">
      <alignment horizontal="center" vertical="top"/>
    </xf>
    <xf numFmtId="3" fontId="46" fillId="0" borderId="0" xfId="1" applyNumberFormat="1" applyFont="1" applyFill="1" applyAlignment="1">
      <alignment horizontal="center" vertical="top"/>
    </xf>
    <xf numFmtId="189" fontId="47" fillId="0" borderId="0" xfId="1" applyNumberFormat="1" applyFont="1" applyFill="1" applyAlignment="1">
      <alignment horizontal="center" vertical="top"/>
    </xf>
    <xf numFmtId="189" fontId="46" fillId="0" borderId="0" xfId="1" applyNumberFormat="1" applyFont="1" applyFill="1" applyAlignment="1">
      <alignment horizontal="center" vertical="top"/>
    </xf>
    <xf numFmtId="43" fontId="46" fillId="0" borderId="0" xfId="1" applyFont="1" applyFill="1" applyAlignment="1">
      <alignment horizontal="center" vertical="top"/>
    </xf>
    <xf numFmtId="193" fontId="47" fillId="0" borderId="0" xfId="1" applyNumberFormat="1" applyFont="1" applyFill="1" applyAlignment="1">
      <alignment horizontal="center" vertical="top"/>
    </xf>
    <xf numFmtId="188" fontId="46" fillId="0" borderId="0" xfId="0" applyNumberFormat="1" applyFont="1" applyAlignment="1">
      <alignment vertical="center"/>
    </xf>
    <xf numFmtId="191" fontId="50" fillId="0" borderId="0" xfId="1" applyNumberFormat="1" applyFont="1" applyFill="1" applyAlignment="1">
      <alignment vertical="top"/>
    </xf>
    <xf numFmtId="3" fontId="46" fillId="0" borderId="0" xfId="1" applyNumberFormat="1" applyFont="1" applyFill="1" applyAlignment="1">
      <alignment vertical="top"/>
    </xf>
    <xf numFmtId="1" fontId="46" fillId="0" borderId="0" xfId="1" applyNumberFormat="1" applyFont="1" applyFill="1" applyAlignment="1">
      <alignment vertical="top"/>
    </xf>
    <xf numFmtId="0" fontId="46" fillId="10" borderId="2" xfId="0" applyFont="1" applyFill="1" applyBorder="1" applyAlignment="1">
      <alignment horizontal="right" vertical="center"/>
    </xf>
    <xf numFmtId="0" fontId="47" fillId="10" borderId="2" xfId="0" applyFont="1" applyFill="1" applyBorder="1" applyAlignment="1">
      <alignment horizontal="center" vertical="top"/>
    </xf>
    <xf numFmtId="9" fontId="46" fillId="10" borderId="2" xfId="12" applyFont="1" applyFill="1" applyBorder="1" applyAlignment="1">
      <alignment horizontal="left" vertical="top"/>
    </xf>
    <xf numFmtId="0" fontId="46" fillId="11" borderId="2" xfId="0" applyFont="1" applyFill="1" applyBorder="1" applyAlignment="1">
      <alignment horizontal="right" vertical="center"/>
    </xf>
    <xf numFmtId="0" fontId="47" fillId="11" borderId="2" xfId="0" applyFont="1" applyFill="1" applyBorder="1" applyAlignment="1">
      <alignment horizontal="center" vertical="top"/>
    </xf>
    <xf numFmtId="9" fontId="46" fillId="11" borderId="2" xfId="12" applyFont="1" applyFill="1" applyBorder="1" applyAlignment="1">
      <alignment horizontal="left" vertical="top"/>
    </xf>
    <xf numFmtId="0" fontId="46" fillId="12" borderId="2" xfId="0" applyFont="1" applyFill="1" applyBorder="1" applyAlignment="1">
      <alignment horizontal="right" vertical="center"/>
    </xf>
    <xf numFmtId="0" fontId="47" fillId="12" borderId="2" xfId="0" applyFont="1" applyFill="1" applyBorder="1" applyAlignment="1">
      <alignment horizontal="center" vertical="top"/>
    </xf>
    <xf numFmtId="9" fontId="46" fillId="12" borderId="2" xfId="12" applyFont="1" applyFill="1" applyBorder="1" applyAlignment="1">
      <alignment horizontal="left" vertical="top"/>
    </xf>
    <xf numFmtId="0" fontId="46" fillId="5" borderId="2" xfId="0" applyFont="1" applyFill="1" applyBorder="1" applyAlignment="1">
      <alignment horizontal="right" vertical="center"/>
    </xf>
    <xf numFmtId="0" fontId="47" fillId="5" borderId="2" xfId="0" applyFont="1" applyFill="1" applyBorder="1" applyAlignment="1">
      <alignment horizontal="center" vertical="top"/>
    </xf>
    <xf numFmtId="9" fontId="46" fillId="5" borderId="2" xfId="12" applyFont="1" applyFill="1" applyBorder="1" applyAlignment="1">
      <alignment horizontal="left" vertical="top"/>
    </xf>
    <xf numFmtId="0" fontId="46" fillId="9" borderId="2" xfId="0" applyFont="1" applyFill="1" applyBorder="1" applyAlignment="1">
      <alignment horizontal="right" vertical="center"/>
    </xf>
    <xf numFmtId="0" fontId="47" fillId="9" borderId="2" xfId="0" applyFont="1" applyFill="1" applyBorder="1" applyAlignment="1">
      <alignment horizontal="center" vertical="top"/>
    </xf>
    <xf numFmtId="9" fontId="46" fillId="9" borderId="2" xfId="12" applyFont="1" applyFill="1" applyBorder="1" applyAlignment="1">
      <alignment horizontal="left" vertical="top"/>
    </xf>
    <xf numFmtId="9" fontId="46" fillId="0" borderId="0" xfId="12" applyFont="1" applyFill="1" applyAlignment="1">
      <alignment horizontal="left" vertical="top"/>
    </xf>
    <xf numFmtId="196" fontId="46" fillId="0" borderId="0" xfId="1" applyNumberFormat="1" applyFont="1" applyAlignment="1">
      <alignment vertical="top"/>
    </xf>
    <xf numFmtId="43" fontId="46" fillId="0" borderId="0" xfId="1" applyFont="1" applyAlignment="1">
      <alignment vertical="top"/>
    </xf>
    <xf numFmtId="43" fontId="46" fillId="0" borderId="0" xfId="1" applyFont="1" applyAlignment="1">
      <alignment horizontal="center" vertical="top"/>
    </xf>
    <xf numFmtId="43" fontId="54" fillId="0" borderId="0" xfId="1" applyFont="1"/>
    <xf numFmtId="0" fontId="52" fillId="18" borderId="16" xfId="0" applyFont="1" applyFill="1" applyBorder="1" applyAlignment="1">
      <alignment horizontal="center" vertical="center" wrapText="1"/>
    </xf>
    <xf numFmtId="0" fontId="57" fillId="18" borderId="17" xfId="0" applyFont="1" applyFill="1" applyBorder="1"/>
    <xf numFmtId="0" fontId="57" fillId="18" borderId="17" xfId="0" applyFont="1" applyFill="1" applyBorder="1" applyAlignment="1">
      <alignment horizontal="center"/>
    </xf>
    <xf numFmtId="2" fontId="52" fillId="18" borderId="17" xfId="0" applyNumberFormat="1" applyFont="1" applyFill="1" applyBorder="1" applyAlignment="1">
      <alignment horizontal="center" vertical="center" wrapText="1"/>
    </xf>
    <xf numFmtId="0" fontId="57" fillId="18" borderId="22" xfId="0" applyFont="1" applyFill="1" applyBorder="1"/>
    <xf numFmtId="191" fontId="47" fillId="21" borderId="30" xfId="1" applyNumberFormat="1" applyFont="1" applyFill="1" applyBorder="1" applyAlignment="1">
      <alignment horizontal="center" vertical="center" wrapText="1"/>
    </xf>
    <xf numFmtId="191" fontId="47" fillId="21" borderId="32" xfId="1" applyNumberFormat="1" applyFont="1" applyFill="1" applyBorder="1" applyAlignment="1">
      <alignment horizontal="center" vertical="center" wrapText="1"/>
    </xf>
    <xf numFmtId="43" fontId="65" fillId="13" borderId="2" xfId="1" applyFont="1" applyFill="1" applyBorder="1" applyAlignment="1">
      <alignment horizontal="left" vertical="center" wrapText="1"/>
    </xf>
    <xf numFmtId="191" fontId="47" fillId="13" borderId="2" xfId="1" applyNumberFormat="1" applyFont="1" applyFill="1" applyBorder="1" applyAlignment="1">
      <alignment horizontal="center" vertical="center" wrapText="1"/>
    </xf>
    <xf numFmtId="0" fontId="49" fillId="13" borderId="2" xfId="0" applyFont="1" applyFill="1" applyBorder="1" applyAlignment="1">
      <alignment horizontal="left" vertical="center" wrapText="1"/>
    </xf>
    <xf numFmtId="0" fontId="47" fillId="21" borderId="18" xfId="0" applyFont="1" applyFill="1" applyBorder="1" applyAlignment="1">
      <alignment horizontal="left" vertical="top" wrapText="1"/>
    </xf>
    <xf numFmtId="0" fontId="47" fillId="21" borderId="35" xfId="0" applyFont="1" applyFill="1" applyBorder="1" applyAlignment="1">
      <alignment horizontal="left" vertical="top" wrapText="1"/>
    </xf>
    <xf numFmtId="0" fontId="56" fillId="6" borderId="0" xfId="0" applyFont="1" applyFill="1" applyAlignment="1">
      <alignment horizontal="left"/>
    </xf>
    <xf numFmtId="0" fontId="53" fillId="24" borderId="3" xfId="0" applyFont="1" applyFill="1" applyBorder="1" applyAlignment="1">
      <alignment horizontal="center" vertical="center"/>
    </xf>
    <xf numFmtId="0" fontId="53" fillId="24" borderId="4" xfId="0" applyFont="1" applyFill="1" applyBorder="1" applyAlignment="1">
      <alignment horizontal="center" vertical="center"/>
    </xf>
    <xf numFmtId="0" fontId="53" fillId="24" borderId="5" xfId="0" applyFont="1" applyFill="1" applyBorder="1" applyAlignment="1">
      <alignment horizontal="center" vertical="center"/>
    </xf>
    <xf numFmtId="0" fontId="53" fillId="24" borderId="6" xfId="0" applyFont="1" applyFill="1" applyBorder="1" applyAlignment="1">
      <alignment horizontal="center" vertical="center"/>
    </xf>
    <xf numFmtId="0" fontId="53" fillId="24" borderId="0" xfId="0" applyFont="1" applyFill="1" applyAlignment="1">
      <alignment horizontal="center" vertical="center"/>
    </xf>
    <xf numFmtId="0" fontId="53" fillId="24" borderId="7" xfId="0" applyFont="1" applyFill="1" applyBorder="1" applyAlignment="1">
      <alignment horizontal="center" vertical="center"/>
    </xf>
    <xf numFmtId="0" fontId="52" fillId="4" borderId="11" xfId="0" applyFont="1" applyFill="1" applyBorder="1" applyAlignment="1">
      <alignment horizontal="center" vertical="center"/>
    </xf>
    <xf numFmtId="0" fontId="52" fillId="4" borderId="14" xfId="0" applyFont="1" applyFill="1" applyBorder="1" applyAlignment="1">
      <alignment horizontal="center" vertical="center"/>
    </xf>
    <xf numFmtId="0" fontId="52" fillId="4" borderId="1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0" fontId="52" fillId="4" borderId="12" xfId="0" applyFont="1" applyFill="1" applyBorder="1" applyAlignment="1">
      <alignment horizontal="center"/>
    </xf>
    <xf numFmtId="0" fontId="55" fillId="25" borderId="13" xfId="0" applyFont="1" applyFill="1" applyBorder="1" applyAlignment="1">
      <alignment horizontal="center" vertical="center"/>
    </xf>
    <xf numFmtId="0" fontId="55" fillId="25" borderId="15" xfId="0" applyFont="1" applyFill="1" applyBorder="1" applyAlignment="1">
      <alignment horizontal="center" vertical="center"/>
    </xf>
    <xf numFmtId="0" fontId="52" fillId="4" borderId="41" xfId="0" applyFont="1" applyFill="1" applyBorder="1" applyAlignment="1">
      <alignment horizontal="center" vertical="center"/>
    </xf>
    <xf numFmtId="0" fontId="52" fillId="4" borderId="42" xfId="0" applyFont="1" applyFill="1" applyBorder="1" applyAlignment="1">
      <alignment horizontal="center" vertical="center"/>
    </xf>
    <xf numFmtId="0" fontId="51" fillId="24" borderId="0" xfId="0" applyFont="1" applyFill="1" applyAlignment="1">
      <alignment horizontal="center" vertical="center"/>
    </xf>
    <xf numFmtId="0" fontId="14" fillId="0" borderId="19" xfId="0" applyFont="1" applyBorder="1" applyAlignment="1">
      <alignment horizontal="left" vertical="top" wrapText="1"/>
    </xf>
    <xf numFmtId="0" fontId="14" fillId="0" borderId="20" xfId="0" applyFont="1" applyBorder="1" applyAlignment="1">
      <alignment horizontal="left" vertical="top" wrapText="1"/>
    </xf>
    <xf numFmtId="0" fontId="14" fillId="0" borderId="21" xfId="0" applyFont="1" applyBorder="1" applyAlignment="1">
      <alignment horizontal="left" vertical="top" wrapText="1"/>
    </xf>
    <xf numFmtId="0" fontId="14" fillId="0" borderId="23" xfId="0" applyFont="1" applyBorder="1" applyAlignment="1">
      <alignment horizontal="left" vertical="top" wrapText="1"/>
    </xf>
    <xf numFmtId="0" fontId="14" fillId="0" borderId="24" xfId="0" applyFont="1" applyBorder="1" applyAlignment="1">
      <alignment horizontal="left" vertical="top" wrapText="1"/>
    </xf>
    <xf numFmtId="0" fontId="14" fillId="0" borderId="25" xfId="0" applyFont="1" applyBorder="1" applyAlignment="1">
      <alignment horizontal="left" vertical="top" wrapText="1"/>
    </xf>
    <xf numFmtId="0" fontId="20" fillId="20" borderId="16" xfId="0" applyFont="1" applyFill="1" applyBorder="1" applyAlignment="1">
      <alignment horizontal="center" vertical="center"/>
    </xf>
    <xf numFmtId="0" fontId="20" fillId="20" borderId="17" xfId="0" applyFont="1" applyFill="1" applyBorder="1" applyAlignment="1">
      <alignment horizontal="center" vertical="center"/>
    </xf>
    <xf numFmtId="0" fontId="17" fillId="21" borderId="19" xfId="0" applyFont="1" applyFill="1" applyBorder="1" applyAlignment="1">
      <alignment horizontal="left" vertical="top"/>
    </xf>
    <xf numFmtId="0" fontId="17" fillId="21" borderId="20" xfId="0" applyFont="1" applyFill="1" applyBorder="1" applyAlignment="1">
      <alignment horizontal="left" vertical="top"/>
    </xf>
    <xf numFmtId="0" fontId="17" fillId="21" borderId="21" xfId="0" applyFont="1" applyFill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4" fillId="0" borderId="21" xfId="0" applyFont="1" applyBorder="1" applyAlignment="1">
      <alignment horizontal="left" vertical="top"/>
    </xf>
    <xf numFmtId="0" fontId="14" fillId="0" borderId="19" xfId="0" applyFont="1" applyBorder="1" applyAlignment="1">
      <alignment vertical="top" wrapText="1"/>
    </xf>
    <xf numFmtId="0" fontId="14" fillId="0" borderId="20" xfId="0" applyFont="1" applyBorder="1" applyAlignment="1">
      <alignment vertical="top" wrapText="1"/>
    </xf>
    <xf numFmtId="0" fontId="14" fillId="0" borderId="21" xfId="0" applyFont="1" applyBorder="1" applyAlignment="1">
      <alignment vertical="top" wrapText="1"/>
    </xf>
    <xf numFmtId="0" fontId="14" fillId="0" borderId="14" xfId="0" applyFont="1" applyBorder="1" applyAlignment="1">
      <alignment horizontal="left" vertical="top"/>
    </xf>
    <xf numFmtId="0" fontId="14" fillId="0" borderId="2" xfId="0" applyFont="1" applyBorder="1" applyAlignment="1">
      <alignment horizontal="left" vertical="top"/>
    </xf>
    <xf numFmtId="0" fontId="17" fillId="13" borderId="19" xfId="0" applyFont="1" applyFill="1" applyBorder="1" applyAlignment="1">
      <alignment horizontal="left" vertical="top" wrapText="1"/>
    </xf>
    <xf numFmtId="0" fontId="17" fillId="13" borderId="20" xfId="0" applyFont="1" applyFill="1" applyBorder="1" applyAlignment="1">
      <alignment horizontal="left" vertical="top" wrapText="1"/>
    </xf>
    <xf numFmtId="0" fontId="17" fillId="13" borderId="21" xfId="0" applyFont="1" applyFill="1" applyBorder="1" applyAlignment="1">
      <alignment horizontal="left" vertical="top" wrapText="1"/>
    </xf>
    <xf numFmtId="0" fontId="14" fillId="4" borderId="19" xfId="0" applyFont="1" applyFill="1" applyBorder="1" applyAlignment="1">
      <alignment horizontal="left" vertical="top"/>
    </xf>
    <xf numFmtId="0" fontId="14" fillId="4" borderId="20" xfId="0" applyFont="1" applyFill="1" applyBorder="1" applyAlignment="1">
      <alignment horizontal="left" vertical="top"/>
    </xf>
    <xf numFmtId="0" fontId="14" fillId="4" borderId="21" xfId="0" applyFont="1" applyFill="1" applyBorder="1" applyAlignment="1">
      <alignment horizontal="left" vertical="top"/>
    </xf>
    <xf numFmtId="0" fontId="19" fillId="0" borderId="0" xfId="0" applyFont="1" applyAlignment="1">
      <alignment horizontal="left" vertical="center"/>
    </xf>
    <xf numFmtId="0" fontId="28" fillId="2" borderId="11" xfId="0" applyFont="1" applyFill="1" applyBorder="1" applyAlignment="1">
      <alignment horizontal="center" vertical="top"/>
    </xf>
    <xf numFmtId="0" fontId="28" fillId="2" borderId="12" xfId="0" applyFont="1" applyFill="1" applyBorder="1" applyAlignment="1">
      <alignment horizontal="center" vertical="top"/>
    </xf>
    <xf numFmtId="0" fontId="17" fillId="21" borderId="14" xfId="0" applyFont="1" applyFill="1" applyBorder="1" applyAlignment="1">
      <alignment horizontal="left" vertical="top"/>
    </xf>
    <xf numFmtId="0" fontId="17" fillId="21" borderId="2" xfId="0" applyFont="1" applyFill="1" applyBorder="1" applyAlignment="1">
      <alignment horizontal="left" vertical="top"/>
    </xf>
    <xf numFmtId="0" fontId="17" fillId="21" borderId="19" xfId="0" applyFont="1" applyFill="1" applyBorder="1" applyAlignment="1">
      <alignment vertical="top" wrapText="1"/>
    </xf>
    <xf numFmtId="0" fontId="17" fillId="21" borderId="20" xfId="0" applyFont="1" applyFill="1" applyBorder="1" applyAlignment="1">
      <alignment vertical="top" wrapText="1"/>
    </xf>
    <xf numFmtId="0" fontId="17" fillId="21" borderId="21" xfId="0" applyFont="1" applyFill="1" applyBorder="1" applyAlignment="1">
      <alignment vertical="top" wrapText="1"/>
    </xf>
    <xf numFmtId="0" fontId="14" fillId="0" borderId="14" xfId="0" applyFont="1" applyBorder="1" applyAlignment="1">
      <alignment vertical="top"/>
    </xf>
    <xf numFmtId="0" fontId="14" fillId="0" borderId="2" xfId="0" applyFont="1" applyBorder="1" applyAlignment="1">
      <alignment vertical="top"/>
    </xf>
    <xf numFmtId="0" fontId="17" fillId="4" borderId="14" xfId="0" applyFont="1" applyFill="1" applyBorder="1" applyAlignment="1">
      <alignment horizontal="left" vertical="top"/>
    </xf>
    <xf numFmtId="0" fontId="17" fillId="4" borderId="2" xfId="0" applyFont="1" applyFill="1" applyBorder="1" applyAlignment="1">
      <alignment horizontal="left" vertical="top"/>
    </xf>
    <xf numFmtId="0" fontId="17" fillId="13" borderId="14" xfId="0" applyFont="1" applyFill="1" applyBorder="1" applyAlignment="1">
      <alignment horizontal="left" vertical="top" wrapText="1"/>
    </xf>
    <xf numFmtId="0" fontId="17" fillId="13" borderId="2" xfId="0" applyFont="1" applyFill="1" applyBorder="1" applyAlignment="1">
      <alignment horizontal="left" vertical="top" wrapText="1"/>
    </xf>
    <xf numFmtId="40" fontId="47" fillId="0" borderId="0" xfId="1" applyNumberFormat="1" applyFont="1" applyBorder="1" applyAlignment="1">
      <alignment horizontal="center" vertical="center"/>
    </xf>
    <xf numFmtId="40" fontId="47" fillId="0" borderId="7" xfId="1" applyNumberFormat="1" applyFont="1" applyBorder="1" applyAlignment="1">
      <alignment horizontal="center" vertical="center"/>
    </xf>
    <xf numFmtId="40" fontId="47" fillId="0" borderId="0" xfId="1" applyNumberFormat="1" applyFont="1" applyBorder="1" applyAlignment="1">
      <alignment horizontal="right" vertical="center"/>
    </xf>
    <xf numFmtId="40" fontId="47" fillId="0" borderId="7" xfId="1" applyNumberFormat="1" applyFont="1" applyBorder="1" applyAlignment="1">
      <alignment horizontal="right" vertical="center"/>
    </xf>
    <xf numFmtId="40" fontId="47" fillId="0" borderId="9" xfId="1" applyNumberFormat="1" applyFont="1" applyBorder="1" applyAlignment="1">
      <alignment horizontal="right" vertical="center"/>
    </xf>
    <xf numFmtId="40" fontId="47" fillId="0" borderId="10" xfId="1" applyNumberFormat="1" applyFont="1" applyBorder="1" applyAlignment="1">
      <alignment horizontal="right" vertical="center"/>
    </xf>
    <xf numFmtId="195" fontId="47" fillId="21" borderId="39" xfId="1" applyNumberFormat="1" applyFont="1" applyFill="1" applyBorder="1" applyAlignment="1">
      <alignment horizontal="left" vertical="top" wrapText="1"/>
    </xf>
    <xf numFmtId="195" fontId="47" fillId="21" borderId="40" xfId="1" applyNumberFormat="1" applyFont="1" applyFill="1" applyBorder="1" applyAlignment="1">
      <alignment horizontal="left" vertical="top" wrapText="1"/>
    </xf>
    <xf numFmtId="0" fontId="47" fillId="21" borderId="18" xfId="0" applyFont="1" applyFill="1" applyBorder="1" applyAlignment="1">
      <alignment horizontal="left" vertical="top" wrapText="1"/>
    </xf>
    <xf numFmtId="0" fontId="47" fillId="21" borderId="35" xfId="0" applyFont="1" applyFill="1" applyBorder="1" applyAlignment="1">
      <alignment horizontal="left" vertical="top" wrapText="1"/>
    </xf>
    <xf numFmtId="0" fontId="46" fillId="9" borderId="1" xfId="0" applyFont="1" applyFill="1" applyBorder="1" applyAlignment="1">
      <alignment horizontal="center" vertical="center"/>
    </xf>
    <xf numFmtId="0" fontId="46" fillId="9" borderId="21" xfId="0" applyFont="1" applyFill="1" applyBorder="1" applyAlignment="1">
      <alignment horizontal="center" vertical="center"/>
    </xf>
    <xf numFmtId="191" fontId="66" fillId="21" borderId="26" xfId="1" applyNumberFormat="1" applyFont="1" applyFill="1" applyBorder="1" applyAlignment="1">
      <alignment horizontal="left" vertical="top" wrapText="1"/>
    </xf>
    <xf numFmtId="191" fontId="66" fillId="21" borderId="29" xfId="1" applyNumberFormat="1" applyFont="1" applyFill="1" applyBorder="1" applyAlignment="1">
      <alignment horizontal="left" vertical="top" wrapText="1"/>
    </xf>
    <xf numFmtId="191" fontId="66" fillId="21" borderId="30" xfId="1" applyNumberFormat="1" applyFont="1" applyFill="1" applyBorder="1" applyAlignment="1">
      <alignment horizontal="left" vertical="top" wrapText="1"/>
    </xf>
    <xf numFmtId="191" fontId="66" fillId="21" borderId="31" xfId="1" applyNumberFormat="1" applyFont="1" applyFill="1" applyBorder="1" applyAlignment="1">
      <alignment horizontal="left" vertical="top" wrapText="1"/>
    </xf>
    <xf numFmtId="191" fontId="66" fillId="21" borderId="0" xfId="1" applyNumberFormat="1" applyFont="1" applyFill="1" applyBorder="1" applyAlignment="1">
      <alignment horizontal="left" vertical="top" wrapText="1"/>
    </xf>
    <xf numFmtId="191" fontId="66" fillId="21" borderId="32" xfId="1" applyNumberFormat="1" applyFont="1" applyFill="1" applyBorder="1" applyAlignment="1">
      <alignment horizontal="left" vertical="top" wrapText="1"/>
    </xf>
    <xf numFmtId="0" fontId="46" fillId="10" borderId="1" xfId="0" applyFont="1" applyFill="1" applyBorder="1" applyAlignment="1">
      <alignment horizontal="center" vertical="center"/>
    </xf>
    <xf numFmtId="0" fontId="46" fillId="10" borderId="21" xfId="0" applyFont="1" applyFill="1" applyBorder="1" applyAlignment="1">
      <alignment horizontal="center" vertical="center"/>
    </xf>
    <xf numFmtId="0" fontId="46" fillId="11" borderId="1" xfId="0" applyFont="1" applyFill="1" applyBorder="1" applyAlignment="1">
      <alignment horizontal="center" vertical="center"/>
    </xf>
    <xf numFmtId="0" fontId="46" fillId="11" borderId="21" xfId="0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horizontal="center" vertical="center"/>
    </xf>
    <xf numFmtId="0" fontId="46" fillId="12" borderId="21" xfId="0" applyFont="1" applyFill="1" applyBorder="1" applyAlignment="1">
      <alignment horizontal="center" vertical="center"/>
    </xf>
    <xf numFmtId="0" fontId="46" fillId="5" borderId="1" xfId="0" applyFont="1" applyFill="1" applyBorder="1" applyAlignment="1">
      <alignment horizontal="center" vertical="center"/>
    </xf>
    <xf numFmtId="0" fontId="46" fillId="5" borderId="21" xfId="0" applyFont="1" applyFill="1" applyBorder="1" applyAlignment="1">
      <alignment horizontal="center" vertical="center"/>
    </xf>
    <xf numFmtId="0" fontId="64" fillId="8" borderId="26" xfId="0" applyFont="1" applyFill="1" applyBorder="1" applyAlignment="1">
      <alignment horizontal="center" vertical="center"/>
    </xf>
    <xf numFmtId="0" fontId="64" fillId="8" borderId="29" xfId="0" applyFont="1" applyFill="1" applyBorder="1" applyAlignment="1">
      <alignment horizontal="center" vertical="center"/>
    </xf>
    <xf numFmtId="0" fontId="64" fillId="8" borderId="30" xfId="0" applyFont="1" applyFill="1" applyBorder="1" applyAlignment="1">
      <alignment horizontal="center" vertical="center"/>
    </xf>
    <xf numFmtId="0" fontId="64" fillId="8" borderId="31" xfId="0" applyFont="1" applyFill="1" applyBorder="1" applyAlignment="1">
      <alignment horizontal="center" vertical="center"/>
    </xf>
    <xf numFmtId="0" fontId="64" fillId="8" borderId="0" xfId="0" applyFont="1" applyFill="1" applyAlignment="1">
      <alignment horizontal="center" vertical="center"/>
    </xf>
    <xf numFmtId="0" fontId="64" fillId="8" borderId="32" xfId="0" applyFont="1" applyFill="1" applyBorder="1" applyAlignment="1">
      <alignment horizontal="center" vertical="center"/>
    </xf>
    <xf numFmtId="0" fontId="64" fillId="8" borderId="33" xfId="0" applyFont="1" applyFill="1" applyBorder="1" applyAlignment="1">
      <alignment horizontal="center" vertical="center"/>
    </xf>
    <xf numFmtId="0" fontId="64" fillId="8" borderId="34" xfId="0" applyFont="1" applyFill="1" applyBorder="1" applyAlignment="1">
      <alignment horizontal="center" vertical="center"/>
    </xf>
    <xf numFmtId="0" fontId="64" fillId="8" borderId="28" xfId="0" applyFont="1" applyFill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/>
    </xf>
    <xf numFmtId="0" fontId="47" fillId="6" borderId="2" xfId="0" applyFont="1" applyFill="1" applyBorder="1" applyAlignment="1">
      <alignment horizontal="center" vertical="center" wrapText="1"/>
    </xf>
    <xf numFmtId="191" fontId="47" fillId="21" borderId="26" xfId="1" applyNumberFormat="1" applyFont="1" applyFill="1" applyBorder="1" applyAlignment="1">
      <alignment horizontal="left" vertical="top" wrapText="1"/>
    </xf>
    <xf numFmtId="191" fontId="47" fillId="21" borderId="29" xfId="1" applyNumberFormat="1" applyFont="1" applyFill="1" applyBorder="1" applyAlignment="1">
      <alignment horizontal="left" vertical="top" wrapText="1"/>
    </xf>
    <xf numFmtId="0" fontId="47" fillId="21" borderId="26" xfId="0" applyFont="1" applyFill="1" applyBorder="1" applyAlignment="1">
      <alignment horizontal="left" vertical="top" wrapText="1"/>
    </xf>
    <xf numFmtId="0" fontId="47" fillId="21" borderId="29" xfId="0" applyFont="1" applyFill="1" applyBorder="1" applyAlignment="1">
      <alignment horizontal="left" vertical="top" wrapText="1"/>
    </xf>
    <xf numFmtId="0" fontId="47" fillId="21" borderId="30" xfId="0" applyFont="1" applyFill="1" applyBorder="1" applyAlignment="1">
      <alignment horizontal="left" vertical="top" wrapText="1"/>
    </xf>
    <xf numFmtId="191" fontId="47" fillId="21" borderId="30" xfId="1" applyNumberFormat="1" applyFont="1" applyFill="1" applyBorder="1" applyAlignment="1">
      <alignment horizontal="center" vertical="center" wrapText="1"/>
    </xf>
    <xf numFmtId="191" fontId="47" fillId="21" borderId="32" xfId="1" applyNumberFormat="1" applyFont="1" applyFill="1" applyBorder="1" applyAlignment="1">
      <alignment horizontal="center" vertical="center" wrapText="1"/>
    </xf>
    <xf numFmtId="191" fontId="49" fillId="21" borderId="26" xfId="1" applyNumberFormat="1" applyFont="1" applyFill="1" applyBorder="1" applyAlignment="1">
      <alignment horizontal="left" vertical="center"/>
    </xf>
    <xf numFmtId="191" fontId="49" fillId="21" borderId="29" xfId="1" applyNumberFormat="1" applyFont="1" applyFill="1" applyBorder="1" applyAlignment="1">
      <alignment horizontal="left" vertical="center"/>
    </xf>
    <xf numFmtId="191" fontId="49" fillId="21" borderId="30" xfId="1" applyNumberFormat="1" applyFont="1" applyFill="1" applyBorder="1" applyAlignment="1">
      <alignment horizontal="left" vertical="center"/>
    </xf>
    <xf numFmtId="191" fontId="49" fillId="21" borderId="33" xfId="1" applyNumberFormat="1" applyFont="1" applyFill="1" applyBorder="1" applyAlignment="1">
      <alignment horizontal="left" vertical="center"/>
    </xf>
    <xf numFmtId="191" fontId="49" fillId="21" borderId="34" xfId="1" applyNumberFormat="1" applyFont="1" applyFill="1" applyBorder="1" applyAlignment="1">
      <alignment horizontal="left" vertical="center"/>
    </xf>
    <xf numFmtId="191" fontId="49" fillId="21" borderId="28" xfId="1" applyNumberFormat="1" applyFont="1" applyFill="1" applyBorder="1" applyAlignment="1">
      <alignment horizontal="left" vertical="center"/>
    </xf>
    <xf numFmtId="43" fontId="47" fillId="8" borderId="2" xfId="1" applyFont="1" applyFill="1" applyBorder="1" applyAlignment="1">
      <alignment horizontal="center" vertical="center" wrapText="1"/>
    </xf>
    <xf numFmtId="43" fontId="65" fillId="13" borderId="2" xfId="1" applyFont="1" applyFill="1" applyBorder="1" applyAlignment="1">
      <alignment horizontal="left" vertical="center" wrapText="1"/>
    </xf>
    <xf numFmtId="191" fontId="47" fillId="13" borderId="2" xfId="1" applyNumberFormat="1" applyFont="1" applyFill="1" applyBorder="1" applyAlignment="1">
      <alignment horizontal="center" vertical="center" wrapText="1"/>
    </xf>
    <xf numFmtId="0" fontId="49" fillId="13" borderId="2" xfId="0" applyFont="1" applyFill="1" applyBorder="1" applyAlignment="1">
      <alignment horizontal="left" vertical="center" wrapText="1"/>
    </xf>
    <xf numFmtId="0" fontId="59" fillId="18" borderId="2" xfId="4" applyFont="1" applyFill="1" applyBorder="1" applyAlignment="1">
      <alignment horizontal="center" vertical="center" wrapText="1"/>
    </xf>
    <xf numFmtId="9" fontId="61" fillId="0" borderId="2" xfId="12" applyFont="1" applyFill="1" applyBorder="1" applyAlignment="1">
      <alignment horizontal="center"/>
    </xf>
    <xf numFmtId="43" fontId="37" fillId="27" borderId="2" xfId="1" applyFont="1" applyFill="1" applyBorder="1" applyAlignment="1">
      <alignment horizontal="center"/>
    </xf>
    <xf numFmtId="0" fontId="80" fillId="0" borderId="2" xfId="0" applyFont="1" applyBorder="1" applyAlignment="1" applyProtection="1">
      <alignment horizontal="center"/>
      <protection hidden="1"/>
    </xf>
    <xf numFmtId="0" fontId="16" fillId="0" borderId="9" xfId="0" applyFont="1" applyBorder="1" applyAlignment="1">
      <alignment vertical="center"/>
    </xf>
    <xf numFmtId="0" fontId="72" fillId="24" borderId="48" xfId="0" applyFont="1" applyFill="1" applyBorder="1" applyAlignment="1">
      <alignment horizontal="left"/>
    </xf>
    <xf numFmtId="0" fontId="72" fillId="24" borderId="49" xfId="0" applyFont="1" applyFill="1" applyBorder="1" applyAlignment="1">
      <alignment horizontal="left"/>
    </xf>
    <xf numFmtId="0" fontId="72" fillId="24" borderId="45" xfId="0" applyFont="1" applyFill="1" applyBorder="1" applyAlignment="1">
      <alignment horizontal="left"/>
    </xf>
    <xf numFmtId="0" fontId="70" fillId="0" borderId="0" xfId="0" applyFont="1" applyAlignment="1"/>
    <xf numFmtId="0" fontId="74" fillId="17" borderId="3" xfId="0" applyFont="1" applyFill="1" applyBorder="1" applyAlignment="1">
      <alignment horizontal="left"/>
    </xf>
    <xf numFmtId="0" fontId="74" fillId="17" borderId="4" xfId="0" applyFont="1" applyFill="1" applyBorder="1" applyAlignment="1">
      <alignment horizontal="left"/>
    </xf>
    <xf numFmtId="0" fontId="74" fillId="17" borderId="5" xfId="0" applyFont="1" applyFill="1" applyBorder="1" applyAlignment="1">
      <alignment horizontal="left"/>
    </xf>
    <xf numFmtId="0" fontId="75" fillId="17" borderId="4" xfId="0" applyFont="1" applyFill="1" applyBorder="1" applyAlignment="1">
      <alignment horizontal="center"/>
    </xf>
    <xf numFmtId="0" fontId="75" fillId="17" borderId="68" xfId="0" applyFont="1" applyFill="1" applyBorder="1" applyAlignment="1">
      <alignment horizontal="center"/>
    </xf>
    <xf numFmtId="0" fontId="74" fillId="17" borderId="68" xfId="0" applyFont="1" applyFill="1" applyBorder="1" applyAlignment="1">
      <alignment horizontal="center"/>
    </xf>
    <xf numFmtId="0" fontId="74" fillId="17" borderId="66" xfId="0" applyFont="1" applyFill="1" applyBorder="1" applyAlignment="1">
      <alignment horizontal="center"/>
    </xf>
    <xf numFmtId="0" fontId="70" fillId="0" borderId="3" xfId="0" applyFont="1" applyBorder="1" applyAlignment="1"/>
    <xf numFmtId="0" fontId="71" fillId="0" borderId="4" xfId="0" applyFont="1" applyBorder="1" applyAlignment="1">
      <alignment wrapText="1"/>
    </xf>
    <xf numFmtId="0" fontId="73" fillId="0" borderId="4" xfId="0" applyFont="1" applyBorder="1" applyAlignment="1"/>
    <xf numFmtId="40" fontId="71" fillId="0" borderId="5" xfId="0" applyNumberFormat="1" applyFont="1" applyBorder="1" applyAlignment="1">
      <alignment horizontal="center"/>
    </xf>
    <xf numFmtId="0" fontId="75" fillId="8" borderId="12" xfId="1" applyNumberFormat="1" applyFont="1" applyFill="1" applyBorder="1" applyAlignment="1">
      <alignment horizontal="center"/>
    </xf>
    <xf numFmtId="0" fontId="75" fillId="8" borderId="13" xfId="1" applyNumberFormat="1" applyFont="1" applyFill="1" applyBorder="1" applyAlignment="1">
      <alignment horizontal="center"/>
    </xf>
    <xf numFmtId="0" fontId="70" fillId="0" borderId="6" xfId="0" applyFont="1" applyBorder="1" applyAlignment="1"/>
    <xf numFmtId="0" fontId="71" fillId="0" borderId="0" xfId="0" applyFont="1" applyBorder="1" applyAlignment="1"/>
    <xf numFmtId="0" fontId="73" fillId="0" borderId="0" xfId="0" applyFont="1" applyBorder="1" applyAlignment="1"/>
    <xf numFmtId="40" fontId="75" fillId="0" borderId="7" xfId="1" applyNumberFormat="1" applyFont="1" applyBorder="1" applyAlignment="1"/>
    <xf numFmtId="188" fontId="82" fillId="8" borderId="21" xfId="1" applyNumberFormat="1" applyFont="1" applyFill="1" applyBorder="1" applyAlignment="1">
      <alignment horizontal="right"/>
    </xf>
    <xf numFmtId="188" fontId="82" fillId="8" borderId="2" xfId="1" applyNumberFormat="1" applyFont="1" applyFill="1" applyBorder="1" applyAlignment="1">
      <alignment horizontal="right"/>
    </xf>
    <xf numFmtId="188" fontId="82" fillId="8" borderId="15" xfId="1" applyNumberFormat="1" applyFont="1" applyFill="1" applyBorder="1" applyAlignment="1">
      <alignment horizontal="right"/>
    </xf>
    <xf numFmtId="0" fontId="71" fillId="0" borderId="0" xfId="0" applyFont="1" applyBorder="1" applyAlignment="1">
      <alignment wrapText="1"/>
    </xf>
    <xf numFmtId="0" fontId="73" fillId="0" borderId="0" xfId="0" applyFont="1" applyBorder="1" applyAlignment="1">
      <alignment wrapText="1"/>
    </xf>
    <xf numFmtId="0" fontId="71" fillId="0" borderId="7" xfId="0" applyFont="1" applyBorder="1" applyAlignment="1">
      <alignment wrapText="1"/>
    </xf>
    <xf numFmtId="0" fontId="70" fillId="0" borderId="8" xfId="0" applyFont="1" applyBorder="1" applyAlignment="1"/>
    <xf numFmtId="0" fontId="71" fillId="0" borderId="9" xfId="0" applyFont="1" applyBorder="1" applyAlignment="1"/>
    <xf numFmtId="0" fontId="71" fillId="0" borderId="10" xfId="0" applyFont="1" applyBorder="1" applyAlignment="1"/>
    <xf numFmtId="188" fontId="82" fillId="8" borderId="25" xfId="1" applyNumberFormat="1" applyFont="1" applyFill="1" applyBorder="1" applyAlignment="1">
      <alignment horizontal="right"/>
    </xf>
    <xf numFmtId="188" fontId="82" fillId="8" borderId="17" xfId="1" applyNumberFormat="1" applyFont="1" applyFill="1" applyBorder="1" applyAlignment="1">
      <alignment horizontal="right"/>
    </xf>
    <xf numFmtId="188" fontId="82" fillId="8" borderId="22" xfId="1" applyNumberFormat="1" applyFont="1" applyFill="1" applyBorder="1" applyAlignment="1">
      <alignment horizontal="right"/>
    </xf>
    <xf numFmtId="0" fontId="74" fillId="0" borderId="0" xfId="0" applyFont="1" applyAlignment="1"/>
    <xf numFmtId="0" fontId="74" fillId="20" borderId="6" xfId="0" applyFont="1" applyFill="1" applyBorder="1" applyAlignment="1">
      <alignment horizontal="left"/>
    </xf>
    <xf numFmtId="0" fontId="74" fillId="20" borderId="0" xfId="0" applyFont="1" applyFill="1" applyBorder="1" applyAlignment="1">
      <alignment horizontal="left"/>
    </xf>
    <xf numFmtId="0" fontId="74" fillId="20" borderId="7" xfId="0" applyFont="1" applyFill="1" applyBorder="1" applyAlignment="1">
      <alignment horizontal="left"/>
    </xf>
    <xf numFmtId="0" fontId="74" fillId="0" borderId="3" xfId="0" applyFont="1" applyBorder="1" applyAlignment="1"/>
    <xf numFmtId="0" fontId="75" fillId="0" borderId="4" xfId="0" applyFont="1" applyBorder="1" applyAlignment="1">
      <alignment horizontal="left"/>
    </xf>
    <xf numFmtId="194" fontId="75" fillId="0" borderId="50" xfId="1" applyNumberFormat="1" applyFont="1" applyFill="1" applyBorder="1" applyAlignment="1">
      <alignment horizontal="center"/>
    </xf>
    <xf numFmtId="194" fontId="75" fillId="8" borderId="44" xfId="1" applyNumberFormat="1" applyFont="1" applyFill="1" applyBorder="1" applyAlignment="1">
      <alignment horizontal="center"/>
    </xf>
    <xf numFmtId="194" fontId="75" fillId="8" borderId="49" xfId="1" applyNumberFormat="1" applyFont="1" applyFill="1" applyBorder="1" applyAlignment="1">
      <alignment horizontal="center"/>
    </xf>
    <xf numFmtId="194" fontId="75" fillId="8" borderId="5" xfId="1" applyNumberFormat="1" applyFont="1" applyFill="1" applyBorder="1" applyAlignment="1">
      <alignment horizontal="center"/>
    </xf>
    <xf numFmtId="194" fontId="75" fillId="8" borderId="4" xfId="1" applyNumberFormat="1" applyFont="1" applyFill="1" applyBorder="1" applyAlignment="1">
      <alignment horizontal="center"/>
    </xf>
    <xf numFmtId="194" fontId="75" fillId="8" borderId="50" xfId="1" applyNumberFormat="1" applyFont="1" applyFill="1" applyBorder="1" applyAlignment="1">
      <alignment horizontal="center"/>
    </xf>
    <xf numFmtId="0" fontId="74" fillId="0" borderId="8" xfId="0" applyFont="1" applyBorder="1" applyAlignment="1"/>
    <xf numFmtId="0" fontId="74" fillId="0" borderId="9" xfId="0" applyFont="1" applyBorder="1" applyAlignment="1"/>
    <xf numFmtId="0" fontId="76" fillId="0" borderId="9" xfId="0" applyFont="1" applyBorder="1" applyAlignment="1">
      <alignment horizontal="right"/>
    </xf>
    <xf numFmtId="0" fontId="75" fillId="0" borderId="44" xfId="1" applyNumberFormat="1" applyFont="1" applyFill="1" applyBorder="1" applyAlignment="1">
      <alignment horizontal="center"/>
    </xf>
    <xf numFmtId="0" fontId="75" fillId="0" borderId="47" xfId="1" applyNumberFormat="1" applyFont="1" applyFill="1" applyBorder="1" applyAlignment="1">
      <alignment horizontal="center"/>
    </xf>
    <xf numFmtId="0" fontId="75" fillId="0" borderId="10" xfId="1" applyNumberFormat="1" applyFont="1" applyFill="1" applyBorder="1" applyAlignment="1">
      <alignment horizontal="center"/>
    </xf>
    <xf numFmtId="0" fontId="75" fillId="0" borderId="48" xfId="1" applyNumberFormat="1" applyFont="1" applyFill="1" applyBorder="1" applyAlignment="1">
      <alignment horizontal="center"/>
    </xf>
    <xf numFmtId="0" fontId="74" fillId="26" borderId="62" xfId="0" applyFont="1" applyFill="1" applyBorder="1" applyAlignment="1">
      <alignment horizontal="center"/>
    </xf>
    <xf numFmtId="0" fontId="74" fillId="26" borderId="34" xfId="0" applyFont="1" applyFill="1" applyBorder="1" applyAlignment="1">
      <alignment horizontal="center"/>
    </xf>
    <xf numFmtId="0" fontId="75" fillId="26" borderId="60" xfId="0" applyFont="1" applyFill="1" applyBorder="1" applyAlignment="1">
      <alignment horizontal="center"/>
    </xf>
    <xf numFmtId="0" fontId="75" fillId="2" borderId="64" xfId="0" applyFont="1" applyFill="1" applyBorder="1" applyAlignment="1">
      <alignment horizontal="center"/>
    </xf>
    <xf numFmtId="0" fontId="75" fillId="2" borderId="13" xfId="0" applyFont="1" applyFill="1" applyBorder="1" applyAlignment="1">
      <alignment horizontal="center"/>
    </xf>
    <xf numFmtId="0" fontId="75" fillId="2" borderId="70" xfId="0" applyFont="1" applyFill="1" applyBorder="1" applyAlignment="1">
      <alignment horizontal="center"/>
    </xf>
    <xf numFmtId="0" fontId="74" fillId="20" borderId="16" xfId="0" applyFont="1" applyFill="1" applyBorder="1" applyAlignment="1">
      <alignment horizontal="center"/>
    </xf>
    <xf numFmtId="0" fontId="74" fillId="20" borderId="17" xfId="0" applyFont="1" applyFill="1" applyBorder="1" applyAlignment="1">
      <alignment horizontal="center"/>
    </xf>
    <xf numFmtId="0" fontId="74" fillId="20" borderId="54" xfId="0" applyFont="1" applyFill="1" applyBorder="1" applyAlignment="1">
      <alignment horizontal="center"/>
    </xf>
    <xf numFmtId="194" fontId="75" fillId="20" borderId="53" xfId="1" applyNumberFormat="1" applyFont="1" applyFill="1" applyBorder="1" applyAlignment="1">
      <alignment horizontal="center"/>
    </xf>
    <xf numFmtId="0" fontId="74" fillId="21" borderId="14" xfId="0" applyFont="1" applyFill="1" applyBorder="1" applyAlignment="1">
      <alignment horizontal="left"/>
    </xf>
    <xf numFmtId="0" fontId="74" fillId="21" borderId="2" xfId="0" applyFont="1" applyFill="1" applyBorder="1" applyAlignment="1">
      <alignment horizontal="left"/>
    </xf>
    <xf numFmtId="0" fontId="74" fillId="21" borderId="1" xfId="0" applyFont="1" applyFill="1" applyBorder="1" applyAlignment="1">
      <alignment horizontal="left"/>
    </xf>
    <xf numFmtId="194" fontId="75" fillId="21" borderId="61" xfId="0" applyNumberFormat="1" applyFont="1" applyFill="1" applyBorder="1" applyAlignment="1">
      <alignment horizontal="center"/>
    </xf>
    <xf numFmtId="0" fontId="74" fillId="21" borderId="19" xfId="0" applyFont="1" applyFill="1" applyBorder="1" applyAlignment="1">
      <alignment wrapText="1"/>
    </xf>
    <xf numFmtId="0" fontId="74" fillId="21" borderId="20" xfId="0" applyFont="1" applyFill="1" applyBorder="1" applyAlignment="1">
      <alignment wrapText="1"/>
    </xf>
    <xf numFmtId="0" fontId="70" fillId="0" borderId="0" xfId="0" applyFont="1" applyAlignment="1">
      <alignment wrapText="1"/>
    </xf>
    <xf numFmtId="0" fontId="70" fillId="0" borderId="14" xfId="0" applyFont="1" applyBorder="1" applyAlignment="1">
      <alignment horizontal="left"/>
    </xf>
    <xf numFmtId="0" fontId="70" fillId="0" borderId="2" xfId="0" applyFont="1" applyBorder="1" applyAlignment="1">
      <alignment horizontal="left"/>
    </xf>
    <xf numFmtId="0" fontId="70" fillId="0" borderId="1" xfId="0" applyFont="1" applyBorder="1" applyAlignment="1">
      <alignment horizontal="left"/>
    </xf>
    <xf numFmtId="194" fontId="71" fillId="0" borderId="61" xfId="1" applyNumberFormat="1" applyFont="1" applyFill="1" applyBorder="1" applyAlignment="1">
      <alignment horizontal="center"/>
    </xf>
    <xf numFmtId="0" fontId="74" fillId="21" borderId="19" xfId="0" applyFont="1" applyFill="1" applyBorder="1" applyAlignment="1">
      <alignment horizontal="left"/>
    </xf>
    <xf numFmtId="0" fontId="74" fillId="21" borderId="20" xfId="0" applyFont="1" applyFill="1" applyBorder="1" applyAlignment="1">
      <alignment horizontal="left"/>
    </xf>
    <xf numFmtId="194" fontId="75" fillId="21" borderId="61" xfId="1" applyNumberFormat="1" applyFont="1" applyFill="1" applyBorder="1" applyAlignment="1">
      <alignment horizontal="center"/>
    </xf>
    <xf numFmtId="194" fontId="75" fillId="21" borderId="58" xfId="1" applyNumberFormat="1" applyFont="1" applyFill="1" applyBorder="1" applyAlignment="1">
      <alignment horizontal="center"/>
    </xf>
    <xf numFmtId="0" fontId="70" fillId="0" borderId="19" xfId="0" applyFont="1" applyBorder="1" applyAlignment="1">
      <alignment horizontal="left"/>
    </xf>
    <xf numFmtId="0" fontId="70" fillId="0" borderId="20" xfId="0" applyFont="1" applyBorder="1" applyAlignment="1">
      <alignment horizontal="left"/>
    </xf>
    <xf numFmtId="0" fontId="70" fillId="0" borderId="14" xfId="0" applyFont="1" applyBorder="1" applyAlignment="1"/>
    <xf numFmtId="0" fontId="70" fillId="0" borderId="2" xfId="0" applyFont="1" applyBorder="1" applyAlignment="1"/>
    <xf numFmtId="0" fontId="70" fillId="0" borderId="1" xfId="0" applyFont="1" applyBorder="1" applyAlignment="1"/>
    <xf numFmtId="0" fontId="70" fillId="0" borderId="19" xfId="0" applyFont="1" applyBorder="1" applyAlignment="1">
      <alignment horizontal="left" wrapText="1"/>
    </xf>
    <xf numFmtId="0" fontId="70" fillId="0" borderId="20" xfId="0" applyFont="1" applyBorder="1" applyAlignment="1">
      <alignment horizontal="left" wrapText="1"/>
    </xf>
    <xf numFmtId="0" fontId="70" fillId="0" borderId="23" xfId="0" applyFont="1" applyBorder="1" applyAlignment="1">
      <alignment horizontal="left" wrapText="1"/>
    </xf>
    <xf numFmtId="0" fontId="70" fillId="0" borderId="24" xfId="0" applyFont="1" applyBorder="1" applyAlignment="1">
      <alignment horizontal="left" wrapText="1"/>
    </xf>
    <xf numFmtId="0" fontId="73" fillId="0" borderId="0" xfId="0" applyFont="1" applyAlignment="1"/>
    <xf numFmtId="0" fontId="74" fillId="4" borderId="0" xfId="0" applyFont="1" applyFill="1" applyAlignment="1">
      <alignment horizontal="center"/>
    </xf>
    <xf numFmtId="0" fontId="76" fillId="4" borderId="0" xfId="0" applyFont="1" applyFill="1" applyAlignment="1">
      <alignment horizontal="left"/>
    </xf>
    <xf numFmtId="0" fontId="76" fillId="0" borderId="0" xfId="0" applyFont="1" applyAlignment="1"/>
    <xf numFmtId="0" fontId="70" fillId="10" borderId="0" xfId="0" applyFont="1" applyFill="1" applyAlignment="1"/>
    <xf numFmtId="0" fontId="73" fillId="10" borderId="0" xfId="0" applyFont="1" applyFill="1" applyAlignment="1">
      <alignment horizontal="left"/>
    </xf>
    <xf numFmtId="0" fontId="73" fillId="0" borderId="0" xfId="0" applyFont="1" applyAlignment="1">
      <alignment horizontal="center"/>
    </xf>
    <xf numFmtId="0" fontId="70" fillId="11" borderId="0" xfId="0" applyFont="1" applyFill="1" applyAlignment="1"/>
    <xf numFmtId="0" fontId="73" fillId="11" borderId="0" xfId="0" applyFont="1" applyFill="1" applyAlignment="1">
      <alignment horizontal="left"/>
    </xf>
    <xf numFmtId="0" fontId="73" fillId="0" borderId="0" xfId="0" applyFont="1" applyAlignment="1">
      <alignment horizontal="center" wrapText="1"/>
    </xf>
    <xf numFmtId="0" fontId="70" fillId="12" borderId="0" xfId="0" applyFont="1" applyFill="1" applyAlignment="1"/>
    <xf numFmtId="0" fontId="73" fillId="12" borderId="0" xfId="0" applyFont="1" applyFill="1" applyAlignment="1">
      <alignment horizontal="left"/>
    </xf>
    <xf numFmtId="0" fontId="70" fillId="5" borderId="0" xfId="0" applyFont="1" applyFill="1" applyAlignment="1"/>
    <xf numFmtId="0" fontId="73" fillId="5" borderId="0" xfId="0" applyFont="1" applyFill="1" applyAlignment="1">
      <alignment horizontal="left"/>
    </xf>
    <xf numFmtId="0" fontId="70" fillId="9" borderId="0" xfId="0" applyFont="1" applyFill="1" applyAlignment="1"/>
    <xf numFmtId="0" fontId="73" fillId="9" borderId="0" xfId="0" applyFont="1" applyFill="1" applyAlignment="1">
      <alignment horizontal="left"/>
    </xf>
    <xf numFmtId="0" fontId="75" fillId="0" borderId="0" xfId="0" applyFont="1" applyAlignment="1"/>
    <xf numFmtId="0" fontId="71" fillId="0" borderId="0" xfId="0" applyFont="1" applyAlignment="1">
      <alignment horizontal="left"/>
    </xf>
    <xf numFmtId="0" fontId="71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194" fontId="75" fillId="8" borderId="45" xfId="1" applyNumberFormat="1" applyFont="1" applyFill="1" applyBorder="1" applyAlignment="1">
      <alignment horizontal="center"/>
    </xf>
    <xf numFmtId="0" fontId="75" fillId="2" borderId="71" xfId="0" applyFont="1" applyFill="1" applyBorder="1" applyAlignment="1">
      <alignment horizontal="center"/>
    </xf>
    <xf numFmtId="194" fontId="75" fillId="20" borderId="57" xfId="1" applyNumberFormat="1" applyFont="1" applyFill="1" applyBorder="1" applyAlignment="1">
      <alignment horizontal="center"/>
    </xf>
    <xf numFmtId="194" fontId="71" fillId="21" borderId="34" xfId="0" applyNumberFormat="1" applyFont="1" applyFill="1" applyBorder="1" applyAlignment="1">
      <alignment horizontal="center"/>
    </xf>
    <xf numFmtId="194" fontId="71" fillId="21" borderId="33" xfId="0" applyNumberFormat="1" applyFont="1" applyFill="1" applyBorder="1" applyAlignment="1">
      <alignment horizontal="center"/>
    </xf>
    <xf numFmtId="194" fontId="71" fillId="21" borderId="27" xfId="0" applyNumberFormat="1" applyFont="1" applyFill="1" applyBorder="1" applyAlignment="1">
      <alignment horizontal="center"/>
    </xf>
    <xf numFmtId="194" fontId="71" fillId="21" borderId="56" xfId="0" applyNumberFormat="1" applyFont="1" applyFill="1" applyBorder="1" applyAlignment="1">
      <alignment horizontal="center"/>
    </xf>
    <xf numFmtId="201" fontId="71" fillId="8" borderId="21" xfId="1" applyNumberFormat="1" applyFont="1" applyFill="1" applyBorder="1" applyAlignment="1">
      <alignment horizontal="center"/>
    </xf>
    <xf numFmtId="201" fontId="71" fillId="8" borderId="2" xfId="1" applyNumberFormat="1" applyFont="1" applyFill="1" applyBorder="1" applyAlignment="1">
      <alignment horizontal="center"/>
    </xf>
    <xf numFmtId="201" fontId="71" fillId="8" borderId="15" xfId="1" applyNumberFormat="1" applyFont="1" applyFill="1" applyBorder="1" applyAlignment="1">
      <alignment horizontal="center"/>
    </xf>
    <xf numFmtId="0" fontId="70" fillId="0" borderId="62" xfId="0" applyFont="1" applyBorder="1" applyAlignment="1">
      <alignment horizontal="left" wrapText="1"/>
    </xf>
    <xf numFmtId="0" fontId="70" fillId="0" borderId="34" xfId="0" applyFont="1" applyBorder="1" applyAlignment="1">
      <alignment horizontal="left" wrapText="1"/>
    </xf>
    <xf numFmtId="0" fontId="70" fillId="0" borderId="72" xfId="0" applyFont="1" applyBorder="1" applyAlignment="1">
      <alignment wrapText="1"/>
    </xf>
    <xf numFmtId="0" fontId="70" fillId="0" borderId="29" xfId="0" applyFont="1" applyBorder="1" applyAlignment="1">
      <alignment wrapText="1"/>
    </xf>
    <xf numFmtId="0" fontId="70" fillId="0" borderId="73" xfId="0" applyFont="1" applyBorder="1" applyAlignment="1">
      <alignment horizontal="left"/>
    </xf>
    <xf numFmtId="0" fontId="70" fillId="0" borderId="27" xfId="0" applyFont="1" applyBorder="1" applyAlignment="1">
      <alignment horizontal="left"/>
    </xf>
    <xf numFmtId="0" fontId="70" fillId="0" borderId="33" xfId="0" applyFont="1" applyBorder="1" applyAlignment="1">
      <alignment horizontal="left"/>
    </xf>
    <xf numFmtId="1" fontId="75" fillId="21" borderId="2" xfId="0" applyNumberFormat="1" applyFont="1" applyFill="1" applyBorder="1" applyAlignment="1">
      <alignment horizontal="center"/>
    </xf>
    <xf numFmtId="1" fontId="71" fillId="0" borderId="61" xfId="1" applyNumberFormat="1" applyFont="1" applyFill="1" applyBorder="1" applyAlignment="1">
      <alignment horizontal="center"/>
    </xf>
    <xf numFmtId="1" fontId="71" fillId="8" borderId="21" xfId="1" applyNumberFormat="1" applyFont="1" applyFill="1" applyBorder="1" applyAlignment="1">
      <alignment horizontal="center"/>
    </xf>
    <xf numFmtId="1" fontId="71" fillId="8" borderId="2" xfId="1" applyNumberFormat="1" applyFont="1" applyFill="1" applyBorder="1" applyAlignment="1">
      <alignment horizontal="center"/>
    </xf>
    <xf numFmtId="1" fontId="71" fillId="8" borderId="15" xfId="1" applyNumberFormat="1" applyFont="1" applyFill="1" applyBorder="1" applyAlignment="1">
      <alignment horizontal="center"/>
    </xf>
    <xf numFmtId="189" fontId="71" fillId="0" borderId="61" xfId="1" applyNumberFormat="1" applyFont="1" applyFill="1" applyBorder="1" applyAlignment="1">
      <alignment horizontal="center"/>
    </xf>
    <xf numFmtId="189" fontId="71" fillId="8" borderId="21" xfId="1" applyNumberFormat="1" applyFont="1" applyFill="1" applyBorder="1" applyAlignment="1">
      <alignment horizontal="center"/>
    </xf>
    <xf numFmtId="189" fontId="71" fillId="8" borderId="2" xfId="1" applyNumberFormat="1" applyFont="1" applyFill="1" applyBorder="1" applyAlignment="1">
      <alignment horizontal="center"/>
    </xf>
    <xf numFmtId="189" fontId="71" fillId="8" borderId="15" xfId="1" applyNumberFormat="1" applyFont="1" applyFill="1" applyBorder="1" applyAlignment="1">
      <alignment horizontal="center"/>
    </xf>
    <xf numFmtId="1" fontId="71" fillId="0" borderId="59" xfId="1" applyNumberFormat="1" applyFont="1" applyFill="1" applyBorder="1" applyAlignment="1">
      <alignment horizontal="center" wrapText="1"/>
    </xf>
    <xf numFmtId="1" fontId="71" fillId="8" borderId="30" xfId="1" applyNumberFormat="1" applyFont="1" applyFill="1" applyBorder="1" applyAlignment="1">
      <alignment horizontal="center"/>
    </xf>
    <xf numFmtId="1" fontId="71" fillId="8" borderId="18" xfId="1" applyNumberFormat="1" applyFont="1" applyFill="1" applyBorder="1" applyAlignment="1">
      <alignment horizontal="center"/>
    </xf>
    <xf numFmtId="1" fontId="71" fillId="8" borderId="63" xfId="1" applyNumberFormat="1" applyFont="1" applyFill="1" applyBorder="1" applyAlignment="1">
      <alignment horizontal="center"/>
    </xf>
    <xf numFmtId="1" fontId="71" fillId="0" borderId="60" xfId="1" applyNumberFormat="1" applyFont="1" applyFill="1" applyBorder="1" applyAlignment="1">
      <alignment horizontal="center"/>
    </xf>
    <xf numFmtId="1" fontId="71" fillId="8" borderId="28" xfId="1" applyNumberFormat="1" applyFont="1" applyFill="1" applyBorder="1" applyAlignment="1">
      <alignment horizontal="center"/>
    </xf>
    <xf numFmtId="1" fontId="71" fillId="8" borderId="27" xfId="1" applyNumberFormat="1" applyFont="1" applyFill="1" applyBorder="1" applyAlignment="1">
      <alignment horizontal="center"/>
    </xf>
    <xf numFmtId="1" fontId="71" fillId="8" borderId="55" xfId="1" applyNumberFormat="1" applyFont="1" applyFill="1" applyBorder="1" applyAlignment="1">
      <alignment horizontal="center"/>
    </xf>
    <xf numFmtId="0" fontId="74" fillId="21" borderId="3" xfId="0" applyFont="1" applyFill="1" applyBorder="1" applyAlignment="1">
      <alignment horizontal="left"/>
    </xf>
    <xf numFmtId="0" fontId="74" fillId="21" borderId="4" xfId="0" applyFont="1" applyFill="1" applyBorder="1" applyAlignment="1">
      <alignment horizontal="left"/>
    </xf>
    <xf numFmtId="194" fontId="75" fillId="21" borderId="50" xfId="1" applyNumberFormat="1" applyFont="1" applyFill="1" applyBorder="1" applyAlignment="1">
      <alignment horizontal="center"/>
    </xf>
    <xf numFmtId="201" fontId="75" fillId="21" borderId="67" xfId="1" applyNumberFormat="1" applyFont="1" applyFill="1" applyBorder="1" applyAlignment="1">
      <alignment horizontal="center"/>
    </xf>
    <xf numFmtId="201" fontId="75" fillId="21" borderId="5" xfId="1" applyNumberFormat="1" applyFont="1" applyFill="1" applyBorder="1" applyAlignment="1">
      <alignment horizontal="center"/>
    </xf>
    <xf numFmtId="0" fontId="75" fillId="4" borderId="48" xfId="0" applyFont="1" applyFill="1" applyBorder="1" applyAlignment="1">
      <alignment horizontal="left"/>
    </xf>
    <xf numFmtId="0" fontId="75" fillId="4" borderId="49" xfId="0" applyFont="1" applyFill="1" applyBorder="1" applyAlignment="1">
      <alignment horizontal="left"/>
    </xf>
    <xf numFmtId="194" fontId="75" fillId="4" borderId="44" xfId="1" applyNumberFormat="1" applyFont="1" applyFill="1" applyBorder="1" applyAlignment="1">
      <alignment horizontal="center"/>
    </xf>
    <xf numFmtId="0" fontId="74" fillId="4" borderId="73" xfId="0" applyFont="1" applyFill="1" applyBorder="1" applyAlignment="1">
      <alignment horizontal="left"/>
    </xf>
    <xf numFmtId="0" fontId="74" fillId="4" borderId="27" xfId="0" applyFont="1" applyFill="1" applyBorder="1" applyAlignment="1">
      <alignment horizontal="left"/>
    </xf>
    <xf numFmtId="0" fontId="74" fillId="4" borderId="33" xfId="0" applyFont="1" applyFill="1" applyBorder="1" applyAlignment="1">
      <alignment horizontal="left"/>
    </xf>
    <xf numFmtId="0" fontId="74" fillId="13" borderId="74" xfId="0" applyFont="1" applyFill="1" applyBorder="1" applyAlignment="1">
      <alignment horizontal="left" wrapText="1"/>
    </xf>
    <xf numFmtId="0" fontId="74" fillId="13" borderId="68" xfId="0" applyFont="1" applyFill="1" applyBorder="1" applyAlignment="1">
      <alignment horizontal="left" wrapText="1"/>
    </xf>
    <xf numFmtId="0" fontId="74" fillId="11" borderId="48" xfId="0" applyFont="1" applyFill="1" applyBorder="1" applyAlignment="1">
      <alignment horizontal="left" wrapText="1"/>
    </xf>
    <xf numFmtId="0" fontId="74" fillId="11" borderId="49" xfId="0" applyFont="1" applyFill="1" applyBorder="1" applyAlignment="1">
      <alignment horizontal="left" wrapText="1"/>
    </xf>
    <xf numFmtId="0" fontId="70" fillId="4" borderId="23" xfId="0" applyFont="1" applyFill="1" applyBorder="1" applyAlignment="1">
      <alignment horizontal="left"/>
    </xf>
    <xf numFmtId="0" fontId="74" fillId="4" borderId="48" xfId="0" applyFont="1" applyFill="1" applyBorder="1" applyAlignment="1">
      <alignment horizontal="left"/>
    </xf>
    <xf numFmtId="0" fontId="74" fillId="4" borderId="49" xfId="0" applyFont="1" applyFill="1" applyBorder="1" applyAlignment="1">
      <alignment horizontal="left"/>
    </xf>
    <xf numFmtId="1" fontId="75" fillId="4" borderId="44" xfId="1" applyNumberFormat="1" applyFont="1" applyFill="1" applyBorder="1" applyAlignment="1">
      <alignment horizontal="center"/>
    </xf>
    <xf numFmtId="1" fontId="75" fillId="4" borderId="65" xfId="1" applyNumberFormat="1" applyFont="1" applyFill="1" applyBorder="1" applyAlignment="1">
      <alignment horizontal="center"/>
    </xf>
    <xf numFmtId="1" fontId="75" fillId="4" borderId="51" xfId="1" applyNumberFormat="1" applyFont="1" applyFill="1" applyBorder="1" applyAlignment="1">
      <alignment horizontal="center"/>
    </xf>
    <xf numFmtId="1" fontId="75" fillId="4" borderId="45" xfId="1" applyNumberFormat="1" applyFont="1" applyFill="1" applyBorder="1" applyAlignment="1">
      <alignment horizontal="center"/>
    </xf>
    <xf numFmtId="1" fontId="75" fillId="4" borderId="60" xfId="1" applyNumberFormat="1" applyFont="1" applyFill="1" applyBorder="1" applyAlignment="1">
      <alignment horizontal="center"/>
    </xf>
    <xf numFmtId="1" fontId="75" fillId="4" borderId="28" xfId="1" applyNumberFormat="1" applyFont="1" applyFill="1" applyBorder="1" applyAlignment="1">
      <alignment horizontal="center"/>
    </xf>
    <xf numFmtId="1" fontId="75" fillId="4" borderId="27" xfId="1" applyNumberFormat="1" applyFont="1" applyFill="1" applyBorder="1" applyAlignment="1">
      <alignment horizontal="center"/>
    </xf>
    <xf numFmtId="1" fontId="75" fillId="4" borderId="56" xfId="1" applyNumberFormat="1" applyFont="1" applyFill="1" applyBorder="1" applyAlignment="1">
      <alignment horizontal="center"/>
    </xf>
    <xf numFmtId="1" fontId="75" fillId="13" borderId="50" xfId="1" applyNumberFormat="1" applyFont="1" applyFill="1" applyBorder="1" applyAlignment="1">
      <alignment horizontal="center"/>
    </xf>
    <xf numFmtId="1" fontId="75" fillId="13" borderId="5" xfId="1" applyNumberFormat="1" applyFont="1" applyFill="1" applyBorder="1" applyAlignment="1">
      <alignment horizontal="center"/>
    </xf>
    <xf numFmtId="1" fontId="75" fillId="11" borderId="44" xfId="1" applyNumberFormat="1" applyFont="1" applyFill="1" applyBorder="1" applyAlignment="1">
      <alignment horizontal="center"/>
    </xf>
    <xf numFmtId="1" fontId="75" fillId="11" borderId="45" xfId="1" applyNumberFormat="1" applyFont="1" applyFill="1" applyBorder="1" applyAlignment="1">
      <alignment horizontal="center"/>
    </xf>
    <xf numFmtId="1" fontId="71" fillId="0" borderId="53" xfId="1" applyNumberFormat="1" applyFont="1" applyFill="1" applyBorder="1" applyAlignment="1">
      <alignment horizontal="center"/>
    </xf>
    <xf numFmtId="1" fontId="71" fillId="8" borderId="25" xfId="1" applyNumberFormat="1" applyFont="1" applyFill="1" applyBorder="1" applyAlignment="1">
      <alignment horizontal="center"/>
    </xf>
    <xf numFmtId="1" fontId="71" fillId="8" borderId="17" xfId="1" applyNumberFormat="1" applyFont="1" applyFill="1" applyBorder="1" applyAlignment="1">
      <alignment horizontal="center"/>
    </xf>
    <xf numFmtId="1" fontId="71" fillId="8" borderId="22" xfId="1" applyNumberFormat="1" applyFont="1" applyFill="1" applyBorder="1" applyAlignment="1">
      <alignment horizontal="center"/>
    </xf>
    <xf numFmtId="1" fontId="75" fillId="11" borderId="10" xfId="1" applyNumberFormat="1" applyFont="1" applyFill="1" applyBorder="1" applyAlignment="1">
      <alignment horizontal="center"/>
    </xf>
    <xf numFmtId="1" fontId="75" fillId="11" borderId="47" xfId="1" applyNumberFormat="1" applyFont="1" applyFill="1" applyBorder="1" applyAlignment="1">
      <alignment horizontal="center"/>
    </xf>
    <xf numFmtId="0" fontId="83" fillId="4" borderId="51" xfId="1" applyNumberFormat="1" applyFont="1" applyFill="1" applyBorder="1" applyAlignment="1">
      <alignment horizontal="center" vertical="top"/>
    </xf>
    <xf numFmtId="0" fontId="83" fillId="4" borderId="52" xfId="1" applyNumberFormat="1" applyFont="1" applyFill="1" applyBorder="1" applyAlignment="1">
      <alignment horizontal="center" vertical="top"/>
    </xf>
    <xf numFmtId="0" fontId="74" fillId="13" borderId="69" xfId="0" applyFont="1" applyFill="1" applyBorder="1" applyAlignment="1">
      <alignment horizontal="left" wrapText="1"/>
    </xf>
    <xf numFmtId="1" fontId="75" fillId="21" borderId="21" xfId="0" applyNumberFormat="1" applyFont="1" applyFill="1" applyBorder="1" applyAlignment="1">
      <alignment horizontal="center"/>
    </xf>
    <xf numFmtId="194" fontId="75" fillId="21" borderId="21" xfId="1" applyNumberFormat="1" applyFont="1" applyFill="1" applyBorder="1" applyAlignment="1">
      <alignment horizontal="center"/>
    </xf>
    <xf numFmtId="0" fontId="83" fillId="4" borderId="65" xfId="1" applyNumberFormat="1" applyFont="1" applyFill="1" applyBorder="1" applyAlignment="1">
      <alignment horizontal="center" vertical="top"/>
    </xf>
    <xf numFmtId="1" fontId="75" fillId="21" borderId="61" xfId="0" applyNumberFormat="1" applyFont="1" applyFill="1" applyBorder="1" applyAlignment="1">
      <alignment horizontal="center"/>
    </xf>
    <xf numFmtId="1" fontId="75" fillId="21" borderId="15" xfId="0" applyNumberFormat="1" applyFont="1" applyFill="1" applyBorder="1" applyAlignment="1">
      <alignment horizontal="center"/>
    </xf>
    <xf numFmtId="0" fontId="74" fillId="4" borderId="24" xfId="0" applyFont="1" applyFill="1" applyBorder="1" applyAlignment="1">
      <alignment horizontal="center"/>
    </xf>
    <xf numFmtId="201" fontId="75" fillId="4" borderId="59" xfId="1" applyNumberFormat="1" applyFont="1" applyFill="1" applyBorder="1" applyAlignment="1">
      <alignment horizontal="center"/>
    </xf>
    <xf numFmtId="201" fontId="75" fillId="4" borderId="30" xfId="1" applyNumberFormat="1" applyFont="1" applyFill="1" applyBorder="1" applyAlignment="1">
      <alignment horizontal="center"/>
    </xf>
    <xf numFmtId="201" fontId="75" fillId="4" borderId="18" xfId="1" applyNumberFormat="1" applyFont="1" applyFill="1" applyBorder="1" applyAlignment="1">
      <alignment horizontal="center"/>
    </xf>
    <xf numFmtId="201" fontId="75" fillId="4" borderId="63" xfId="1" applyNumberFormat="1" applyFont="1" applyFill="1" applyBorder="1" applyAlignment="1">
      <alignment horizontal="center"/>
    </xf>
    <xf numFmtId="194" fontId="71" fillId="0" borderId="0" xfId="0" applyNumberFormat="1" applyFont="1" applyAlignment="1">
      <alignment horizontal="center"/>
    </xf>
    <xf numFmtId="0" fontId="58" fillId="0" borderId="75" xfId="4" applyFont="1" applyBorder="1" applyAlignment="1">
      <alignment horizontal="center"/>
    </xf>
    <xf numFmtId="188" fontId="59" fillId="0" borderId="75" xfId="4" applyNumberFormat="1" applyFont="1" applyBorder="1"/>
    <xf numFmtId="0" fontId="61" fillId="0" borderId="76" xfId="4" applyFont="1" applyBorder="1" applyAlignment="1">
      <alignment horizontal="left"/>
    </xf>
    <xf numFmtId="0" fontId="61" fillId="0" borderId="77" xfId="4" applyFont="1" applyBorder="1" applyAlignment="1">
      <alignment horizontal="left"/>
    </xf>
    <xf numFmtId="0" fontId="61" fillId="0" borderId="78" xfId="4" applyFont="1" applyBorder="1" applyAlignment="1">
      <alignment horizontal="left"/>
    </xf>
    <xf numFmtId="0" fontId="59" fillId="4" borderId="2" xfId="4" applyFont="1" applyFill="1" applyBorder="1" applyAlignment="1">
      <alignment horizontal="center" vertical="center" wrapText="1"/>
    </xf>
    <xf numFmtId="0" fontId="59" fillId="5" borderId="1" xfId="4" applyFont="1" applyFill="1" applyBorder="1" applyAlignment="1">
      <alignment horizontal="center" vertical="center"/>
    </xf>
    <xf numFmtId="0" fontId="59" fillId="5" borderId="20" xfId="4" applyFont="1" applyFill="1" applyBorder="1" applyAlignment="1">
      <alignment horizontal="center" vertical="center"/>
    </xf>
    <xf numFmtId="0" fontId="59" fillId="5" borderId="21" xfId="4" applyFont="1" applyFill="1" applyBorder="1" applyAlignment="1">
      <alignment horizontal="center" vertical="center"/>
    </xf>
    <xf numFmtId="17" fontId="59" fillId="0" borderId="1" xfId="4" applyNumberFormat="1" applyFont="1" applyBorder="1" applyAlignment="1">
      <alignment horizontal="left" vertical="center"/>
    </xf>
    <xf numFmtId="17" fontId="59" fillId="0" borderId="20" xfId="4" applyNumberFormat="1" applyFont="1" applyBorder="1" applyAlignment="1">
      <alignment horizontal="left" vertical="center"/>
    </xf>
    <xf numFmtId="17" fontId="59" fillId="0" borderId="21" xfId="4" applyNumberFormat="1" applyFont="1" applyBorder="1" applyAlignment="1">
      <alignment horizontal="left" vertical="center"/>
    </xf>
    <xf numFmtId="43" fontId="59" fillId="0" borderId="2" xfId="4" applyNumberFormat="1" applyFont="1" applyBorder="1"/>
    <xf numFmtId="0" fontId="59" fillId="4" borderId="0" xfId="4" applyFont="1" applyFill="1" applyBorder="1" applyAlignment="1">
      <alignment horizontal="center" vertical="center" wrapText="1"/>
    </xf>
    <xf numFmtId="188" fontId="61" fillId="0" borderId="2" xfId="12" applyNumberFormat="1" applyFont="1" applyFill="1" applyBorder="1" applyAlignment="1">
      <alignment horizontal="center"/>
    </xf>
    <xf numFmtId="9" fontId="61" fillId="0" borderId="27" xfId="12" applyFont="1" applyFill="1" applyBorder="1" applyAlignment="1">
      <alignment horizontal="center"/>
    </xf>
    <xf numFmtId="43" fontId="58" fillId="0" borderId="0" xfId="4" applyNumberFormat="1" applyFont="1"/>
    <xf numFmtId="0" fontId="59" fillId="0" borderId="21" xfId="4" applyFont="1" applyBorder="1"/>
    <xf numFmtId="0" fontId="59" fillId="7" borderId="33" xfId="4" applyFont="1" applyFill="1" applyBorder="1" applyAlignment="1">
      <alignment horizontal="center" vertical="center" wrapText="1"/>
    </xf>
    <xf numFmtId="0" fontId="59" fillId="7" borderId="34" xfId="4" applyFont="1" applyFill="1" applyBorder="1" applyAlignment="1">
      <alignment horizontal="center" vertical="center" wrapText="1"/>
    </xf>
    <xf numFmtId="0" fontId="59" fillId="7" borderId="28" xfId="4" applyFont="1" applyFill="1" applyBorder="1" applyAlignment="1">
      <alignment horizontal="center" vertical="center" wrapText="1"/>
    </xf>
    <xf numFmtId="0" fontId="59" fillId="7" borderId="2" xfId="4" applyFont="1" applyFill="1" applyBorder="1" applyAlignment="1">
      <alignment horizontal="center" vertical="center" wrapText="1"/>
    </xf>
    <xf numFmtId="0" fontId="58" fillId="0" borderId="0" xfId="4" applyFont="1" applyFill="1"/>
    <xf numFmtId="0" fontId="59" fillId="4" borderId="27" xfId="4" applyFont="1" applyFill="1" applyBorder="1" applyAlignment="1">
      <alignment horizontal="center" vertical="center" wrapText="1"/>
    </xf>
    <xf numFmtId="0" fontId="59" fillId="4" borderId="1" xfId="4" applyFont="1" applyFill="1" applyBorder="1" applyAlignment="1">
      <alignment horizontal="center" vertical="center"/>
    </xf>
    <xf numFmtId="0" fontId="59" fillId="4" borderId="20" xfId="4" applyFont="1" applyFill="1" applyBorder="1" applyAlignment="1">
      <alignment horizontal="center" vertical="center"/>
    </xf>
    <xf numFmtId="0" fontId="59" fillId="0" borderId="0" xfId="4" applyFont="1" applyAlignment="1">
      <alignment vertical="center"/>
    </xf>
    <xf numFmtId="9" fontId="61" fillId="0" borderId="1" xfId="12" applyFont="1" applyFill="1" applyBorder="1" applyAlignment="1">
      <alignment horizontal="center"/>
    </xf>
    <xf numFmtId="43" fontId="61" fillId="0" borderId="2" xfId="12" applyNumberFormat="1" applyFont="1" applyFill="1" applyBorder="1" applyAlignment="1">
      <alignment horizontal="center"/>
    </xf>
    <xf numFmtId="43" fontId="61" fillId="0" borderId="1" xfId="12" applyNumberFormat="1" applyFont="1" applyFill="1" applyBorder="1" applyAlignment="1">
      <alignment horizontal="center"/>
    </xf>
    <xf numFmtId="43" fontId="59" fillId="18" borderId="75" xfId="4" applyNumberFormat="1" applyFont="1" applyFill="1" applyBorder="1"/>
    <xf numFmtId="43" fontId="59" fillId="7" borderId="75" xfId="4" applyNumberFormat="1" applyFont="1" applyFill="1" applyBorder="1"/>
    <xf numFmtId="188" fontId="59" fillId="4" borderId="75" xfId="4" applyNumberFormat="1" applyFont="1" applyFill="1" applyBorder="1"/>
    <xf numFmtId="9" fontId="61" fillId="4" borderId="75" xfId="12" applyFont="1" applyFill="1" applyBorder="1" applyAlignment="1">
      <alignment horizontal="center"/>
    </xf>
    <xf numFmtId="0" fontId="59" fillId="7" borderId="27" xfId="4" applyFont="1" applyFill="1" applyBorder="1" applyAlignment="1">
      <alignment horizontal="center" vertical="center" wrapText="1"/>
    </xf>
    <xf numFmtId="9" fontId="61" fillId="7" borderId="75" xfId="12" applyFont="1" applyFill="1" applyBorder="1" applyAlignment="1">
      <alignment horizontal="center"/>
    </xf>
    <xf numFmtId="0" fontId="60" fillId="0" borderId="0" xfId="4" applyNumberFormat="1" applyFont="1"/>
    <xf numFmtId="193" fontId="71" fillId="0" borderId="0" xfId="0" applyNumberFormat="1" applyFont="1" applyAlignment="1">
      <alignment horizontal="center"/>
    </xf>
    <xf numFmtId="198" fontId="73" fillId="0" borderId="0" xfId="0" applyNumberFormat="1" applyFont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top"/>
    </xf>
    <xf numFmtId="0" fontId="46" fillId="0" borderId="0" xfId="0" applyFont="1" applyBorder="1" applyAlignment="1">
      <alignment vertical="top"/>
    </xf>
    <xf numFmtId="0" fontId="46" fillId="0" borderId="0" xfId="0" applyFont="1" applyBorder="1" applyAlignment="1">
      <alignment horizontal="left" vertical="top"/>
    </xf>
    <xf numFmtId="189" fontId="46" fillId="0" borderId="1" xfId="0" applyNumberFormat="1" applyFont="1" applyBorder="1"/>
    <xf numFmtId="43" fontId="47" fillId="11" borderId="1" xfId="1" applyFont="1" applyFill="1" applyBorder="1" applyAlignment="1">
      <alignment horizontal="center"/>
    </xf>
    <xf numFmtId="188" fontId="46" fillId="18" borderId="20" xfId="0" applyNumberFormat="1" applyFont="1" applyFill="1" applyBorder="1" applyAlignment="1">
      <alignment vertical="center"/>
    </xf>
    <xf numFmtId="0" fontId="80" fillId="0" borderId="20" xfId="0" applyFont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>
      <alignment horizontal="center" vertical="top"/>
    </xf>
    <xf numFmtId="0" fontId="46" fillId="0" borderId="21" xfId="1" applyNumberFormat="1" applyFont="1" applyFill="1" applyBorder="1" applyAlignment="1">
      <alignment horizontal="center" vertical="top"/>
    </xf>
    <xf numFmtId="0" fontId="46" fillId="21" borderId="21" xfId="1" applyNumberFormat="1" applyFont="1" applyFill="1" applyBorder="1" applyAlignment="1">
      <alignment horizontal="center" vertical="top"/>
    </xf>
    <xf numFmtId="1" fontId="46" fillId="0" borderId="1" xfId="1" applyNumberFormat="1" applyFont="1" applyFill="1" applyBorder="1" applyAlignment="1">
      <alignment horizontal="center" vertical="top"/>
    </xf>
    <xf numFmtId="0" fontId="46" fillId="21" borderId="27" xfId="1" applyNumberFormat="1" applyFont="1" applyFill="1" applyBorder="1" applyAlignment="1">
      <alignment horizontal="center"/>
    </xf>
    <xf numFmtId="1" fontId="46" fillId="0" borderId="20" xfId="1" applyNumberFormat="1" applyFont="1" applyFill="1" applyBorder="1" applyAlignment="1">
      <alignment horizontal="center" vertical="top"/>
    </xf>
    <xf numFmtId="188" fontId="46" fillId="0" borderId="20" xfId="1" applyNumberFormat="1" applyFont="1" applyFill="1" applyBorder="1" applyAlignment="1">
      <alignment horizontal="center" vertical="top"/>
    </xf>
    <xf numFmtId="0" fontId="46" fillId="0" borderId="20" xfId="1" applyNumberFormat="1" applyFont="1" applyFill="1" applyBorder="1" applyAlignment="1">
      <alignment horizontal="center" vertical="top"/>
    </xf>
    <xf numFmtId="0" fontId="46" fillId="21" borderId="20" xfId="1" applyNumberFormat="1" applyFont="1" applyFill="1" applyBorder="1" applyAlignment="1">
      <alignment horizontal="center" vertical="top"/>
    </xf>
    <xf numFmtId="194" fontId="46" fillId="21" borderId="21" xfId="1" applyNumberFormat="1" applyFont="1" applyFill="1" applyBorder="1" applyAlignment="1">
      <alignment horizontal="center" vertical="top"/>
    </xf>
    <xf numFmtId="0" fontId="46" fillId="8" borderId="20" xfId="1" applyNumberFormat="1" applyFont="1" applyFill="1" applyBorder="1" applyAlignment="1">
      <alignment horizontal="center" vertical="top"/>
    </xf>
    <xf numFmtId="0" fontId="46" fillId="0" borderId="21" xfId="0" applyFont="1" applyBorder="1" applyAlignment="1">
      <alignment horizontal="center" vertical="center"/>
    </xf>
    <xf numFmtId="38" fontId="46" fillId="0" borderId="20" xfId="1" applyNumberFormat="1" applyFont="1" applyFill="1" applyBorder="1" applyAlignment="1">
      <alignment horizontal="center" vertical="top"/>
    </xf>
    <xf numFmtId="189" fontId="47" fillId="21" borderId="21" xfId="1" applyNumberFormat="1" applyFont="1" applyFill="1" applyBorder="1" applyAlignment="1">
      <alignment horizontal="center" vertical="top"/>
    </xf>
    <xf numFmtId="189" fontId="47" fillId="21" borderId="20" xfId="1" applyNumberFormat="1" applyFont="1" applyFill="1" applyBorder="1" applyAlignment="1">
      <alignment horizontal="center" vertical="top"/>
    </xf>
    <xf numFmtId="195" fontId="47" fillId="21" borderId="20" xfId="1" applyNumberFormat="1" applyFont="1" applyFill="1" applyBorder="1" applyAlignment="1">
      <alignment horizontal="center" vertical="top"/>
    </xf>
    <xf numFmtId="0" fontId="46" fillId="0" borderId="20" xfId="0" applyFont="1" applyBorder="1" applyAlignment="1">
      <alignment horizontal="center" vertical="top"/>
    </xf>
    <xf numFmtId="189" fontId="46" fillId="0" borderId="20" xfId="1" applyNumberFormat="1" applyFont="1" applyBorder="1" applyAlignment="1">
      <alignment horizontal="center" vertical="top"/>
    </xf>
    <xf numFmtId="189" fontId="47" fillId="13" borderId="20" xfId="1" applyNumberFormat="1" applyFont="1" applyFill="1" applyBorder="1" applyAlignment="1">
      <alignment horizontal="center" vertical="top"/>
    </xf>
    <xf numFmtId="189" fontId="46" fillId="13" borderId="34" xfId="1" applyNumberFormat="1" applyFont="1" applyFill="1" applyBorder="1" applyAlignment="1">
      <alignment horizontal="center" vertical="top"/>
    </xf>
    <xf numFmtId="1" fontId="47" fillId="13" borderId="34" xfId="1" applyNumberFormat="1" applyFont="1" applyFill="1" applyBorder="1" applyAlignment="1">
      <alignment horizontal="center" vertical="top"/>
    </xf>
    <xf numFmtId="193" fontId="47" fillId="8" borderId="34" xfId="1" applyNumberFormat="1" applyFont="1" applyFill="1" applyBorder="1" applyAlignment="1">
      <alignment horizontal="center" vertical="top"/>
    </xf>
    <xf numFmtId="195" fontId="47" fillId="21" borderId="0" xfId="1" applyNumberFormat="1" applyFont="1" applyFill="1" applyBorder="1" applyAlignment="1">
      <alignment horizontal="left" vertical="top" wrapText="1"/>
    </xf>
    <xf numFmtId="43" fontId="47" fillId="8" borderId="18" xfId="1" applyFont="1" applyFill="1" applyBorder="1" applyAlignment="1">
      <alignment horizontal="center" vertical="center" wrapText="1"/>
    </xf>
    <xf numFmtId="43" fontId="47" fillId="8" borderId="35" xfId="1" applyFont="1" applyFill="1" applyBorder="1" applyAlignment="1">
      <alignment horizontal="center" vertical="center" wrapText="1"/>
    </xf>
    <xf numFmtId="43" fontId="47" fillId="8" borderId="27" xfId="1" applyFont="1" applyFill="1" applyBorder="1" applyAlignment="1">
      <alignment horizontal="center" vertical="center" wrapText="1"/>
    </xf>
    <xf numFmtId="0" fontId="47" fillId="6" borderId="18" xfId="0" applyFont="1" applyFill="1" applyBorder="1" applyAlignment="1">
      <alignment horizontal="center" vertical="center" wrapText="1"/>
    </xf>
    <xf numFmtId="0" fontId="47" fillId="6" borderId="35" xfId="0" applyFont="1" applyFill="1" applyBorder="1" applyAlignment="1">
      <alignment horizontal="center" vertical="center" wrapText="1"/>
    </xf>
    <xf numFmtId="0" fontId="47" fillId="6" borderId="27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/>
    </xf>
    <xf numFmtId="9" fontId="46" fillId="0" borderId="2" xfId="12" applyFont="1" applyFill="1" applyBorder="1" applyAlignment="1">
      <alignment horizontal="left" vertical="top"/>
    </xf>
    <xf numFmtId="0" fontId="46" fillId="10" borderId="1" xfId="0" applyFont="1" applyFill="1" applyBorder="1" applyAlignment="1">
      <alignment horizontal="right" vertical="center"/>
    </xf>
    <xf numFmtId="0" fontId="46" fillId="11" borderId="1" xfId="0" applyFont="1" applyFill="1" applyBorder="1" applyAlignment="1">
      <alignment horizontal="right" vertical="center"/>
    </xf>
    <xf numFmtId="0" fontId="46" fillId="12" borderId="1" xfId="0" applyFont="1" applyFill="1" applyBorder="1" applyAlignment="1">
      <alignment horizontal="right" vertical="center"/>
    </xf>
    <xf numFmtId="0" fontId="46" fillId="5" borderId="1" xfId="0" applyFont="1" applyFill="1" applyBorder="1" applyAlignment="1">
      <alignment horizontal="right" vertical="center"/>
    </xf>
    <xf numFmtId="0" fontId="46" fillId="9" borderId="1" xfId="0" applyFont="1" applyFill="1" applyBorder="1" applyAlignment="1">
      <alignment horizontal="right" vertical="center"/>
    </xf>
    <xf numFmtId="0" fontId="46" fillId="10" borderId="2" xfId="0" applyFont="1" applyFill="1" applyBorder="1" applyAlignment="1">
      <alignment horizontal="left" vertical="center"/>
    </xf>
    <xf numFmtId="0" fontId="46" fillId="11" borderId="2" xfId="0" applyFont="1" applyFill="1" applyBorder="1" applyAlignment="1">
      <alignment horizontal="left" vertical="center"/>
    </xf>
    <xf numFmtId="0" fontId="46" fillId="12" borderId="2" xfId="0" applyFont="1" applyFill="1" applyBorder="1" applyAlignment="1">
      <alignment horizontal="left" vertical="center"/>
    </xf>
    <xf numFmtId="0" fontId="46" fillId="5" borderId="2" xfId="0" applyFont="1" applyFill="1" applyBorder="1" applyAlignment="1">
      <alignment horizontal="left" vertical="center"/>
    </xf>
    <xf numFmtId="0" fontId="46" fillId="9" borderId="2" xfId="0" applyFont="1" applyFill="1" applyBorder="1" applyAlignment="1">
      <alignment horizontal="left" vertical="center"/>
    </xf>
    <xf numFmtId="43" fontId="46" fillId="0" borderId="2" xfId="1" applyFont="1" applyFill="1" applyBorder="1" applyAlignment="1">
      <alignment horizontal="left" vertical="top"/>
    </xf>
    <xf numFmtId="193" fontId="47" fillId="0" borderId="2" xfId="1" applyNumberFormat="1" applyFont="1" applyFill="1" applyBorder="1" applyAlignment="1">
      <alignment horizontal="left" vertical="top"/>
    </xf>
  </cellXfs>
  <cellStyles count="19">
    <cellStyle name="Comma 2" xfId="5" xr:uid="{00000000-0005-0000-0000-000000000000}"/>
    <cellStyle name="Comma 3" xfId="8" xr:uid="{00000000-0005-0000-0000-000001000000}"/>
    <cellStyle name="Hyperlink 2" xfId="16" xr:uid="{A4B1D660-28D6-449B-B735-0F7224BDCB25}"/>
    <cellStyle name="Normal 2" xfId="2" xr:uid="{00000000-0005-0000-0000-000002000000}"/>
    <cellStyle name="Normal 2 2" xfId="4" xr:uid="{00000000-0005-0000-0000-000003000000}"/>
    <cellStyle name="Normal 2 3" xfId="7" xr:uid="{00000000-0005-0000-0000-000004000000}"/>
    <cellStyle name="Normal 3" xfId="3" xr:uid="{00000000-0005-0000-0000-000005000000}"/>
    <cellStyle name="Normal 4" xfId="6" xr:uid="{00000000-0005-0000-0000-000006000000}"/>
    <cellStyle name="จุลภาค" xfId="1" builtinId="3"/>
    <cellStyle name="จุลภาค 2" xfId="10" xr:uid="{00000000-0005-0000-0000-000009000000}"/>
    <cellStyle name="จุลภาค 2 2" xfId="11" xr:uid="{00000000-0005-0000-0000-00000A000000}"/>
    <cellStyle name="ปกติ" xfId="0" builtinId="0"/>
    <cellStyle name="ปกติ 2" xfId="9" xr:uid="{00000000-0005-0000-0000-00000C000000}"/>
    <cellStyle name="ปกติ 3" xfId="13" xr:uid="{00000000-0005-0000-0000-00000D000000}"/>
    <cellStyle name="ปกติ 4" xfId="14" xr:uid="{CF3EDB4C-B000-465D-A213-29461DCE9DAB}"/>
    <cellStyle name="ปกติ 5" xfId="15" xr:uid="{4CC36773-1560-4EE2-BE26-F8168123F4F4}"/>
    <cellStyle name="ปกติ 6" xfId="17" xr:uid="{0601C572-68C9-4E23-A38A-FCAB6FB1017C}"/>
    <cellStyle name="เปอร์เซ็นต์" xfId="12" builtinId="5"/>
    <cellStyle name="สกุลเงิน" xfId="18" builtinId="4"/>
  </cellStyles>
  <dxfs count="208"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alignment vertical="center"/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vertical="center"/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CCFFCC"/>
      <color rgb="FFFFFFCC"/>
      <color rgb="FF33CC33"/>
      <color rgb="FF66FFFF"/>
      <color rgb="FF00FF00"/>
      <color rgb="FF66CCFF"/>
      <color rgb="FFFF33CC"/>
      <color rgb="FF99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microsoft.com/office/2007/relationships/slicerCache" Target="slicerCaches/slicerCache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pPr>
              <a:solidFill>
                <a:srgbClr val="FF0000"/>
              </a:solidFill>
            </c:spPr>
          </c:marker>
          <c:cat>
            <c:strRef>
              <c:f>'TPS_V3 ราย รพ.'!$D$52:$D$60</c:f>
              <c:strCache>
                <c:ptCount val="9"/>
                <c:pt idx="0">
                  <c:v>การบริหารแผน Planfin (2)</c:v>
                </c:pt>
                <c:pt idx="1">
                  <c:v>การบริหารต้นทุนบริการและค่าใช้จ่าย (2)</c:v>
                </c:pt>
                <c:pt idx="2">
                  <c:v>การบริหารจัดการบัญชีและการเงิน (1)</c:v>
                </c:pt>
                <c:pt idx="3">
                  <c:v>การบริหารสินทรัพย์ (3)</c:v>
                </c:pt>
                <c:pt idx="4">
                  <c:v>Operating Margin (1)</c:v>
                </c:pt>
                <c:pt idx="5">
                  <c:v>Return on Asset (1)</c:v>
                </c:pt>
                <c:pt idx="6">
                  <c:v>Net Working Capital (1)</c:v>
                </c:pt>
                <c:pt idx="7">
                  <c:v>EBITDA (1)</c:v>
                </c:pt>
                <c:pt idx="8">
                  <c:v>Cash Ratio (1)</c:v>
                </c:pt>
              </c:strCache>
            </c:strRef>
          </c:cat>
          <c:val>
            <c:numRef>
              <c:f>'TPS_V3 ราย รพ.'!$E$52:$E$60</c:f>
              <c:numCache>
                <c:formatCode>0.0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0-4170-811F-A3F24848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37152"/>
        <c:axId val="138738688"/>
      </c:radarChart>
      <c:catAx>
        <c:axId val="1387371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en-US"/>
          </a:p>
        </c:txPr>
        <c:crossAx val="138738688"/>
        <c:crosses val="autoZero"/>
        <c:auto val="1"/>
        <c:lblAlgn val="ctr"/>
        <c:lblOffset val="100"/>
        <c:noMultiLvlLbl val="0"/>
      </c:catAx>
      <c:valAx>
        <c:axId val="138738688"/>
        <c:scaling>
          <c:orientation val="minMax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873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A6E9-4FFF-9A9B-5A8AE5509AFA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E9-4FFF-9A9B-5A8AE5509AFA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E9-4FFF-9A9B-5A8AE5509AF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A6E9-4FFF-9A9B-5A8AE5509AFA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E9-4FFF-9A9B-5A8AE5509AFA}"/>
              </c:ext>
            </c:extLst>
          </c:dPt>
          <c:val>
            <c:numRef>
              <c:f>ตารางคะแนนV3!$BA$105:$BA$109</c:f>
              <c:numCache>
                <c:formatCode>_-* #,##0.0_-;\-* #,##0.0_-;_-* "-"??_-;_-@_-</c:formatCode>
                <c:ptCount val="5"/>
                <c:pt idx="0">
                  <c:v>116</c:v>
                </c:pt>
                <c:pt idx="1">
                  <c:v>240</c:v>
                </c:pt>
                <c:pt idx="2">
                  <c:v>289</c:v>
                </c:pt>
                <c:pt idx="3">
                  <c:v>185</c:v>
                </c:pt>
                <c:pt idx="4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ตารางคะแนนV3!$AZ$105:$AZ$109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6E9-4FFF-9A9B-5A8AE550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TH Sarabun New" panose="020B0500040200020003" pitchFamily="34" charset="-34"/>
          <a:cs typeface="TH Sarabun New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837-4517-AF44-19F99F3B3E1E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837-4517-AF44-19F99F3B3E1E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837-4517-AF44-19F99F3B3E1E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837-4517-AF44-19F99F3B3E1E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837-4517-AF44-19F99F3B3E1E}"/>
              </c:ext>
            </c:extLst>
          </c:dPt>
          <c:val>
            <c:numRef>
              <c:f>'ตารางคะแนนV3 เรียงคะแนน'!$BA$106:$BA$110</c:f>
              <c:numCache>
                <c:formatCode>_-* #,##0.0_-;\-* #,##0.0_-;_-* "-"??_-;_-@_-</c:formatCode>
                <c:ptCount val="5"/>
                <c:pt idx="0">
                  <c:v>116</c:v>
                </c:pt>
                <c:pt idx="1">
                  <c:v>240</c:v>
                </c:pt>
                <c:pt idx="2">
                  <c:v>289</c:v>
                </c:pt>
                <c:pt idx="3">
                  <c:v>185</c:v>
                </c:pt>
                <c:pt idx="4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ตารางคะแนนV3!$AZ$105:$AZ$109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C837-4517-AF44-19F99F3B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TH Sarabun New" panose="020B0500040200020003" pitchFamily="34" charset="-34"/>
          <a:cs typeface="TH Sarabun New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0</xdr:rowOff>
    </xdr:from>
    <xdr:to>
      <xdr:col>2</xdr:col>
      <xdr:colOff>1653752</xdr:colOff>
      <xdr:row>1</xdr:row>
      <xdr:rowOff>405962</xdr:rowOff>
    </xdr:to>
    <xdr:pic>
      <xdr:nvPicPr>
        <xdr:cNvPr id="2" name="รูปภาพ 1" descr="logohignews">
          <a:extLst>
            <a:ext uri="{FF2B5EF4-FFF2-40B4-BE49-F238E27FC236}">
              <a16:creationId xmlns:a16="http://schemas.microsoft.com/office/drawing/2014/main" id="{14DBCCE0-B80E-464A-8D16-9F4595CE8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47675"/>
          <a:ext cx="2040467" cy="41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48</xdr:row>
      <xdr:rowOff>59267</xdr:rowOff>
    </xdr:from>
    <xdr:to>
      <xdr:col>5</xdr:col>
      <xdr:colOff>863599</xdr:colOff>
      <xdr:row>61</xdr:row>
      <xdr:rowOff>13545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2A80D9E-BC6D-42E0-9841-BCB4FE17C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75140</xdr:colOff>
      <xdr:row>0</xdr:row>
      <xdr:rowOff>68582</xdr:rowOff>
    </xdr:from>
    <xdr:to>
      <xdr:col>8</xdr:col>
      <xdr:colOff>660400</xdr:colOff>
      <xdr:row>2</xdr:row>
      <xdr:rowOff>8467</xdr:rowOff>
    </xdr:to>
    <xdr:sp macro="" textlink="">
      <xdr:nvSpPr>
        <xdr:cNvPr id="4" name="สี่เหลี่ยมผืนผ้า: มุมมน 3">
          <a:extLst>
            <a:ext uri="{FF2B5EF4-FFF2-40B4-BE49-F238E27FC236}">
              <a16:creationId xmlns:a16="http://schemas.microsoft.com/office/drawing/2014/main" id="{8F2EDFA0-E526-33FD-4CF5-1ABE3FC514EE}"/>
            </a:ext>
          </a:extLst>
        </xdr:cNvPr>
        <xdr:cNvSpPr/>
      </xdr:nvSpPr>
      <xdr:spPr>
        <a:xfrm>
          <a:off x="8389407" y="68582"/>
          <a:ext cx="3023660" cy="820418"/>
        </a:xfrm>
        <a:prstGeom prst="round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th-TH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(ค้นหา รพ. ใส่ รหัส รพ. ในช่อง </a:t>
          </a:r>
          <a:r>
            <a:rPr lang="en-US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E2)</a:t>
          </a:r>
          <a:r>
            <a:rPr lang="en-US" sz="2000" b="1" u="non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ระบบจะแสดงผลคะแนนให้</a:t>
          </a:r>
          <a:r>
            <a:rPr lang="th-TH" sz="2000" b="1" u="non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en-US" sz="2000" b="1" u="non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21772</xdr:colOff>
      <xdr:row>102</xdr:row>
      <xdr:rowOff>10886</xdr:rowOff>
    </xdr:from>
    <xdr:to>
      <xdr:col>53</xdr:col>
      <xdr:colOff>5443</xdr:colOff>
      <xdr:row>109</xdr:row>
      <xdr:rowOff>87085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21772</xdr:colOff>
      <xdr:row>103</xdr:row>
      <xdr:rowOff>10886</xdr:rowOff>
    </xdr:from>
    <xdr:to>
      <xdr:col>53</xdr:col>
      <xdr:colOff>5443</xdr:colOff>
      <xdr:row>110</xdr:row>
      <xdr:rowOff>87085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36075C45-7EBF-4746-B8D6-16CE8F0DE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518160</xdr:colOff>
      <xdr:row>0</xdr:row>
      <xdr:rowOff>0</xdr:rowOff>
    </xdr:from>
    <xdr:to>
      <xdr:col>13</xdr:col>
      <xdr:colOff>937987</xdr:colOff>
      <xdr:row>3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c_outlier">
              <a:extLst>
                <a:ext uri="{FF2B5EF4-FFF2-40B4-BE49-F238E27FC236}">
                  <a16:creationId xmlns:a16="http://schemas.microsoft.com/office/drawing/2014/main" id="{0267F938-8900-9D2E-8B9D-CDD71A00D8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c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19827" y="0"/>
              <a:ext cx="2902374" cy="8661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22860</xdr:colOff>
      <xdr:row>0</xdr:row>
      <xdr:rowOff>53341</xdr:rowOff>
    </xdr:from>
    <xdr:to>
      <xdr:col>19</xdr:col>
      <xdr:colOff>696473</xdr:colOff>
      <xdr:row>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o2_outlier">
              <a:extLst>
                <a:ext uri="{FF2B5EF4-FFF2-40B4-BE49-F238E27FC236}">
                  <a16:creationId xmlns:a16="http://schemas.microsoft.com/office/drawing/2014/main" id="{D49DB5C2-09A6-3C4B-B2BF-D6DA788B7A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2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5393" y="53341"/>
              <a:ext cx="2606886" cy="9956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23</xdr:col>
      <xdr:colOff>7620</xdr:colOff>
      <xdr:row>0</xdr:row>
      <xdr:rowOff>38100</xdr:rowOff>
    </xdr:from>
    <xdr:to>
      <xdr:col>26</xdr:col>
      <xdr:colOff>279400</xdr:colOff>
      <xdr:row>4</xdr:row>
      <xdr:rowOff>7619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03_outlier">
              <a:extLst>
                <a:ext uri="{FF2B5EF4-FFF2-40B4-BE49-F238E27FC236}">
                  <a16:creationId xmlns:a16="http://schemas.microsoft.com/office/drawing/2014/main" id="{B303FCFE-5CE4-2435-387A-D3E3F399FA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03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27687" y="38100"/>
              <a:ext cx="3514514" cy="10532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45720</xdr:colOff>
      <xdr:row>0</xdr:row>
      <xdr:rowOff>53341</xdr:rowOff>
    </xdr:from>
    <xdr:to>
      <xdr:col>33</xdr:col>
      <xdr:colOff>20321</xdr:colOff>
      <xdr:row>3</xdr:row>
      <xdr:rowOff>220981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04_outlier">
              <a:extLst>
                <a:ext uri="{FF2B5EF4-FFF2-40B4-BE49-F238E27FC236}">
                  <a16:creationId xmlns:a16="http://schemas.microsoft.com/office/drawing/2014/main" id="{BF69C768-D0C5-536D-48F5-11B9875012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04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29787" y="53341"/>
              <a:ext cx="3793067" cy="980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Anniz%208.6.67/Anniz%20&#3611;&#3637;&#3591;&#3610;%202568/Risk%20Score%20R8%2068/8.&#3614;.&#3588;.68/8.1%20Forecast_TPS_&#3614;.&#3588;.68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ViP" refreshedDate="44956.629612962963" createdVersion="6" refreshedVersion="8" minRefreshableVersion="3" recordCount="901" xr:uid="{00000000-000A-0000-FFFF-FFFF3C000000}">
  <cacheSource type="worksheet">
    <worksheetSource ref="A2:N90" sheet="HGR คชจ. ส.ค.8"/>
  </cacheSource>
  <cacheFields count="14">
    <cacheField name="เขต" numFmtId="0">
      <sharedItems/>
    </cacheField>
    <cacheField name="จังหวัด" numFmtId="0">
      <sharedItems/>
    </cacheField>
    <cacheField name="รหัส" numFmtId="0">
      <sharedItems/>
    </cacheField>
    <cacheField name="หน่วยบริการ" numFmtId="0">
      <sharedItems/>
    </cacheField>
    <cacheField name="ประเภท" numFmtId="0">
      <sharedItems/>
    </cacheField>
    <cacheField name="ระดับขีดความสามารถ" numFmtId="0">
      <sharedItems/>
    </cacheField>
    <cacheField name="จำนวนเตียงตามจริง" numFmtId="0">
      <sharedItems containsSemiMixedTypes="0" containsString="0" containsNumber="1" containsInteger="1" minValue="0" maxValue="1310"/>
    </cacheField>
    <cacheField name="POP UC ณ 1 เมษายน 2565" numFmtId="190">
      <sharedItems containsSemiMixedTypes="0" containsString="0" containsNumber="1" containsInteger="1" minValue="0" maxValue="288013"/>
    </cacheField>
    <cacheField name="ID" numFmtId="190">
      <sharedItems containsSemiMixedTypes="0" containsString="0" containsNumber="1" containsInteger="1" minValue="2" maxValue="20" count="17">
        <n v="19"/>
        <n v="10"/>
        <n v="13"/>
        <n v="5"/>
        <n v="6"/>
        <n v="7"/>
        <n v="9"/>
        <n v="2"/>
        <n v="14"/>
        <n v="15"/>
        <n v="17"/>
        <n v="3"/>
        <n v="16"/>
        <n v="12"/>
        <n v="4"/>
        <n v="18"/>
        <n v="20"/>
      </sharedItems>
    </cacheField>
    <cacheField name="กลุ่มระดับบริการ" numFmtId="190">
      <sharedItems containsBlank="1" count="35">
        <s v="รพศ.A B&gt;700to1000"/>
        <s v="รพช.F1 P50,000-100,000"/>
        <s v="รพช.M2 B&gt;100"/>
        <s v="รพช.F2 P&lt;=30,000"/>
        <s v="รพช.F2 P30,000-60,000"/>
        <s v="รพช.F2 P60,000-90,000"/>
        <s v="รพช.F1 P&lt;=50,000"/>
        <s v="รพช.F3 P&lt;=15,000"/>
        <s v="รพท.M1 B&lt;=200"/>
        <s v="รพท.M1 B&gt;200"/>
        <s v="รพท.S B&gt;400"/>
        <s v="รพช.F3 P15,000-25,000"/>
        <s v="รพท.S B&lt;=400"/>
        <s v="รพช.M2 B&lt;=100"/>
        <s v="รพช.F3 P&gt;=25,000"/>
        <s v="รพศ.A B&lt;=700"/>
        <s v="รพศ.A B&gt;1000"/>
        <m u="1"/>
        <s v="รพท. M1 &lt;=200" u="1"/>
        <s v="รพช.F2 30,000 - 60,000" u="1"/>
        <s v="รพศ.A &lt;=700" u="1"/>
        <s v="รพช.F2 &lt;=30,000" u="1"/>
        <s v="รพช.F1 &lt;=50,000" u="1"/>
        <s v="รพช.F3 &gt;=25,000" u="1"/>
        <s v="รพช.F2 60,000-90,000" u="1"/>
        <s v="รพช. M2 &gt;100" u="1"/>
        <s v="รพช. M2 &lt;=100" u="1"/>
        <s v="รพช.F1 50,000-100,000" u="1"/>
        <s v="รพท.S &gt;400" u="1"/>
        <s v="รพช.F3 &lt;=15,000" u="1"/>
        <s v="รพศ.A &gt;1000" u="1"/>
        <s v="รพท.S &lt;=400" u="1"/>
        <s v="รพศ.A &gt;700 to &lt;1000" u="1"/>
        <s v="รพช.F3 15,000-25,000" u="1"/>
        <s v="รพท. M1 &gt;200" u="1"/>
      </sharedItems>
    </cacheField>
    <cacheField name="LC" numFmtId="188">
      <sharedItems containsSemiMixedTypes="0" containsString="0" containsNumber="1" minValue="2211405.88" maxValue="601360976.41999996"/>
    </cacheField>
    <cacheField name="ค่ายา" numFmtId="188">
      <sharedItems containsSemiMixedTypes="0" containsString="0" containsNumber="1" minValue="123276.43" maxValue="297675997.50999999"/>
    </cacheField>
    <cacheField name="ค่าวัสดุวิทยาศาสตร์และการแพทย์" numFmtId="188">
      <sharedItems containsSemiMixedTypes="0" containsString="0" containsNumber="1" minValue="0" maxValue="156217601.56"/>
    </cacheField>
    <cacheField name="ค่าเวชภัณฑ์มิใช่ยาและวัสดุการแพทย์" numFmtId="188">
      <sharedItems containsSemiMixedTypes="0" containsString="0" containsNumber="1" minValue="43212.15" maxValue="208000211.0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B-It'Now" refreshedDate="45776.608742824072" createdVersion="8" refreshedVersion="8" minRefreshableVersion="3" recordCount="902" xr:uid="{1D80CB15-815E-4905-83BB-EF94B2D35E5C}">
  <cacheSource type="worksheet">
    <worksheetSource ref="A6:AH908" sheet="Raw_CPG_Q2Y2568" r:id="rId2"/>
  </cacheSource>
  <cacheFields count="34">
    <cacheField name="Ket" numFmtId="0">
      <sharedItems containsSemiMixedTypes="0" containsString="0" containsNumber="1" containsInteger="1" minValue="1" maxValue="12"/>
    </cacheField>
    <cacheField name="Province2" numFmtId="0">
      <sharedItems/>
    </cacheField>
    <cacheField name="OrgID" numFmtId="0">
      <sharedItems/>
    </cacheField>
    <cacheField name="Org" numFmtId="0">
      <sharedItems/>
    </cacheField>
    <cacheField name="LC" numFmtId="188">
      <sharedItems containsSemiMixedTypes="0" containsString="0" containsNumber="1" minValue="7895549.5800000001" maxValue="1293429910.2900002"/>
    </cacheField>
    <cacheField name="ยา" numFmtId="188">
      <sharedItems containsSemiMixedTypes="0" containsString="0" containsNumber="1" minValue="861834.98" maxValue="649786138.32000005"/>
    </cacheField>
    <cacheField name="ค่าวัสดุวิทยาศาสตร์และการแพทย์" numFmtId="188">
      <sharedItems containsSemiMixedTypes="0" containsString="0" containsNumber="1" minValue="8431.5" maxValue="105839913.92"/>
    </cacheField>
    <cacheField name="ค่าเวชภัณฑ์มิใช่ยาและวัสดุการแพทย์" numFmtId="188">
      <sharedItems containsSemiMixedTypes="0" containsString="0" containsNumber="1" minValue="205236.35" maxValue="395460962.32999998"/>
    </cacheField>
    <cacheField name="ID" numFmtId="190">
      <sharedItems containsSemiMixedTypes="0" containsString="0" containsNumber="1" containsInteger="1" minValue="2" maxValue="20" count="17">
        <n v="19"/>
        <n v="10"/>
        <n v="13"/>
        <n v="5"/>
        <n v="9"/>
        <n v="15"/>
        <n v="6"/>
        <n v="12"/>
        <n v="2"/>
        <n v="17"/>
        <n v="16"/>
        <n v="3"/>
        <n v="20"/>
        <n v="18"/>
        <n v="14" u="1"/>
        <n v="7" u="1"/>
        <n v="4" u="1"/>
      </sharedItems>
    </cacheField>
    <cacheField name="กลุ่มระดับบริการ" numFmtId="190">
      <sharedItems count="17">
        <s v="รพศ.A B&gt;700to1000"/>
        <s v="รพช.F1 P50,000-100,000"/>
        <s v="รพช.M2 B&gt;100"/>
        <s v="รพช.F2 P&lt;=30,000"/>
        <s v="รพช.F1 P&lt;=50,000"/>
        <s v="รพท.M1 B&gt;200"/>
        <s v="รพช.F2 P30,000-60,000"/>
        <s v="รพช.M2 B&lt;=100"/>
        <s v="รพช.F3 P&lt;=15,000"/>
        <s v="รพท.S B&gt;400"/>
        <s v="รพท.S B&lt;=400"/>
        <s v="รพช.F3 P15,000-25,000"/>
        <s v="รพศ.A B&gt;1000"/>
        <s v="รพศ.A B&lt;=700"/>
        <s v="รพช.F2 P60,000-90,000" u="1"/>
        <s v="รพช.F3 P&gt;=25,000" u="1"/>
        <s v="รพท.M1 B&lt;=200" u="1"/>
      </sharedItems>
    </cacheField>
    <cacheField name="lc_Q1" numFmtId="188">
      <sharedItems containsSemiMixedTypes="0" containsString="0" containsNumber="1" minValue="14715302.33" maxValue="905941526.63499999"/>
    </cacheField>
    <cacheField name="lc_Q3" numFmtId="188">
      <sharedItems containsSemiMixedTypes="0" containsString="0" containsNumber="1" minValue="20309842.362500001" maxValue="1197103008.645"/>
    </cacheField>
    <cacheField name="lc_IQR" numFmtId="188">
      <sharedItems containsSemiMixedTypes="0" containsString="0" containsNumber="1" minValue="4301072.222500002" maxValue="291161482.00999999"/>
    </cacheField>
    <cacheField name="lc_LB" numFmtId="188">
      <sharedItems containsSemiMixedTypes="0" containsString="0" containsNumber="1" minValue="1266870.2675000038" maxValue="469199303.62"/>
    </cacheField>
    <cacheField name="lc_UB" numFmtId="188">
      <sharedItems containsSemiMixedTypes="0" containsString="0" containsNumber="1" minValue="26761450.696250003" maxValue="1633845231.6599998"/>
    </cacheField>
    <cacheField name="lc_outlier" numFmtId="188">
      <sharedItems count="2">
        <b v="0"/>
        <b v="1"/>
      </sharedItems>
    </cacheField>
    <cacheField name="c02_Q1" numFmtId="188">
      <sharedItems containsSemiMixedTypes="0" containsString="0" containsNumber="1" minValue="1557062.915" maxValue="474792372.02999997"/>
    </cacheField>
    <cacheField name="c02_Q3" numFmtId="188">
      <sharedItems containsSemiMixedTypes="0" containsString="0" containsNumber="1" minValue="2574399.7549999999" maxValue="626578916.99000001"/>
    </cacheField>
    <cacheField name="c02_IQR" numFmtId="188">
      <sharedItems containsSemiMixedTypes="0" containsString="0" containsNumber="1" minValue="931223.04750000034" maxValue="151786544.96000004"/>
    </cacheField>
    <cacheField name="co2_LB" numFmtId="188">
      <sharedItems containsSemiMixedTypes="0" containsString="0" containsNumber="1" minValue="-8058.1262499992736" maxValue="247112554.58999991"/>
    </cacheField>
    <cacheField name="c02_UB" numFmtId="188">
      <sharedItems containsSemiMixedTypes="0" containsString="0" containsNumber="1" minValue="4100405.0149999997" maxValue="854258734.43000007"/>
    </cacheField>
    <cacheField name="co2_outlier" numFmtId="188">
      <sharedItems count="2">
        <b v="0"/>
        <b v="1"/>
      </sharedItems>
    </cacheField>
    <cacheField name="c03_Q1" numFmtId="188">
      <sharedItems containsSemiMixedTypes="0" containsString="0" containsNumber="1" minValue="583849.30499999993" maxValue="14095114.77"/>
    </cacheField>
    <cacheField name="c03_Q3" numFmtId="188">
      <sharedItems containsSemiMixedTypes="0" containsString="0" containsNumber="1" minValue="1267061.165" maxValue="96990129.395000011"/>
    </cacheField>
    <cacheField name="c03_IQR" numFmtId="188">
      <sharedItems containsSemiMixedTypes="0" containsString="0" containsNumber="1" minValue="683211.8600000001" maxValue="83402199.515000015"/>
    </cacheField>
    <cacheField name="c03_LB" numFmtId="188">
      <sharedItems containsSemiMixedTypes="0" containsString="0" containsNumber="1" minValue="-111515369.39250003" maxValue="-440968.48500000022"/>
    </cacheField>
    <cacheField name="c03_UB" numFmtId="188">
      <sharedItems containsSemiMixedTypes="0" containsString="0" containsNumber="1" minValue="2291878.9550000001" maxValue="222093428.66750002"/>
    </cacheField>
    <cacheField name="c03_outlier" numFmtId="188">
      <sharedItems count="2">
        <b v="0"/>
        <b v="1"/>
      </sharedItems>
    </cacheField>
    <cacheField name="c04_Q1" numFmtId="188">
      <sharedItems containsSemiMixedTypes="0" containsString="0" containsNumber="1" minValue="440481.15499999997" maxValue="261881930.405"/>
    </cacheField>
    <cacheField name="c04_Q3" numFmtId="188">
      <sharedItems containsSemiMixedTypes="0" containsString="0" containsNumber="1" minValue="965411.89500000002" maxValue="372519291.95499992"/>
    </cacheField>
    <cacheField name="c04_IQR" numFmtId="188">
      <sharedItems containsSemiMixedTypes="0" containsString="0" containsNumber="1" minValue="411290.33250000002" maxValue="110637361.54999992"/>
    </cacheField>
    <cacheField name="c04_LB" numFmtId="188">
      <sharedItems containsSemiMixedTypes="0" containsString="0" containsNumber="1" minValue="-9863677.0624999851" maxValue="95925888.080000132"/>
    </cacheField>
    <cacheField name="c04_UB" numFmtId="188">
      <sharedItems containsSemiMixedTypes="0" containsString="0" containsNumber="1" minValue="1751950.36375" maxValue="538475334.27999973"/>
    </cacheField>
    <cacheField name="c04_outlier" numFmtId="188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 pivotCacheId="64519095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1">
  <r>
    <s v="01"/>
    <s v="เชียงราย"/>
    <s v="10674"/>
    <s v="รพ.เชียงรายประชานุเคราะห์"/>
    <s v="รพศ."/>
    <s v="A"/>
    <n v="767"/>
    <n v="148985"/>
    <x v="0"/>
    <x v="0"/>
    <n v="359777690.11000007"/>
    <n v="178900270"/>
    <n v="16530192.210000001"/>
    <n v="90077331.879999995"/>
  </r>
  <r>
    <s v="01"/>
    <s v="เชียงราย"/>
    <s v="11189"/>
    <s v="รพ.เทิง"/>
    <s v="รพช."/>
    <s v="F1"/>
    <n v="76"/>
    <n v="59959"/>
    <x v="1"/>
    <x v="1"/>
    <n v="26004230.25"/>
    <n v="6470773.7000000002"/>
    <n v="1849280.5"/>
    <n v="1176686.96"/>
  </r>
  <r>
    <s v="01"/>
    <s v="เชียงราย"/>
    <s v="11190"/>
    <s v="รพ.พาน"/>
    <s v="รพช."/>
    <s v="M2"/>
    <n v="161"/>
    <n v="84272"/>
    <x v="2"/>
    <x v="2"/>
    <n v="37961176.559999995"/>
    <n v="11078141.02"/>
    <n v="2066235.8"/>
    <n v="2206404.66"/>
  </r>
  <r>
    <s v="01"/>
    <s v="เชียงราย"/>
    <s v="11191"/>
    <s v="รพ.ป่าแดด"/>
    <s v="รพช."/>
    <s v="F2"/>
    <n v="37"/>
    <n v="18649"/>
    <x v="3"/>
    <x v="3"/>
    <n v="16969952.859999999"/>
    <n v="1809797.51"/>
    <n v="191506.05"/>
    <n v="447331.44"/>
  </r>
  <r>
    <s v="01"/>
    <s v="เชียงราย"/>
    <s v="11192"/>
    <s v="รพ.แม่จัน"/>
    <s v="รพช."/>
    <s v="M2"/>
    <n v="152"/>
    <n v="72851"/>
    <x v="2"/>
    <x v="2"/>
    <n v="52732559.900000006"/>
    <n v="12911169.67"/>
    <n v="683911.21"/>
    <n v="8739778.4600000009"/>
  </r>
  <r>
    <s v="01"/>
    <s v="เชียงราย"/>
    <s v="11193"/>
    <s v="รพ.เชียงแสน"/>
    <s v="รพช."/>
    <s v="F2"/>
    <n v="52"/>
    <n v="37393"/>
    <x v="4"/>
    <x v="4"/>
    <n v="23872316.649999999"/>
    <n v="4652947.68"/>
    <n v="451858.15"/>
    <n v="1013354.3500000001"/>
  </r>
  <r>
    <s v="01"/>
    <s v="เชียงราย"/>
    <s v="11194"/>
    <s v="รพ.แม่สาย"/>
    <s v="รพช."/>
    <s v="M2"/>
    <n v="118"/>
    <n v="60517"/>
    <x v="2"/>
    <x v="2"/>
    <n v="45184490.57"/>
    <n v="14073237.539999999"/>
    <n v="2118386.66"/>
    <n v="5343432.0200000005"/>
  </r>
  <r>
    <s v="01"/>
    <s v="เชียงราย"/>
    <s v="11195"/>
    <s v="รพ.แม่สรวย"/>
    <s v="รพช."/>
    <s v="F2"/>
    <n v="60"/>
    <n v="62747"/>
    <x v="5"/>
    <x v="5"/>
    <n v="31322031.229999997"/>
    <n v="4014706.26"/>
    <n v="1694589.3"/>
    <n v="1320581.76"/>
  </r>
  <r>
    <s v="01"/>
    <s v="เชียงราย"/>
    <s v="11196"/>
    <s v="รพ.เวียงป่าเป้า"/>
    <s v="รพช."/>
    <s v="F1"/>
    <n v="64"/>
    <n v="50583"/>
    <x v="1"/>
    <x v="1"/>
    <n v="28447131.77"/>
    <n v="7417443.0199999996"/>
    <n v="2197767.7000000002"/>
    <n v="1497764.02"/>
  </r>
  <r>
    <s v="01"/>
    <s v="เชียงราย"/>
    <s v="11197"/>
    <s v="รพ.พญาเม็งราย"/>
    <s v="รพช."/>
    <s v="F2"/>
    <n v="60"/>
    <n v="31602"/>
    <x v="4"/>
    <x v="4"/>
    <n v="23610222.490000002"/>
    <n v="3078402.52"/>
    <n v="767643.7"/>
    <n v="1219405.48"/>
  </r>
  <r>
    <s v="01"/>
    <s v="เชียงราย"/>
    <s v="11198"/>
    <s v="รพ.เวียงแก่น"/>
    <s v="รพช."/>
    <s v="F2"/>
    <n v="30"/>
    <n v="27405"/>
    <x v="3"/>
    <x v="3"/>
    <n v="17239925.039999999"/>
    <n v="1400996.11"/>
    <n v="616186.15"/>
    <n v="954195.47"/>
  </r>
  <r>
    <s v="01"/>
    <s v="เชียงราย"/>
    <s v="11199"/>
    <s v="รพ.ขุนตาล"/>
    <s v="รพช."/>
    <s v="F2"/>
    <n v="33"/>
    <n v="21369"/>
    <x v="3"/>
    <x v="3"/>
    <n v="16914510.629999999"/>
    <n v="1807289.82"/>
    <n v="481526.86"/>
    <n v="711285.19"/>
  </r>
  <r>
    <s v="01"/>
    <s v="เชียงราย"/>
    <s v="11200"/>
    <s v="รพ.แม่ฟ้าหลวง"/>
    <s v="รพช."/>
    <s v="F2"/>
    <n v="50"/>
    <n v="48272"/>
    <x v="4"/>
    <x v="4"/>
    <n v="19169053.200000003"/>
    <n v="1626154.4"/>
    <n v="361203.9"/>
    <n v="892955.89999999991"/>
  </r>
  <r>
    <s v="01"/>
    <s v="เชียงราย"/>
    <s v="11201"/>
    <s v="รพ.แม่ลาว"/>
    <s v="รพช."/>
    <s v="F2"/>
    <n v="30"/>
    <n v="21334"/>
    <x v="3"/>
    <x v="3"/>
    <n v="16930880.670000002"/>
    <n v="1715032"/>
    <n v="689490.47"/>
    <n v="644826.19000000006"/>
  </r>
  <r>
    <s v="01"/>
    <s v="เชียงราย"/>
    <s v="11202"/>
    <s v="รพ.เวียงเชียงรุ้ง"/>
    <s v="รพช."/>
    <s v="F2"/>
    <n v="30"/>
    <n v="21630"/>
    <x v="3"/>
    <x v="3"/>
    <n v="17240733.590000004"/>
    <n v="1345891.77"/>
    <n v="375188.2"/>
    <n v="398204.98"/>
  </r>
  <r>
    <s v="01"/>
    <s v="เชียงราย"/>
    <s v="11454"/>
    <s v="รพร.เชียงของ"/>
    <s v="รพช."/>
    <s v="F1"/>
    <n v="68"/>
    <n v="45203"/>
    <x v="6"/>
    <x v="6"/>
    <n v="30753306.380000003"/>
    <n v="4182718.39"/>
    <n v="2053949.25"/>
    <n v="1839831.25"/>
  </r>
  <r>
    <s v="01"/>
    <s v="เชียงราย"/>
    <s v="15012"/>
    <s v="รพ.สมเด็จพระญาณสังวร"/>
    <s v="รพช."/>
    <s v="F2"/>
    <n v="30"/>
    <n v="32472"/>
    <x v="4"/>
    <x v="4"/>
    <n v="22424476.780000001"/>
    <n v="5941159.7199999997"/>
    <n v="350869.5"/>
    <n v="1027957.88"/>
  </r>
  <r>
    <s v="01"/>
    <s v="เชียงราย"/>
    <s v="28823"/>
    <s v="รพ.ดอยหลวง"/>
    <s v="รพช."/>
    <s v="F3"/>
    <n v="0"/>
    <n v="14645"/>
    <x v="7"/>
    <x v="7"/>
    <n v="6876390.5999999996"/>
    <n v="847495.38"/>
    <n v="100417.5"/>
    <n v="275173.58999999997"/>
  </r>
  <r>
    <s v="01"/>
    <s v="เชียงใหม่"/>
    <s v="06009"/>
    <s v="รพ.แม่ตื่น"/>
    <s v="รพช."/>
    <s v="F3"/>
    <n v="45"/>
    <n v="0"/>
    <x v="7"/>
    <x v="7"/>
    <n v="2211405.88"/>
    <n v="237341.67"/>
    <n v="3784"/>
    <n v="43212.15"/>
  </r>
  <r>
    <s v="01"/>
    <s v="เชียงใหม่"/>
    <s v="10713"/>
    <s v="รพ.นครพิงค์"/>
    <s v="รพศ."/>
    <s v="A"/>
    <n v="707"/>
    <n v="113350"/>
    <x v="0"/>
    <x v="0"/>
    <n v="338644862.46999997"/>
    <n v="297675997.50999999"/>
    <n v="8653039.0899999999"/>
    <n v="72564817.440000013"/>
  </r>
  <r>
    <s v="01"/>
    <s v="เชียงใหม่"/>
    <s v="11119"/>
    <s v="รพ.จอมทอง"/>
    <s v="รพท."/>
    <s v="M1"/>
    <n v="193"/>
    <n v="52143"/>
    <x v="8"/>
    <x v="8"/>
    <n v="78882940.830000013"/>
    <n v="17497282.16"/>
    <n v="1296559.81"/>
    <n v="8646066.2600000016"/>
  </r>
  <r>
    <s v="01"/>
    <s v="เชียงใหม่"/>
    <s v="11120"/>
    <s v="รพ.เทพรัตนเวชชานุกูล เฉลิมพระเกียรติ ๖๐ พรรษา"/>
    <s v="รพช."/>
    <s v="F2"/>
    <n v="62"/>
    <n v="42502"/>
    <x v="4"/>
    <x v="4"/>
    <n v="21032481.57"/>
    <n v="2393754.06"/>
    <n v="1582676.45"/>
    <n v="1072001.22"/>
  </r>
  <r>
    <s v="01"/>
    <s v="เชียงใหม่"/>
    <s v="11121"/>
    <s v="รพ.เชียงดาว"/>
    <s v="รพช."/>
    <s v="F1"/>
    <n v="83"/>
    <n v="60292"/>
    <x v="1"/>
    <x v="1"/>
    <n v="35438994.120000005"/>
    <n v="5453012.25"/>
    <n v="956393.14"/>
    <n v="1629889.5"/>
  </r>
  <r>
    <s v="01"/>
    <s v="เชียงใหม่"/>
    <s v="11122"/>
    <s v="รพ.ดอยสะเก็ด"/>
    <s v="รพช."/>
    <s v="F2"/>
    <n v="74"/>
    <n v="40192"/>
    <x v="4"/>
    <x v="4"/>
    <n v="26297212.100000005"/>
    <n v="3580122.5"/>
    <n v="633292.01"/>
    <n v="1111405.6599999999"/>
  </r>
  <r>
    <s v="01"/>
    <s v="เชียงใหม่"/>
    <s v="11123"/>
    <s v="รพ.แม่แตง"/>
    <s v="รพช."/>
    <s v="F2"/>
    <n v="0"/>
    <n v="50157"/>
    <x v="4"/>
    <x v="4"/>
    <n v="24938672.300000001"/>
    <n v="5589351.0300000003"/>
    <n v="414868.89"/>
    <n v="1006245.5599999999"/>
  </r>
  <r>
    <s v="01"/>
    <s v="เชียงใหม่"/>
    <s v="11124"/>
    <s v="รพ.สะเมิง"/>
    <s v="รพช."/>
    <s v="F2"/>
    <n v="0"/>
    <n v="19044"/>
    <x v="3"/>
    <x v="3"/>
    <n v="14211775.160000002"/>
    <n v="1096127.55"/>
    <n v="408328.09"/>
    <n v="373946.08999999997"/>
  </r>
  <r>
    <s v="01"/>
    <s v="เชียงใหม่"/>
    <s v="11125"/>
    <s v="รพ.ฝาง"/>
    <s v="รพท."/>
    <s v="M1"/>
    <n v="232"/>
    <n v="69473"/>
    <x v="9"/>
    <x v="9"/>
    <n v="79325344.870000005"/>
    <n v="19473226.149999999"/>
    <n v="1056407.92"/>
    <n v="11006662.51"/>
  </r>
  <r>
    <s v="01"/>
    <s v="เชียงใหม่"/>
    <s v="11126"/>
    <s v="รพ.แม่อาย"/>
    <s v="รพช."/>
    <s v="F2"/>
    <n v="84"/>
    <n v="54404"/>
    <x v="4"/>
    <x v="4"/>
    <n v="31918517.180000003"/>
    <n v="5141757.37"/>
    <n v="1027816.49"/>
    <n v="1737804.3"/>
  </r>
  <r>
    <s v="01"/>
    <s v="เชียงใหม่"/>
    <s v="11127"/>
    <s v="รพ.พร้าว"/>
    <s v="รพช."/>
    <s v="F2"/>
    <n v="67"/>
    <n v="33997"/>
    <x v="4"/>
    <x v="4"/>
    <n v="17277950.009999998"/>
    <n v="2506060.44"/>
    <n v="404777.65"/>
    <n v="577030.98"/>
  </r>
  <r>
    <s v="01"/>
    <s v="เชียงใหม่"/>
    <s v="11128"/>
    <s v="รพ.สันป่าตอง"/>
    <s v="รพช."/>
    <s v="M2"/>
    <n v="146"/>
    <n v="50335"/>
    <x v="2"/>
    <x v="2"/>
    <n v="64265102.309999995"/>
    <n v="16312639.91"/>
    <n v="2433218.9300000002"/>
    <n v="10724585.129999999"/>
  </r>
  <r>
    <s v="01"/>
    <s v="เชียงใหม่"/>
    <s v="11129"/>
    <s v="รพ.สันกำแพง"/>
    <s v="รพช."/>
    <s v="F2"/>
    <n v="54"/>
    <n v="41173"/>
    <x v="4"/>
    <x v="4"/>
    <n v="23234296.550000001"/>
    <n v="2918966.11"/>
    <n v="598433.98"/>
    <n v="833595"/>
  </r>
  <r>
    <s v="01"/>
    <s v="เชียงใหม่"/>
    <s v="11130"/>
    <s v="รพ.สันทราย"/>
    <s v="รพท."/>
    <s v="M1"/>
    <n v="198"/>
    <n v="78771"/>
    <x v="8"/>
    <x v="8"/>
    <n v="65227645.509999983"/>
    <n v="17823855.34"/>
    <n v="5029519.03"/>
    <n v="11062131.49"/>
  </r>
  <r>
    <s v="01"/>
    <s v="เชียงใหม่"/>
    <s v="11131"/>
    <s v="รพ.หางดง"/>
    <s v="รพช."/>
    <s v="F1"/>
    <n v="97"/>
    <n v="46965"/>
    <x v="6"/>
    <x v="6"/>
    <n v="39710632.999999985"/>
    <n v="8105304.5800000001"/>
    <n v="1177781"/>
    <n v="1792877.83"/>
  </r>
  <r>
    <s v="01"/>
    <s v="เชียงใหม่"/>
    <s v="11132"/>
    <s v="รพ.ฮอด"/>
    <s v="รพช."/>
    <s v="F2"/>
    <n v="81"/>
    <n v="41239"/>
    <x v="4"/>
    <x v="4"/>
    <n v="18450977.57"/>
    <n v="3108071.47"/>
    <n v="1060987.69"/>
    <n v="569183.37"/>
  </r>
  <r>
    <s v="01"/>
    <s v="เชียงใหม่"/>
    <s v="11133"/>
    <s v="รพ.ดอยเต่า"/>
    <s v="รพช."/>
    <s v="F2"/>
    <n v="39"/>
    <n v="19838"/>
    <x v="3"/>
    <x v="3"/>
    <n v="16087128.84"/>
    <n v="1320254.48"/>
    <n v="441393"/>
    <n v="344719.94"/>
  </r>
  <r>
    <s v="01"/>
    <s v="เชียงใหม่"/>
    <s v="11134"/>
    <s v="รพ.อมก๋อย"/>
    <s v="รพช."/>
    <s v="F2"/>
    <n v="66"/>
    <n v="56127"/>
    <x v="4"/>
    <x v="4"/>
    <n v="23971234.869999997"/>
    <n v="1884505.94"/>
    <n v="849536.66"/>
    <n v="1174903.8999999999"/>
  </r>
  <r>
    <s v="01"/>
    <s v="เชียงใหม่"/>
    <s v="11135"/>
    <s v="รพ.สารภี"/>
    <s v="รพช."/>
    <s v="F2"/>
    <n v="60"/>
    <n v="41620"/>
    <x v="4"/>
    <x v="4"/>
    <n v="27459231.870000001"/>
    <n v="4369050.53"/>
    <n v="2416569.5699999998"/>
    <n v="984177.08"/>
  </r>
  <r>
    <s v="01"/>
    <s v="เชียงใหม่"/>
    <s v="11136"/>
    <s v="รพ.เวียงแหง"/>
    <s v="รพช."/>
    <s v="F2"/>
    <n v="36"/>
    <n v="14635"/>
    <x v="3"/>
    <x v="3"/>
    <n v="14294275.719999999"/>
    <n v="1498483.13"/>
    <n v="740443.5"/>
    <n v="609157.4"/>
  </r>
  <r>
    <s v="01"/>
    <s v="เชียงใหม่"/>
    <s v="11137"/>
    <s v="รพ.ไชยปราการ"/>
    <s v="รพช."/>
    <s v="F2"/>
    <n v="45"/>
    <n v="30463"/>
    <x v="4"/>
    <x v="4"/>
    <n v="17120808.700000003"/>
    <n v="2508014.66"/>
    <n v="1672947.39"/>
    <n v="511418.61000000004"/>
  </r>
  <r>
    <s v="01"/>
    <s v="เชียงใหม่"/>
    <s v="11138"/>
    <s v="รพ.แม่วาง"/>
    <s v="รพช."/>
    <s v="F2"/>
    <n v="0"/>
    <n v="25310"/>
    <x v="3"/>
    <x v="3"/>
    <n v="17449433.809999999"/>
    <n v="2047109.93"/>
    <n v="753233.12"/>
    <n v="393064"/>
  </r>
  <r>
    <s v="01"/>
    <s v="เชียงใหม่"/>
    <s v="11139"/>
    <s v="รพ.แม่ออน"/>
    <s v="รพช."/>
    <s v="F2"/>
    <n v="31"/>
    <n v="16042"/>
    <x v="3"/>
    <x v="3"/>
    <n v="16062482.99"/>
    <n v="1925826.42"/>
    <n v="434349.22"/>
    <n v="531603.65"/>
  </r>
  <r>
    <s v="01"/>
    <s v="เชียงใหม่"/>
    <s v="11643"/>
    <s v="รพ.ดอยหล่อ"/>
    <s v="รพช."/>
    <s v="F2"/>
    <n v="37"/>
    <n v="16964"/>
    <x v="3"/>
    <x v="3"/>
    <n v="14286025.309999999"/>
    <n v="1519535.28"/>
    <n v="264591.75"/>
    <n v="355892.75"/>
  </r>
  <r>
    <s v="01"/>
    <s v="เชียงใหม่"/>
    <s v="23736"/>
    <s v="รพ.วัดจันทร์ เฉลิมพระเกียรติ 80 พรรษา"/>
    <s v="รพช."/>
    <s v="F3"/>
    <n v="26"/>
    <n v="10863"/>
    <x v="7"/>
    <x v="7"/>
    <n v="11091927.43"/>
    <n v="656388.36"/>
    <n v="247829.14"/>
    <n v="486590.81999999995"/>
  </r>
  <r>
    <s v="01"/>
    <s v="น่าน"/>
    <s v="10716"/>
    <s v="รพ.น่าน"/>
    <s v="รพท."/>
    <s v="S"/>
    <n v="502"/>
    <n v="64536"/>
    <x v="10"/>
    <x v="10"/>
    <n v="184825136.59999999"/>
    <n v="63583254.380000003"/>
    <n v="11089184.279999999"/>
    <n v="36713464.399999999"/>
  </r>
  <r>
    <s v="01"/>
    <s v="น่าน"/>
    <s v="11173"/>
    <s v="รพ.แม่จริม"/>
    <s v="รพช."/>
    <s v="F2"/>
    <n v="34"/>
    <n v="12165"/>
    <x v="3"/>
    <x v="3"/>
    <n v="10823038.15"/>
    <n v="875493.06"/>
    <n v="69458.899999999994"/>
    <n v="317887.77999999997"/>
  </r>
  <r>
    <s v="01"/>
    <s v="น่าน"/>
    <s v="11174"/>
    <s v="รพ.บ้านหลวง"/>
    <s v="รพช."/>
    <s v="F2"/>
    <n v="33"/>
    <n v="7987"/>
    <x v="3"/>
    <x v="3"/>
    <n v="10466396.59"/>
    <n v="748520.38"/>
    <n v="332935.34999999998"/>
    <n v="134053.26"/>
  </r>
  <r>
    <s v="01"/>
    <s v="น่าน"/>
    <s v="11175"/>
    <s v="รพ.นาน้อย"/>
    <s v="รพช."/>
    <s v="F2"/>
    <n v="42"/>
    <n v="22976"/>
    <x v="3"/>
    <x v="3"/>
    <n v="14917452.5"/>
    <n v="2403304.4300000002"/>
    <n v="755681.52"/>
    <n v="845222.78"/>
  </r>
  <r>
    <s v="01"/>
    <s v="น่าน"/>
    <s v="11176"/>
    <s v="รพ.ท่าวังผา"/>
    <s v="รพช."/>
    <s v="F2"/>
    <n v="45"/>
    <n v="33332"/>
    <x v="4"/>
    <x v="4"/>
    <n v="19614889.659999996"/>
    <n v="3163458.53"/>
    <n v="1063034.6000000001"/>
    <n v="929128.36"/>
  </r>
  <r>
    <s v="01"/>
    <s v="น่าน"/>
    <s v="11177"/>
    <s v="รพ.เวียงสา"/>
    <s v="รพช."/>
    <s v="F1"/>
    <n v="75"/>
    <n v="47752"/>
    <x v="6"/>
    <x v="6"/>
    <n v="26871794.100000001"/>
    <n v="3969371.64"/>
    <n v="1591957.99"/>
    <n v="1717504.3900000001"/>
  </r>
  <r>
    <s v="01"/>
    <s v="น่าน"/>
    <s v="11178"/>
    <s v="รพ.ทุ่งช้าง"/>
    <s v="รพช."/>
    <s v="F2"/>
    <n v="35"/>
    <n v="14143"/>
    <x v="3"/>
    <x v="3"/>
    <n v="13567797.35"/>
    <n v="1371101.54"/>
    <n v="592903.30000000005"/>
    <n v="571074.36"/>
  </r>
  <r>
    <s v="01"/>
    <s v="น่าน"/>
    <s v="11179"/>
    <s v="รพ.เชียงกลาง"/>
    <s v="รพช."/>
    <s v="F2"/>
    <n v="40"/>
    <n v="17692"/>
    <x v="3"/>
    <x v="3"/>
    <n v="13633493.020000001"/>
    <n v="2078515.57"/>
    <n v="743389"/>
    <n v="590098.92000000004"/>
  </r>
  <r>
    <s v="01"/>
    <s v="น่าน"/>
    <s v="11180"/>
    <s v="รพ.นาหมื่น"/>
    <s v="รพช."/>
    <s v="F2"/>
    <n v="30"/>
    <n v="9890"/>
    <x v="3"/>
    <x v="3"/>
    <n v="11230235.199999999"/>
    <n v="1296569.56"/>
    <n v="359380"/>
    <n v="354141.78"/>
  </r>
  <r>
    <s v="01"/>
    <s v="น่าน"/>
    <s v="11181"/>
    <s v="รพ.สันติสุข"/>
    <s v="รพช."/>
    <s v="F2"/>
    <n v="30"/>
    <n v="10991"/>
    <x v="3"/>
    <x v="3"/>
    <n v="12431499.92"/>
    <n v="840296.81"/>
    <n v="109215.3"/>
    <n v="338850.48"/>
  </r>
  <r>
    <s v="01"/>
    <s v="น่าน"/>
    <s v="11182"/>
    <s v="รพ.บ่อเกลือ"/>
    <s v="รพช."/>
    <s v="F2"/>
    <n v="20"/>
    <n v="12203"/>
    <x v="3"/>
    <x v="3"/>
    <n v="8940200.5099999998"/>
    <n v="507177.55"/>
    <n v="143903.79999999999"/>
    <n v="163357.56"/>
  </r>
  <r>
    <s v="01"/>
    <s v="น่าน"/>
    <s v="11183"/>
    <s v="รพ.สองแคว"/>
    <s v="รพช."/>
    <s v="F2"/>
    <n v="30"/>
    <n v="8844"/>
    <x v="3"/>
    <x v="3"/>
    <n v="10019896.34"/>
    <n v="729033.13"/>
    <n v="247774.7"/>
    <n v="143147.26"/>
  </r>
  <r>
    <s v="01"/>
    <s v="น่าน"/>
    <s v="11453"/>
    <s v="รพร.ปัว"/>
    <s v="รพช."/>
    <s v="M2"/>
    <n v="117"/>
    <n v="43546"/>
    <x v="2"/>
    <x v="2"/>
    <n v="50840328.449999996"/>
    <n v="11341543.99"/>
    <n v="2059956.79"/>
    <n v="3581060.04"/>
  </r>
  <r>
    <s v="01"/>
    <s v="น่าน"/>
    <s v="11625"/>
    <s v="รพ.เฉลิมพระเกียรติ"/>
    <s v="รพช."/>
    <s v="F2"/>
    <n v="31"/>
    <n v="8227"/>
    <x v="3"/>
    <x v="3"/>
    <n v="9197530.25"/>
    <n v="481358.32"/>
    <n v="311367.33"/>
    <n v="193329.54"/>
  </r>
  <r>
    <s v="01"/>
    <s v="น่าน"/>
    <s v="25017"/>
    <s v="รพ.ภูเพียง"/>
    <s v="รพช."/>
    <s v="F3"/>
    <n v="0"/>
    <n v="15262"/>
    <x v="11"/>
    <x v="11"/>
    <n v="9032800.7799999993"/>
    <n v="914977.84"/>
    <n v="452632.1"/>
    <n v="182598.15"/>
  </r>
  <r>
    <s v="01"/>
    <s v="พะเยา"/>
    <s v="10717"/>
    <s v="รพ.พะเยา"/>
    <s v="รพท."/>
    <s v="S"/>
    <n v="400"/>
    <n v="76754"/>
    <x v="12"/>
    <x v="12"/>
    <n v="135898468.45999998"/>
    <n v="34816285.780000001"/>
    <n v="6423831.3399999999"/>
    <n v="11656231.33"/>
  </r>
  <r>
    <s v="01"/>
    <s v="พะเยา"/>
    <s v="10718"/>
    <s v="รพ.เชียงคำ"/>
    <s v="รพท."/>
    <s v="M1"/>
    <n v="229"/>
    <n v="54656"/>
    <x v="9"/>
    <x v="9"/>
    <n v="86493006.890000001"/>
    <n v="27093986.739999998"/>
    <n v="5979800.5999999996"/>
    <n v="13407249.120000001"/>
  </r>
  <r>
    <s v="01"/>
    <s v="พะเยา"/>
    <s v="11184"/>
    <s v="รพ.จุน"/>
    <s v="รพช."/>
    <s v="F2"/>
    <n v="52"/>
    <n v="35955"/>
    <x v="4"/>
    <x v="4"/>
    <n v="21562534.990000002"/>
    <n v="4090761.34"/>
    <n v="853232.26"/>
    <n v="1332348.7"/>
  </r>
  <r>
    <s v="01"/>
    <s v="พะเยา"/>
    <s v="11185"/>
    <s v="รพ.เชียงม่วน"/>
    <s v="รพช."/>
    <s v="F2"/>
    <n v="30"/>
    <n v="12801"/>
    <x v="3"/>
    <x v="3"/>
    <n v="14750340.9"/>
    <n v="1833991"/>
    <n v="484637.52"/>
    <n v="567588.94999999995"/>
  </r>
  <r>
    <s v="01"/>
    <s v="พะเยา"/>
    <s v="11186"/>
    <s v="รพ.ดอกคำใต้"/>
    <s v="รพช."/>
    <s v="F2"/>
    <n v="60"/>
    <n v="47139"/>
    <x v="4"/>
    <x v="4"/>
    <n v="27625551.689999998"/>
    <n v="4330546.3499999996"/>
    <n v="1228677.53"/>
    <n v="1113967.8799999999"/>
  </r>
  <r>
    <s v="01"/>
    <s v="พะเยา"/>
    <s v="11187"/>
    <s v="รพ.ปง"/>
    <s v="รพช."/>
    <s v="F2"/>
    <n v="59"/>
    <n v="37347"/>
    <x v="4"/>
    <x v="4"/>
    <n v="21064680.079999998"/>
    <n v="3647077.62"/>
    <n v="912721.05"/>
    <n v="1101549.73"/>
  </r>
  <r>
    <s v="01"/>
    <s v="พะเยา"/>
    <s v="11188"/>
    <s v="รพ.แม่ใจ"/>
    <s v="รพช."/>
    <s v="F2"/>
    <n v="32"/>
    <n v="21723"/>
    <x v="3"/>
    <x v="3"/>
    <n v="16377030.759999998"/>
    <n v="3030520.91"/>
    <n v="423750.88"/>
    <n v="860454.67999999993"/>
  </r>
  <r>
    <s v="01"/>
    <s v="พะเยา"/>
    <s v="40744"/>
    <s v="รพ.ภูซาง"/>
    <s v="รพช."/>
    <s v="F3"/>
    <n v="0"/>
    <n v="22522"/>
    <x v="11"/>
    <x v="11"/>
    <n v="4537665.66"/>
    <n v="447423.41"/>
    <n v="262638"/>
    <n v="117175.51999999999"/>
  </r>
  <r>
    <s v="01"/>
    <s v="พะเยา"/>
    <s v="40745"/>
    <s v="รพ.ภูกามยาว"/>
    <s v="รพช."/>
    <s v="F3"/>
    <n v="0"/>
    <n v="14661"/>
    <x v="11"/>
    <x v="11"/>
    <n v="3651474.4699999997"/>
    <n v="664145.69999999995"/>
    <n v="687067.1"/>
    <n v="214624.39"/>
  </r>
  <r>
    <s v="01"/>
    <s v="แพร่"/>
    <s v="10715"/>
    <s v="รพ.แพร่"/>
    <s v="รพท."/>
    <s v="S"/>
    <n v="500"/>
    <n v="75046"/>
    <x v="10"/>
    <x v="10"/>
    <n v="169918842.92000002"/>
    <n v="75189838.390000001"/>
    <n v="4964414.25"/>
    <n v="29983611.02"/>
  </r>
  <r>
    <s v="01"/>
    <s v="แพร่"/>
    <s v="11166"/>
    <s v="รพ.ร้องกวาง"/>
    <s v="รพช."/>
    <s v="F2"/>
    <n v="40"/>
    <n v="34569"/>
    <x v="4"/>
    <x v="4"/>
    <n v="24440570.850000005"/>
    <n v="2778052.83"/>
    <n v="479214.2"/>
    <n v="743239.55"/>
  </r>
  <r>
    <s v="01"/>
    <s v="แพร่"/>
    <s v="11167"/>
    <s v="รพ.ลอง"/>
    <s v="รพช."/>
    <s v="F2"/>
    <n v="60"/>
    <n v="37594"/>
    <x v="4"/>
    <x v="4"/>
    <n v="18346445.07"/>
    <n v="3515178.13"/>
    <n v="595388.94999999995"/>
    <n v="1193297.75"/>
  </r>
  <r>
    <s v="01"/>
    <s v="แพร่"/>
    <s v="11169"/>
    <s v="รพ.สูงเม่น"/>
    <s v="รพช."/>
    <s v="F2"/>
    <n v="40"/>
    <n v="47819"/>
    <x v="4"/>
    <x v="4"/>
    <n v="25971663.109999999"/>
    <n v="4000618.48"/>
    <n v="626416.57999999996"/>
    <n v="1027257.97"/>
  </r>
  <r>
    <s v="01"/>
    <s v="แพร่"/>
    <s v="11170"/>
    <s v="รพ.สอง"/>
    <s v="รพช."/>
    <s v="F2"/>
    <n v="35"/>
    <n v="33944"/>
    <x v="4"/>
    <x v="4"/>
    <n v="21380634.66"/>
    <n v="3381973.82"/>
    <n v="645703.85"/>
    <n v="834637.95"/>
  </r>
  <r>
    <s v="01"/>
    <s v="แพร่"/>
    <s v="11171"/>
    <s v="รพ.วังชิ้น"/>
    <s v="รพช."/>
    <s v="F2"/>
    <n v="41"/>
    <n v="33979"/>
    <x v="4"/>
    <x v="4"/>
    <n v="16337735.069999998"/>
    <n v="2469647.7799999998"/>
    <n v="189104.58"/>
    <n v="521385.37"/>
  </r>
  <r>
    <s v="01"/>
    <s v="แพร่"/>
    <s v="11172"/>
    <s v="รพ.หนองม่วงไข่"/>
    <s v="รพช."/>
    <s v="F2"/>
    <n v="30"/>
    <n v="11003"/>
    <x v="3"/>
    <x v="3"/>
    <n v="15589647.780000001"/>
    <n v="1240280.8799999999"/>
    <n v="577796.80000000005"/>
    <n v="483883.51999999996"/>
  </r>
  <r>
    <s v="01"/>
    <s v="แพร่"/>
    <s v="11452"/>
    <s v="รพร.เด่นชัย"/>
    <s v="รพช."/>
    <s v="F1"/>
    <n v="38"/>
    <n v="25680"/>
    <x v="6"/>
    <x v="6"/>
    <n v="23352564.299999997"/>
    <n v="3388966.39"/>
    <n v="482496.39"/>
    <n v="933436.24"/>
  </r>
  <r>
    <s v="01"/>
    <s v="แม่ฮ่องสอน"/>
    <s v="10719"/>
    <s v="รพ.ศรีสังวาลย์"/>
    <s v="รพท."/>
    <s v="S"/>
    <n v="204"/>
    <n v="32013"/>
    <x v="12"/>
    <x v="12"/>
    <n v="64997837.239999995"/>
    <n v="12930745.01"/>
    <n v="2916126.3"/>
    <n v="7478186.7000000002"/>
  </r>
  <r>
    <s v="01"/>
    <s v="แม่ฮ่องสอน"/>
    <s v="11203"/>
    <s v="รพ.ขุนยวม"/>
    <s v="รพช."/>
    <s v="F2"/>
    <n v="34"/>
    <n v="16388"/>
    <x v="3"/>
    <x v="3"/>
    <n v="17098420.75"/>
    <n v="1910592.69"/>
    <n v="941645.3"/>
    <n v="679928.43"/>
  </r>
  <r>
    <s v="01"/>
    <s v="แม่ฮ่องสอน"/>
    <s v="11204"/>
    <s v="รพ.ปาย"/>
    <s v="รพช."/>
    <s v="F1"/>
    <n v="58"/>
    <n v="26361"/>
    <x v="6"/>
    <x v="6"/>
    <n v="25178556.769999996"/>
    <n v="3627887.95"/>
    <n v="1302066.05"/>
    <n v="1429361.0899999999"/>
  </r>
  <r>
    <s v="01"/>
    <s v="แม่ฮ่องสอน"/>
    <s v="11205"/>
    <s v="รพ.แม่สะเรียง"/>
    <s v="รพช."/>
    <s v="M2"/>
    <n v="107"/>
    <n v="40995"/>
    <x v="2"/>
    <x v="2"/>
    <n v="35906298.75"/>
    <n v="7200184.6100000003"/>
    <n v="4304025.25"/>
    <n v="2934739.0999999996"/>
  </r>
  <r>
    <s v="01"/>
    <s v="แม่ฮ่องสอน"/>
    <s v="11206"/>
    <s v="รพ.แม่ลาน้อย"/>
    <s v="รพช."/>
    <s v="F2"/>
    <n v="33"/>
    <n v="27651"/>
    <x v="3"/>
    <x v="3"/>
    <n v="18619985.670000002"/>
    <n v="2203961.9900000002"/>
    <n v="1569289.25"/>
    <n v="557996.50999999989"/>
  </r>
  <r>
    <s v="01"/>
    <s v="แม่ฮ่องสอน"/>
    <s v="11207"/>
    <s v="รพ.สบเมย"/>
    <s v="รพช."/>
    <s v="F2"/>
    <n v="32"/>
    <n v="33247"/>
    <x v="4"/>
    <x v="4"/>
    <n v="17189205.259999998"/>
    <n v="1313329.54"/>
    <n v="1200151.45"/>
    <n v="623466.90999999992"/>
  </r>
  <r>
    <s v="01"/>
    <s v="แม่ฮ่องสอน"/>
    <s v="11208"/>
    <s v="รพ.ปางมะผ้า"/>
    <s v="รพช."/>
    <s v="F2"/>
    <n v="36"/>
    <n v="15543"/>
    <x v="3"/>
    <x v="3"/>
    <n v="12120482.690000001"/>
    <n v="2152114.9500000002"/>
    <n v="1039678.4"/>
    <n v="431559.85"/>
  </r>
  <r>
    <s v="01"/>
    <s v="ลำปาง"/>
    <s v="10672"/>
    <s v="รพ.ลำปาง"/>
    <s v="รพศ."/>
    <s v="A"/>
    <n v="743"/>
    <n v="140330"/>
    <x v="0"/>
    <x v="0"/>
    <n v="306223942.83000004"/>
    <n v="163917708.66999999"/>
    <n v="9283692.2799999993"/>
    <n v="123299792.03"/>
  </r>
  <r>
    <s v="01"/>
    <s v="ลำปาง"/>
    <s v="11146"/>
    <s v="รพ.แม่เมาะ"/>
    <s v="รพช."/>
    <s v="F2"/>
    <n v="30"/>
    <n v="24625"/>
    <x v="3"/>
    <x v="3"/>
    <n v="18308970.259999998"/>
    <n v="2733993.81"/>
    <n v="189573.25"/>
    <n v="887990.3"/>
  </r>
  <r>
    <s v="01"/>
    <s v="ลำปาง"/>
    <s v="11147"/>
    <s v="รพ.เกาะคา"/>
    <s v="รพช."/>
    <s v="M2"/>
    <n v="135"/>
    <n v="38600"/>
    <x v="2"/>
    <x v="2"/>
    <n v="48271233.460000016"/>
    <n v="7394348.54"/>
    <n v="2112137.2599999998"/>
    <n v="6045747.21"/>
  </r>
  <r>
    <s v="01"/>
    <s v="ลำปาง"/>
    <s v="11148"/>
    <s v="รพ.เสริมงาม"/>
    <s v="รพช."/>
    <s v="F2"/>
    <n v="30"/>
    <n v="23768"/>
    <x v="3"/>
    <x v="3"/>
    <n v="17597778.660000004"/>
    <n v="2234393.96"/>
    <n v="466013.87"/>
    <n v="613477.86"/>
  </r>
  <r>
    <s v="01"/>
    <s v="ลำปาง"/>
    <s v="11149"/>
    <s v="รพ.งาว"/>
    <s v="รพช."/>
    <s v="F2"/>
    <n v="40"/>
    <n v="38089"/>
    <x v="4"/>
    <x v="4"/>
    <n v="20213429.77"/>
    <n v="2859590.5"/>
    <n v="426299.85"/>
    <n v="981526.30999999994"/>
  </r>
  <r>
    <s v="01"/>
    <s v="ลำปาง"/>
    <s v="11150"/>
    <s v="รพ.แจ้ห่ม"/>
    <s v="รพช."/>
    <s v="F2"/>
    <n v="30"/>
    <n v="26102"/>
    <x v="3"/>
    <x v="3"/>
    <n v="19831890.529999997"/>
    <n v="2302541.98"/>
    <n v="292124.03000000003"/>
    <n v="757768.62"/>
  </r>
  <r>
    <s v="01"/>
    <s v="ลำปาง"/>
    <s v="11151"/>
    <s v="รพ.วังเหนือ"/>
    <s v="รพช."/>
    <s v="F2"/>
    <n v="30"/>
    <n v="31868"/>
    <x v="4"/>
    <x v="4"/>
    <n v="18437690.299999997"/>
    <n v="3058405.46"/>
    <n v="1121512.06"/>
    <n v="1055876.26"/>
  </r>
  <r>
    <s v="01"/>
    <s v="ลำปาง"/>
    <s v="11152"/>
    <s v="รพ.เถิน"/>
    <s v="รพช."/>
    <s v="M2"/>
    <n v="73"/>
    <n v="41113"/>
    <x v="13"/>
    <x v="13"/>
    <n v="33331637.340000004"/>
    <n v="5867366.1699999999"/>
    <n v="1354449.1"/>
    <n v="2714748.42"/>
  </r>
  <r>
    <s v="01"/>
    <s v="ลำปาง"/>
    <s v="11153"/>
    <s v="รพ.แม่พริก"/>
    <s v="รพช."/>
    <s v="F2"/>
    <n v="8"/>
    <n v="10768"/>
    <x v="3"/>
    <x v="3"/>
    <n v="10577435.84"/>
    <n v="1148170.71"/>
    <n v="92017.8"/>
    <n v="191215.24999999997"/>
  </r>
  <r>
    <s v="01"/>
    <s v="ลำปาง"/>
    <s v="11154"/>
    <s v="รพ.แม่ทะ"/>
    <s v="รพช."/>
    <s v="F2"/>
    <n v="30"/>
    <n v="38215"/>
    <x v="4"/>
    <x v="4"/>
    <n v="19852502.369999997"/>
    <n v="2639033.2599999998"/>
    <n v="526475.73"/>
    <n v="535693.62"/>
  </r>
  <r>
    <s v="01"/>
    <s v="ลำปาง"/>
    <s v="11155"/>
    <s v="รพ.สบปราบ"/>
    <s v="รพช."/>
    <s v="F2"/>
    <n v="30"/>
    <n v="20622"/>
    <x v="3"/>
    <x v="3"/>
    <n v="15132358.76"/>
    <n v="2040144.07"/>
    <n v="250492.75"/>
    <n v="481591.13"/>
  </r>
  <r>
    <s v="01"/>
    <s v="ลำปาง"/>
    <s v="11156"/>
    <s v="รพ.ห้างฉัตร"/>
    <s v="รพช."/>
    <s v="F2"/>
    <n v="30"/>
    <n v="33374"/>
    <x v="4"/>
    <x v="4"/>
    <n v="22365336.319999997"/>
    <n v="3227319.24"/>
    <n v="348460.4"/>
    <n v="726949.05"/>
  </r>
  <r>
    <s v="01"/>
    <s v="ลำปาง"/>
    <s v="11157"/>
    <s v="รพ.เมืองปาน"/>
    <s v="รพช."/>
    <s v="F2"/>
    <n v="30"/>
    <n v="23821"/>
    <x v="3"/>
    <x v="3"/>
    <n v="16262160.890000002"/>
    <n v="1850430.57"/>
    <n v="363613.96"/>
    <n v="352435.67"/>
  </r>
  <r>
    <s v="01"/>
    <s v="ลำพูน"/>
    <s v="10714"/>
    <s v="รพ.ลำพูน"/>
    <s v="รพท."/>
    <s v="S"/>
    <n v="398"/>
    <n v="76791"/>
    <x v="12"/>
    <x v="12"/>
    <n v="153854751.32999998"/>
    <n v="59326647.689999998"/>
    <n v="8201312.4500000002"/>
    <n v="32362975.41"/>
  </r>
  <r>
    <s v="01"/>
    <s v="ลำพูน"/>
    <s v="11140"/>
    <s v="รพ.แม่ทา"/>
    <s v="รพช."/>
    <s v="F2"/>
    <n v="31"/>
    <n v="27590"/>
    <x v="3"/>
    <x v="3"/>
    <n v="16541941.93"/>
    <n v="1585700.98"/>
    <n v="568345.66"/>
    <n v="508376.85"/>
  </r>
  <r>
    <s v="01"/>
    <s v="ลำพูน"/>
    <s v="11141"/>
    <s v="รพ.บ้านโฮ่ง"/>
    <s v="รพช."/>
    <s v="F2"/>
    <n v="30"/>
    <n v="26964"/>
    <x v="3"/>
    <x v="3"/>
    <n v="18981985.07"/>
    <n v="2223528.42"/>
    <n v="1255191.6100000001"/>
    <n v="616903.84000000008"/>
  </r>
  <r>
    <s v="01"/>
    <s v="ลำพูน"/>
    <s v="11142"/>
    <s v="รพ.ลี้"/>
    <s v="รพช."/>
    <s v="F1"/>
    <n v="71"/>
    <n v="53849"/>
    <x v="1"/>
    <x v="1"/>
    <n v="30806348.859999999"/>
    <n v="5022090.68"/>
    <n v="1412638.8"/>
    <n v="1457633.9700000002"/>
  </r>
  <r>
    <s v="01"/>
    <s v="ลำพูน"/>
    <s v="11143"/>
    <s v="รพ.ทุ่งหัวช้าง"/>
    <s v="รพช."/>
    <s v="F2"/>
    <n v="30"/>
    <n v="16800"/>
    <x v="3"/>
    <x v="3"/>
    <n v="16432344"/>
    <n v="984463.02"/>
    <n v="450432.3"/>
    <n v="415137.01"/>
  </r>
  <r>
    <s v="01"/>
    <s v="ลำพูน"/>
    <s v="11144"/>
    <s v="รพ.ป่าซาง"/>
    <s v="รพช."/>
    <s v="F1"/>
    <n v="0"/>
    <n v="37215"/>
    <x v="6"/>
    <x v="6"/>
    <n v="26328515.390000001"/>
    <n v="5369531.2999999998"/>
    <n v="1480199.17"/>
    <n v="1337898.1499999999"/>
  </r>
  <r>
    <s v="01"/>
    <s v="ลำพูน"/>
    <s v="11145"/>
    <s v="รพ.บ้านธิ"/>
    <s v="รพช."/>
    <s v="F2"/>
    <n v="30"/>
    <n v="11366"/>
    <x v="3"/>
    <x v="3"/>
    <n v="15125498.889999999"/>
    <n v="995280.75"/>
    <n v="402270.19"/>
    <n v="333570.58999999997"/>
  </r>
  <r>
    <s v="01"/>
    <s v="ลำพูน"/>
    <s v="24956"/>
    <s v="รพ.เวียงหนองล่อง"/>
    <s v="รพช."/>
    <s v="F3"/>
    <n v="10"/>
    <n v="12163"/>
    <x v="7"/>
    <x v="7"/>
    <n v="10569838.370000001"/>
    <n v="1216481.6000000001"/>
    <n v="534585"/>
    <n v="408533.29"/>
  </r>
  <r>
    <s v="02"/>
    <s v="ตาก"/>
    <s v="10722"/>
    <s v="รพ.สมเด็จพระเจ้าตากสินมหาราช"/>
    <s v="รพท."/>
    <s v="S"/>
    <n v="310"/>
    <n v="73359"/>
    <x v="12"/>
    <x v="12"/>
    <n v="110918310.70999998"/>
    <n v="37496955.659999996"/>
    <n v="7176544.8700000001"/>
    <n v="22281504.220000003"/>
  </r>
  <r>
    <s v="02"/>
    <s v="ตาก"/>
    <s v="10723"/>
    <s v="รพ.แม่สอด"/>
    <s v="รพท."/>
    <s v="S"/>
    <n v="420"/>
    <n v="78319"/>
    <x v="10"/>
    <x v="10"/>
    <n v="125042670.93999998"/>
    <n v="43418996.75"/>
    <n v="7552865.7300000004"/>
    <n v="20505171.48"/>
  </r>
  <r>
    <s v="02"/>
    <s v="ตาก"/>
    <s v="11238"/>
    <s v="รพ.บ้านตาก"/>
    <s v="รพช."/>
    <s v="F2"/>
    <n v="60"/>
    <n v="33195"/>
    <x v="4"/>
    <x v="4"/>
    <n v="22567271.900000002"/>
    <n v="3316933.88"/>
    <n v="1358911.55"/>
    <n v="1315356.5"/>
  </r>
  <r>
    <s v="02"/>
    <s v="ตาก"/>
    <s v="11239"/>
    <s v="รพ.สามเงา"/>
    <s v="รพช."/>
    <s v="F2"/>
    <n v="36"/>
    <n v="23976"/>
    <x v="3"/>
    <x v="3"/>
    <n v="18471213.91"/>
    <n v="3956064.14"/>
    <n v="877550"/>
    <n v="727572.89999999991"/>
  </r>
  <r>
    <s v="02"/>
    <s v="ตาก"/>
    <s v="11240"/>
    <s v="รพ.แม่ระมาด"/>
    <s v="รพช."/>
    <s v="M2"/>
    <n v="120"/>
    <n v="40933"/>
    <x v="2"/>
    <x v="2"/>
    <n v="42684636.859999999"/>
    <n v="7731652.75"/>
    <n v="4075300"/>
    <n v="3339225.2199999997"/>
  </r>
  <r>
    <s v="02"/>
    <s v="ตาก"/>
    <s v="11241"/>
    <s v="รพ.ท่าสองยาง"/>
    <s v="รพช."/>
    <s v="M2"/>
    <n v="80"/>
    <n v="63834"/>
    <x v="13"/>
    <x v="13"/>
    <n v="30143397.479999997"/>
    <n v="7314227.7400000002"/>
    <n v="2353527.35"/>
    <n v="1566838.5599999998"/>
  </r>
  <r>
    <s v="02"/>
    <s v="ตาก"/>
    <s v="11242"/>
    <s v="รพ.พบพระ"/>
    <s v="รพช."/>
    <s v="F1"/>
    <n v="85"/>
    <n v="51188"/>
    <x v="6"/>
    <x v="6"/>
    <n v="32784449.620000001"/>
    <n v="4863522.7699999996"/>
    <n v="3587345.79"/>
    <n v="4686232.0999999996"/>
  </r>
  <r>
    <s v="02"/>
    <s v="ตาก"/>
    <s v="11243"/>
    <s v="รพ.อุ้มผาง"/>
    <s v="รพช."/>
    <s v="M2"/>
    <n v="64"/>
    <n v="27373"/>
    <x v="13"/>
    <x v="13"/>
    <n v="34107378.140000001"/>
    <n v="3261333.89"/>
    <n v="1685298.09"/>
    <n v="2970231.01"/>
  </r>
  <r>
    <s v="02"/>
    <s v="ตาก"/>
    <s v="27443"/>
    <s v="รพ.วังเจ้า"/>
    <s v="รพช."/>
    <s v="F3"/>
    <n v="12"/>
    <n v="25866"/>
    <x v="14"/>
    <x v="14"/>
    <n v="12044809.210000001"/>
    <n v="1952596.47"/>
    <n v="1030866.5"/>
    <n v="574946.46"/>
  </r>
  <r>
    <s v="02"/>
    <s v="พิษณุโลก"/>
    <s v="10676"/>
    <s v="รพ.พุทธชินราช"/>
    <s v="รพศ."/>
    <s v="A"/>
    <n v="913"/>
    <n v="149397"/>
    <x v="0"/>
    <x v="0"/>
    <n v="369645836.19"/>
    <n v="216762497.81"/>
    <n v="19147433"/>
    <n v="67644185.810000002"/>
  </r>
  <r>
    <s v="02"/>
    <s v="พิษณุโลก"/>
    <s v="11251"/>
    <s v="รพ.ชาติตระการ"/>
    <s v="รพช."/>
    <s v="F2"/>
    <n v="30"/>
    <n v="31458"/>
    <x v="4"/>
    <x v="4"/>
    <n v="20085100.600000001"/>
    <n v="2566984.17"/>
    <n v="1049345.8"/>
    <n v="787245.45"/>
  </r>
  <r>
    <s v="02"/>
    <s v="พิษณุโลก"/>
    <s v="11252"/>
    <s v="รพ.บางระกำ"/>
    <s v="รพช."/>
    <s v="F2"/>
    <n v="56"/>
    <n v="70750"/>
    <x v="5"/>
    <x v="5"/>
    <n v="26204702.560000006"/>
    <n v="5760554.8700000001"/>
    <n v="1542346.5"/>
    <n v="2220944.9499999997"/>
  </r>
  <r>
    <s v="02"/>
    <s v="พิษณุโลก"/>
    <s v="11253"/>
    <s v="รพ.บางกระทุ่ม"/>
    <s v="รพช."/>
    <s v="F2"/>
    <n v="30"/>
    <n v="33930"/>
    <x v="4"/>
    <x v="4"/>
    <n v="21828865.109999999"/>
    <n v="5310394.09"/>
    <n v="1592450.03"/>
    <n v="2219696.36"/>
  </r>
  <r>
    <s v="02"/>
    <s v="พิษณุโลก"/>
    <s v="11254"/>
    <s v="รพ.พรหมพิราม"/>
    <s v="รพช."/>
    <s v="F2"/>
    <n v="84"/>
    <n v="59768"/>
    <x v="5"/>
    <x v="5"/>
    <n v="25511889.560000002"/>
    <n v="4212140.42"/>
    <n v="1769748.8"/>
    <n v="1070289.26"/>
  </r>
  <r>
    <s v="02"/>
    <s v="พิษณุโลก"/>
    <s v="11255"/>
    <s v="รพ.วัดโบสถ์"/>
    <s v="รพช."/>
    <s v="F2"/>
    <n v="34"/>
    <n v="26668"/>
    <x v="3"/>
    <x v="3"/>
    <n v="21412104.870000001"/>
    <n v="3229154.49"/>
    <n v="2116243.75"/>
    <n v="859175.38"/>
  </r>
  <r>
    <s v="02"/>
    <s v="พิษณุโลก"/>
    <s v="11256"/>
    <s v="รพ.วังทอง"/>
    <s v="รพช."/>
    <s v="F1"/>
    <n v="68"/>
    <n v="92280"/>
    <x v="1"/>
    <x v="1"/>
    <n v="37044496.520000003"/>
    <n v="8456813.3900000006"/>
    <n v="3929168.12"/>
    <n v="2885332.1100000003"/>
  </r>
  <r>
    <s v="02"/>
    <s v="พิษณุโลก"/>
    <s v="11257"/>
    <s v="รพ.เนินมะปราง"/>
    <s v="รพช."/>
    <s v="F2"/>
    <n v="30"/>
    <n v="44831"/>
    <x v="4"/>
    <x v="4"/>
    <n v="19868097.389999997"/>
    <n v="2823702.31"/>
    <n v="571571.15"/>
    <n v="1166985.1800000002"/>
  </r>
  <r>
    <s v="02"/>
    <s v="พิษณุโลก"/>
    <s v="11455"/>
    <s v="รพร.นครไทย"/>
    <s v="รพช."/>
    <s v="M2"/>
    <n v="73"/>
    <n v="67537"/>
    <x v="13"/>
    <x v="13"/>
    <n v="40352021.780000001"/>
    <n v="9431407.7300000004"/>
    <n v="2532371.9"/>
    <n v="3875398.84"/>
  </r>
  <r>
    <s v="02"/>
    <s v="เพชรบูรณ์"/>
    <s v="10727"/>
    <s v="รพ.เพชรบูรณ์"/>
    <s v="รพท."/>
    <s v="S"/>
    <n v="576"/>
    <n v="147755"/>
    <x v="10"/>
    <x v="10"/>
    <n v="172858161.78"/>
    <n v="45398655.020000003"/>
    <n v="3275636.89"/>
    <n v="32905172.050000001"/>
  </r>
  <r>
    <s v="02"/>
    <s v="เพชรบูรณ์"/>
    <s v="11264"/>
    <s v="รพ.ชนแดน"/>
    <s v="รพช."/>
    <s v="F2"/>
    <n v="74"/>
    <n v="58638"/>
    <x v="4"/>
    <x v="4"/>
    <n v="24998038.219999999"/>
    <n v="2926052.82"/>
    <n v="1061379.25"/>
    <n v="958868.60000000009"/>
  </r>
  <r>
    <s v="02"/>
    <s v="เพชรบูรณ์"/>
    <s v="11265"/>
    <s v="รพ.หล่มสัก"/>
    <s v="รพช."/>
    <s v="M2"/>
    <n v="205"/>
    <n v="114340"/>
    <x v="2"/>
    <x v="2"/>
    <n v="55080348.939999998"/>
    <n v="21120649.399999999"/>
    <n v="2080639.5"/>
    <n v="6643908.3500000006"/>
  </r>
  <r>
    <s v="02"/>
    <s v="เพชรบูรณ์"/>
    <s v="11266"/>
    <s v="รพ.วิเชียรบุรี"/>
    <s v="รพท."/>
    <s v="M1"/>
    <n v="241"/>
    <n v="100711"/>
    <x v="9"/>
    <x v="9"/>
    <n v="68503128.710000008"/>
    <n v="14550807.810000001"/>
    <n v="1273235.3999999999"/>
    <n v="7776484.2199999997"/>
  </r>
  <r>
    <s v="02"/>
    <s v="เพชรบูรณ์"/>
    <s v="11267"/>
    <s v="รพ.ศรีเทพ"/>
    <s v="รพช."/>
    <s v="F2"/>
    <n v="82"/>
    <n v="48012"/>
    <x v="4"/>
    <x v="4"/>
    <n v="23367146.330000002"/>
    <n v="3992835.98"/>
    <n v="1339021.71"/>
    <n v="1335977.42"/>
  </r>
  <r>
    <s v="02"/>
    <s v="เพชรบูรณ์"/>
    <s v="11268"/>
    <s v="รพ.หนองไผ่"/>
    <s v="รพช."/>
    <s v="F1"/>
    <n v="142"/>
    <n v="78734"/>
    <x v="1"/>
    <x v="1"/>
    <n v="38672290.630000003"/>
    <n v="7279469.0199999996"/>
    <n v="1123049.6599999999"/>
    <n v="2320669.4699999997"/>
  </r>
  <r>
    <s v="02"/>
    <s v="เพชรบูรณ์"/>
    <s v="11269"/>
    <s v="รพ.บึงสามพัน"/>
    <s v="รพช."/>
    <s v="F2"/>
    <n v="90"/>
    <n v="51016"/>
    <x v="4"/>
    <x v="4"/>
    <n v="42285422.579999998"/>
    <n v="5380477.1900000004"/>
    <n v="3748759.35"/>
    <n v="1619176.27"/>
  </r>
  <r>
    <s v="02"/>
    <s v="เพชรบูรณ์"/>
    <s v="11270"/>
    <s v="รพ.น้ำหนาว"/>
    <s v="รพช."/>
    <s v="F3"/>
    <n v="21"/>
    <n v="14322"/>
    <x v="7"/>
    <x v="7"/>
    <n v="10524024.75"/>
    <n v="1066599.8700000001"/>
    <n v="242264.3"/>
    <n v="305508.12"/>
  </r>
  <r>
    <s v="02"/>
    <s v="เพชรบูรณ์"/>
    <s v="11271"/>
    <s v="รพ.วังโป่ง"/>
    <s v="รพช."/>
    <s v="F2"/>
    <n v="42"/>
    <n v="26860"/>
    <x v="3"/>
    <x v="3"/>
    <n v="18698785.449999999"/>
    <n v="2801108.45"/>
    <n v="1517331"/>
    <n v="1024178.41"/>
  </r>
  <r>
    <s v="02"/>
    <s v="เพชรบูรณ์"/>
    <s v="11272"/>
    <s v="รพ.เขาค้อ"/>
    <s v="รพช."/>
    <s v="F2"/>
    <n v="38"/>
    <n v="31817"/>
    <x v="4"/>
    <x v="4"/>
    <n v="18824537.870000001"/>
    <n v="2683797.56"/>
    <n v="2111669.11"/>
    <n v="1332523.54"/>
  </r>
  <r>
    <s v="02"/>
    <s v="เพชรบูรณ์"/>
    <s v="11457"/>
    <s v="รพร.หล่มเก่า"/>
    <s v="รพช."/>
    <s v="F1"/>
    <n v="128"/>
    <n v="49427"/>
    <x v="6"/>
    <x v="6"/>
    <n v="35293212.689999998"/>
    <n v="10080392.84"/>
    <n v="3326181.1"/>
    <n v="1992934.6400000001"/>
  </r>
  <r>
    <s v="02"/>
    <s v="สุโขทัย"/>
    <s v="10724"/>
    <s v="รพ.สุโขทัย"/>
    <s v="รพท."/>
    <s v="S"/>
    <n v="323"/>
    <n v="73983"/>
    <x v="12"/>
    <x v="12"/>
    <n v="100457772.90000002"/>
    <n v="25902089.899999999"/>
    <n v="2261994"/>
    <n v="18895843.059999999"/>
  </r>
  <r>
    <s v="02"/>
    <s v="สุโขทัย"/>
    <s v="10725"/>
    <s v="รพ.ศรีสังวรสุโขทัย"/>
    <s v="รพท."/>
    <s v="M1"/>
    <n v="307"/>
    <n v="53549"/>
    <x v="9"/>
    <x v="9"/>
    <n v="95813565.469999984"/>
    <n v="20606749.07"/>
    <n v="2727247.46"/>
    <n v="13542771.780000001"/>
  </r>
  <r>
    <s v="02"/>
    <s v="สุโขทัย"/>
    <s v="11244"/>
    <s v="รพ.บ้านด่านลานหอย"/>
    <s v="รพช."/>
    <s v="F2"/>
    <n v="38"/>
    <n v="35878"/>
    <x v="4"/>
    <x v="4"/>
    <n v="19558092.23"/>
    <n v="1345052.26"/>
    <n v="1538952"/>
    <n v="1002760.79"/>
  </r>
  <r>
    <s v="02"/>
    <s v="สุโขทัย"/>
    <s v="11245"/>
    <s v="รพ.คีรีมาศ"/>
    <s v="รพช."/>
    <s v="F2"/>
    <n v="69"/>
    <n v="42258"/>
    <x v="4"/>
    <x v="4"/>
    <n v="21073432.509999998"/>
    <n v="3502180.73"/>
    <n v="1220006.5"/>
    <n v="1141885.56"/>
  </r>
  <r>
    <s v="02"/>
    <s v="สุโขทัย"/>
    <s v="11246"/>
    <s v="รพ.กงไกรลาศ"/>
    <s v="รพช."/>
    <s v="F2"/>
    <n v="34"/>
    <n v="46549"/>
    <x v="4"/>
    <x v="4"/>
    <n v="19905327.68"/>
    <n v="2408609.91"/>
    <n v="2123020"/>
    <n v="1056120.45"/>
  </r>
  <r>
    <s v="02"/>
    <s v="สุโขทัย"/>
    <s v="11247"/>
    <s v="รพ.ศรีสัชนาลัย"/>
    <s v="รพช."/>
    <s v="F1"/>
    <n v="74"/>
    <n v="65837"/>
    <x v="1"/>
    <x v="1"/>
    <n v="26825184.73"/>
    <n v="7009945.5300000003"/>
    <n v="474564.9"/>
    <n v="1419688.99"/>
  </r>
  <r>
    <s v="02"/>
    <s v="สุโขทัย"/>
    <s v="11248"/>
    <s v="รพ.สวรรคโลก"/>
    <s v="รพช."/>
    <s v="M2"/>
    <n v="125"/>
    <n v="61080"/>
    <x v="2"/>
    <x v="2"/>
    <n v="37362493.230000004"/>
    <n v="9347946.8499999996"/>
    <n v="2866140.6"/>
    <n v="2756157.7199999997"/>
  </r>
  <r>
    <s v="02"/>
    <s v="สุโขทัย"/>
    <s v="11249"/>
    <s v="รพ.ศรีนคร"/>
    <s v="รพช."/>
    <s v="F2"/>
    <n v="30"/>
    <n v="19655"/>
    <x v="3"/>
    <x v="3"/>
    <n v="16389512.009999998"/>
    <n v="1881772.8"/>
    <n v="1257570.1200000001"/>
    <n v="529424.57000000007"/>
  </r>
  <r>
    <s v="02"/>
    <s v="สุโขทัย"/>
    <s v="11250"/>
    <s v="รพ.ทุ่งเสลี่ยม"/>
    <s v="รพช."/>
    <s v="F2"/>
    <n v="38"/>
    <n v="34342"/>
    <x v="4"/>
    <x v="4"/>
    <n v="16958403.859999999"/>
    <n v="2997755.1"/>
    <n v="1230377.1000000001"/>
    <n v="1268505.1500000001"/>
  </r>
  <r>
    <s v="02"/>
    <s v="อุตรดิตถ์"/>
    <s v="10673"/>
    <s v="รพ.อุตรดิตถ์"/>
    <s v="รพศ."/>
    <s v="A"/>
    <n v="655"/>
    <n v="99793"/>
    <x v="15"/>
    <x v="15"/>
    <n v="227039529.99000001"/>
    <n v="119566933.95999999"/>
    <n v="489403.53"/>
    <n v="23844991.770000003"/>
  </r>
  <r>
    <s v="02"/>
    <s v="อุตรดิตถ์"/>
    <s v="11158"/>
    <s v="รพ.ตรอน"/>
    <s v="รพช."/>
    <s v="F2"/>
    <n v="34"/>
    <n v="24365"/>
    <x v="3"/>
    <x v="3"/>
    <n v="19949299.41"/>
    <n v="3148491.61"/>
    <n v="1047407"/>
    <n v="714754.47"/>
  </r>
  <r>
    <s v="02"/>
    <s v="อุตรดิตถ์"/>
    <s v="11159"/>
    <s v="รพ.ท่าปลา"/>
    <s v="รพช."/>
    <s v="F2"/>
    <n v="30"/>
    <n v="29751"/>
    <x v="3"/>
    <x v="3"/>
    <n v="21938105.239999998"/>
    <n v="2075579.29"/>
    <n v="886616.43"/>
    <n v="1236531.3500000001"/>
  </r>
  <r>
    <s v="02"/>
    <s v="อุตรดิตถ์"/>
    <s v="11160"/>
    <s v="รพ.น้ำปาด"/>
    <s v="รพช."/>
    <s v="F1"/>
    <n v="36"/>
    <n v="25707"/>
    <x v="6"/>
    <x v="6"/>
    <n v="20476846.07"/>
    <n v="3843044.54"/>
    <n v="1734037.49"/>
    <n v="1098307.3799999999"/>
  </r>
  <r>
    <s v="02"/>
    <s v="อุตรดิตถ์"/>
    <s v="11161"/>
    <s v="รพ.ฟากท่า"/>
    <s v="รพช."/>
    <s v="F2"/>
    <n v="30"/>
    <n v="9460"/>
    <x v="3"/>
    <x v="3"/>
    <n v="12485264.290000001"/>
    <n v="636746.17000000004"/>
    <n v="220941.75"/>
    <n v="460322.15"/>
  </r>
  <r>
    <s v="02"/>
    <s v="อุตรดิตถ์"/>
    <s v="11162"/>
    <s v="รพ.บ้านโคก"/>
    <s v="รพช."/>
    <s v="F2"/>
    <n v="30"/>
    <n v="10192"/>
    <x v="3"/>
    <x v="3"/>
    <n v="11605252"/>
    <n v="1128722.8999999999"/>
    <n v="639050.5"/>
    <n v="334535.83"/>
  </r>
  <r>
    <s v="02"/>
    <s v="อุตรดิตถ์"/>
    <s v="11163"/>
    <s v="รพ.พิชัย"/>
    <s v="รพช."/>
    <s v="F2"/>
    <n v="60"/>
    <n v="52696"/>
    <x v="4"/>
    <x v="4"/>
    <n v="24528588.150000002"/>
    <n v="4626832.5"/>
    <n v="3006524.94"/>
    <n v="1447032.7"/>
  </r>
  <r>
    <s v="02"/>
    <s v="อุตรดิตถ์"/>
    <s v="11164"/>
    <s v="รพ.ลับแล"/>
    <s v="รพช."/>
    <s v="F2"/>
    <n v="30"/>
    <n v="37031"/>
    <x v="4"/>
    <x v="4"/>
    <n v="23554407.509999994"/>
    <n v="3916111.31"/>
    <n v="3013081.85"/>
    <n v="1015326.5499999999"/>
  </r>
  <r>
    <s v="02"/>
    <s v="อุตรดิตถ์"/>
    <s v="11165"/>
    <s v="รพ.ทองแสนขัน"/>
    <s v="รพช."/>
    <s v="F2"/>
    <n v="35"/>
    <n v="22027"/>
    <x v="3"/>
    <x v="3"/>
    <n v="16119326.020000001"/>
    <n v="1947102.66"/>
    <n v="1991983.49"/>
    <n v="959285.63000000012"/>
  </r>
  <r>
    <s v="03"/>
    <s v="กำแพงเพขร"/>
    <s v="10721"/>
    <s v="รพ.กำแพงเพชร"/>
    <s v="รพท."/>
    <s v="S"/>
    <n v="468"/>
    <n v="147025"/>
    <x v="10"/>
    <x v="10"/>
    <n v="169298449.23999998"/>
    <n v="50885108.729999997"/>
    <n v="7152204.7800000003"/>
    <n v="38801114.659999996"/>
  </r>
  <r>
    <s v="03"/>
    <s v="กำแพงเพขร"/>
    <s v="11228"/>
    <s v="รพ.ทุ่งโพธิ์ทะเล"/>
    <s v="รพช."/>
    <s v="F3"/>
    <n v="10"/>
    <n v="12881"/>
    <x v="7"/>
    <x v="7"/>
    <n v="8794215.1400000006"/>
    <n v="1345116.7"/>
    <n v="1561955"/>
    <n v="300092.58"/>
  </r>
  <r>
    <s v="03"/>
    <s v="กำแพงเพขร"/>
    <s v="11229"/>
    <s v="รพ.ไทรงาม"/>
    <s v="รพช."/>
    <s v="F2"/>
    <n v="30"/>
    <n v="33220"/>
    <x v="4"/>
    <x v="4"/>
    <n v="16206890.170000002"/>
    <n v="2978971.84"/>
    <n v="2620523"/>
    <n v="713492.32000000007"/>
  </r>
  <r>
    <s v="03"/>
    <s v="กำแพงเพขร"/>
    <s v="11230"/>
    <s v="รพ.คลองลาน"/>
    <s v="รพช."/>
    <s v="F2"/>
    <n v="60"/>
    <n v="45699"/>
    <x v="4"/>
    <x v="4"/>
    <n v="22068893.809999999"/>
    <n v="4556550.82"/>
    <n v="2754860.15"/>
    <n v="3201656.89"/>
  </r>
  <r>
    <s v="03"/>
    <s v="กำแพงเพขร"/>
    <s v="11231"/>
    <s v="รพ.ขาณุวรลักษบุรี"/>
    <s v="รพช."/>
    <s v="M2"/>
    <n v="90"/>
    <n v="68583"/>
    <x v="13"/>
    <x v="13"/>
    <n v="33539477.379999999"/>
    <n v="9188222.3800000008"/>
    <n v="7766408.8200000003"/>
    <n v="2237160.63"/>
  </r>
  <r>
    <s v="03"/>
    <s v="กำแพงเพขร"/>
    <s v="11232"/>
    <s v="รพ.คลองขลุง"/>
    <s v="รพช."/>
    <s v="F1"/>
    <n v="90"/>
    <n v="54260"/>
    <x v="1"/>
    <x v="1"/>
    <n v="26463604.249999996"/>
    <n v="7298380.2000000002"/>
    <n v="7776762"/>
    <n v="1924143.1400000001"/>
  </r>
  <r>
    <s v="03"/>
    <s v="กำแพงเพขร"/>
    <s v="11233"/>
    <s v="รพ.พรานกระต่าย"/>
    <s v="รพช."/>
    <s v="F2"/>
    <n v="60"/>
    <n v="50825"/>
    <x v="4"/>
    <x v="4"/>
    <n v="23693408.050000004"/>
    <n v="2873324.04"/>
    <n v="4667041.5"/>
    <n v="1127887.2"/>
  </r>
  <r>
    <s v="03"/>
    <s v="กำแพงเพขร"/>
    <s v="11234"/>
    <s v="รพ.ลานกระบือ"/>
    <s v="รพช."/>
    <s v="F2"/>
    <n v="30"/>
    <n v="29721"/>
    <x v="3"/>
    <x v="3"/>
    <n v="16504363.74"/>
    <n v="2389138.31"/>
    <n v="3219266"/>
    <n v="1429575.53"/>
  </r>
  <r>
    <s v="03"/>
    <s v="กำแพงเพขร"/>
    <s v="11235"/>
    <s v="รพ.ทรายทองวัฒนา"/>
    <s v="รพช."/>
    <s v="F2"/>
    <n v="30"/>
    <n v="21557"/>
    <x v="3"/>
    <x v="3"/>
    <n v="14821428.99"/>
    <n v="2170839.7000000002"/>
    <n v="2321378"/>
    <n v="1322095.75"/>
  </r>
  <r>
    <s v="03"/>
    <s v="กำแพงเพขร"/>
    <s v="11236"/>
    <s v="รพ.ปางศิลาทอง"/>
    <s v="รพช."/>
    <s v="F2"/>
    <n v="30"/>
    <n v="23680"/>
    <x v="3"/>
    <x v="3"/>
    <n v="12001176"/>
    <n v="1857696.21"/>
    <n v="1931883.92"/>
    <n v="885540.02"/>
  </r>
  <r>
    <s v="03"/>
    <s v="กำแพงเพขร"/>
    <s v="14135"/>
    <s v="รพ.บึงสามัคคี"/>
    <s v="รพช."/>
    <s v="F2"/>
    <n v="30"/>
    <n v="19339"/>
    <x v="3"/>
    <x v="3"/>
    <n v="12937462.940000001"/>
    <n v="1177317.28"/>
    <n v="2742666"/>
    <n v="654622.85"/>
  </r>
  <r>
    <s v="03"/>
    <s v="กำแพงเพขร"/>
    <s v="28010"/>
    <s v="รพ.โกสัมพีนคร"/>
    <s v="รพช."/>
    <s v="F3"/>
    <n v="10"/>
    <n v="22702"/>
    <x v="11"/>
    <x v="11"/>
    <n v="9175144.2400000002"/>
    <n v="1371228.47"/>
    <n v="1050012"/>
    <n v="494513.46"/>
  </r>
  <r>
    <s v="03"/>
    <s v="ชัยนาท"/>
    <s v="10694"/>
    <s v="รพ.ชัยนาทนเรนทร"/>
    <s v="รพท."/>
    <s v="S"/>
    <n v="348"/>
    <n v="50124"/>
    <x v="12"/>
    <x v="12"/>
    <n v="110204536.14000002"/>
    <n v="29649779.66"/>
    <n v="6415001.6799999997"/>
    <n v="11656202.459999999"/>
  </r>
  <r>
    <s v="03"/>
    <s v="ชัยนาท"/>
    <s v="10802"/>
    <s v="รพ.มโนรมย์"/>
    <s v="รพช."/>
    <s v="F2"/>
    <n v="30"/>
    <n v="22956"/>
    <x v="3"/>
    <x v="3"/>
    <n v="17174060.079999998"/>
    <n v="2136666.2200000002"/>
    <n v="481667.2"/>
    <n v="635834.53"/>
  </r>
  <r>
    <s v="03"/>
    <s v="ชัยนาท"/>
    <s v="10803"/>
    <s v="รพ.วัดสิงห์"/>
    <s v="รพช."/>
    <s v="F2"/>
    <n v="30"/>
    <n v="18259"/>
    <x v="3"/>
    <x v="3"/>
    <n v="8698239.6999999993"/>
    <n v="1755732.25"/>
    <n v="327962.2"/>
    <n v="401591.63"/>
  </r>
  <r>
    <s v="03"/>
    <s v="ชัยนาท"/>
    <s v="10804"/>
    <s v="รพ.สรรพยา"/>
    <s v="รพช."/>
    <s v="F2"/>
    <n v="30"/>
    <n v="26642"/>
    <x v="3"/>
    <x v="3"/>
    <n v="15963877.170000002"/>
    <n v="1840699.02"/>
    <n v="1068067.3999999999"/>
    <n v="477054.14"/>
  </r>
  <r>
    <s v="03"/>
    <s v="ชัยนาท"/>
    <s v="10805"/>
    <s v="รพ.สรรคบุรี"/>
    <s v="รพช."/>
    <s v="F1"/>
    <n v="60"/>
    <n v="45384"/>
    <x v="6"/>
    <x v="6"/>
    <n v="24328673.260000002"/>
    <n v="4414581.62"/>
    <n v="1447992.6"/>
    <n v="1786260.27"/>
  </r>
  <r>
    <s v="03"/>
    <s v="ชัยนาท"/>
    <s v="10806"/>
    <s v="รพ.หันคา"/>
    <s v="รพช."/>
    <s v="F2"/>
    <n v="30"/>
    <n v="42410"/>
    <x v="4"/>
    <x v="4"/>
    <n v="20210735.66"/>
    <n v="3222240.57"/>
    <n v="1631481.4"/>
    <n v="1129125.96"/>
  </r>
  <r>
    <s v="03"/>
    <s v="ชัยนาท"/>
    <s v="27974"/>
    <s v="รพ.หนองมะโมง"/>
    <s v="รพช."/>
    <s v="F3"/>
    <n v="10"/>
    <n v="14523"/>
    <x v="7"/>
    <x v="7"/>
    <n v="8101474.5499999998"/>
    <n v="1079072.46"/>
    <n v="877869.24"/>
    <n v="396439.95"/>
  </r>
  <r>
    <s v="03"/>
    <s v="ชัยนาท"/>
    <s v="27975"/>
    <s v="รพ.เนินขาม"/>
    <s v="รพช."/>
    <s v="F3"/>
    <n v="0"/>
    <n v="10689"/>
    <x v="7"/>
    <x v="7"/>
    <n v="3795085.79"/>
    <n v="1059638.0900000001"/>
    <n v="358523.9"/>
    <n v="115893.59999999999"/>
  </r>
  <r>
    <s v="03"/>
    <s v="นครสวรรค์"/>
    <s v="10675"/>
    <s v="รพ.สวรรค์ประชารักษ์"/>
    <s v="รพศ."/>
    <s v="A"/>
    <n v="630"/>
    <n v="169386"/>
    <x v="15"/>
    <x v="15"/>
    <n v="286117085.55000001"/>
    <n v="156238313.75"/>
    <n v="17177758.859999999"/>
    <n v="89829477.769999996"/>
  </r>
  <r>
    <s v="03"/>
    <s v="นครสวรรค์"/>
    <s v="11209"/>
    <s v="รพ.โกรกพระ"/>
    <s v="รพช."/>
    <s v="F2"/>
    <n v="39"/>
    <n v="24616"/>
    <x v="3"/>
    <x v="3"/>
    <n v="17734209.780000001"/>
    <n v="2024889.43"/>
    <n v="976590.7"/>
    <n v="425534.39"/>
  </r>
  <r>
    <s v="03"/>
    <s v="นครสวรรค์"/>
    <s v="11210"/>
    <s v="รพ.ชุมแสง"/>
    <s v="รพช."/>
    <s v="F1"/>
    <n v="60"/>
    <n v="45189"/>
    <x v="6"/>
    <x v="6"/>
    <n v="25074069.639999997"/>
    <n v="5616041.4100000001"/>
    <n v="566586.5"/>
    <n v="2224917.2800000003"/>
  </r>
  <r>
    <s v="03"/>
    <s v="นครสวรรค์"/>
    <s v="11211"/>
    <s v="รพ.หนองบัว"/>
    <s v="รพช."/>
    <s v="F2"/>
    <n v="60"/>
    <n v="50726"/>
    <x v="4"/>
    <x v="4"/>
    <n v="22670715.809999999"/>
    <n v="4211277.6399999997"/>
    <n v="2561994.2200000002"/>
    <n v="1399495.7399999998"/>
  </r>
  <r>
    <s v="03"/>
    <s v="นครสวรรค์"/>
    <s v="11212"/>
    <s v="รพ.บรรพตพิสัย"/>
    <s v="รพช."/>
    <s v="F1"/>
    <n v="90"/>
    <n v="61470"/>
    <x v="1"/>
    <x v="1"/>
    <n v="34093538.609999999"/>
    <n v="6428199.1799999997"/>
    <n v="1308661.29"/>
    <n v="1957318.6600000001"/>
  </r>
  <r>
    <s v="03"/>
    <s v="นครสวรรค์"/>
    <s v="11213"/>
    <s v="รพ.เก้าเลี้ยว"/>
    <s v="รพช."/>
    <s v="F2"/>
    <n v="34"/>
    <n v="24630"/>
    <x v="3"/>
    <x v="3"/>
    <n v="16360530.43"/>
    <n v="2079891.74"/>
    <n v="523397"/>
    <n v="540837.18999999994"/>
  </r>
  <r>
    <s v="03"/>
    <s v="นครสวรรค์"/>
    <s v="11214"/>
    <s v="รพ.ตาคลี"/>
    <s v="รพช."/>
    <s v="M2"/>
    <n v="116"/>
    <n v="72424"/>
    <x v="2"/>
    <x v="2"/>
    <n v="38227160.689999998"/>
    <n v="9079700.1199999992"/>
    <n v="1910976.8"/>
    <n v="1731479.14"/>
  </r>
  <r>
    <s v="03"/>
    <s v="นครสวรรค์"/>
    <s v="11215"/>
    <s v="รพ.ท่าตะโก"/>
    <s v="รพช."/>
    <s v="F1"/>
    <n v="79"/>
    <n v="49165"/>
    <x v="6"/>
    <x v="6"/>
    <n v="28769354.210000001"/>
    <n v="4439262.28"/>
    <n v="365343.09"/>
    <n v="1018115.07"/>
  </r>
  <r>
    <s v="03"/>
    <s v="นครสวรรค์"/>
    <s v="11216"/>
    <s v="รพ.ไพศาลี"/>
    <s v="รพช."/>
    <s v="F2"/>
    <n v="60"/>
    <n v="53260"/>
    <x v="4"/>
    <x v="4"/>
    <n v="23171854.849999998"/>
    <n v="3858404.22"/>
    <n v="1522131.03"/>
    <n v="1134504.08"/>
  </r>
  <r>
    <s v="03"/>
    <s v="นครสวรรค์"/>
    <s v="11217"/>
    <s v="รพ.พยุหะคีรี"/>
    <s v="รพช."/>
    <s v="F2"/>
    <n v="42"/>
    <n v="42057"/>
    <x v="4"/>
    <x v="4"/>
    <n v="19137033.75"/>
    <n v="4657884.1100000003"/>
    <n v="784566"/>
    <n v="797260.06"/>
  </r>
  <r>
    <s v="03"/>
    <s v="นครสวรรค์"/>
    <s v="11218"/>
    <s v="รพ.ลาดยาว"/>
    <s v="รพช."/>
    <s v="M2"/>
    <n v="90"/>
    <n v="67125"/>
    <x v="13"/>
    <x v="13"/>
    <n v="50881601.359999999"/>
    <n v="8627561.5199999996"/>
    <n v="970330.2"/>
    <n v="4331626.1500000004"/>
  </r>
  <r>
    <s v="03"/>
    <s v="นครสวรรค์"/>
    <s v="11219"/>
    <s v="รพ.ตากฟ้า"/>
    <s v="รพช."/>
    <s v="F2"/>
    <n v="39"/>
    <n v="29531"/>
    <x v="3"/>
    <x v="3"/>
    <n v="20615329.050000001"/>
    <n v="3401110.38"/>
    <n v="929505.9"/>
    <n v="1018036.93"/>
  </r>
  <r>
    <s v="03"/>
    <s v="นครสวรรค์"/>
    <s v="11220"/>
    <s v="รพ.แม่วงก์"/>
    <s v="รพช."/>
    <s v="F2"/>
    <n v="30"/>
    <n v="38666"/>
    <x v="4"/>
    <x v="4"/>
    <n v="12520037.799999999"/>
    <n v="3210391.61"/>
    <n v="2938991.54"/>
    <n v="620794.14"/>
  </r>
  <r>
    <s v="03"/>
    <s v="นครสวรรค์"/>
    <s v="40749"/>
    <s v="รพ.ชุมตาบง"/>
    <s v="รพช."/>
    <s v="F3"/>
    <n v="5"/>
    <n v="28352"/>
    <x v="14"/>
    <x v="14"/>
    <n v="8001164.0999999996"/>
    <n v="1251238.2"/>
    <n v="472839.52"/>
    <n v="413155.99"/>
  </r>
  <r>
    <s v="03"/>
    <s v="พิจิตร"/>
    <s v="10726"/>
    <s v="รพ.พิจิตร"/>
    <s v="รพท."/>
    <s v="S"/>
    <n v="450"/>
    <n v="76774"/>
    <x v="10"/>
    <x v="10"/>
    <n v="151052459.88999999"/>
    <n v="41416430.829999998"/>
    <n v="9654567.6500000004"/>
    <n v="24560866.539999999"/>
  </r>
  <r>
    <s v="03"/>
    <s v="พิจิตร"/>
    <s v="11258"/>
    <s v="รพ.วังทรายพูน"/>
    <s v="รพช."/>
    <s v="F2"/>
    <n v="30"/>
    <n v="16179"/>
    <x v="3"/>
    <x v="3"/>
    <n v="13857068.609999999"/>
    <n v="2172054.87"/>
    <n v="818593.89"/>
    <n v="877997.88"/>
  </r>
  <r>
    <s v="03"/>
    <s v="พิจิตร"/>
    <s v="11259"/>
    <s v="รพ.โพธิ์ประทับช้าง"/>
    <s v="รพช."/>
    <s v="F2"/>
    <n v="30"/>
    <n v="31228"/>
    <x v="4"/>
    <x v="4"/>
    <n v="16987654.009999998"/>
    <n v="2461704.62"/>
    <n v="1013165.45"/>
    <n v="832344.66999999993"/>
  </r>
  <r>
    <s v="03"/>
    <s v="พิจิตร"/>
    <s v="11260"/>
    <s v="รพ.บางมูลนาก"/>
    <s v="รพช."/>
    <s v="M2"/>
    <n v="90"/>
    <n v="40952"/>
    <x v="13"/>
    <x v="13"/>
    <n v="32468476.650000006"/>
    <n v="9177946.0999999996"/>
    <n v="1209133.8999999999"/>
    <n v="8570622.6799999997"/>
  </r>
  <r>
    <s v="03"/>
    <s v="พิจิตร"/>
    <s v="11261"/>
    <s v="รพ.โพทะเล"/>
    <s v="รพช."/>
    <s v="F2"/>
    <n v="45"/>
    <n v="32913"/>
    <x v="4"/>
    <x v="4"/>
    <n v="18593260.509999998"/>
    <n v="2648565.84"/>
    <n v="882467.02"/>
    <n v="1061049.96"/>
  </r>
  <r>
    <s v="03"/>
    <s v="พิจิตร"/>
    <s v="11262"/>
    <s v="รพ.สามง่าม"/>
    <s v="รพช."/>
    <s v="F2"/>
    <n v="33"/>
    <n v="29897"/>
    <x v="4"/>
    <x v="4"/>
    <n v="15906083.129999999"/>
    <n v="1727632.85"/>
    <n v="832778.15"/>
    <n v="859722.59"/>
  </r>
  <r>
    <s v="03"/>
    <s v="พิจิตร"/>
    <s v="11263"/>
    <s v="รพ.ทับคล้อ"/>
    <s v="รพช."/>
    <s v="F2"/>
    <n v="30"/>
    <n v="29663"/>
    <x v="3"/>
    <x v="3"/>
    <n v="14966690.020000001"/>
    <n v="2250493.85"/>
    <n v="1048515.5"/>
    <n v="420314.67"/>
  </r>
  <r>
    <s v="03"/>
    <s v="พิจิตร"/>
    <s v="11456"/>
    <s v="รพร.ตะพานหิน"/>
    <s v="รพช."/>
    <s v="M2"/>
    <n v="90"/>
    <n v="56472"/>
    <x v="13"/>
    <x v="13"/>
    <n v="40194376.470000006"/>
    <n v="9874545.9100000001"/>
    <n v="2053099.85"/>
    <n v="5222983.92"/>
  </r>
  <r>
    <s v="03"/>
    <s v="พิจิตร"/>
    <s v="11631"/>
    <s v="รพ.วชิรบารมี"/>
    <s v="รพช."/>
    <s v="F2"/>
    <n v="30"/>
    <n v="23363"/>
    <x v="3"/>
    <x v="3"/>
    <n v="13814576.829999998"/>
    <n v="1159390.04"/>
    <n v="449934.75"/>
    <n v="586644.87"/>
  </r>
  <r>
    <s v="03"/>
    <s v="พิจิตร"/>
    <s v="27978"/>
    <s v="รพ.สากเหล็ก"/>
    <s v="รพช."/>
    <s v="F3"/>
    <n v="0"/>
    <n v="17140"/>
    <x v="11"/>
    <x v="11"/>
    <n v="6922082.6699999999"/>
    <n v="1610945.87"/>
    <n v="791727.7"/>
    <n v="243046.87"/>
  </r>
  <r>
    <s v="03"/>
    <s v="พิจิตร"/>
    <s v="27979"/>
    <s v="รพ.บึงนาราง"/>
    <s v="รพช."/>
    <s v="F3"/>
    <n v="0"/>
    <n v="14743"/>
    <x v="7"/>
    <x v="7"/>
    <n v="6318000.9000000004"/>
    <n v="1058727.33"/>
    <n v="440376.6"/>
    <n v="239310.45"/>
  </r>
  <r>
    <s v="03"/>
    <s v="พิจิตร"/>
    <s v="27980"/>
    <s v="รพ.ดงเจริญ"/>
    <s v="รพช."/>
    <s v="F3"/>
    <n v="0"/>
    <n v="13273"/>
    <x v="7"/>
    <x v="7"/>
    <n v="5665443.7300000004"/>
    <n v="1064613.82"/>
    <n v="457541.21"/>
    <n v="367422.58999999997"/>
  </r>
  <r>
    <s v="03"/>
    <s v="อุทัยธานี"/>
    <s v="10720"/>
    <s v="รพ.อุทัยธานี"/>
    <s v="รพท."/>
    <s v="S"/>
    <n v="326"/>
    <n v="36548"/>
    <x v="12"/>
    <x v="12"/>
    <n v="95992865.699999988"/>
    <n v="29059063.960000001"/>
    <n v="922860.65"/>
    <n v="21425665.169999998"/>
  </r>
  <r>
    <s v="03"/>
    <s v="อุทัยธานี"/>
    <s v="11221"/>
    <s v="รพ.ทัพทัน"/>
    <s v="รพช."/>
    <s v="F2"/>
    <n v="90"/>
    <n v="30857"/>
    <x v="4"/>
    <x v="4"/>
    <n v="27984671.600000001"/>
    <n v="3558207.98"/>
    <n v="1412251.6"/>
    <n v="1143553.6099999999"/>
  </r>
  <r>
    <s v="03"/>
    <s v="อุทัยธานี"/>
    <s v="11222"/>
    <s v="รพ.สว่างอารมณ์"/>
    <s v="รพช."/>
    <s v="F2"/>
    <n v="38"/>
    <n v="23737"/>
    <x v="3"/>
    <x v="3"/>
    <n v="16593450.130000001"/>
    <n v="1420377.38"/>
    <n v="940653"/>
    <n v="628329.9"/>
  </r>
  <r>
    <s v="03"/>
    <s v="อุทัยธานี"/>
    <s v="11223"/>
    <s v="รพ.หนองฉาง"/>
    <s v="รพช."/>
    <s v="F1"/>
    <n v="90"/>
    <n v="39719"/>
    <x v="6"/>
    <x v="6"/>
    <n v="29330135.600000001"/>
    <n v="6074366.9000000004"/>
    <n v="2395155.89"/>
    <n v="3044692.48"/>
  </r>
  <r>
    <s v="03"/>
    <s v="อุทัยธานี"/>
    <s v="11224"/>
    <s v="รพ.หนองขาหย่าง"/>
    <s v="รพช."/>
    <s v="F3"/>
    <n v="10"/>
    <n v="9073"/>
    <x v="7"/>
    <x v="7"/>
    <n v="7608123.8199999994"/>
    <n v="639801.97"/>
    <n v="599974.6"/>
    <n v="366722.79"/>
  </r>
  <r>
    <s v="03"/>
    <s v="อุทัยธานี"/>
    <s v="11225"/>
    <s v="รพ.บ้านไร่"/>
    <s v="รพช."/>
    <s v="F2"/>
    <n v="60"/>
    <n v="43704"/>
    <x v="4"/>
    <x v="4"/>
    <n v="22426004.969999999"/>
    <n v="2956926.1"/>
    <n v="460872.85"/>
    <n v="1211517.7"/>
  </r>
  <r>
    <s v="03"/>
    <s v="อุทัยธานี"/>
    <s v="11226"/>
    <s v="รพ.ลานสัก"/>
    <s v="รพช."/>
    <s v="F2"/>
    <n v="0"/>
    <n v="41292"/>
    <x v="4"/>
    <x v="4"/>
    <n v="21586978.960000001"/>
    <n v="3427808.99"/>
    <n v="1532678.73"/>
    <n v="935080.98"/>
  </r>
  <r>
    <s v="03"/>
    <s v="อุทัยธานี"/>
    <s v="11227"/>
    <s v="รพ.ห้วยคต"/>
    <s v="รพช."/>
    <s v="F2"/>
    <n v="33"/>
    <n v="15739"/>
    <x v="3"/>
    <x v="3"/>
    <n v="13310695.649999999"/>
    <n v="1106433.67"/>
    <n v="519948"/>
    <n v="495562.75"/>
  </r>
  <r>
    <s v="04"/>
    <s v="นครนายก"/>
    <s v="10698"/>
    <s v="รพ.นครนายก"/>
    <s v="รพท."/>
    <s v="S"/>
    <n v="314"/>
    <n v="64664"/>
    <x v="12"/>
    <x v="12"/>
    <n v="106486640.23999999"/>
    <n v="69416211.459999993"/>
    <n v="1958521.8"/>
    <n v="14557841.109999999"/>
  </r>
  <r>
    <s v="04"/>
    <s v="นครนายก"/>
    <s v="10863"/>
    <s v="รพ.ปากพลี"/>
    <s v="รพช."/>
    <s v="F3"/>
    <n v="10"/>
    <n v="14323"/>
    <x v="7"/>
    <x v="7"/>
    <n v="12029144.02"/>
    <n v="1683617.83"/>
    <n v="275404.14"/>
    <n v="431831.76"/>
  </r>
  <r>
    <s v="04"/>
    <s v="นครนายก"/>
    <s v="10864"/>
    <s v="รพ.บ้านนา"/>
    <s v="รพช."/>
    <s v="F2"/>
    <n v="70"/>
    <n v="44238"/>
    <x v="4"/>
    <x v="4"/>
    <n v="27020257.18"/>
    <n v="3901184.59"/>
    <n v="1505939.7"/>
    <n v="1026240.31"/>
  </r>
  <r>
    <s v="04"/>
    <s v="นครนายก"/>
    <s v="10865"/>
    <s v="รพ.องครักษ์"/>
    <s v="รพช."/>
    <s v="F2"/>
    <n v="30"/>
    <n v="30705"/>
    <x v="4"/>
    <x v="4"/>
    <n v="19866922.859999999"/>
    <n v="3286700.11"/>
    <n v="1087209.73"/>
    <n v="704528.22"/>
  </r>
  <r>
    <s v="04"/>
    <s v="นนทบุรี"/>
    <s v="10686"/>
    <s v="รพ.พระนั่งเกล้า"/>
    <s v="รพศ."/>
    <s v="A"/>
    <n v="637"/>
    <n v="196180"/>
    <x v="15"/>
    <x v="15"/>
    <n v="228700070.85999998"/>
    <n v="128153065.42"/>
    <n v="15553350.949999999"/>
    <n v="61858171.289999999"/>
  </r>
  <r>
    <s v="04"/>
    <s v="นนทบุรี"/>
    <s v="10756"/>
    <s v="รพ.บางกรวย"/>
    <s v="รพช."/>
    <s v="F1"/>
    <n v="60"/>
    <n v="43206"/>
    <x v="6"/>
    <x v="6"/>
    <n v="31879631.100000001"/>
    <n v="2826316.05"/>
    <n v="106104.89"/>
    <n v="1504316.38"/>
  </r>
  <r>
    <s v="04"/>
    <s v="นนทบุรี"/>
    <s v="10757"/>
    <s v="รพ.บางใหญ่"/>
    <s v="รพช."/>
    <s v="M2"/>
    <n v="104"/>
    <n v="70351"/>
    <x v="2"/>
    <x v="2"/>
    <n v="41177244.649999999"/>
    <n v="10459080.029999999"/>
    <n v="3090834.5"/>
    <n v="3071273.73"/>
  </r>
  <r>
    <s v="04"/>
    <s v="นนทบุรี"/>
    <s v="10758"/>
    <s v="รพ.บางบัวทอง"/>
    <s v="รพช."/>
    <s v="M2"/>
    <n v="70"/>
    <n v="68087"/>
    <x v="13"/>
    <x v="13"/>
    <n v="44491263.800000004"/>
    <n v="5496619.2400000002"/>
    <n v="3393587.75"/>
    <n v="3423548.07"/>
  </r>
  <r>
    <s v="04"/>
    <s v="นนทบุรี"/>
    <s v="10759"/>
    <s v="รพ.ไทรน้อย"/>
    <s v="รพช."/>
    <s v="F2"/>
    <n v="58"/>
    <n v="50033"/>
    <x v="4"/>
    <x v="4"/>
    <n v="30261124.419999998"/>
    <n v="5304306.04"/>
    <n v="1633519.96"/>
    <n v="1635985.1900000002"/>
  </r>
  <r>
    <s v="04"/>
    <s v="นนทบุรี"/>
    <s v="10760"/>
    <s v="รพ.ปากเกร็ด"/>
    <s v="รพช."/>
    <s v="F1"/>
    <n v="76"/>
    <n v="54670"/>
    <x v="1"/>
    <x v="1"/>
    <n v="40866991.780000001"/>
    <n v="11581963.07"/>
    <n v="661104.42000000004"/>
    <n v="2401140.67"/>
  </r>
  <r>
    <s v="04"/>
    <s v="นนทบุรี"/>
    <s v="28875"/>
    <s v="รพ.บางบัวทอง ๒"/>
    <s v="รพช."/>
    <s v="F2"/>
    <n v="33"/>
    <n v="12545"/>
    <x v="3"/>
    <x v="3"/>
    <n v="9264598.6300000008"/>
    <n v="773844.66"/>
    <n v="259567"/>
    <n v="491606.26999999996"/>
  </r>
  <r>
    <s v="04"/>
    <s v="นนทบุรี"/>
    <s v="41768"/>
    <s v="ศูนบริการการแพทย์นนทบุรี"/>
    <s v="รพช."/>
    <s v="F3"/>
    <n v="45"/>
    <n v="230"/>
    <x v="7"/>
    <x v="7"/>
    <n v="5662363.8600000003"/>
    <n v="3811016.87"/>
    <n v="81074"/>
    <n v="705999.03"/>
  </r>
  <r>
    <s v="04"/>
    <s v="ปทุมธานี"/>
    <s v="10687"/>
    <s v="รพ.ปทุมธานี"/>
    <s v="รพท."/>
    <s v="S"/>
    <n v="408"/>
    <n v="133767"/>
    <x v="10"/>
    <x v="10"/>
    <n v="170413070.54000002"/>
    <n v="50155835.420000002"/>
    <n v="14894390.84"/>
    <n v="33704615.509999998"/>
  </r>
  <r>
    <s v="04"/>
    <s v="ปทุมธานี"/>
    <s v="10761"/>
    <s v="รพ.คลองหลวง"/>
    <s v="รพช."/>
    <s v="F2"/>
    <n v="60"/>
    <n v="77146"/>
    <x v="5"/>
    <x v="5"/>
    <n v="31164022.710000001"/>
    <n v="42773760.619999997"/>
    <n v="2532054.12"/>
    <n v="1576919.45"/>
  </r>
  <r>
    <s v="04"/>
    <s v="ปทุมธานี"/>
    <s v="10762"/>
    <s v="รพ.ธัญบุรี"/>
    <s v="รพช."/>
    <s v="M2"/>
    <n v="60"/>
    <n v="72868"/>
    <x v="13"/>
    <x v="13"/>
    <n v="54735636.520000003"/>
    <n v="12613753.99"/>
    <n v="7525726.2400000002"/>
    <n v="4977017.91"/>
  </r>
  <r>
    <s v="04"/>
    <s v="ปทุมธานี"/>
    <s v="10763"/>
    <s v="รพ.ประชาธิปัตย์"/>
    <s v="รพช."/>
    <s v="F2"/>
    <n v="34"/>
    <n v="44926"/>
    <x v="4"/>
    <x v="4"/>
    <n v="24734563.16"/>
    <n v="4748023.05"/>
    <n v="2002519.49"/>
    <n v="1165899.33"/>
  </r>
  <r>
    <s v="04"/>
    <s v="ปทุมธานี"/>
    <s v="10764"/>
    <s v="รพ.หนองเสือ"/>
    <s v="รพช."/>
    <s v="F2"/>
    <n v="36"/>
    <n v="31485"/>
    <x v="4"/>
    <x v="4"/>
    <n v="15274309.9"/>
    <n v="2880536.77"/>
    <n v="985790.84"/>
    <n v="794092.54"/>
  </r>
  <r>
    <s v="04"/>
    <s v="ปทุมธานี"/>
    <s v="10765"/>
    <s v="รพ.ลาดหลุมแก้ว"/>
    <s v="รพช."/>
    <s v="F2"/>
    <n v="34"/>
    <n v="29565"/>
    <x v="3"/>
    <x v="3"/>
    <n v="17756333.59"/>
    <n v="1599388.63"/>
    <n v="890561"/>
    <n v="692436.27"/>
  </r>
  <r>
    <s v="04"/>
    <s v="ปทุมธานี"/>
    <s v="10766"/>
    <s v="รพ.ลำลูกกา"/>
    <s v="รพช."/>
    <s v="F2"/>
    <n v="8"/>
    <n v="55097"/>
    <x v="4"/>
    <x v="4"/>
    <n v="26978753.720000006"/>
    <n v="2448793.5099999998"/>
    <n v="1495752"/>
    <n v="917344.57000000007"/>
  </r>
  <r>
    <s v="04"/>
    <s v="ปทุมธานี"/>
    <s v="10767"/>
    <s v="รพ.สามโคก"/>
    <s v="รพช."/>
    <s v="F2"/>
    <n v="30"/>
    <n v="21294"/>
    <x v="3"/>
    <x v="3"/>
    <n v="18945435.560000002"/>
    <n v="1730995.81"/>
    <n v="473910.2"/>
    <n v="546269.55000000005"/>
  </r>
  <r>
    <s v="04"/>
    <s v="พระนครศรีอยุธยา"/>
    <s v="10660"/>
    <s v="รพ.พระนครศรีอยุธยา"/>
    <s v="รพศ."/>
    <s v="A"/>
    <n v="530"/>
    <n v="111205"/>
    <x v="15"/>
    <x v="15"/>
    <n v="199924412.36999997"/>
    <n v="67545345.209999993"/>
    <n v="10095808.810000001"/>
    <n v="32522283.27"/>
  </r>
  <r>
    <s v="04"/>
    <s v="พระนครศรีอยุธยา"/>
    <s v="10688"/>
    <s v="รพ.เสนา"/>
    <s v="รพท."/>
    <s v="M1"/>
    <n v="208"/>
    <n v="55804"/>
    <x v="9"/>
    <x v="9"/>
    <n v="73445827.049999997"/>
    <n v="9129026.3200000003"/>
    <n v="3620577.15"/>
    <n v="9163627.25"/>
  </r>
  <r>
    <s v="04"/>
    <s v="พระนครศรีอยุธยา"/>
    <s v="10768"/>
    <s v="รพ.ท่าเรือ"/>
    <s v="รพช."/>
    <s v="F2"/>
    <n v="32"/>
    <n v="27995"/>
    <x v="3"/>
    <x v="3"/>
    <n v="18507299.240000002"/>
    <n v="2952433.91"/>
    <n v="1295986"/>
    <n v="1111268.76"/>
  </r>
  <r>
    <s v="04"/>
    <s v="พระนครศรีอยุธยา"/>
    <s v="10769"/>
    <s v="รพ.สมเด็จพระสังฆราช(นครหลวง)"/>
    <s v="รพช."/>
    <s v="F2"/>
    <n v="60"/>
    <n v="24556"/>
    <x v="3"/>
    <x v="3"/>
    <n v="14397985.539999997"/>
    <n v="2442059.85"/>
    <n v="359807.04"/>
    <n v="631186.87"/>
  </r>
  <r>
    <s v="04"/>
    <s v="พระนครศรีอยุธยา"/>
    <s v="10770"/>
    <s v="รพ.บางไทร"/>
    <s v="รพช."/>
    <s v="F2"/>
    <n v="30"/>
    <n v="22232"/>
    <x v="3"/>
    <x v="3"/>
    <n v="15430564.420000002"/>
    <n v="2220986.35"/>
    <n v="880937.5"/>
    <n v="749534.16999999993"/>
  </r>
  <r>
    <s v="04"/>
    <s v="พระนครศรีอยุธยา"/>
    <s v="10771"/>
    <s v="รพ.บางบาล"/>
    <s v="รพช."/>
    <s v="F2"/>
    <n v="26"/>
    <n v="16429"/>
    <x v="3"/>
    <x v="3"/>
    <n v="13629824.280000001"/>
    <n v="1199768.8700000001"/>
    <n v="972196.6"/>
    <n v="228059.38"/>
  </r>
  <r>
    <s v="04"/>
    <s v="พระนครศรีอยุธยา"/>
    <s v="10772"/>
    <s v="รพ.บางปะอิน"/>
    <s v="รพช."/>
    <s v="M2"/>
    <n v="72"/>
    <n v="58252"/>
    <x v="13"/>
    <x v="13"/>
    <n v="34521525.500000007"/>
    <n v="12834237.289999999"/>
    <n v="4504438"/>
    <n v="5614778.8300000001"/>
  </r>
  <r>
    <s v="04"/>
    <s v="พระนครศรีอยุธยา"/>
    <s v="10773"/>
    <s v="รพ.บางปะหัน"/>
    <s v="รพช."/>
    <s v="F2"/>
    <n v="30"/>
    <n v="22165"/>
    <x v="3"/>
    <x v="3"/>
    <n v="14299587.620000001"/>
    <n v="2057561.72"/>
    <n v="1158954.17"/>
    <n v="648768.20000000007"/>
  </r>
  <r>
    <s v="04"/>
    <s v="พระนครศรีอยุธยา"/>
    <s v="10774"/>
    <s v="รพ.ผักไห่"/>
    <s v="รพช."/>
    <s v="F2"/>
    <n v="31"/>
    <n v="24761"/>
    <x v="3"/>
    <x v="3"/>
    <n v="14856285.82"/>
    <n v="2113223.9900000002"/>
    <n v="594381.37"/>
    <n v="324948.52"/>
  </r>
  <r>
    <s v="04"/>
    <s v="พระนครศรีอยุธยา"/>
    <s v="10775"/>
    <s v="รพ.ภาชี"/>
    <s v="รพช."/>
    <s v="F2"/>
    <n v="46"/>
    <n v="20936"/>
    <x v="3"/>
    <x v="3"/>
    <n v="15552531.5"/>
    <n v="1021456.05"/>
    <n v="1185234.44"/>
    <n v="452001.26"/>
  </r>
  <r>
    <s v="04"/>
    <s v="พระนครศรีอยุธยา"/>
    <s v="10776"/>
    <s v="รพ.ลาดบัวหลวง"/>
    <s v="รพช."/>
    <s v="F2"/>
    <n v="34"/>
    <n v="23668"/>
    <x v="3"/>
    <x v="3"/>
    <n v="17088081.469999999"/>
    <n v="1797012.15"/>
    <n v="757889.5"/>
    <n v="1435709.7000000002"/>
  </r>
  <r>
    <s v="04"/>
    <s v="พระนครศรีอยุธยา"/>
    <s v="10777"/>
    <s v="รพ.วังน้อย"/>
    <s v="รพช."/>
    <s v="F1"/>
    <n v="64"/>
    <n v="41751"/>
    <x v="6"/>
    <x v="6"/>
    <n v="23799972.07"/>
    <n v="4906091.2300000004"/>
    <n v="4828969.96"/>
    <n v="3410353.9299999997"/>
  </r>
  <r>
    <s v="04"/>
    <s v="พระนครศรีอยุธยา"/>
    <s v="10778"/>
    <s v="รพ.บางซ้าย"/>
    <s v="รพช."/>
    <s v="F3"/>
    <n v="10"/>
    <n v="10459"/>
    <x v="7"/>
    <x v="7"/>
    <n v="8398049.2200000007"/>
    <n v="751253.83"/>
    <n v="195434"/>
    <n v="139165.66999999998"/>
  </r>
  <r>
    <s v="04"/>
    <s v="พระนครศรีอยุธยา"/>
    <s v="10779"/>
    <s v="รพ.อุทัย"/>
    <s v="รพช."/>
    <s v="F2"/>
    <n v="30"/>
    <n v="30016"/>
    <x v="4"/>
    <x v="4"/>
    <n v="18645060.629999995"/>
    <n v="1284996.6499999999"/>
    <n v="820149.25"/>
    <n v="720810.76"/>
  </r>
  <r>
    <s v="04"/>
    <s v="พระนครศรีอยุธยา"/>
    <s v="10780"/>
    <s v="รพ.มหาราช"/>
    <s v="รพช."/>
    <s v="F3"/>
    <n v="24"/>
    <n v="13462"/>
    <x v="7"/>
    <x v="7"/>
    <n v="11447124.700000001"/>
    <n v="1098766.95"/>
    <n v="536883.4"/>
    <n v="756147.22"/>
  </r>
  <r>
    <s v="04"/>
    <s v="พระนครศรีอยุธยา"/>
    <s v="10781"/>
    <s v="รพ.บ้านแพรก"/>
    <s v="รพช."/>
    <s v="F3"/>
    <n v="22"/>
    <n v="5602"/>
    <x v="7"/>
    <x v="7"/>
    <n v="11150195.6"/>
    <n v="864089.67"/>
    <n v="490751.2"/>
    <n v="715322.71"/>
  </r>
  <r>
    <s v="04"/>
    <s v="ลพบุรี"/>
    <s v="10690"/>
    <s v="รพ.พระนารายณ์มหาราช"/>
    <s v="รพท."/>
    <s v="S"/>
    <n v="556"/>
    <n v="132134"/>
    <x v="10"/>
    <x v="10"/>
    <n v="150613291.10999995"/>
    <n v="35072662.729999997"/>
    <n v="15925260.460000001"/>
    <n v="22653710.940000001"/>
  </r>
  <r>
    <s v="04"/>
    <s v="ลพบุรี"/>
    <s v="10691"/>
    <s v="รพ.บ้านหมี่"/>
    <s v="รพท."/>
    <s v="M1"/>
    <n v="258"/>
    <n v="47005"/>
    <x v="9"/>
    <x v="9"/>
    <n v="66888456.859999999"/>
    <n v="9810603.2599999998"/>
    <n v="2072992.2"/>
    <n v="4631945.7799999993"/>
  </r>
  <r>
    <s v="04"/>
    <s v="ลพบุรี"/>
    <s v="10789"/>
    <s v="รพ.พัฒนานิคม"/>
    <s v="รพช."/>
    <s v="F1"/>
    <n v="73"/>
    <n v="47951"/>
    <x v="6"/>
    <x v="6"/>
    <n v="23227861.690000001"/>
    <n v="3900293.92"/>
    <n v="2225845"/>
    <n v="1572073.3399999999"/>
  </r>
  <r>
    <s v="04"/>
    <s v="ลพบุรี"/>
    <s v="10790"/>
    <s v="รพ.โคกสำโรง"/>
    <s v="รพช."/>
    <s v="M2"/>
    <n v="123"/>
    <n v="54961"/>
    <x v="2"/>
    <x v="2"/>
    <n v="32199713.670000002"/>
    <n v="7973025.2000000002"/>
    <n v="4094991"/>
    <n v="4138158.95"/>
  </r>
  <r>
    <s v="04"/>
    <s v="ลพบุรี"/>
    <s v="10791"/>
    <s v="รพ.ชัยบาดาล"/>
    <s v="รพช."/>
    <s v="M2"/>
    <n v="129"/>
    <n v="67170"/>
    <x v="2"/>
    <x v="2"/>
    <n v="46181738.780000001"/>
    <n v="8227385.3799999999"/>
    <n v="6449098.5999999996"/>
    <n v="4226412.34"/>
  </r>
  <r>
    <s v="04"/>
    <s v="ลพบุรี"/>
    <s v="10792"/>
    <s v="รพ.ท่าวุ้ง"/>
    <s v="รพช."/>
    <s v="F2"/>
    <n v="48"/>
    <n v="29767"/>
    <x v="4"/>
    <x v="4"/>
    <n v="18873647.189999998"/>
    <n v="1943248.57"/>
    <n v="795648"/>
    <n v="811728.05"/>
  </r>
  <r>
    <s v="04"/>
    <s v="ลพบุรี"/>
    <s v="10793"/>
    <s v="รพ.ท่าหลวง"/>
    <s v="รพช."/>
    <s v="F2"/>
    <n v="30"/>
    <n v="22257"/>
    <x v="3"/>
    <x v="3"/>
    <n v="17074073.149999999"/>
    <n v="2341210.96"/>
    <n v="840613.6"/>
    <n v="650930.27"/>
  </r>
  <r>
    <s v="04"/>
    <s v="ลพบุรี"/>
    <s v="10794"/>
    <s v="รพ.สระโบสถ์"/>
    <s v="รพช."/>
    <s v="F3"/>
    <n v="30"/>
    <n v="14397"/>
    <x v="7"/>
    <x v="7"/>
    <n v="10528065.33"/>
    <n v="1059408.1399999999"/>
    <n v="520604"/>
    <n v="548343.35"/>
  </r>
  <r>
    <s v="04"/>
    <s v="ลพบุรี"/>
    <s v="10795"/>
    <s v="รพ.โคกเจริญ"/>
    <s v="รพช."/>
    <s v="F2"/>
    <n v="30"/>
    <n v="17806"/>
    <x v="3"/>
    <x v="3"/>
    <n v="12334437.860000001"/>
    <n v="1537425.65"/>
    <n v="753926.16"/>
    <n v="391269.5"/>
  </r>
  <r>
    <s v="04"/>
    <s v="ลพบุรี"/>
    <s v="10796"/>
    <s v="รพ.ลำสนธิ"/>
    <s v="รพช."/>
    <s v="F2"/>
    <n v="30"/>
    <n v="20474"/>
    <x v="3"/>
    <x v="3"/>
    <n v="12940085.749999998"/>
    <n v="1405908.56"/>
    <n v="686390.65"/>
    <n v="596614.16"/>
  </r>
  <r>
    <s v="04"/>
    <s v="ลพบุรี"/>
    <s v="10797"/>
    <s v="รพ.หนองม่วง"/>
    <s v="รพช."/>
    <s v="F2"/>
    <n v="33"/>
    <n v="24969"/>
    <x v="3"/>
    <x v="3"/>
    <n v="13569311.850000001"/>
    <n v="2248565.75"/>
    <n v="1316012"/>
    <n v="752156.39"/>
  </r>
  <r>
    <s v="04"/>
    <s v="สระบุรี"/>
    <s v="10661"/>
    <s v="รพ.สระบุรี"/>
    <s v="รพศ."/>
    <s v="A"/>
    <n v="700"/>
    <n v="128137"/>
    <x v="15"/>
    <x v="15"/>
    <n v="239805740.89999998"/>
    <n v="129530240.45"/>
    <n v="9992927.8200000003"/>
    <n v="94859365.959999993"/>
  </r>
  <r>
    <s v="04"/>
    <s v="สระบุรี"/>
    <s v="10695"/>
    <s v="รพ.พระพุทธบาท"/>
    <s v="รพท."/>
    <s v="M1"/>
    <n v="340"/>
    <n v="58102"/>
    <x v="9"/>
    <x v="9"/>
    <n v="95464270.220000014"/>
    <n v="24771508.489999998"/>
    <n v="3237735.03"/>
    <n v="9607036.8900000006"/>
  </r>
  <r>
    <s v="04"/>
    <s v="สระบุรี"/>
    <s v="10807"/>
    <s v="รพ.แก่งคอย"/>
    <s v="รพช."/>
    <s v="F1"/>
    <n v="82"/>
    <n v="52197"/>
    <x v="1"/>
    <x v="1"/>
    <n v="33633800.969999999"/>
    <n v="4671003.09"/>
    <n v="3271746.83"/>
    <n v="1383180.05"/>
  </r>
  <r>
    <s v="04"/>
    <s v="สระบุรี"/>
    <s v="10808"/>
    <s v="รพ.หนองแค"/>
    <s v="รพช."/>
    <s v="F2"/>
    <n v="74"/>
    <n v="35207"/>
    <x v="4"/>
    <x v="4"/>
    <n v="15527039.920000002"/>
    <n v="18292861.149999999"/>
    <n v="1942018"/>
    <n v="877618.08"/>
  </r>
  <r>
    <s v="04"/>
    <s v="สระบุรี"/>
    <s v="10809"/>
    <s v="รพ.วิหารแดง"/>
    <s v="รพช."/>
    <s v="F2"/>
    <n v="48"/>
    <n v="25980"/>
    <x v="3"/>
    <x v="3"/>
    <n v="14553436.829999998"/>
    <n v="1640576.33"/>
    <n v="1260539"/>
    <n v="844849.16999999993"/>
  </r>
  <r>
    <s v="04"/>
    <s v="สระบุรี"/>
    <s v="10810"/>
    <s v="รพ.หนองแซง"/>
    <s v="รพช."/>
    <s v="F2"/>
    <n v="19"/>
    <n v="10120"/>
    <x v="3"/>
    <x v="3"/>
    <n v="9820042.8000000007"/>
    <n v="963366.04"/>
    <n v="346876.56"/>
    <n v="479140.85"/>
  </r>
  <r>
    <s v="04"/>
    <s v="สระบุรี"/>
    <s v="10811"/>
    <s v="รพ.บ้านหมอ"/>
    <s v="รพช."/>
    <s v="F2"/>
    <n v="32"/>
    <n v="25690"/>
    <x v="3"/>
    <x v="3"/>
    <n v="17275345.539999999"/>
    <n v="1420078.75"/>
    <n v="687841.05"/>
    <n v="466221.84"/>
  </r>
  <r>
    <s v="04"/>
    <s v="สระบุรี"/>
    <s v="10812"/>
    <s v="รพ.ดอนพุด"/>
    <s v="รพช."/>
    <s v="F3"/>
    <n v="15"/>
    <n v="5763"/>
    <x v="7"/>
    <x v="7"/>
    <n v="9976368.5999999996"/>
    <n v="616771.81000000006"/>
    <n v="372186.73"/>
    <n v="279095.15000000002"/>
  </r>
  <r>
    <s v="04"/>
    <s v="สระบุรี"/>
    <s v="10813"/>
    <s v="รพ.หนองโดน"/>
    <s v="รพช."/>
    <s v="F3"/>
    <n v="22"/>
    <n v="8158"/>
    <x v="7"/>
    <x v="7"/>
    <n v="12348251.02"/>
    <n v="2114619.38"/>
    <n v="260484"/>
    <n v="274767.8"/>
  </r>
  <r>
    <s v="04"/>
    <s v="สระบุรี"/>
    <s v="10814"/>
    <s v="รพ.เสาไห้เฉลิมพระเกียรติ80พรรษา"/>
    <s v="รพช."/>
    <s v="F2"/>
    <n v="46"/>
    <n v="19254"/>
    <x v="3"/>
    <x v="3"/>
    <n v="18473289.690000001"/>
    <n v="2265800.44"/>
    <n v="1568602.28"/>
    <n v="693113.36"/>
  </r>
  <r>
    <s v="04"/>
    <s v="สระบุรี"/>
    <s v="10815"/>
    <s v="รพ.มวกเหล็ก"/>
    <s v="รพช."/>
    <s v="F2"/>
    <n v="35"/>
    <n v="43444"/>
    <x v="4"/>
    <x v="4"/>
    <n v="19517411.960000001"/>
    <n v="1925441.71"/>
    <n v="1569065.99"/>
    <n v="738119.28999999992"/>
  </r>
  <r>
    <s v="04"/>
    <s v="สระบุรี"/>
    <s v="10816"/>
    <s v="รพ.วังม่วงสัทธรรม"/>
    <s v="รพช."/>
    <s v="F2"/>
    <n v="37"/>
    <n v="15725"/>
    <x v="3"/>
    <x v="3"/>
    <n v="14895492.25"/>
    <n v="1375278.16"/>
    <n v="722989.3"/>
    <n v="519129.07"/>
  </r>
  <r>
    <s v="04"/>
    <s v="สิงห์บุรี"/>
    <s v="10692"/>
    <s v="รพ.สิงห์บุรี"/>
    <s v="รพท."/>
    <s v="S"/>
    <n v="282"/>
    <n v="41665"/>
    <x v="12"/>
    <x v="12"/>
    <n v="106069438.53"/>
    <n v="28434236.210000001"/>
    <n v="2551339.7400000002"/>
    <n v="13659154.4"/>
  </r>
  <r>
    <s v="04"/>
    <s v="สิงห์บุรี"/>
    <s v="10693"/>
    <s v="รพ.อินทร์บุรี"/>
    <s v="รพท."/>
    <s v="M1"/>
    <n v="150"/>
    <n v="37670"/>
    <x v="8"/>
    <x v="8"/>
    <n v="63030745.009999998"/>
    <n v="8776541.2200000007"/>
    <n v="698135.95"/>
    <n v="5203856.47"/>
  </r>
  <r>
    <s v="04"/>
    <s v="สิงห์บุรี"/>
    <s v="10798"/>
    <s v="รพ.บางระจัน"/>
    <s v="รพช."/>
    <s v="F2"/>
    <n v="30"/>
    <n v="20947"/>
    <x v="3"/>
    <x v="3"/>
    <n v="14280503.460000001"/>
    <n v="1395408.91"/>
    <n v="497580"/>
    <n v="546620.06000000006"/>
  </r>
  <r>
    <s v="04"/>
    <s v="สิงห์บุรี"/>
    <s v="10799"/>
    <s v="รพ.ค่ายบางระจัน"/>
    <s v="รพช."/>
    <s v="F2"/>
    <n v="30"/>
    <n v="19436"/>
    <x v="3"/>
    <x v="3"/>
    <n v="19618517.57"/>
    <n v="1519235.45"/>
    <n v="464956.5"/>
    <n v="438071.13"/>
  </r>
  <r>
    <s v="04"/>
    <s v="สิงห์บุรี"/>
    <s v="10800"/>
    <s v="รพ.พรหมบุรี"/>
    <s v="รพช."/>
    <s v="F3"/>
    <n v="28"/>
    <n v="11498"/>
    <x v="7"/>
    <x v="7"/>
    <n v="12509546.280000001"/>
    <n v="751586.83"/>
    <n v="417818"/>
    <n v="317411.23"/>
  </r>
  <r>
    <s v="04"/>
    <s v="สิงห์บุรี"/>
    <s v="10801"/>
    <s v="รพ.ท่าช้าง"/>
    <s v="รพช."/>
    <s v="F2"/>
    <n v="36"/>
    <n v="9018"/>
    <x v="3"/>
    <x v="3"/>
    <n v="14477192.180000002"/>
    <n v="959100.99"/>
    <n v="278246"/>
    <n v="453480.80999999994"/>
  </r>
  <r>
    <s v="04"/>
    <s v="อ่างทอง"/>
    <s v="10689"/>
    <s v="รพ.อ่างทอง"/>
    <s v="รพท."/>
    <s v="S"/>
    <n v="324"/>
    <n v="40146"/>
    <x v="12"/>
    <x v="12"/>
    <n v="103155856.05999999"/>
    <n v="17243970.170000002"/>
    <n v="4989649.5999999996"/>
    <n v="15820709"/>
  </r>
  <r>
    <s v="04"/>
    <s v="อ่างทอง"/>
    <s v="10782"/>
    <s v="รพ.ไชโย"/>
    <s v="รพช."/>
    <s v="F2"/>
    <n v="36"/>
    <n v="13872"/>
    <x v="3"/>
    <x v="3"/>
    <n v="12315812.880000001"/>
    <n v="1435556.29"/>
    <n v="650633.80000000005"/>
    <n v="252457.36000000002"/>
  </r>
  <r>
    <s v="04"/>
    <s v="อ่างทอง"/>
    <s v="10784"/>
    <s v="รพ.ป่าโมก"/>
    <s v="รพช."/>
    <s v="F2"/>
    <n v="54"/>
    <n v="18947"/>
    <x v="3"/>
    <x v="3"/>
    <n v="17737664.48"/>
    <n v="1894734.32"/>
    <n v="1201423.02"/>
    <n v="853451.64"/>
  </r>
  <r>
    <s v="04"/>
    <s v="อ่างทอง"/>
    <s v="10785"/>
    <s v="รพ.โพธิ์ทอง"/>
    <s v="รพช."/>
    <s v="F2"/>
    <n v="60"/>
    <n v="34074"/>
    <x v="4"/>
    <x v="4"/>
    <n v="22236763.000000004"/>
    <n v="3945297.87"/>
    <n v="1642720.1"/>
    <n v="1507274.6600000001"/>
  </r>
  <r>
    <s v="04"/>
    <s v="อ่างทอง"/>
    <s v="10786"/>
    <s v="รพ.แสวงหา"/>
    <s v="รพช."/>
    <s v="F2"/>
    <n v="48"/>
    <n v="23099"/>
    <x v="3"/>
    <x v="3"/>
    <n v="14971609.879999999"/>
    <n v="1911986.6"/>
    <n v="776964.82"/>
    <n v="492973.49"/>
  </r>
  <r>
    <s v="04"/>
    <s v="อ่างทอง"/>
    <s v="10787"/>
    <s v="รพ.วิเศษชัยชาญ"/>
    <s v="รพช."/>
    <s v="F1"/>
    <n v="97"/>
    <n v="43045"/>
    <x v="6"/>
    <x v="6"/>
    <n v="30139765.900000006"/>
    <n v="4235881.95"/>
    <n v="1100840.08"/>
    <n v="1871551.37"/>
  </r>
  <r>
    <s v="04"/>
    <s v="อ่างทอง"/>
    <s v="10788"/>
    <s v="รพ.สามโก้"/>
    <s v="รพช."/>
    <s v="F3"/>
    <n v="38"/>
    <n v="13137"/>
    <x v="7"/>
    <x v="7"/>
    <n v="11834107.439999999"/>
    <n v="1099298"/>
    <n v="368397.8"/>
    <n v="350036.62"/>
  </r>
  <r>
    <s v="05"/>
    <s v="กาญจนบุรี"/>
    <s v="10731"/>
    <s v="รพ.พหลพลพยุหเสนา"/>
    <s v="รพท."/>
    <s v="S"/>
    <n v="537"/>
    <n v="108387"/>
    <x v="10"/>
    <x v="10"/>
    <n v="170037387.15000001"/>
    <n v="71114319.109999999"/>
    <n v="14160000.15"/>
    <n v="30758822.850000001"/>
  </r>
  <r>
    <s v="05"/>
    <s v="กาญจนบุรี"/>
    <s v="10732"/>
    <s v="รพ.มะการักษ์"/>
    <s v="รพท."/>
    <s v="M1"/>
    <n v="354"/>
    <n v="97431"/>
    <x v="9"/>
    <x v="9"/>
    <n v="87716147.400000006"/>
    <n v="20646385.170000002"/>
    <n v="5757703.1600000001"/>
    <n v="10807349.82"/>
  </r>
  <r>
    <s v="05"/>
    <s v="กาญจนบุรี"/>
    <s v="11278"/>
    <s v="รพ.ไทรโยค"/>
    <s v="รพช."/>
    <s v="F2"/>
    <n v="58"/>
    <n v="30021"/>
    <x v="4"/>
    <x v="4"/>
    <n v="17436428.690000005"/>
    <n v="3499949.71"/>
    <n v="641960.25"/>
    <n v="1087499.67"/>
  </r>
  <r>
    <s v="05"/>
    <s v="กาญจนบุรี"/>
    <s v="11279"/>
    <s v="รพ.สมเด็จพระปิยมหาราชรมณียเขต"/>
    <s v="รพช."/>
    <s v="F2"/>
    <n v="35"/>
    <n v="9480"/>
    <x v="3"/>
    <x v="3"/>
    <n v="10928240.5"/>
    <n v="948862.48"/>
    <n v="821720"/>
    <n v="515326.76000000007"/>
  </r>
  <r>
    <s v="05"/>
    <s v="กาญจนบุรี"/>
    <s v="11280"/>
    <s v="รพ.บ่อพลอย"/>
    <s v="รพช."/>
    <s v="F1"/>
    <n v="70"/>
    <n v="44812"/>
    <x v="6"/>
    <x v="6"/>
    <n v="22661264.590000004"/>
    <n v="4313140.01"/>
    <n v="1983123.64"/>
    <n v="1118714.8500000001"/>
  </r>
  <r>
    <s v="05"/>
    <s v="กาญจนบุรี"/>
    <s v="11281"/>
    <s v="รพ.ท่ากระดาน"/>
    <s v="รพช."/>
    <s v="F2"/>
    <n v="30"/>
    <n v="10392"/>
    <x v="3"/>
    <x v="3"/>
    <n v="9119041"/>
    <n v="719731.34"/>
    <n v="662516.05000000005"/>
    <n v="413378.49"/>
  </r>
  <r>
    <s v="05"/>
    <s v="กาญจนบุรี"/>
    <s v="11282"/>
    <s v="รพ.สมเด็จพระสังฆราชองค์ที่ ๑๙"/>
    <s v="รพช."/>
    <s v="M2"/>
    <n v="143"/>
    <n v="73346"/>
    <x v="2"/>
    <x v="2"/>
    <n v="45223349.660000004"/>
    <n v="10599308.800000001"/>
    <n v="2386246.5099999998"/>
    <n v="4943510.72"/>
  </r>
  <r>
    <s v="05"/>
    <s v="กาญจนบุรี"/>
    <s v="11283"/>
    <s v="รพ.ทองผาภูมิ"/>
    <s v="รพช."/>
    <s v="M2"/>
    <n v="96"/>
    <n v="35389"/>
    <x v="13"/>
    <x v="13"/>
    <n v="27145419.720000003"/>
    <n v="5975894.0099999998"/>
    <n v="2302033.09"/>
    <n v="4003404.07"/>
  </r>
  <r>
    <s v="05"/>
    <s v="กาญจนบุรี"/>
    <s v="11284"/>
    <s v="รพ.สังขละบุรี"/>
    <s v="รพช."/>
    <s v="F2"/>
    <n v="58"/>
    <n v="18607"/>
    <x v="3"/>
    <x v="3"/>
    <n v="15858857.569999998"/>
    <n v="3095460.62"/>
    <n v="1254491.6499999999"/>
    <n v="1081133.58"/>
  </r>
  <r>
    <s v="05"/>
    <s v="กาญจนบุรี"/>
    <s v="11285"/>
    <s v="รพ.เจ้าคุณไพบูลย์พนมทวน"/>
    <s v="รพช."/>
    <s v="F2"/>
    <n v="60"/>
    <n v="37402"/>
    <x v="4"/>
    <x v="4"/>
    <n v="21916991.039999999"/>
    <n v="4296658.4400000004"/>
    <n v="1546461.3"/>
    <n v="1384538.23"/>
  </r>
  <r>
    <s v="05"/>
    <s v="กาญจนบุรี"/>
    <s v="11286"/>
    <s v="รพ.เลาขวัญ"/>
    <s v="รพช."/>
    <s v="F2"/>
    <n v="39"/>
    <n v="41864"/>
    <x v="4"/>
    <x v="4"/>
    <n v="16517655.880000003"/>
    <n v="2093311.19"/>
    <n v="1276956"/>
    <n v="846575.3899999999"/>
  </r>
  <r>
    <s v="05"/>
    <s v="กาญจนบุรี"/>
    <s v="11287"/>
    <s v="รพ.ด่านมะขามเตี้ย"/>
    <s v="รพช."/>
    <s v="F2"/>
    <n v="56"/>
    <n v="27927"/>
    <x v="3"/>
    <x v="3"/>
    <n v="16610173.57"/>
    <n v="2176722.5"/>
    <n v="462146.45"/>
    <n v="841383.37"/>
  </r>
  <r>
    <s v="05"/>
    <s v="กาญจนบุรี"/>
    <s v="11288"/>
    <s v="รพ.สถานพระบารมี"/>
    <s v="รพช."/>
    <s v="F2"/>
    <n v="30"/>
    <n v="12766"/>
    <x v="3"/>
    <x v="3"/>
    <n v="12219790.989999998"/>
    <n v="530139.82999999996"/>
    <n v="169062.5"/>
    <n v="251567.21"/>
  </r>
  <r>
    <s v="05"/>
    <s v="กาญจนบุรี"/>
    <s v="14136"/>
    <s v="รพ.ศุกร์ศิริศรีสวัสดิ์"/>
    <s v="รพช."/>
    <s v="F3"/>
    <n v="16"/>
    <n v="5142"/>
    <x v="7"/>
    <x v="7"/>
    <n v="6195436"/>
    <n v="344918.43"/>
    <n v="494603.7"/>
    <n v="76949.41"/>
  </r>
  <r>
    <s v="05"/>
    <s v="กาญจนบุรี"/>
    <s v="21948"/>
    <s v="รพ.ห้วยกระเจา เฉลิมพระเกียรติ 80 พรรษา"/>
    <s v="รพช."/>
    <s v="F2"/>
    <n v="30"/>
    <n v="25600"/>
    <x v="3"/>
    <x v="3"/>
    <n v="12818023.560000001"/>
    <n v="1877670.49"/>
    <n v="1574409.6"/>
    <n v="693172.86"/>
  </r>
  <r>
    <s v="05"/>
    <s v="กาญจนบุรี"/>
    <s v="41701"/>
    <s v="รพ.หนองปรือ"/>
    <s v="รพช."/>
    <s v="F3"/>
    <n v="33"/>
    <n v="16378"/>
    <x v="7"/>
    <x v="7"/>
    <n v="4831291.2"/>
    <n v="977241.06"/>
    <n v="589414.75"/>
    <n v="390437.48"/>
  </r>
  <r>
    <s v="05"/>
    <s v="นครปฐม"/>
    <s v="10679"/>
    <s v="รพ.นครปฐม"/>
    <s v="รพศ."/>
    <s v="A"/>
    <n v="860"/>
    <n v="215478"/>
    <x v="0"/>
    <x v="0"/>
    <n v="267270660.27000004"/>
    <n v="153326381.27000001"/>
    <n v="40409708.259999998"/>
    <n v="78317257.850000009"/>
  </r>
  <r>
    <s v="05"/>
    <s v="นครปฐม"/>
    <s v="11297"/>
    <s v="รพ.กำแพงแสน"/>
    <s v="รพช."/>
    <s v="M2"/>
    <n v="90"/>
    <n v="85576"/>
    <x v="13"/>
    <x v="13"/>
    <n v="33613124.920000002"/>
    <n v="11657515.810000001"/>
    <n v="2174017.0499999998"/>
    <n v="5477838.3599999994"/>
  </r>
  <r>
    <s v="05"/>
    <s v="นครปฐม"/>
    <s v="11298"/>
    <s v="รพ.นครชัยศรี"/>
    <s v="รพช."/>
    <s v="F2"/>
    <n v="60"/>
    <n v="37515"/>
    <x v="4"/>
    <x v="4"/>
    <n v="21089382.579999998"/>
    <n v="4153166.88"/>
    <n v="509319.9"/>
    <n v="1437524.0899999999"/>
  </r>
  <r>
    <s v="05"/>
    <s v="นครปฐม"/>
    <s v="11299"/>
    <s v="รพ.ห้วยพลู"/>
    <s v="รพช."/>
    <s v="F2"/>
    <n v="58"/>
    <n v="32770"/>
    <x v="4"/>
    <x v="4"/>
    <n v="24742808.93"/>
    <n v="3322412.92"/>
    <n v="731704.31999999995"/>
    <n v="954119.71"/>
  </r>
  <r>
    <s v="05"/>
    <s v="นครปฐม"/>
    <s v="11300"/>
    <s v="รพ.ดอนตูม"/>
    <s v="รพช."/>
    <s v="F2"/>
    <n v="38"/>
    <n v="30175"/>
    <x v="4"/>
    <x v="4"/>
    <n v="20140081.18"/>
    <n v="4588385.04"/>
    <n v="614658.34"/>
    <n v="3079988.38"/>
  </r>
  <r>
    <s v="05"/>
    <s v="นครปฐม"/>
    <s v="11301"/>
    <s v="รพ.บางเลน"/>
    <s v="รพช."/>
    <s v="F1"/>
    <n v="79"/>
    <n v="46961"/>
    <x v="6"/>
    <x v="6"/>
    <n v="20268547.149999999"/>
    <n v="4524750.3899999997"/>
    <n v="1232028.8799999999"/>
    <n v="2692364.43"/>
  </r>
  <r>
    <s v="05"/>
    <s v="นครปฐม"/>
    <s v="11302"/>
    <s v="รพ.สามพราน"/>
    <s v="รพช."/>
    <s v="M2"/>
    <n v="136"/>
    <n v="115453"/>
    <x v="2"/>
    <x v="2"/>
    <n v="55869876.450000003"/>
    <n v="18618112"/>
    <n v="6036861.5"/>
    <n v="13553857.879999999"/>
  </r>
  <r>
    <s v="05"/>
    <s v="นครปฐม"/>
    <s v="11303"/>
    <s v="รพ.พุทธมณฑล"/>
    <s v="รพช."/>
    <s v="F2"/>
    <n v="34"/>
    <n v="23898"/>
    <x v="3"/>
    <x v="3"/>
    <n v="15785797.470000003"/>
    <n v="2844943.56"/>
    <n v="1117476.31"/>
    <n v="910679.78"/>
  </r>
  <r>
    <s v="05"/>
    <s v="นครปฐม"/>
    <s v="13819"/>
    <s v="รพ.หลวงพ่อเปิ่น"/>
    <s v="รพช."/>
    <s v="F2"/>
    <n v="30"/>
    <n v="14300"/>
    <x v="3"/>
    <x v="3"/>
    <n v="16601183.940000001"/>
    <n v="1910338.1"/>
    <n v="814265"/>
    <n v="871396.95"/>
  </r>
  <r>
    <s v="05"/>
    <s v="ประจวบคีรีขันธ์"/>
    <s v="10737"/>
    <s v="รพ.ประจวบคีรีขันธ์"/>
    <s v="รพท."/>
    <s v="S"/>
    <n v="278"/>
    <n v="67428"/>
    <x v="12"/>
    <x v="12"/>
    <n v="92288435.019999996"/>
    <n v="29770595.120000001"/>
    <n v="2265341.9900000002"/>
    <n v="11571046.41"/>
  </r>
  <r>
    <s v="05"/>
    <s v="ประจวบคีรีขันธ์"/>
    <s v="11315"/>
    <s v="รพ.กุยบุรี"/>
    <s v="รพช."/>
    <s v="F2"/>
    <n v="30"/>
    <n v="33075"/>
    <x v="4"/>
    <x v="4"/>
    <n v="18518796.199999999"/>
    <n v="2167292.04"/>
    <n v="1395761.6"/>
    <n v="631818.84"/>
  </r>
  <r>
    <s v="05"/>
    <s v="ประจวบคีรีขันธ์"/>
    <s v="11316"/>
    <s v="รพ.ทับสะแก"/>
    <s v="รพช."/>
    <s v="F2"/>
    <n v="60"/>
    <n v="35758"/>
    <x v="4"/>
    <x v="4"/>
    <n v="23365801.619999997"/>
    <n v="4222140.25"/>
    <n v="781882.82"/>
    <n v="1302020.5"/>
  </r>
  <r>
    <s v="05"/>
    <s v="ประจวบคีรีขันธ์"/>
    <s v="11317"/>
    <s v="รพ.บางสะพาน"/>
    <s v="รพช."/>
    <s v="M2"/>
    <n v="156"/>
    <n v="61161"/>
    <x v="2"/>
    <x v="2"/>
    <n v="43773651.619999997"/>
    <n v="11085661.689999999"/>
    <n v="3144953.73"/>
    <n v="6158158.25"/>
  </r>
  <r>
    <s v="05"/>
    <s v="ประจวบคีรีขันธ์"/>
    <s v="11318"/>
    <s v="รพ.บางสะพานน้อย"/>
    <s v="รพช."/>
    <s v="F2"/>
    <n v="30"/>
    <n v="29497"/>
    <x v="3"/>
    <x v="3"/>
    <n v="16086905.309999999"/>
    <n v="2132482.1800000002"/>
    <n v="1212948.9099999999"/>
    <n v="856170.06"/>
  </r>
  <r>
    <s v="05"/>
    <s v="ประจวบคีรีขันธ์"/>
    <s v="11319"/>
    <s v="รพ.ปราณบุรี"/>
    <s v="รพช."/>
    <s v="F2"/>
    <n v="66"/>
    <n v="46465"/>
    <x v="4"/>
    <x v="4"/>
    <n v="25043901.420000002"/>
    <n v="4192578.63"/>
    <n v="2031998.34"/>
    <n v="858489.43"/>
  </r>
  <r>
    <s v="05"/>
    <s v="ประจวบคีรีขันธ์"/>
    <s v="11320"/>
    <s v="รพ.หัวหิน"/>
    <s v="รพท."/>
    <s v="S"/>
    <n v="264"/>
    <n v="93373"/>
    <x v="12"/>
    <x v="12"/>
    <n v="130269266.11000001"/>
    <n v="59648899.960000001"/>
    <n v="4255261.24"/>
    <n v="25559947.82"/>
  </r>
  <r>
    <s v="05"/>
    <s v="ประจวบคีรีขันธ์"/>
    <s v="11321"/>
    <s v="รพ.สามร้อยยอด"/>
    <s v="รพช."/>
    <s v="F1"/>
    <n v="60"/>
    <n v="36992"/>
    <x v="6"/>
    <x v="6"/>
    <n v="25571714.27"/>
    <n v="5037592.03"/>
    <n v="1840909.4"/>
    <n v="1849136.6"/>
  </r>
  <r>
    <s v="05"/>
    <s v="เพชรบุรี"/>
    <s v="10736"/>
    <s v="รพ.พระจอมเกล้า"/>
    <s v="รพท."/>
    <s v="S"/>
    <n v="439"/>
    <n v="85216"/>
    <x v="10"/>
    <x v="10"/>
    <n v="149206190.64000002"/>
    <n v="70350237.329999998"/>
    <n v="6846185.0300000003"/>
    <n v="16741166.619999999"/>
  </r>
  <r>
    <s v="05"/>
    <s v="เพชรบุรี"/>
    <s v="11308"/>
    <s v="รพ.เขาย้อย"/>
    <s v="รพช."/>
    <s v="F2"/>
    <n v="33"/>
    <n v="23913"/>
    <x v="3"/>
    <x v="3"/>
    <n v="19654659.759999998"/>
    <n v="3286894.61"/>
    <n v="941851.46"/>
    <n v="719125.29999999993"/>
  </r>
  <r>
    <s v="05"/>
    <s v="เพชรบุรี"/>
    <s v="11309"/>
    <s v="รพ.หนองหญ้าปล้อง"/>
    <s v="รพช."/>
    <s v="F2"/>
    <n v="34"/>
    <n v="12433"/>
    <x v="3"/>
    <x v="3"/>
    <n v="14395688.08"/>
    <n v="1191633.71"/>
    <n v="820627.16"/>
    <n v="277708.55"/>
  </r>
  <r>
    <s v="05"/>
    <s v="เพชรบุรี"/>
    <s v="11310"/>
    <s v="รพ.ชะอำ"/>
    <s v="รพช."/>
    <s v="M2"/>
    <n v="122"/>
    <n v="55010"/>
    <x v="2"/>
    <x v="2"/>
    <n v="43769110.219999999"/>
    <n v="7476123.0899999999"/>
    <n v="3630509.49"/>
    <n v="1679433.4000000001"/>
  </r>
  <r>
    <s v="05"/>
    <s v="เพชรบุรี"/>
    <s v="11311"/>
    <s v="รพ.ท่ายาง"/>
    <s v="รพช."/>
    <s v="F1"/>
    <n v="74"/>
    <n v="64218"/>
    <x v="1"/>
    <x v="1"/>
    <n v="39035874.320000008"/>
    <n v="6715265.4500000002"/>
    <n v="2383087.2999999998"/>
    <n v="1305692.1499999999"/>
  </r>
  <r>
    <s v="05"/>
    <s v="เพชรบุรี"/>
    <s v="11312"/>
    <s v="รพ.บ้านลาด"/>
    <s v="รพช."/>
    <s v="F2"/>
    <n v="35"/>
    <n v="34800"/>
    <x v="4"/>
    <x v="4"/>
    <n v="28761325.02"/>
    <n v="3498208.11"/>
    <n v="1229927.6000000001"/>
    <n v="539199.05000000005"/>
  </r>
  <r>
    <s v="05"/>
    <s v="เพชรบุรี"/>
    <s v="11313"/>
    <s v="รพ.บ้านแหลม"/>
    <s v="รพช."/>
    <s v="F2"/>
    <n v="30"/>
    <n v="39868"/>
    <x v="4"/>
    <x v="4"/>
    <n v="26837117.699999999"/>
    <n v="3077942.85"/>
    <n v="907594.15"/>
    <n v="528599.96"/>
  </r>
  <r>
    <s v="05"/>
    <s v="เพชรบุรี"/>
    <s v="11314"/>
    <s v="รพ.แก่งกระจาน"/>
    <s v="รพช."/>
    <s v="F2"/>
    <n v="30"/>
    <n v="26976"/>
    <x v="3"/>
    <x v="3"/>
    <n v="18106389.020000003"/>
    <n v="2084849.56"/>
    <n v="1119617.25"/>
    <n v="968446.6"/>
  </r>
  <r>
    <s v="05"/>
    <s v="ราชบุรี"/>
    <s v="10677"/>
    <s v="รพ.ราชบุรี"/>
    <s v="รพศ."/>
    <s v="A"/>
    <n v="855"/>
    <n v="140788"/>
    <x v="0"/>
    <x v="0"/>
    <n v="284673417.72000003"/>
    <n v="190254996.91"/>
    <n v="10049066.130000001"/>
    <n v="47213105.359999999"/>
  </r>
  <r>
    <s v="05"/>
    <s v="ราชบุรี"/>
    <s v="10728"/>
    <s v="รพ.ดำเนินสะดวก"/>
    <s v="รพท."/>
    <s v="M1"/>
    <n v="272"/>
    <n v="73727"/>
    <x v="9"/>
    <x v="9"/>
    <n v="71094047.159999996"/>
    <n v="18795619.82"/>
    <n v="3807574.75"/>
    <n v="7875864.5200000005"/>
  </r>
  <r>
    <s v="05"/>
    <s v="ราชบุรี"/>
    <s v="10729"/>
    <s v="รพ.บ้านโป่ง"/>
    <s v="รพท."/>
    <s v="S"/>
    <n v="358"/>
    <n v="118153"/>
    <x v="12"/>
    <x v="12"/>
    <n v="103416281.29999998"/>
    <n v="25898486.579999998"/>
    <n v="878076.5"/>
    <n v="9597541.2799999993"/>
  </r>
  <r>
    <s v="05"/>
    <s v="ราชบุรี"/>
    <s v="10730"/>
    <s v="รพ.โพธาราม"/>
    <s v="รพท."/>
    <s v="M1"/>
    <n v="340"/>
    <n v="84142"/>
    <x v="9"/>
    <x v="9"/>
    <n v="81258285.859999985"/>
    <n v="20517608.539999999"/>
    <n v="2801991.7"/>
    <n v="11227751.960000001"/>
  </r>
  <r>
    <s v="05"/>
    <s v="ราชบุรี"/>
    <s v="11273"/>
    <s v="รพ.สวนผึ้ง"/>
    <s v="รพช."/>
    <s v="F2"/>
    <n v="60"/>
    <n v="27585"/>
    <x v="3"/>
    <x v="3"/>
    <n v="17219058.359999999"/>
    <n v="1176157.94"/>
    <n v="397500"/>
    <n v="648863.96"/>
  </r>
  <r>
    <s v="05"/>
    <s v="ราชบุรี"/>
    <s v="11274"/>
    <s v="รพ.บางแพ"/>
    <s v="รพช."/>
    <s v="F2"/>
    <n v="48"/>
    <n v="26844"/>
    <x v="3"/>
    <x v="3"/>
    <n v="27161876.41"/>
    <n v="2260404.27"/>
    <n v="798223"/>
    <n v="1003705.53"/>
  </r>
  <r>
    <s v="05"/>
    <s v="ราชบุรี"/>
    <s v="11275"/>
    <s v="รพ.เจ็ดเสมียน"/>
    <s v="รพช."/>
    <s v="F2"/>
    <n v="30"/>
    <n v="9399"/>
    <x v="3"/>
    <x v="3"/>
    <n v="13821600.4"/>
    <n v="1875905.82"/>
    <n v="820629.7"/>
    <n v="576261.05999999994"/>
  </r>
  <r>
    <s v="05"/>
    <s v="ราชบุรี"/>
    <s v="11276"/>
    <s v="รพ.ปากท่อ"/>
    <s v="รพช."/>
    <s v="F2"/>
    <n v="60"/>
    <n v="46782"/>
    <x v="4"/>
    <x v="4"/>
    <n v="13505565.289999999"/>
    <n v="1759752.88"/>
    <n v="676759.1"/>
    <n v="464232.17000000004"/>
  </r>
  <r>
    <s v="05"/>
    <s v="ราชบุรี"/>
    <s v="11277"/>
    <s v="รพ.วัดเพลง"/>
    <s v="รพช."/>
    <s v="F2"/>
    <n v="38"/>
    <n v="8820"/>
    <x v="3"/>
    <x v="3"/>
    <n v="14606059.449999999"/>
    <n v="1838916.89"/>
    <n v="831745.6"/>
    <n v="874858.11"/>
  </r>
  <r>
    <s v="05"/>
    <s v="ราชบุรี"/>
    <s v="11458"/>
    <s v="รพร.จอมบึง"/>
    <s v="รพช."/>
    <s v="F1"/>
    <n v="73"/>
    <n v="50119"/>
    <x v="6"/>
    <x v="6"/>
    <n v="27614253.170000002"/>
    <n v="7593172.1500000004"/>
    <n v="2163937.25"/>
    <n v="1918035.08"/>
  </r>
  <r>
    <s v="05"/>
    <s v="ราชบุรี"/>
    <s v="28858"/>
    <s v="รพ.บ้านคา"/>
    <s v="รพช."/>
    <s v="F3"/>
    <n v="30"/>
    <n v="18683"/>
    <x v="11"/>
    <x v="11"/>
    <n v="8961332.4199999999"/>
    <n v="1616972.89"/>
    <n v="954835.18"/>
    <n v="810213.11999999988"/>
  </r>
  <r>
    <s v="05"/>
    <s v="สมุทรสงคราม"/>
    <s v="10735"/>
    <s v="รพ.สมเด็จพระพุทธเลิศหล้า"/>
    <s v="รพท."/>
    <s v="S"/>
    <n v="284"/>
    <n v="78329"/>
    <x v="12"/>
    <x v="12"/>
    <n v="104657098.62000002"/>
    <n v="28849881.239999998"/>
    <n v="3740641.64"/>
    <n v="12582066.15"/>
  </r>
  <r>
    <s v="05"/>
    <s v="สมุทรสงคราม"/>
    <s v="11306"/>
    <s v="รพ.นภาลัย"/>
    <s v="รพช."/>
    <s v="F1"/>
    <n v="78"/>
    <n v="21880"/>
    <x v="6"/>
    <x v="6"/>
    <n v="27150778.199999999"/>
    <n v="3106554.87"/>
    <n v="1090280.58"/>
    <n v="1186941.74"/>
  </r>
  <r>
    <s v="05"/>
    <s v="สมุทรสงคราม"/>
    <s v="11307"/>
    <s v="รพ.อัมพวา"/>
    <s v="รพช."/>
    <s v="F2"/>
    <n v="36"/>
    <n v="31530"/>
    <x v="4"/>
    <x v="4"/>
    <n v="16980051.93"/>
    <n v="1475587.54"/>
    <n v="575645.78"/>
    <n v="341676.12"/>
  </r>
  <r>
    <s v="05"/>
    <s v="สมุทรสาคร"/>
    <s v="10734"/>
    <s v="รพ.สมุทรสาคร"/>
    <s v="รพศ."/>
    <s v="A"/>
    <n v="632"/>
    <n v="179962"/>
    <x v="15"/>
    <x v="15"/>
    <n v="241046385.41000006"/>
    <n v="85514026.650000006"/>
    <n v="1535039.57"/>
    <n v="26265077.23"/>
  </r>
  <r>
    <s v="05"/>
    <s v="สมุทรสาคร"/>
    <s v="11304"/>
    <s v="รพ.กระทุ่มแบน"/>
    <s v="รพท."/>
    <s v="M1"/>
    <n v="287"/>
    <n v="116392"/>
    <x v="9"/>
    <x v="9"/>
    <n v="96463665.439999998"/>
    <n v="41611253.530000001"/>
    <n v="7300371.0999999996"/>
    <n v="20169643.329999998"/>
  </r>
  <r>
    <s v="05"/>
    <s v="สุพรรณบุรี"/>
    <s v="10678"/>
    <s v="รพ.เจ้าพระยายมราช"/>
    <s v="รพศ."/>
    <s v="A"/>
    <n v="706"/>
    <n v="130379"/>
    <x v="0"/>
    <x v="0"/>
    <n v="235185496.35999992"/>
    <n v="127437426.08"/>
    <n v="13444662.08"/>
    <n v="57589207.740000002"/>
  </r>
  <r>
    <s v="05"/>
    <s v="สุพรรณบุรี"/>
    <s v="10733"/>
    <s v="รพ.สมเด็จพระสังฆราชองค์ที่17"/>
    <s v="รพท."/>
    <s v="M1"/>
    <n v="262"/>
    <n v="109442"/>
    <x v="9"/>
    <x v="9"/>
    <n v="79622801.520000011"/>
    <n v="15832702.880000001"/>
    <n v="789517.35"/>
    <n v="13490540.59"/>
  </r>
  <r>
    <s v="05"/>
    <s v="สุพรรณบุรี"/>
    <s v="11289"/>
    <s v="รพ.เดิมบางนางบวช"/>
    <s v="รพช."/>
    <s v="F1"/>
    <n v="109"/>
    <n v="52266"/>
    <x v="1"/>
    <x v="1"/>
    <n v="34862985.759999998"/>
    <n v="12737666.93"/>
    <n v="1328550.78"/>
    <n v="2480055.9500000002"/>
  </r>
  <r>
    <s v="05"/>
    <s v="สุพรรณบุรี"/>
    <s v="11290"/>
    <s v="รพ.ด่านช้าง"/>
    <s v="รพช."/>
    <s v="F1"/>
    <n v="106"/>
    <n v="63691"/>
    <x v="1"/>
    <x v="1"/>
    <n v="35247739.820000008"/>
    <n v="9633870.0700000003"/>
    <n v="1068871.44"/>
    <n v="2135857.65"/>
  </r>
  <r>
    <s v="05"/>
    <s v="สุพรรณบุรี"/>
    <s v="11291"/>
    <s v="รพ.บางปลาม้า"/>
    <s v="รพช."/>
    <s v="F2"/>
    <n v="60"/>
    <n v="49022"/>
    <x v="4"/>
    <x v="4"/>
    <n v="28383646.519999996"/>
    <n v="8235029.5599999996"/>
    <n v="1267336.1399999999"/>
    <n v="1603070.53"/>
  </r>
  <r>
    <s v="05"/>
    <s v="สุพรรณบุรี"/>
    <s v="11292"/>
    <s v="รพ.ศรีประจันต์"/>
    <s v="รพช."/>
    <s v="F2"/>
    <n v="60"/>
    <n v="41625"/>
    <x v="4"/>
    <x v="4"/>
    <n v="23642493.739999995"/>
    <n v="8088773.3399999999"/>
    <n v="1227431.6000000001"/>
    <n v="1361053.66"/>
  </r>
  <r>
    <s v="05"/>
    <s v="สุพรรณบุรี"/>
    <s v="11293"/>
    <s v="รพ.ดอนเจดีย์"/>
    <s v="รพช."/>
    <s v="F2"/>
    <n v="60"/>
    <n v="36323"/>
    <x v="4"/>
    <x v="4"/>
    <n v="26851469.840000004"/>
    <n v="7903648.0599999996"/>
    <n v="1743520.35"/>
    <n v="1642893.7899999998"/>
  </r>
  <r>
    <s v="05"/>
    <s v="สุพรรณบุรี"/>
    <s v="11294"/>
    <s v="รพ.สามชุก"/>
    <s v="รพช."/>
    <s v="F2"/>
    <n v="60"/>
    <n v="36326"/>
    <x v="4"/>
    <x v="4"/>
    <n v="24165192.75"/>
    <n v="9778354.5800000001"/>
    <n v="524960.98"/>
    <n v="2342779.5699999998"/>
  </r>
  <r>
    <s v="05"/>
    <s v="สุพรรณบุรี"/>
    <s v="11295"/>
    <s v="รพ.อู่ทอง"/>
    <s v="รพช."/>
    <s v="M2"/>
    <n v="142"/>
    <n v="88427"/>
    <x v="2"/>
    <x v="2"/>
    <n v="53129500.839999989"/>
    <n v="14335627.17"/>
    <n v="2913299.79"/>
    <n v="6506850.5500000007"/>
  </r>
  <r>
    <s v="05"/>
    <s v="สุพรรณบุรี"/>
    <s v="11296"/>
    <s v="รพ.หนองหญ้าไซ"/>
    <s v="รพช."/>
    <s v="F2"/>
    <n v="60"/>
    <n v="27665"/>
    <x v="3"/>
    <x v="3"/>
    <n v="18682302.75"/>
    <n v="2418539.86"/>
    <n v="585109"/>
    <n v="708083.91"/>
  </r>
  <r>
    <s v="06"/>
    <s v="จันทบุรี"/>
    <s v="10664"/>
    <s v="รพ.พระปกเกล้า"/>
    <s v="รพศ."/>
    <s v="A"/>
    <n v="769"/>
    <n v="108769"/>
    <x v="0"/>
    <x v="0"/>
    <n v="254817018.33999997"/>
    <n v="132392964.34999999"/>
    <n v="34722618.810000002"/>
    <n v="65354464.329999998"/>
  </r>
  <r>
    <s v="06"/>
    <s v="จันทบุรี"/>
    <s v="10834"/>
    <s v="รพ.ขลุง"/>
    <s v="รพช."/>
    <s v="F1"/>
    <n v="40"/>
    <n v="44016"/>
    <x v="6"/>
    <x v="6"/>
    <n v="18292147.450000003"/>
    <n v="9175011.1899999995"/>
    <n v="1414397.08"/>
    <n v="1165548.53"/>
  </r>
  <r>
    <s v="06"/>
    <s v="จันทบุรี"/>
    <s v="10835"/>
    <s v="รพ.ท่าใหม่"/>
    <s v="รพช."/>
    <s v="F2"/>
    <n v="33"/>
    <n v="22296"/>
    <x v="3"/>
    <x v="3"/>
    <n v="12475443.060000001"/>
    <n v="2453546.0299999998"/>
    <n v="233003.28"/>
    <n v="648295.44999999995"/>
  </r>
  <r>
    <s v="06"/>
    <s v="จันทบุรี"/>
    <s v="10836"/>
    <s v="รพ.เขาสุกิม"/>
    <s v="รพช."/>
    <s v="F2"/>
    <n v="40"/>
    <n v="17554"/>
    <x v="3"/>
    <x v="3"/>
    <n v="12385133.35"/>
    <n v="2034090.65"/>
    <n v="528004.88"/>
    <n v="793177.3"/>
  </r>
  <r>
    <s v="06"/>
    <s v="จันทบุรี"/>
    <s v="10837"/>
    <s v="รพ.สองพี่น้อง"/>
    <s v="รพช."/>
    <s v="F2"/>
    <n v="33"/>
    <n v="18835"/>
    <x v="3"/>
    <x v="3"/>
    <n v="11617294.959999999"/>
    <n v="1550578.79"/>
    <n v="188153"/>
    <n v="476103.48"/>
  </r>
  <r>
    <s v="06"/>
    <s v="จันทบุรี"/>
    <s v="10838"/>
    <s v="รพ.โป่งน้ำร้อน"/>
    <s v="รพช."/>
    <s v="F2"/>
    <n v="69"/>
    <n v="38003"/>
    <x v="4"/>
    <x v="4"/>
    <n v="19856087.359999999"/>
    <n v="2636406.71"/>
    <n v="1443157"/>
    <n v="1042411"/>
  </r>
  <r>
    <s v="06"/>
    <s v="จันทบุรี"/>
    <s v="10839"/>
    <s v="รพ.มะขาม"/>
    <s v="รพช."/>
    <s v="F1"/>
    <n v="36"/>
    <n v="26337"/>
    <x v="6"/>
    <x v="6"/>
    <n v="16886970.129999999"/>
    <n v="1412052.69"/>
    <n v="2037420.2"/>
    <n v="746280.65999999992"/>
  </r>
  <r>
    <s v="06"/>
    <s v="จันทบุรี"/>
    <s v="10840"/>
    <s v="รพ.แหลมสิงห์"/>
    <s v="รพช."/>
    <s v="F2"/>
    <n v="35"/>
    <n v="21393"/>
    <x v="3"/>
    <x v="3"/>
    <n v="15214827.129999999"/>
    <n v="2728423.51"/>
    <n v="605316.47"/>
    <n v="736868.6399999999"/>
  </r>
  <r>
    <s v="06"/>
    <s v="จันทบุรี"/>
    <s v="10841"/>
    <s v="รพ.สอยดาว"/>
    <s v="รพช."/>
    <s v="F1"/>
    <n v="62"/>
    <n v="53197"/>
    <x v="1"/>
    <x v="1"/>
    <n v="25467893.039999999"/>
    <n v="4444231.1900000004"/>
    <n v="1765352.5"/>
    <n v="2160534.4300000002"/>
  </r>
  <r>
    <s v="06"/>
    <s v="จันทบุรี"/>
    <s v="10842"/>
    <s v="รพ.แก่งหางแมว"/>
    <s v="รพช."/>
    <s v="F2"/>
    <n v="34"/>
    <n v="35317"/>
    <x v="4"/>
    <x v="4"/>
    <n v="14786389.140000001"/>
    <n v="1970903.01"/>
    <n v="291053"/>
    <n v="425999.68"/>
  </r>
  <r>
    <s v="06"/>
    <s v="จันทบุรี"/>
    <s v="10843"/>
    <s v="รพ.นายายอาม"/>
    <s v="รพช."/>
    <s v="F1"/>
    <n v="37"/>
    <n v="28390"/>
    <x v="6"/>
    <x v="6"/>
    <n v="15608156.289999999"/>
    <n v="1815566.32"/>
    <n v="884241.21"/>
    <n v="603667.62"/>
  </r>
  <r>
    <s v="06"/>
    <s v="จันทบุรี"/>
    <s v="10844"/>
    <s v="รพ.เขาคิชฌกูฏ"/>
    <s v="รพช."/>
    <s v="F2"/>
    <n v="34"/>
    <n v="24680"/>
    <x v="3"/>
    <x v="3"/>
    <n v="13059497.299999999"/>
    <n v="2479581.33"/>
    <n v="1356489.4"/>
    <n v="879215.5"/>
  </r>
  <r>
    <s v="06"/>
    <s v="ฉะเชิงเทรา"/>
    <s v="10697"/>
    <s v=" รพ.พุทธโสธร"/>
    <s v="รพศ."/>
    <s v="A"/>
    <n v="595"/>
    <n v="102730"/>
    <x v="15"/>
    <x v="15"/>
    <n v="207748489.38999996"/>
    <n v="88882588.439999998"/>
    <n v="12597051.449999999"/>
    <n v="26218866.57"/>
  </r>
  <r>
    <s v="06"/>
    <s v="ฉะเชิงเทรา"/>
    <s v="10833"/>
    <s v="รพ.ท่าตะเกียบ"/>
    <s v="รพช."/>
    <s v="F2"/>
    <n v="40"/>
    <n v="34869"/>
    <x v="4"/>
    <x v="4"/>
    <n v="17541467.920000002"/>
    <n v="2925713.49"/>
    <n v="3113290"/>
    <n v="956333.23"/>
  </r>
  <r>
    <s v="06"/>
    <s v="ฉะเชิงเทรา"/>
    <s v="10850"/>
    <s v="รพ.บางคล้า"/>
    <s v="รพช."/>
    <s v="F2"/>
    <n v="50"/>
    <n v="29491"/>
    <x v="3"/>
    <x v="3"/>
    <n v="21793764.560000002"/>
    <n v="132624.9"/>
    <n v="9416"/>
    <n v="788995.85"/>
  </r>
  <r>
    <s v="06"/>
    <s v="ฉะเชิงเทรา"/>
    <s v="10851"/>
    <s v="รพ.บางน้ำเปรี้ยว"/>
    <s v="รพช."/>
    <s v="F1"/>
    <n v="63"/>
    <n v="60929"/>
    <x v="1"/>
    <x v="1"/>
    <n v="34267249.140000001"/>
    <n v="5045098.51"/>
    <n v="2249811.2000000002"/>
    <n v="1813131.3699999999"/>
  </r>
  <r>
    <s v="06"/>
    <s v="ฉะเชิงเทรา"/>
    <s v="10852"/>
    <s v="รพ.บางปะกง"/>
    <s v="รพช."/>
    <s v="F1"/>
    <n v="90"/>
    <n v="55183"/>
    <x v="1"/>
    <x v="1"/>
    <n v="26527955.070000004"/>
    <n v="4444538.22"/>
    <n v="1388463.5"/>
    <n v="2244011.09"/>
  </r>
  <r>
    <s v="06"/>
    <s v="ฉะเชิงเทรา"/>
    <s v="10853"/>
    <s v="รพ.บ้านโพธิ์"/>
    <s v="รพช."/>
    <s v="F2"/>
    <n v="52"/>
    <n v="30999"/>
    <x v="4"/>
    <x v="4"/>
    <n v="20553545.789999999"/>
    <n v="2629026.83"/>
    <n v="1074357.5"/>
    <n v="603126.22"/>
  </r>
  <r>
    <s v="06"/>
    <s v="ฉะเชิงเทรา"/>
    <s v="10854"/>
    <s v="รพ.พนมสารคาม"/>
    <s v="รพช."/>
    <s v="M2"/>
    <n v="163"/>
    <n v="58241"/>
    <x v="2"/>
    <x v="2"/>
    <n v="42118451.060000002"/>
    <n v="8821377.7599999998"/>
    <n v="729870"/>
    <n v="4833913.55"/>
  </r>
  <r>
    <s v="06"/>
    <s v="ฉะเชิงเทรา"/>
    <s v="10855"/>
    <s v="รพ.สนามชัยเขต"/>
    <s v="รพช."/>
    <s v="M2"/>
    <n v="150"/>
    <n v="55391"/>
    <x v="2"/>
    <x v="2"/>
    <n v="30486301.469999999"/>
    <n v="5347559.59"/>
    <n v="441507.5"/>
    <n v="2056468.06"/>
  </r>
  <r>
    <s v="06"/>
    <s v="ฉะเชิงเทรา"/>
    <s v="10856"/>
    <s v="รพ.แปลงยาว"/>
    <s v="รพช."/>
    <s v="F2"/>
    <n v="85"/>
    <n v="29957"/>
    <x v="3"/>
    <x v="3"/>
    <n v="9605215"/>
    <n v="6202624.9000000004"/>
    <n v="825612.16"/>
    <n v="1155298.27"/>
  </r>
  <r>
    <s v="06"/>
    <s v="ฉะเชิงเทรา"/>
    <s v="13747"/>
    <s v="รพ.ราชสาส์น"/>
    <s v="รพช."/>
    <s v="F2"/>
    <n v="13"/>
    <n v="8173"/>
    <x v="3"/>
    <x v="3"/>
    <n v="9370076.6100000013"/>
    <n v="2602398.37"/>
    <n v="357727.8"/>
    <n v="320314.52"/>
  </r>
  <r>
    <s v="06"/>
    <s v="ฉะเชิงเทรา"/>
    <s v="31327"/>
    <s v="รพ.คลองเขื่อน"/>
    <s v="รพช."/>
    <s v="F3"/>
    <n v="10"/>
    <n v="8271"/>
    <x v="7"/>
    <x v="7"/>
    <n v="6497070.5"/>
    <n v="1205167.26"/>
    <n v="650626"/>
    <n v="227621.59"/>
  </r>
  <r>
    <s v="06"/>
    <s v="ชลบุรี"/>
    <s v="10662"/>
    <s v="รพ.ชลบุรี"/>
    <s v="รพศ."/>
    <s v="A"/>
    <n v="786"/>
    <n v="0"/>
    <x v="0"/>
    <x v="0"/>
    <n v="346151852.06"/>
    <n v="188048779.97999999"/>
    <n v="43499799.509999998"/>
    <n v="99987836.859999985"/>
  </r>
  <r>
    <s v="06"/>
    <s v="ชลบุรี"/>
    <s v="10817"/>
    <s v="รพ.บ้านบึง"/>
    <s v="รพช."/>
    <s v="M2"/>
    <n v="140"/>
    <n v="78655"/>
    <x v="2"/>
    <x v="2"/>
    <n v="52890658"/>
    <n v="6996733.5099999998"/>
    <n v="1397449.51"/>
    <n v="5315904.24"/>
  </r>
  <r>
    <s v="06"/>
    <s v="ชลบุรี"/>
    <s v="10818"/>
    <s v="รพ.หนองใหญ่"/>
    <s v="รพช."/>
    <s v="F2"/>
    <n v="35"/>
    <n v="17366"/>
    <x v="3"/>
    <x v="3"/>
    <n v="15864284.98"/>
    <n v="2024323.62"/>
    <n v="935738.76"/>
    <n v="904127.35000000009"/>
  </r>
  <r>
    <s v="06"/>
    <s v="ชลบุรี"/>
    <s v="10819"/>
    <s v="รพ.บางละมุง"/>
    <s v="รพท."/>
    <s v="S"/>
    <n v="301"/>
    <n v="154511"/>
    <x v="12"/>
    <x v="12"/>
    <n v="122378574.09"/>
    <n v="29779534.879999999"/>
    <n v="2328142.7200000002"/>
    <n v="28730701.809999999"/>
  </r>
  <r>
    <s v="06"/>
    <s v="ชลบุรี"/>
    <s v="10820"/>
    <s v="รพ.วัดญาณสังวราราม"/>
    <s v="รพช."/>
    <s v="F2"/>
    <n v="30"/>
    <n v="16471"/>
    <x v="3"/>
    <x v="3"/>
    <n v="15610013.779999997"/>
    <n v="1619553.76"/>
    <n v="790515.21"/>
    <n v="628804.31000000006"/>
  </r>
  <r>
    <s v="06"/>
    <s v="ชลบุรี"/>
    <s v="10821"/>
    <s v="รพ.พานทอง"/>
    <s v="รพช."/>
    <s v="F1"/>
    <n v="78"/>
    <n v="49103"/>
    <x v="6"/>
    <x v="6"/>
    <n v="39789071.410000004"/>
    <n v="5133523.29"/>
    <n v="1137719.7"/>
    <n v="2501114.06"/>
  </r>
  <r>
    <s v="06"/>
    <s v="ชลบุรี"/>
    <s v="10822"/>
    <s v="รพ.พนัสนิคม"/>
    <s v="รพท."/>
    <s v="M1"/>
    <n v="232"/>
    <n v="84625"/>
    <x v="9"/>
    <x v="9"/>
    <n v="75447411.590000004"/>
    <n v="21472844.289999999"/>
    <n v="4927656.9000000004"/>
    <n v="13487787.74"/>
  </r>
  <r>
    <s v="06"/>
    <s v="ชลบุรี"/>
    <s v="10823"/>
    <s v="รพ.แหลมฉบัง"/>
    <s v="รพช."/>
    <s v="M2"/>
    <n v="174"/>
    <n v="134208"/>
    <x v="2"/>
    <x v="2"/>
    <n v="61893953.730000004"/>
    <n v="11258625.52"/>
    <n v="4477345.3099999996"/>
    <n v="5569158.0599999996"/>
  </r>
  <r>
    <s v="06"/>
    <s v="ชลบุรี"/>
    <s v="10824"/>
    <s v="รพ.เกาะสีชัง"/>
    <s v="รพช."/>
    <s v="F2"/>
    <n v="30"/>
    <n v="3496"/>
    <x v="3"/>
    <x v="3"/>
    <n v="9300227.4800000004"/>
    <n v="546459.73"/>
    <n v="177467"/>
    <n v="311079.98000000004"/>
  </r>
  <r>
    <s v="06"/>
    <s v="ชลบุรี"/>
    <s v="10825"/>
    <s v="รพ.สัตหีบกม10"/>
    <s v="รพช."/>
    <s v="F1"/>
    <n v="60"/>
    <n v="70888"/>
    <x v="1"/>
    <x v="1"/>
    <n v="36856722.25"/>
    <n v="3179359.11"/>
    <n v="1864553.7"/>
    <n v="784361.82000000007"/>
  </r>
  <r>
    <s v="06"/>
    <s v="ชลบุรี"/>
    <s v="10826"/>
    <s v="รพ.บ่อทอง"/>
    <s v="รพช."/>
    <s v="F2"/>
    <n v="60"/>
    <n v="38290"/>
    <x v="4"/>
    <x v="4"/>
    <n v="23230295.000000004"/>
    <n v="3103243.52"/>
    <n v="1060759.2"/>
    <n v="1240208.03"/>
  </r>
  <r>
    <s v="06"/>
    <s v="ชลบุรี"/>
    <s v="28006"/>
    <s v="รพ.เกาะจันทร์"/>
    <s v="รพช."/>
    <s v="F2"/>
    <n v="30"/>
    <n v="27306"/>
    <x v="3"/>
    <x v="3"/>
    <n v="13772696.409999998"/>
    <n v="2066105.6"/>
    <n v="674627.5"/>
    <n v="1028470.3"/>
  </r>
  <r>
    <s v="06"/>
    <s v="ตราด"/>
    <s v="10696"/>
    <s v="รพ.ตราด"/>
    <s v="รพท."/>
    <s v="S"/>
    <n v="366"/>
    <n v="67370"/>
    <x v="12"/>
    <x v="12"/>
    <n v="108674989.62999998"/>
    <n v="30463675.989999998"/>
    <n v="7734974.9199999999"/>
    <n v="18462807.129999999"/>
  </r>
  <r>
    <s v="06"/>
    <s v="ตราด"/>
    <s v="10845"/>
    <s v="รพ.คลองใหญ่"/>
    <s v="รพช."/>
    <s v="F2"/>
    <n v="36"/>
    <n v="16990"/>
    <x v="3"/>
    <x v="3"/>
    <n v="16226254.019999998"/>
    <n v="1915936.39"/>
    <n v="1008875.74"/>
    <n v="239410.03"/>
  </r>
  <r>
    <s v="06"/>
    <s v="ตราด"/>
    <s v="10846"/>
    <s v="รพ.เขาสมิง"/>
    <s v="รพช."/>
    <s v="F2"/>
    <n v="36"/>
    <n v="35110"/>
    <x v="4"/>
    <x v="4"/>
    <n v="15486299.300000001"/>
    <n v="2041463.88"/>
    <n v="190017.93"/>
    <n v="392104.24"/>
  </r>
  <r>
    <s v="06"/>
    <s v="ตราด"/>
    <s v="10847"/>
    <s v="รพ.บ่อไร่"/>
    <s v="รพช."/>
    <s v="F2"/>
    <n v="34"/>
    <n v="27243"/>
    <x v="3"/>
    <x v="3"/>
    <n v="14643871.27"/>
    <n v="2518859.48"/>
    <n v="335067"/>
    <n v="503417.43"/>
  </r>
  <r>
    <s v="06"/>
    <s v="ตราด"/>
    <s v="10848"/>
    <s v="รพ.แหลมงอบ"/>
    <s v="รพช."/>
    <s v="F2"/>
    <n v="30"/>
    <n v="15405"/>
    <x v="3"/>
    <x v="3"/>
    <n v="14868914.809999999"/>
    <n v="1111192.24"/>
    <n v="667330.22"/>
    <n v="673427.66999999993"/>
  </r>
  <r>
    <s v="06"/>
    <s v="ตราด"/>
    <s v="10849"/>
    <s v="รพ.เกาะกูด"/>
    <s v="รพช."/>
    <s v="F3"/>
    <n v="7"/>
    <n v="2105"/>
    <x v="7"/>
    <x v="7"/>
    <n v="5915693.7599999998"/>
    <n v="123276.43"/>
    <n v="295071"/>
    <n v="149250.13"/>
  </r>
  <r>
    <s v="06"/>
    <s v="ตราด"/>
    <s v="13816"/>
    <s v="รพ.เกาะช้าง"/>
    <s v="รพช."/>
    <s v="F2"/>
    <n v="26"/>
    <n v="7549"/>
    <x v="3"/>
    <x v="3"/>
    <n v="8736120.5"/>
    <n v="438483.85"/>
    <n v="485959.1"/>
    <n v="188979.92"/>
  </r>
  <r>
    <s v="06"/>
    <s v="ปราจีนบุรี"/>
    <s v="10665"/>
    <s v="รพ.เจ้าพระยาอภัยภูเบศร"/>
    <s v="รพศ."/>
    <s v="A"/>
    <n v="501"/>
    <n v="73635"/>
    <x v="15"/>
    <x v="15"/>
    <n v="163957000.33999997"/>
    <n v="69478421.969999999"/>
    <n v="22487480.129999999"/>
    <n v="29257766.829999998"/>
  </r>
  <r>
    <s v="06"/>
    <s v="ปราจีนบุรี"/>
    <s v="10857"/>
    <s v="รพ.กบินทร์บุรี"/>
    <s v="รพท."/>
    <s v="M1"/>
    <n v="248"/>
    <n v="102202"/>
    <x v="9"/>
    <x v="9"/>
    <n v="80843149.359999999"/>
    <n v="17738013.34"/>
    <n v="4177261.4"/>
    <n v="10613107.59"/>
  </r>
  <r>
    <s v="06"/>
    <s v="ปราจีนบุรี"/>
    <s v="10858"/>
    <s v="รพ.นาดี"/>
    <s v="รพช."/>
    <s v="F2"/>
    <n v="60"/>
    <n v="35034"/>
    <x v="4"/>
    <x v="4"/>
    <n v="15482051.360000001"/>
    <n v="2218105.73"/>
    <n v="547430.5"/>
    <n v="543627"/>
  </r>
  <r>
    <s v="06"/>
    <s v="ปราจีนบุรี"/>
    <s v="10859"/>
    <s v="รพ.บ้านสร้าง"/>
    <s v="รพช."/>
    <s v="F2"/>
    <n v="30"/>
    <n v="19875"/>
    <x v="3"/>
    <x v="3"/>
    <n v="12748926.439999999"/>
    <n v="1434010.67"/>
    <n v="704819"/>
    <n v="424644.8"/>
  </r>
  <r>
    <s v="06"/>
    <s v="ปราจีนบุรี"/>
    <s v="10860"/>
    <s v="รพ.ประจันตคาม"/>
    <s v="รพช."/>
    <s v="F2"/>
    <n v="33"/>
    <n v="34220"/>
    <x v="4"/>
    <x v="4"/>
    <n v="15902884.9"/>
    <n v="1617000.64"/>
    <n v="699012.5"/>
    <n v="662318.96"/>
  </r>
  <r>
    <s v="06"/>
    <s v="ปราจีนบุรี"/>
    <s v="10861"/>
    <s v="รพ.ศรีมหาโพธิ"/>
    <s v="รพช."/>
    <s v="F2"/>
    <n v="62"/>
    <n v="45130"/>
    <x v="4"/>
    <x v="4"/>
    <n v="25172985.84"/>
    <n v="3254920.87"/>
    <n v="745925.32"/>
    <n v="718719.64"/>
  </r>
  <r>
    <s v="06"/>
    <s v="ปราจีนบุรี"/>
    <s v="10862"/>
    <s v="รพ.ศรีมโหสถ"/>
    <s v="รพช."/>
    <s v="F2"/>
    <n v="30"/>
    <n v="13995"/>
    <x v="3"/>
    <x v="3"/>
    <n v="13414457.859999999"/>
    <n v="1150207.82"/>
    <n v="585196.19999999995"/>
    <n v="255761.31"/>
  </r>
  <r>
    <s v="06"/>
    <s v="ระยอง"/>
    <s v="10663"/>
    <s v="รพ.ระยอง"/>
    <s v="รพศ."/>
    <s v="A"/>
    <n v="621"/>
    <n v="156994"/>
    <x v="15"/>
    <x v="15"/>
    <n v="213534813.45000002"/>
    <n v="109519370.66"/>
    <n v="12592175.07"/>
    <n v="44401132.879999995"/>
  </r>
  <r>
    <s v="06"/>
    <s v="ระยอง"/>
    <s v="10827"/>
    <s v="รพ.เฉลิมพระเกียรติสมเด็จพระเทพรัตนราชสุดาฯ สยามบรมราชกุมารี ระยอง"/>
    <s v="รพท."/>
    <s v="M1"/>
    <n v="162"/>
    <n v="50373"/>
    <x v="8"/>
    <x v="8"/>
    <n v="58526986.590000011"/>
    <n v="11061081.4"/>
    <n v="3607283.89"/>
    <n v="5276185.790000001"/>
  </r>
  <r>
    <s v="06"/>
    <s v="ระยอง"/>
    <s v="10828"/>
    <s v="รพ.บ้านฉาง"/>
    <s v="รพช."/>
    <s v="F1"/>
    <n v="70"/>
    <n v="47476"/>
    <x v="6"/>
    <x v="6"/>
    <n v="24806467.959999997"/>
    <n v="4585454.09"/>
    <n v="1829790.6"/>
    <n v="1638051.9400000002"/>
  </r>
  <r>
    <s v="06"/>
    <s v="ระยอง"/>
    <s v="10829"/>
    <s v="รพ.แกลง"/>
    <s v="รพท."/>
    <s v="M1"/>
    <n v="214"/>
    <n v="96517"/>
    <x v="9"/>
    <x v="9"/>
    <n v="55237122.839999989"/>
    <n v="18226670.719999999"/>
    <n v="3058646.8"/>
    <n v="9564077.3100000005"/>
  </r>
  <r>
    <s v="06"/>
    <s v="ระยอง"/>
    <s v="10830"/>
    <s v="รพ.วังจันทร์"/>
    <s v="รพช."/>
    <s v="F2"/>
    <n v="43"/>
    <n v="23766"/>
    <x v="3"/>
    <x v="3"/>
    <n v="18240637.280000001"/>
    <n v="2864650.1"/>
    <n v="1442787"/>
    <n v="1019021.3700000001"/>
  </r>
  <r>
    <s v="06"/>
    <s v="ระยอง"/>
    <s v="10831"/>
    <s v="รพ.บ้านค่าย"/>
    <s v="รพช."/>
    <s v="F2"/>
    <n v="47"/>
    <n v="54442"/>
    <x v="4"/>
    <x v="4"/>
    <n v="24839714.579999998"/>
    <n v="4945692.78"/>
    <n v="1138730.6000000001"/>
    <n v="1161835.5"/>
  </r>
  <r>
    <s v="06"/>
    <s v="ระยอง"/>
    <s v="10832"/>
    <s v="รพ.ปลวกแดง"/>
    <s v="รพช."/>
    <s v="F1"/>
    <n v="90"/>
    <n v="48182"/>
    <x v="6"/>
    <x v="6"/>
    <n v="23202399.009999998"/>
    <n v="6587176.2699999996"/>
    <n v="2335404.71"/>
    <n v="2897912.28"/>
  </r>
  <r>
    <s v="06"/>
    <s v="ระยอง"/>
    <s v="22734"/>
    <s v="รพ.เขาชะเมา เฉลิมพระเกียรติ 80 พรรษา"/>
    <s v="รพช."/>
    <s v="F2"/>
    <n v="30"/>
    <n v="18214"/>
    <x v="3"/>
    <x v="3"/>
    <n v="10771898.620000001"/>
    <n v="1625360.61"/>
    <n v="122798.9"/>
    <n v="512284.5"/>
  </r>
  <r>
    <s v="06"/>
    <s v="ระยอง"/>
    <s v="23962"/>
    <s v="รพ.นิคมพัฒนา"/>
    <s v="รพช."/>
    <s v="F2"/>
    <n v="30"/>
    <n v="29928"/>
    <x v="3"/>
    <x v="3"/>
    <n v="12874399.789999997"/>
    <n v="2660860.48"/>
    <n v="3762868.28"/>
    <n v="1390261.6800000002"/>
  </r>
  <r>
    <s v="06"/>
    <s v="สมุทรปราการ"/>
    <s v="10685"/>
    <s v="รพ.สมุทรปราการ"/>
    <s v="รพศ."/>
    <s v="A"/>
    <n v="605"/>
    <n v="288013"/>
    <x v="15"/>
    <x v="15"/>
    <n v="206951877.50000006"/>
    <n v="76764335.170000002"/>
    <n v="28371962.280000001"/>
    <n v="43890990.469999999"/>
  </r>
  <r>
    <s v="06"/>
    <s v="สมุทรปราการ"/>
    <s v="10752"/>
    <s v="รพ.บางบ่อ"/>
    <s v="รพช."/>
    <s v="M2"/>
    <n v="155"/>
    <n v="72964"/>
    <x v="2"/>
    <x v="2"/>
    <n v="51708506.859999999"/>
    <n v="14163557.060000001"/>
    <n v="4443337.8099999996"/>
    <n v="7666718.4299999997"/>
  </r>
  <r>
    <s v="06"/>
    <s v="สมุทรปราการ"/>
    <s v="10753"/>
    <s v="รพ.บางพลี"/>
    <s v="รพท."/>
    <s v="M1"/>
    <n v="276"/>
    <n v="101415"/>
    <x v="9"/>
    <x v="9"/>
    <n v="73015790.75"/>
    <n v="21324920.469999999"/>
    <n v="3874653.01"/>
    <n v="12431938.15"/>
  </r>
  <r>
    <s v="06"/>
    <s v="สมุทรปราการ"/>
    <s v="10754"/>
    <s v="รพ.บางจาก"/>
    <s v="รพช."/>
    <s v="F1"/>
    <n v="108"/>
    <n v="59217"/>
    <x v="1"/>
    <x v="1"/>
    <n v="31767980.060000002"/>
    <n v="7462606.3499999996"/>
    <n v="3624833.42"/>
    <n v="2064022.75"/>
  </r>
  <r>
    <s v="06"/>
    <s v="สมุทรปราการ"/>
    <s v="10755"/>
    <s v="รพ.พระสมุทรเจดีย์"/>
    <s v="รพช."/>
    <s v="F2"/>
    <n v="51"/>
    <n v="64455"/>
    <x v="5"/>
    <x v="5"/>
    <n v="26132281.629999999"/>
    <n v="3559595.01"/>
    <n v="3270033.95"/>
    <n v="1103954.57"/>
  </r>
  <r>
    <s v="06"/>
    <s v="สมุทรปราการ"/>
    <s v="28785"/>
    <s v="รพ.บางเสาธง"/>
    <s v="รพช."/>
    <s v="F3"/>
    <n v="25"/>
    <n v="36364"/>
    <x v="14"/>
    <x v="14"/>
    <n v="12855899.17"/>
    <n v="1990625.27"/>
    <n v="596826.43000000005"/>
    <n v="991745.33000000007"/>
  </r>
  <r>
    <s v="06"/>
    <s v="สระแก้ว"/>
    <s v="10699"/>
    <s v="รพร.สระแก้ว"/>
    <s v="รพท."/>
    <s v="S"/>
    <n v="440"/>
    <n v="82897"/>
    <x v="10"/>
    <x v="10"/>
    <n v="131319304.99999999"/>
    <n v="38419838.490000002"/>
    <n v="5819029.9500000002"/>
    <n v="18740092.819999997"/>
  </r>
  <r>
    <s v="06"/>
    <s v="สระแก้ว"/>
    <s v="10866"/>
    <s v="รพ.คลองหาด"/>
    <s v="รพช."/>
    <s v="F2"/>
    <n v="36"/>
    <n v="28877"/>
    <x v="3"/>
    <x v="3"/>
    <n v="15543534.250000004"/>
    <n v="624552.91"/>
    <n v="374397.32"/>
    <n v="276425.53999999998"/>
  </r>
  <r>
    <s v="06"/>
    <s v="สระแก้ว"/>
    <s v="10867"/>
    <s v="รพ.ตาพระยา"/>
    <s v="รพช."/>
    <s v="F2"/>
    <n v="41"/>
    <n v="40587"/>
    <x v="4"/>
    <x v="4"/>
    <n v="16133540.749999998"/>
    <n v="1885794.78"/>
    <n v="487229.85"/>
    <n v="985508.97999999986"/>
  </r>
  <r>
    <s v="06"/>
    <s v="สระแก้ว"/>
    <s v="10868"/>
    <s v="รพ.วังน้ำเย็น"/>
    <s v="รพช."/>
    <s v="F1"/>
    <n v="76"/>
    <n v="47567"/>
    <x v="6"/>
    <x v="6"/>
    <n v="25318868.950000003"/>
    <n v="2621274.77"/>
    <n v="1921918.88"/>
    <n v="819531.84000000008"/>
  </r>
  <r>
    <s v="06"/>
    <s v="สระแก้ว"/>
    <s v="10869"/>
    <s v="รพ.วัฒนานคร"/>
    <s v="รพช."/>
    <s v="F2"/>
    <n v="86"/>
    <n v="56401"/>
    <x v="4"/>
    <x v="4"/>
    <n v="26322113.669999998"/>
    <n v="3929732.92"/>
    <n v="1030860.43"/>
    <n v="1023268.1599999999"/>
  </r>
  <r>
    <s v="06"/>
    <s v="สระแก้ว"/>
    <s v="10870"/>
    <s v="รพ.อรัญประเทศ"/>
    <s v="รพท."/>
    <s v="M1"/>
    <n v="166"/>
    <n v="62956"/>
    <x v="8"/>
    <x v="8"/>
    <n v="63589846.409999996"/>
    <n v="17570563.969999999"/>
    <n v="4149530.44"/>
    <n v="9787721.5899999999"/>
  </r>
  <r>
    <s v="06"/>
    <s v="สระแก้ว"/>
    <s v="13817"/>
    <s v="รพ.เขาฉกรรจ์"/>
    <s v="รพช."/>
    <s v="F2"/>
    <n v="51"/>
    <n v="43710"/>
    <x v="4"/>
    <x v="4"/>
    <n v="15780573.75"/>
    <n v="1829896.89"/>
    <n v="825039.15"/>
    <n v="544870.28"/>
  </r>
  <r>
    <s v="06"/>
    <s v="สระแก้ว"/>
    <s v="28849"/>
    <s v="รพ.วังสมบูรณ์"/>
    <s v="รพช."/>
    <s v="F3"/>
    <n v="30"/>
    <n v="27302"/>
    <x v="14"/>
    <x v="14"/>
    <n v="9334841.9400000013"/>
    <n v="812880.68"/>
    <n v="379480.4"/>
    <n v="1048869.06"/>
  </r>
  <r>
    <s v="06"/>
    <s v="สระแก้ว"/>
    <s v="28850"/>
    <s v="รพ.โคกสูง"/>
    <s v="รพช."/>
    <s v="F3"/>
    <n v="30"/>
    <n v="19698"/>
    <x v="11"/>
    <x v="11"/>
    <n v="10204858.039999999"/>
    <n v="1194450.3500000001"/>
    <n v="730390.43"/>
    <n v="473790.55999999994"/>
  </r>
  <r>
    <s v="07"/>
    <s v="กาฬสินธุ์"/>
    <s v="10709"/>
    <s v="รพ.กาฬสินธุ์"/>
    <s v="รพท."/>
    <s v="S"/>
    <n v="534"/>
    <n v="107801"/>
    <x v="10"/>
    <x v="10"/>
    <n v="189726590.26999998"/>
    <n v="73448760.969999999"/>
    <n v="11318493.4"/>
    <n v="32491748.510000002"/>
  </r>
  <r>
    <s v="07"/>
    <s v="กาฬสินธุ์"/>
    <s v="11077"/>
    <s v="รพ.นามน"/>
    <s v="รพช."/>
    <s v="F2"/>
    <n v="37"/>
    <n v="26674"/>
    <x v="3"/>
    <x v="3"/>
    <n v="14661890.439999998"/>
    <n v="3394808.43"/>
    <n v="1215627.56"/>
    <n v="785511.69"/>
  </r>
  <r>
    <s v="07"/>
    <s v="กาฬสินธุ์"/>
    <s v="11078"/>
    <s v="รพ.กมลาไสย"/>
    <s v="รพช."/>
    <s v="F1"/>
    <n v="124"/>
    <n v="46264"/>
    <x v="6"/>
    <x v="6"/>
    <n v="40701488.909999996"/>
    <n v="7814700.79"/>
    <n v="1061252.1499999999"/>
    <n v="1737507.46"/>
  </r>
  <r>
    <s v="07"/>
    <s v="กาฬสินธุ์"/>
    <s v="11079"/>
    <s v="รพ.ร่องคำ"/>
    <s v="รพช."/>
    <s v="F2"/>
    <n v="30"/>
    <n v="11665"/>
    <x v="3"/>
    <x v="3"/>
    <n v="11933403.4"/>
    <n v="851805.48"/>
    <n v="668321.55000000005"/>
    <n v="329826.65000000002"/>
  </r>
  <r>
    <s v="07"/>
    <s v="กาฬสินธุ์"/>
    <s v="11080"/>
    <s v="รพ.เขาวง"/>
    <s v="รพช."/>
    <s v="F2"/>
    <n v="80"/>
    <n v="23582"/>
    <x v="3"/>
    <x v="3"/>
    <n v="24883616.260000002"/>
    <n v="3942016.01"/>
    <n v="2158706.77"/>
    <n v="1268633.6499999999"/>
  </r>
  <r>
    <s v="07"/>
    <s v="กาฬสินธุ์"/>
    <s v="11081"/>
    <s v="รพ.ยางตลาด"/>
    <s v="รพช."/>
    <s v="M2"/>
    <n v="154"/>
    <n v="87268"/>
    <x v="2"/>
    <x v="2"/>
    <n v="50293561.979999997"/>
    <n v="8330702.3600000003"/>
    <n v="3514053.45"/>
    <n v="3762631.22"/>
  </r>
  <r>
    <s v="07"/>
    <s v="กาฬสินธุ์"/>
    <s v="11082"/>
    <s v="รพ.ห้วยเม็ก"/>
    <s v="รพช."/>
    <s v="F2"/>
    <n v="58"/>
    <n v="35609"/>
    <x v="4"/>
    <x v="4"/>
    <n v="15526319.02"/>
    <n v="3135173.42"/>
    <n v="1438681"/>
    <n v="779930.91"/>
  </r>
  <r>
    <s v="07"/>
    <s v="กาฬสินธุ์"/>
    <s v="11083"/>
    <s v="รพ.สหัสขันธ์"/>
    <s v="รพช."/>
    <s v="F2"/>
    <n v="44"/>
    <n v="28504"/>
    <x v="3"/>
    <x v="3"/>
    <n v="15658176.419999998"/>
    <n v="1897936.06"/>
    <n v="1943265.3"/>
    <n v="765238.43"/>
  </r>
  <r>
    <s v="07"/>
    <s v="กาฬสินธุ์"/>
    <s v="11084"/>
    <s v="รพ.คำม่วง"/>
    <s v="รพช."/>
    <s v="F2"/>
    <n v="71"/>
    <n v="37957"/>
    <x v="4"/>
    <x v="4"/>
    <n v="21960828.32"/>
    <n v="7163299.6100000003"/>
    <n v="2444510.5"/>
    <n v="968568.46000000008"/>
  </r>
  <r>
    <s v="07"/>
    <s v="กาฬสินธุ์"/>
    <s v="11085"/>
    <s v="รพ.ท่าคันโท"/>
    <s v="รพช."/>
    <s v="F2"/>
    <n v="44"/>
    <n v="28344"/>
    <x v="3"/>
    <x v="3"/>
    <n v="17098322.649999999"/>
    <n v="3645199.79"/>
    <n v="1992038"/>
    <n v="1342653.3699999999"/>
  </r>
  <r>
    <s v="07"/>
    <s v="กาฬสินธุ์"/>
    <s v="11086"/>
    <s v="รพ.หนองกุงศรี"/>
    <s v="รพช."/>
    <s v="F2"/>
    <n v="67"/>
    <n v="49946"/>
    <x v="4"/>
    <x v="4"/>
    <n v="19702203.369999997"/>
    <n v="3650785.69"/>
    <n v="969794.5"/>
    <n v="1081574.46"/>
  </r>
  <r>
    <s v="07"/>
    <s v="กาฬสินธุ์"/>
    <s v="11087"/>
    <s v="รพ.สมเด็จ"/>
    <s v="รพช."/>
    <s v="M2"/>
    <n v="138"/>
    <n v="47332"/>
    <x v="2"/>
    <x v="2"/>
    <n v="34550938.269999996"/>
    <n v="6267194.1900000004"/>
    <n v="3242821.49"/>
    <n v="2275265.84"/>
  </r>
  <r>
    <s v="07"/>
    <s v="กาฬสินธุ์"/>
    <s v="11088"/>
    <s v="รพ.ห้วยผึ้ง"/>
    <s v="รพช."/>
    <s v="F2"/>
    <n v="38"/>
    <n v="21642"/>
    <x v="3"/>
    <x v="3"/>
    <n v="13976961.219999999"/>
    <n v="1994989.59"/>
    <n v="1091310.6000000001"/>
    <n v="774594.42999999993"/>
  </r>
  <r>
    <s v="07"/>
    <s v="กาฬสินธุ์"/>
    <s v="11449"/>
    <s v="รพร.กุฉินารายณ์"/>
    <s v="รพช."/>
    <s v="M2"/>
    <n v="155"/>
    <n v="70262"/>
    <x v="2"/>
    <x v="2"/>
    <n v="59102396.899999991"/>
    <n v="15728324.75"/>
    <n v="4452873.6500000004"/>
    <n v="7560614.1500000004"/>
  </r>
  <r>
    <s v="07"/>
    <s v="กาฬสินธุ์"/>
    <s v="28017"/>
    <s v="รพ.นาคู"/>
    <s v="รพช."/>
    <s v="F2"/>
    <n v="40"/>
    <n v="21146"/>
    <x v="3"/>
    <x v="3"/>
    <n v="10860131.27"/>
    <n v="603945.81000000006"/>
    <n v="309403.5"/>
    <n v="471114"/>
  </r>
  <r>
    <s v="07"/>
    <s v="กาฬสินธุ์"/>
    <s v="28789"/>
    <s v="รพ.ฆ้องชัย"/>
    <s v="รพช."/>
    <s v="F3"/>
    <n v="10"/>
    <n v="18196"/>
    <x v="11"/>
    <x v="11"/>
    <n v="7927051.9900000002"/>
    <n v="1319797.44"/>
    <n v="535509"/>
    <n v="457711.72"/>
  </r>
  <r>
    <s v="07"/>
    <s v="กาฬสินธุ์"/>
    <s v="28790"/>
    <s v="รพ.ดอนจาน"/>
    <s v="รพช."/>
    <s v="F3"/>
    <n v="0"/>
    <n v="17880"/>
    <x v="11"/>
    <x v="11"/>
    <n v="7878100.2200000007"/>
    <n v="534439.93999999994"/>
    <n v="102576.5"/>
    <n v="244473.89"/>
  </r>
  <r>
    <s v="07"/>
    <s v="กาฬสินธุ์"/>
    <s v="28791"/>
    <s v="รพ.สามชัย"/>
    <s v="รพช."/>
    <s v="F2"/>
    <n v="30"/>
    <n v="19439"/>
    <x v="3"/>
    <x v="3"/>
    <n v="12508063.550000001"/>
    <n v="1920696.1"/>
    <n v="537914"/>
    <n v="358993.93"/>
  </r>
  <r>
    <s v="07"/>
    <s v="ขอนแก่น"/>
    <s v="10670"/>
    <s v="รพ.ขอนแก่น"/>
    <s v="รพศ."/>
    <s v="A"/>
    <n v="1098"/>
    <n v="257826"/>
    <x v="16"/>
    <x v="16"/>
    <n v="477319294.07999998"/>
    <n v="163234785.02000001"/>
    <n v="33106833.329999998"/>
    <n v="88244917.849999994"/>
  </r>
  <r>
    <s v="07"/>
    <s v="ขอนแก่น"/>
    <s v="10995"/>
    <s v="รพ.บ้านฝาง"/>
    <s v="รพช."/>
    <s v="F2"/>
    <n v="44"/>
    <n v="39082"/>
    <x v="4"/>
    <x v="4"/>
    <n v="7905568.8399999999"/>
    <n v="3159006.44"/>
    <n v="318218.98"/>
    <n v="1819547.95"/>
  </r>
  <r>
    <s v="07"/>
    <s v="ขอนแก่น"/>
    <s v="10996"/>
    <s v="รพ.พระยืน"/>
    <s v="รพช."/>
    <s v="F2"/>
    <n v="34"/>
    <n v="24945"/>
    <x v="3"/>
    <x v="3"/>
    <n v="18819462.490000002"/>
    <n v="2141275.96"/>
    <n v="746776.79"/>
    <n v="876166.38"/>
  </r>
  <r>
    <s v="07"/>
    <s v="ขอนแก่น"/>
    <s v="10997"/>
    <s v="รพ.หนองเรือ"/>
    <s v="รพช."/>
    <s v="F1"/>
    <n v="99"/>
    <n v="66681"/>
    <x v="1"/>
    <x v="1"/>
    <n v="31667885.390000001"/>
    <n v="5212820.6399999997"/>
    <n v="3723011.86"/>
    <n v="2066020.21"/>
  </r>
  <r>
    <s v="07"/>
    <s v="ขอนแก่น"/>
    <s v="10998"/>
    <s v="รพ.ชุมแพ"/>
    <s v="รพท."/>
    <s v="M1"/>
    <n v="342"/>
    <n v="93746"/>
    <x v="9"/>
    <x v="9"/>
    <n v="100001512.06"/>
    <n v="34317315.920000002"/>
    <n v="3066562.6"/>
    <n v="11846663.32"/>
  </r>
  <r>
    <s v="07"/>
    <s v="ขอนแก่น"/>
    <s v="10999"/>
    <s v="รพ.สีชมพู"/>
    <s v="รพช."/>
    <s v="F2"/>
    <n v="82"/>
    <n v="56870"/>
    <x v="4"/>
    <x v="4"/>
    <n v="26353810.960000001"/>
    <n v="2907462.51"/>
    <n v="335878.7"/>
    <n v="893278.14"/>
  </r>
  <r>
    <s v="07"/>
    <s v="ขอนแก่น"/>
    <s v="11000"/>
    <s v="รพ.น้ำพอง"/>
    <s v="รพช."/>
    <s v="M2"/>
    <n v="209"/>
    <n v="81007"/>
    <x v="2"/>
    <x v="2"/>
    <n v="39249044.799999997"/>
    <n v="7780443.8799999999"/>
    <n v="2635279.65"/>
    <n v="3214706.5300000003"/>
  </r>
  <r>
    <s v="07"/>
    <s v="ขอนแก่น"/>
    <s v="11001"/>
    <s v="รพ.อุบลรัตน์"/>
    <s v="รพช."/>
    <s v="F2"/>
    <n v="70"/>
    <n v="31396"/>
    <x v="4"/>
    <x v="4"/>
    <n v="19739972.710000001"/>
    <n v="2144835.0099999998"/>
    <n v="652551.4"/>
    <n v="965479.89999999991"/>
  </r>
  <r>
    <s v="07"/>
    <s v="ขอนแก่น"/>
    <s v="11002"/>
    <s v="รพ.บ้านไผ่"/>
    <s v="รพช."/>
    <s v="M2"/>
    <n v="121"/>
    <n v="71018"/>
    <x v="2"/>
    <x v="2"/>
    <n v="50814216.579999991"/>
    <n v="11662970.029999999"/>
    <n v="3954504.18"/>
    <n v="1228014.8799999999"/>
  </r>
  <r>
    <s v="07"/>
    <s v="ขอนแก่น"/>
    <s v="11003"/>
    <s v="รพ.เปือยน้อย"/>
    <s v="รพช."/>
    <s v="F2"/>
    <n v="39"/>
    <n v="14958"/>
    <x v="3"/>
    <x v="3"/>
    <n v="10548841.479999999"/>
    <n v="1073918.5900000001"/>
    <n v="724396.21"/>
    <n v="492512.33"/>
  </r>
  <r>
    <s v="07"/>
    <s v="ขอนแก่น"/>
    <s v="11004"/>
    <s v="รพ.พล"/>
    <s v="รพช."/>
    <s v="M2"/>
    <n v="109"/>
    <n v="60734"/>
    <x v="2"/>
    <x v="2"/>
    <n v="36951132.080000006"/>
    <n v="8253456.4800000004"/>
    <n v="2435036.65"/>
    <n v="5870544.0800000001"/>
  </r>
  <r>
    <s v="07"/>
    <s v="ขอนแก่น"/>
    <s v="11005"/>
    <s v="รพ.แวงใหญ่"/>
    <s v="รพช."/>
    <s v="F2"/>
    <n v="36"/>
    <n v="21761"/>
    <x v="3"/>
    <x v="3"/>
    <n v="14350799.710000001"/>
    <n v="1344218.34"/>
    <n v="920139.73"/>
    <n v="1001975.48"/>
  </r>
  <r>
    <s v="07"/>
    <s v="ขอนแก่น"/>
    <s v="11006"/>
    <s v="รพ.แวงน้อย"/>
    <s v="รพช."/>
    <s v="F2"/>
    <n v="34"/>
    <n v="28628"/>
    <x v="3"/>
    <x v="3"/>
    <n v="15639950.490000002"/>
    <n v="2221318.98"/>
    <n v="1090202.5"/>
    <n v="1232436.5"/>
  </r>
  <r>
    <s v="07"/>
    <s v="ขอนแก่น"/>
    <s v="11007"/>
    <s v="รพ.หนองสองห้อง"/>
    <s v="รพช."/>
    <s v="F1"/>
    <n v="69"/>
    <n v="55428"/>
    <x v="1"/>
    <x v="1"/>
    <n v="24417391.609999999"/>
    <n v="2759959.93"/>
    <n v="1803374.12"/>
    <n v="848183.39"/>
  </r>
  <r>
    <s v="07"/>
    <s v="ขอนแก่น"/>
    <s v="11008"/>
    <s v="รพ.ภูเวียง"/>
    <s v="รพช."/>
    <s v="F1"/>
    <n v="70"/>
    <n v="52549"/>
    <x v="1"/>
    <x v="1"/>
    <n v="31422934.66"/>
    <n v="4690794.34"/>
    <n v="2067460.75"/>
    <n v="1792483.47"/>
  </r>
  <r>
    <s v="07"/>
    <s v="ขอนแก่น"/>
    <s v="11009"/>
    <s v="รพ.มัญจาคีรี"/>
    <s v="รพช."/>
    <s v="F1"/>
    <n v="85"/>
    <n v="50173"/>
    <x v="1"/>
    <x v="1"/>
    <n v="30559555.259999998"/>
    <n v="6468365.8899999997"/>
    <n v="1296616.94"/>
    <n v="1169711.8699999999"/>
  </r>
  <r>
    <s v="07"/>
    <s v="ขอนแก่น"/>
    <s v="11010"/>
    <s v="รพ.ชนบท"/>
    <s v="รพช."/>
    <s v="F2"/>
    <n v="35"/>
    <n v="32804"/>
    <x v="4"/>
    <x v="4"/>
    <n v="15391768.24"/>
    <n v="2759933.69"/>
    <n v="1004381.6"/>
    <n v="1497944.92"/>
  </r>
  <r>
    <s v="07"/>
    <s v="ขอนแก่น"/>
    <s v="11011"/>
    <s v="รพ.เขาสวนกวาง"/>
    <s v="รพช."/>
    <s v="F2"/>
    <n v="45"/>
    <n v="28903"/>
    <x v="3"/>
    <x v="3"/>
    <n v="18078078.109999999"/>
    <n v="1239086.81"/>
    <n v="709494.03"/>
    <n v="995177.25"/>
  </r>
  <r>
    <s v="07"/>
    <s v="ขอนแก่น"/>
    <s v="11012"/>
    <s v="รพ.ภูผาม่าน"/>
    <s v="รพช."/>
    <s v="F2"/>
    <n v="33"/>
    <n v="17548"/>
    <x v="3"/>
    <x v="3"/>
    <n v="12894931.01"/>
    <n v="1578340.98"/>
    <n v="579109.31999999995"/>
    <n v="630801.87"/>
  </r>
  <r>
    <s v="07"/>
    <s v="ขอนแก่น"/>
    <s v="11445"/>
    <s v="รพร.กระนวน"/>
    <s v="รพช."/>
    <s v="M2"/>
    <n v="122"/>
    <n v="57970"/>
    <x v="2"/>
    <x v="2"/>
    <n v="41955612.259999998"/>
    <n v="10960787.460000001"/>
    <n v="1405356.44"/>
    <n v="11881098.880000001"/>
  </r>
  <r>
    <s v="07"/>
    <s v="ขอนแก่น"/>
    <s v="12275"/>
    <s v="รพ.สิรินธร(ภาคตะวันออกเฉียงเหนือ)"/>
    <s v="รพท."/>
    <s v="M1"/>
    <n v="152"/>
    <n v="45610"/>
    <x v="8"/>
    <x v="8"/>
    <n v="45904693.280000001"/>
    <n v="9485090.2100000009"/>
    <n v="2062368.2"/>
    <n v="3596348.23"/>
  </r>
  <r>
    <s v="07"/>
    <s v="ขอนแก่น"/>
    <s v="14132"/>
    <s v="รพ.ซำสูง"/>
    <s v="รพช."/>
    <s v="F2"/>
    <n v="38"/>
    <n v="17141"/>
    <x v="3"/>
    <x v="3"/>
    <n v="14118596.17"/>
    <n v="1616605.13"/>
    <n v="445103.5"/>
    <n v="707098.14"/>
  </r>
  <r>
    <s v="07"/>
    <s v="ขอนแก่น"/>
    <s v="77649"/>
    <s v="รพ.หนองนาคำ"/>
    <s v="รพช."/>
    <s v="F3"/>
    <n v="0"/>
    <n v="16865"/>
    <x v="11"/>
    <x v="11"/>
    <n v="6008396.8500000006"/>
    <n v="1413689.84"/>
    <n v="560069.84"/>
    <n v="537661.48"/>
  </r>
  <r>
    <s v="07"/>
    <s v="ขอนแก่น"/>
    <s v="77650"/>
    <s v="รพ.เวียงเก่า"/>
    <s v="รพช."/>
    <s v="F3"/>
    <n v="0"/>
    <n v="13733"/>
    <x v="7"/>
    <x v="7"/>
    <n v="6004176.0800000001"/>
    <n v="808169.71"/>
    <n v="443966.15"/>
    <n v="318219.83"/>
  </r>
  <r>
    <s v="07"/>
    <s v="ขอนแก่น"/>
    <s v="77651"/>
    <s v="รพ.โคกโพธิ์ไชย"/>
    <s v="รพช."/>
    <s v="F3"/>
    <n v="0"/>
    <n v="18217"/>
    <x v="11"/>
    <x v="11"/>
    <n v="6705608.8099999996"/>
    <n v="1118989.5900000001"/>
    <n v="163261"/>
    <n v="372467.91"/>
  </r>
  <r>
    <s v="07"/>
    <s v="ขอนแก่น"/>
    <s v="77652"/>
    <s v="รพ.โนนศิลา"/>
    <s v="รพช."/>
    <s v="F3"/>
    <n v="0"/>
    <n v="18678"/>
    <x v="11"/>
    <x v="11"/>
    <n v="5871595.0599999996"/>
    <n v="768627.66"/>
    <n v="367044.46"/>
    <n v="493842.33"/>
  </r>
  <r>
    <s v="07"/>
    <s v="มหาสารคาม"/>
    <s v="10707"/>
    <s v="รพ.มหาสารคาม"/>
    <s v="รพท."/>
    <s v="S"/>
    <n v="516"/>
    <n v="109709"/>
    <x v="10"/>
    <x v="10"/>
    <n v="178166805.19999999"/>
    <n v="56988166.090000004"/>
    <n v="19739869.100000001"/>
    <n v="57897512.579999998"/>
  </r>
  <r>
    <s v="07"/>
    <s v="มหาสารคาม"/>
    <s v="11051"/>
    <s v="รพ.แกดำ"/>
    <s v="รพช."/>
    <s v="F2"/>
    <n v="33"/>
    <n v="23694"/>
    <x v="3"/>
    <x v="3"/>
    <n v="16599237"/>
    <n v="1311368.8600000001"/>
    <n v="330774"/>
    <n v="529122.71"/>
  </r>
  <r>
    <s v="07"/>
    <s v="มหาสารคาม"/>
    <s v="11052"/>
    <s v="รพ.โกสุมพิสัย"/>
    <s v="รพช."/>
    <s v="M2"/>
    <n v="120"/>
    <n v="82221"/>
    <x v="2"/>
    <x v="2"/>
    <n v="39922291.039999999"/>
    <n v="5504188.4299999997"/>
    <n v="2068131.76"/>
    <n v="2598007.1100000003"/>
  </r>
  <r>
    <s v="07"/>
    <s v="มหาสารคาม"/>
    <s v="11053"/>
    <s v="รพ.กันทรวิชัย"/>
    <s v="รพช."/>
    <s v="F2"/>
    <n v="67"/>
    <n v="51999"/>
    <x v="4"/>
    <x v="4"/>
    <n v="24895423.800000001"/>
    <n v="2174475.9700000002"/>
    <n v="1197753.2"/>
    <n v="1114721.6600000001"/>
  </r>
  <r>
    <s v="07"/>
    <s v="มหาสารคาม"/>
    <s v="11054"/>
    <s v="รพ.เชียงยืน"/>
    <s v="รพช."/>
    <s v="F2"/>
    <n v="60"/>
    <n v="42436"/>
    <x v="4"/>
    <x v="4"/>
    <n v="20605601.030000001"/>
    <n v="2071506.67"/>
    <n v="1967058.73"/>
    <n v="1411503.1099999999"/>
  </r>
  <r>
    <s v="07"/>
    <s v="มหาสารคาม"/>
    <s v="11055"/>
    <s v="รพ.บรบือ"/>
    <s v="รพช."/>
    <s v="M2"/>
    <n v="184"/>
    <n v="75822"/>
    <x v="2"/>
    <x v="2"/>
    <n v="42524639.269999996"/>
    <n v="7536967.3700000001"/>
    <n v="2658797.2799999998"/>
    <n v="3795519.29"/>
  </r>
  <r>
    <s v="07"/>
    <s v="มหาสารคาม"/>
    <s v="11056"/>
    <s v="รพ.นาเชือก"/>
    <s v="รพช."/>
    <s v="F2"/>
    <n v="38"/>
    <n v="41708"/>
    <x v="4"/>
    <x v="4"/>
    <n v="17298020.07"/>
    <n v="1256315.9099999999"/>
    <n v="2067106.24"/>
    <n v="975789.05"/>
  </r>
  <r>
    <s v="07"/>
    <s v="มหาสารคาม"/>
    <s v="11057"/>
    <s v="รพ.พยัคฆภูมิพิสัย"/>
    <s v="รพช."/>
    <s v="M2"/>
    <n v="108"/>
    <n v="61646"/>
    <x v="2"/>
    <x v="2"/>
    <n v="37016498.579999998"/>
    <n v="5562125.1500000004"/>
    <n v="1520864.5"/>
    <n v="3475563.4099999997"/>
  </r>
  <r>
    <s v="07"/>
    <s v="มหาสารคาม"/>
    <s v="11058"/>
    <s v="รพ.วาปีปทุม"/>
    <s v="รพช."/>
    <s v="M2"/>
    <n v="156"/>
    <n v="74186"/>
    <x v="2"/>
    <x v="2"/>
    <n v="44614748.850000001"/>
    <n v="5188876.18"/>
    <n v="858727.7"/>
    <n v="2081615.3800000001"/>
  </r>
  <r>
    <s v="07"/>
    <s v="มหาสารคาม"/>
    <s v="11059"/>
    <s v="รพ.นาดูน"/>
    <s v="รพช."/>
    <s v="F2"/>
    <n v="37"/>
    <n v="25589"/>
    <x v="3"/>
    <x v="3"/>
    <n v="20727304.199999999"/>
    <n v="1402969.26"/>
    <n v="487676.5"/>
    <n v="357207.49"/>
  </r>
  <r>
    <s v="07"/>
    <s v="มหาสารคาม"/>
    <s v="11060"/>
    <s v="รพ.ยางสีสุราช"/>
    <s v="รพช."/>
    <s v="F2"/>
    <n v="30"/>
    <n v="23766"/>
    <x v="3"/>
    <x v="3"/>
    <n v="16825136.48"/>
    <n v="932823.68"/>
    <n v="1265494.8400000001"/>
    <n v="1331401.3400000001"/>
  </r>
  <r>
    <s v="07"/>
    <s v="มหาสารคาม"/>
    <s v="24704"/>
    <s v="รพ.กุดรัง"/>
    <s v="รพช."/>
    <s v="F3"/>
    <n v="10"/>
    <n v="26104"/>
    <x v="14"/>
    <x v="14"/>
    <n v="13663735"/>
    <n v="1402322.48"/>
    <n v="341236.7"/>
    <n v="934942.57"/>
  </r>
  <r>
    <s v="07"/>
    <s v="มหาสารคาม"/>
    <s v="28843"/>
    <s v="รพ.ชื่นชม"/>
    <s v="รพช."/>
    <s v="F3"/>
    <n v="30"/>
    <n v="17554"/>
    <x v="11"/>
    <x v="11"/>
    <n v="11238206.810000001"/>
    <n v="819393.27"/>
    <n v="475584"/>
    <n v="465900.69"/>
  </r>
  <r>
    <s v="07"/>
    <s v="ร้อยเอ็ด"/>
    <s v="10708"/>
    <s v="รพ.ร้อยเอ็ด"/>
    <s v="รพศ."/>
    <s v="A"/>
    <n v="943"/>
    <n v="94050"/>
    <x v="0"/>
    <x v="0"/>
    <n v="327139226.63999993"/>
    <n v="99876742.430000007"/>
    <n v="26491863.48"/>
    <n v="78727104.340000004"/>
  </r>
  <r>
    <s v="07"/>
    <s v="ร้อยเอ็ด"/>
    <s v="11061"/>
    <s v="รพ.เกษตรวิสัย"/>
    <s v="รพช."/>
    <s v="M2"/>
    <n v="96"/>
    <n v="66270"/>
    <x v="13"/>
    <x v="13"/>
    <n v="37808377.340000004"/>
    <n v="10086017.789999999"/>
    <n v="5538410.1399999997"/>
    <n v="5805669.6099999994"/>
  </r>
  <r>
    <s v="07"/>
    <s v="ร้อยเอ็ด"/>
    <s v="11062"/>
    <s v="รพ.ปทุมรัตต์"/>
    <s v="รพช."/>
    <s v="F2"/>
    <n v="44"/>
    <n v="36504"/>
    <x v="4"/>
    <x v="4"/>
    <n v="16414396.899999999"/>
    <n v="3126704.95"/>
    <n v="2312779"/>
    <n v="1101482.47"/>
  </r>
  <r>
    <s v="07"/>
    <s v="ร้อยเอ็ด"/>
    <s v="11063"/>
    <s v="รพ.จตุรพักตรพิมาน"/>
    <s v="รพช."/>
    <s v="F2"/>
    <n v="60"/>
    <n v="55790"/>
    <x v="4"/>
    <x v="4"/>
    <n v="24846685.510000002"/>
    <n v="4660285.6500000004"/>
    <n v="2256005.23"/>
    <n v="1333221.4099999999"/>
  </r>
  <r>
    <s v="07"/>
    <s v="ร้อยเอ็ด"/>
    <s v="11064"/>
    <s v="รพ.ธวัชบุรี"/>
    <s v="รพช."/>
    <s v="F2"/>
    <n v="37"/>
    <n v="48859"/>
    <x v="4"/>
    <x v="4"/>
    <n v="20853298.869999997"/>
    <n v="2514616.4700000002"/>
    <n v="1703796.3"/>
    <n v="1421828.37"/>
  </r>
  <r>
    <s v="07"/>
    <s v="ร้อยเอ็ด"/>
    <s v="11065"/>
    <s v="รพ.พนมไพร"/>
    <s v="รพช."/>
    <s v="F1"/>
    <n v="42"/>
    <n v="49140"/>
    <x v="6"/>
    <x v="6"/>
    <n v="24205532.990000002"/>
    <n v="4902752.8499999996"/>
    <n v="1996429.3"/>
    <n v="1730539.14"/>
  </r>
  <r>
    <s v="07"/>
    <s v="ร้อยเอ็ด"/>
    <s v="11066"/>
    <s v="รพ.โพนทอง"/>
    <s v="รพช."/>
    <s v="M2"/>
    <n v="148"/>
    <n v="77185"/>
    <x v="2"/>
    <x v="2"/>
    <n v="47873186.269999996"/>
    <n v="16521802.67"/>
    <n v="6121183.5"/>
    <n v="6659328.9000000004"/>
  </r>
  <r>
    <s v="07"/>
    <s v="ร้อยเอ็ด"/>
    <s v="11067"/>
    <s v="รพ.โพธิ์ชัย"/>
    <s v="รพช."/>
    <s v="F2"/>
    <n v="30"/>
    <n v="41669"/>
    <x v="4"/>
    <x v="4"/>
    <n v="16020287.820000002"/>
    <n v="3504893.61"/>
    <n v="1619904.2"/>
    <n v="646502.96"/>
  </r>
  <r>
    <s v="07"/>
    <s v="ร้อยเอ็ด"/>
    <s v="11068"/>
    <s v="รพ.หนองพอก"/>
    <s v="รพช."/>
    <s v="F2"/>
    <n v="56"/>
    <n v="50043"/>
    <x v="4"/>
    <x v="4"/>
    <n v="21105994.180000003"/>
    <n v="3934645.51"/>
    <n v="1662823.81"/>
    <n v="1229414.8599999999"/>
  </r>
  <r>
    <s v="07"/>
    <s v="ร้อยเอ็ด"/>
    <s v="11069"/>
    <s v="รพ.เสลภูมิ"/>
    <s v="รพช."/>
    <s v="M2"/>
    <n v="111"/>
    <n v="86074"/>
    <x v="2"/>
    <x v="2"/>
    <n v="41813166.799999997"/>
    <n v="9375496.7400000002"/>
    <n v="5542339.2000000002"/>
    <n v="4865857.4899999993"/>
  </r>
  <r>
    <s v="07"/>
    <s v="ร้อยเอ็ด"/>
    <s v="11070"/>
    <s v="รพ.สุวรรณภูมิ"/>
    <s v="รพช."/>
    <s v="M2"/>
    <n v="162"/>
    <n v="79413"/>
    <x v="2"/>
    <x v="2"/>
    <n v="44933538.280000001"/>
    <n v="14053667.4"/>
    <n v="2356647.71"/>
    <n v="7049828.4600000009"/>
  </r>
  <r>
    <s v="07"/>
    <s v="ร้อยเอ็ด"/>
    <s v="11071"/>
    <s v="รพ.เมืองสรวง"/>
    <s v="รพช."/>
    <s v="F2"/>
    <n v="33"/>
    <n v="15960"/>
    <x v="3"/>
    <x v="3"/>
    <n v="13650133.460000001"/>
    <n v="1127387.69"/>
    <n v="509847.44"/>
    <n v="606896.18000000005"/>
  </r>
  <r>
    <s v="07"/>
    <s v="ร้อยเอ็ด"/>
    <s v="11072"/>
    <s v="รพ.โพนทราย"/>
    <s v="รพช."/>
    <s v="F2"/>
    <n v="31"/>
    <n v="20181"/>
    <x v="3"/>
    <x v="3"/>
    <n v="12738171.439999999"/>
    <n v="1745429.93"/>
    <n v="605101"/>
    <n v="823520.52"/>
  </r>
  <r>
    <s v="07"/>
    <s v="ร้อยเอ็ด"/>
    <s v="11073"/>
    <s v="รพ.อาจสามารถ"/>
    <s v="รพช."/>
    <s v="F2"/>
    <n v="38"/>
    <n v="51008"/>
    <x v="4"/>
    <x v="4"/>
    <n v="17427511.619999997"/>
    <n v="3555674.95"/>
    <n v="1709384.06"/>
    <n v="1375739.68"/>
  </r>
  <r>
    <s v="07"/>
    <s v="ร้อยเอ็ด"/>
    <s v="11074"/>
    <s v="รพ.เมยวดี"/>
    <s v="รพช."/>
    <s v="F2"/>
    <n v="33"/>
    <n v="16558"/>
    <x v="3"/>
    <x v="3"/>
    <n v="12216026.470000001"/>
    <n v="1308916.83"/>
    <n v="799778"/>
    <n v="750295.09000000008"/>
  </r>
  <r>
    <s v="07"/>
    <s v="ร้อยเอ็ด"/>
    <s v="11075"/>
    <s v="รพ.ศรีสมเด็จ"/>
    <s v="รพช."/>
    <s v="F2"/>
    <n v="39"/>
    <n v="22544"/>
    <x v="3"/>
    <x v="3"/>
    <n v="15004618.110000001"/>
    <n v="1307121.22"/>
    <n v="905433"/>
    <n v="733009.82"/>
  </r>
  <r>
    <s v="07"/>
    <s v="ร้อยเอ็ด"/>
    <s v="11076"/>
    <s v="รพ.จังหาร"/>
    <s v="รพช."/>
    <s v="F2"/>
    <n v="37"/>
    <n v="31267"/>
    <x v="4"/>
    <x v="4"/>
    <n v="16809077.82"/>
    <n v="2258318.6800000002"/>
    <n v="2530151.5"/>
    <n v="1109639.19"/>
  </r>
  <r>
    <s v="07"/>
    <s v="ร้อยเอ็ด"/>
    <s v="27988"/>
    <s v="รพ.ทุ่งเขาหลวง"/>
    <s v="รพช."/>
    <s v="F3"/>
    <n v="30"/>
    <n v="16802"/>
    <x v="11"/>
    <x v="11"/>
    <n v="8030596.7800000012"/>
    <n v="846050.06"/>
    <n v="913921"/>
    <n v="328392.63"/>
  </r>
  <r>
    <s v="07"/>
    <s v="ร้อยเอ็ด"/>
    <s v="27989"/>
    <s v="รพ.เชียงขวัญ"/>
    <s v="รพช."/>
    <s v="F3"/>
    <n v="0"/>
    <n v="19112"/>
    <x v="11"/>
    <x v="11"/>
    <n v="5465144.5700000003"/>
    <n v="1181606.8700000001"/>
    <n v="448169.5"/>
    <n v="278448.82"/>
  </r>
  <r>
    <s v="07"/>
    <s v="ร้อยเอ็ด"/>
    <s v="27990"/>
    <s v="รพ.หนองฮี"/>
    <s v="รพช."/>
    <s v="F3"/>
    <n v="15"/>
    <n v="17430"/>
    <x v="11"/>
    <x v="11"/>
    <n v="9747053.2100000009"/>
    <n v="1150551.8899999999"/>
    <n v="469376"/>
    <n v="402211.59"/>
  </r>
  <r>
    <s v="08"/>
    <s v="นครพนม"/>
    <s v="10711"/>
    <s v="รพ.นครพนม"/>
    <s v="รพท."/>
    <s v="S"/>
    <n v="372"/>
    <n v="108275"/>
    <x v="12"/>
    <x v="12"/>
    <n v="132790047.89999999"/>
    <n v="60954572.57"/>
    <n v="10407300.33"/>
    <n v="24744005.73"/>
  </r>
  <r>
    <s v="08"/>
    <s v="นครพนม"/>
    <s v="11104"/>
    <s v="รพ.ปลาปาก"/>
    <s v="รพช."/>
    <s v="F2"/>
    <n v="40"/>
    <n v="40006"/>
    <x v="4"/>
    <x v="4"/>
    <n v="17457403.57"/>
    <n v="3075322.58"/>
    <n v="275316.5"/>
    <n v="1503779.71"/>
  </r>
  <r>
    <s v="08"/>
    <s v="นครพนม"/>
    <s v="11105"/>
    <s v="รพ.ท่าอุเทน"/>
    <s v="รพช."/>
    <s v="F2"/>
    <n v="47"/>
    <n v="44954"/>
    <x v="4"/>
    <x v="4"/>
    <n v="17953495.699999999"/>
    <n v="1920218.19"/>
    <n v="2483123"/>
    <n v="1244399.55"/>
  </r>
  <r>
    <s v="08"/>
    <s v="นครพนม"/>
    <s v="11106"/>
    <s v="รพ.บ้านแพง"/>
    <s v="รพช."/>
    <s v="F2"/>
    <n v="43"/>
    <n v="27242"/>
    <x v="3"/>
    <x v="3"/>
    <n v="17455935.43"/>
    <n v="2116357.7000000002"/>
    <n v="2260563.9500000002"/>
    <n v="429996.23"/>
  </r>
  <r>
    <s v="08"/>
    <s v="นครพนม"/>
    <s v="11107"/>
    <s v="รพ.นาทม"/>
    <s v="รพช."/>
    <s v="F2"/>
    <n v="33"/>
    <n v="17875"/>
    <x v="3"/>
    <x v="3"/>
    <n v="11846010.43"/>
    <n v="1675949.36"/>
    <n v="561154"/>
    <n v="969239.99"/>
  </r>
  <r>
    <s v="08"/>
    <s v="นครพนม"/>
    <s v="11108"/>
    <s v="รพ.เรณูนคร"/>
    <s v="รพช."/>
    <s v="F2"/>
    <n v="39"/>
    <n v="32984"/>
    <x v="4"/>
    <x v="4"/>
    <n v="19449829.870000001"/>
    <n v="6948166.5599999996"/>
    <n v="1425766"/>
    <n v="3007124.42"/>
  </r>
  <r>
    <s v="08"/>
    <s v="นครพนม"/>
    <s v="11109"/>
    <s v="รพ.นาแก"/>
    <s v="รพช."/>
    <s v="F2"/>
    <n v="60"/>
    <n v="55230"/>
    <x v="4"/>
    <x v="4"/>
    <n v="24238234.879999999"/>
    <n v="2374789.17"/>
    <n v="1726340.8"/>
    <n v="974463.5"/>
  </r>
  <r>
    <s v="08"/>
    <s v="นครพนม"/>
    <s v="11110"/>
    <s v="รพ.ศรีสงคราม"/>
    <s v="รพช."/>
    <s v="F1"/>
    <n v="90"/>
    <n v="53839"/>
    <x v="1"/>
    <x v="1"/>
    <n v="28948638.619999997"/>
    <n v="8239011.6500000004"/>
    <n v="1866366.75"/>
    <n v="2151008.08"/>
  </r>
  <r>
    <s v="08"/>
    <s v="นครพนม"/>
    <s v="11111"/>
    <s v="รพ.นาหว้า"/>
    <s v="รพช."/>
    <s v="F2"/>
    <n v="36"/>
    <n v="38222"/>
    <x v="4"/>
    <x v="4"/>
    <n v="17739142.399999999"/>
    <n v="4593050.38"/>
    <n v="1544611.05"/>
    <n v="879026.13000000012"/>
  </r>
  <r>
    <s v="08"/>
    <s v="นครพนม"/>
    <s v="11112"/>
    <s v="รพ.โพนสวรรค์"/>
    <s v="รพช."/>
    <s v="F2"/>
    <n v="36"/>
    <n v="43811"/>
    <x v="4"/>
    <x v="4"/>
    <n v="15743543.490000002"/>
    <n v="4912483.7699999996"/>
    <n v="2401775.8199999998"/>
    <n v="572754.80999999994"/>
  </r>
  <r>
    <s v="08"/>
    <s v="นครพนม"/>
    <s v="11451"/>
    <s v="รพร.ธาตุพนม"/>
    <s v="รพช."/>
    <s v="M2"/>
    <n v="117"/>
    <n v="61265"/>
    <x v="2"/>
    <x v="2"/>
    <n v="38505283.989999995"/>
    <n v="8648112.4000000004"/>
    <n v="4312816"/>
    <n v="4241232.4000000004"/>
  </r>
  <r>
    <s v="08"/>
    <s v="นครพนม"/>
    <s v="40840"/>
    <s v="รพ.วังยาง"/>
    <s v="รพช."/>
    <s v="F3"/>
    <n v="25"/>
    <n v="11685"/>
    <x v="7"/>
    <x v="7"/>
    <n v="5716624.7999999998"/>
    <n v="1071536.3500000001"/>
    <n v="1007915.45"/>
    <n v="107937.57"/>
  </r>
  <r>
    <s v="08"/>
    <s v="บึงกาฬ"/>
    <s v="11040"/>
    <s v="รพ.บึงกาฬ"/>
    <s v="รพท."/>
    <s v="S"/>
    <n v="285"/>
    <n v="77001"/>
    <x v="12"/>
    <x v="12"/>
    <n v="78901385.450000003"/>
    <n v="21828245.170000002"/>
    <n v="5223978.7300000004"/>
    <n v="20697575.739999998"/>
  </r>
  <r>
    <s v="08"/>
    <s v="บึงกาฬ"/>
    <s v="11041"/>
    <s v="รพ.พรเจริญ"/>
    <s v="รพช."/>
    <s v="F2"/>
    <n v="41"/>
    <n v="42139"/>
    <x v="4"/>
    <x v="4"/>
    <n v="16414144.15"/>
    <n v="2977627.94"/>
    <n v="1760450.65"/>
    <n v="1327362.05"/>
  </r>
  <r>
    <s v="08"/>
    <s v="บึงกาฬ"/>
    <s v="11043"/>
    <s v="รพ.โซ่พิสัย"/>
    <s v="รพช."/>
    <s v="F2"/>
    <n v="74"/>
    <n v="49027"/>
    <x v="4"/>
    <x v="4"/>
    <n v="20587820.689999998"/>
    <n v="2920864.54"/>
    <n v="1351531"/>
    <n v="1050215.5"/>
  </r>
  <r>
    <s v="08"/>
    <s v="บึงกาฬ"/>
    <s v="11046"/>
    <s v="รพ.เซกา"/>
    <s v="รพช."/>
    <s v="M2"/>
    <n v="116"/>
    <n v="53969"/>
    <x v="2"/>
    <x v="2"/>
    <n v="30514966.580000002"/>
    <n v="9342193.4700000007"/>
    <n v="1304696.5"/>
    <n v="3872225.6599999997"/>
  </r>
  <r>
    <s v="08"/>
    <s v="บึงกาฬ"/>
    <s v="11047"/>
    <s v="รพ.ปากคาด"/>
    <s v="รพช."/>
    <s v="F2"/>
    <n v="37"/>
    <n v="31236"/>
    <x v="4"/>
    <x v="4"/>
    <n v="17623458.380000003"/>
    <n v="2502544.21"/>
    <n v="1188162.25"/>
    <n v="642127.92000000004"/>
  </r>
  <r>
    <s v="08"/>
    <s v="บึงกาฬ"/>
    <s v="11048"/>
    <s v="รพ.บึงโขงหลง"/>
    <s v="รพช."/>
    <s v="F2"/>
    <n v="58"/>
    <n v="31262"/>
    <x v="4"/>
    <x v="4"/>
    <n v="15802969.810000002"/>
    <n v="2783420.32"/>
    <n v="870227.45"/>
    <n v="1368015.73"/>
  </r>
  <r>
    <s v="08"/>
    <s v="บึงกาฬ"/>
    <s v="11049"/>
    <s v="รพ.ศรีวิไล"/>
    <s v="รพช."/>
    <s v="F2"/>
    <n v="38"/>
    <n v="32117"/>
    <x v="4"/>
    <x v="4"/>
    <n v="16815591.489999998"/>
    <n v="1884662.89"/>
    <n v="1198554"/>
    <n v="538015.52999999991"/>
  </r>
  <r>
    <s v="08"/>
    <s v="บึงกาฬ"/>
    <s v="11050"/>
    <s v="รพ.บุ่งคล้า"/>
    <s v="รพช."/>
    <s v="F3"/>
    <n v="32"/>
    <n v="11378"/>
    <x v="7"/>
    <x v="7"/>
    <n v="10053073.66"/>
    <n v="785055.69"/>
    <n v="424568.5"/>
    <n v="238902.8"/>
  </r>
  <r>
    <s v="08"/>
    <s v="เลย"/>
    <s v="10705"/>
    <s v="รพ.เลย"/>
    <s v="รพท."/>
    <s v="S"/>
    <n v="541"/>
    <n v="92878"/>
    <x v="10"/>
    <x v="10"/>
    <n v="147929386.20000002"/>
    <n v="56875129.659999996"/>
    <n v="5356895.5199999996"/>
    <n v="34758310.57"/>
  </r>
  <r>
    <s v="08"/>
    <s v="เลย"/>
    <s v="11030"/>
    <s v="รพ.นาด้วง"/>
    <s v="รพช."/>
    <s v="F2"/>
    <n v="52"/>
    <n v="21557"/>
    <x v="3"/>
    <x v="3"/>
    <n v="13247757.290000001"/>
    <n v="1468321.44"/>
    <n v="548260"/>
    <n v="691542.46"/>
  </r>
  <r>
    <s v="08"/>
    <s v="เลย"/>
    <s v="11031"/>
    <s v="รพ.เชียงคาน"/>
    <s v="รพช."/>
    <s v="F2"/>
    <n v="73"/>
    <n v="47394"/>
    <x v="4"/>
    <x v="4"/>
    <n v="23770930.810000002"/>
    <n v="4435698.43"/>
    <n v="1301604.2"/>
    <n v="3216244.5900000003"/>
  </r>
  <r>
    <s v="08"/>
    <s v="เลย"/>
    <s v="11032"/>
    <s v="รพ.ปากชม"/>
    <s v="รพช."/>
    <s v="F2"/>
    <n v="33"/>
    <n v="35396"/>
    <x v="4"/>
    <x v="4"/>
    <n v="17245673.57"/>
    <n v="2131668.4700000002"/>
    <n v="934113.3"/>
    <n v="1680647.75"/>
  </r>
  <r>
    <s v="08"/>
    <s v="เลย"/>
    <s v="11033"/>
    <s v="รพ.นาแห้ว"/>
    <s v="รพช."/>
    <s v="F3"/>
    <n v="30"/>
    <n v="8844"/>
    <x v="7"/>
    <x v="7"/>
    <n v="10357341.300000001"/>
    <n v="1171032.6000000001"/>
    <n v="316797"/>
    <n v="276787.01"/>
  </r>
  <r>
    <s v="08"/>
    <s v="เลย"/>
    <s v="11034"/>
    <s v="รพ.ภูเรือ"/>
    <s v="รพช."/>
    <s v="F2"/>
    <n v="32"/>
    <n v="18142"/>
    <x v="3"/>
    <x v="3"/>
    <n v="13017192.029999999"/>
    <n v="1289806.44"/>
    <n v="644582"/>
    <n v="376369.32"/>
  </r>
  <r>
    <s v="08"/>
    <s v="เลย"/>
    <s v="11035"/>
    <s v="รพ.ท่าลี่"/>
    <s v="รพช."/>
    <s v="F2"/>
    <n v="50"/>
    <n v="21107"/>
    <x v="3"/>
    <x v="3"/>
    <n v="14853764.609999999"/>
    <n v="2098186.9300000002"/>
    <n v="1857356.5"/>
    <n v="932216.1"/>
  </r>
  <r>
    <s v="08"/>
    <s v="เลย"/>
    <s v="11036"/>
    <s v="รพ.วังสะพุง"/>
    <s v="รพช."/>
    <s v="M2"/>
    <n v="113"/>
    <n v="86677"/>
    <x v="2"/>
    <x v="2"/>
    <n v="41985544.539999999"/>
    <n v="5522593.21"/>
    <n v="5580098.8499999996"/>
    <n v="3765295.9499999997"/>
  </r>
  <r>
    <s v="08"/>
    <s v="เลย"/>
    <s v="11037"/>
    <s v="รพ.ภูกระดึง"/>
    <s v="รพช."/>
    <s v="F2"/>
    <n v="50"/>
    <n v="26890"/>
    <x v="3"/>
    <x v="3"/>
    <n v="15067238.27"/>
    <n v="1470270.86"/>
    <n v="683682"/>
    <n v="912773.87"/>
  </r>
  <r>
    <s v="08"/>
    <s v="เลย"/>
    <s v="11038"/>
    <s v="รพ.ภูหลวง"/>
    <s v="รพช."/>
    <s v="F2"/>
    <n v="36"/>
    <n v="20332"/>
    <x v="3"/>
    <x v="3"/>
    <n v="14556197.52"/>
    <n v="1354422.3"/>
    <n v="1182715.5"/>
    <n v="1024875.8200000001"/>
  </r>
  <r>
    <s v="08"/>
    <s v="เลย"/>
    <s v="11039"/>
    <s v="รพ.ผาขาว"/>
    <s v="รพช."/>
    <s v="F2"/>
    <n v="49"/>
    <n v="32201"/>
    <x v="4"/>
    <x v="4"/>
    <n v="18493252.16"/>
    <n v="2206206.9700000002"/>
    <n v="2407478.7999999998"/>
    <n v="1599781.67"/>
  </r>
  <r>
    <s v="08"/>
    <s v="เลย"/>
    <s v="11447"/>
    <s v="รพร.ด่านซ้าย"/>
    <s v="รพช."/>
    <s v="M2"/>
    <n v="60"/>
    <n v="42116"/>
    <x v="13"/>
    <x v="13"/>
    <n v="27148828.32"/>
    <n v="6238148.1100000003"/>
    <n v="742334.96"/>
    <n v="1898596.51"/>
  </r>
  <r>
    <s v="08"/>
    <s v="เลย"/>
    <s v="14133"/>
    <s v="รพ.เอราวัณ"/>
    <s v="รพช."/>
    <s v="F2"/>
    <n v="38"/>
    <n v="31277"/>
    <x v="4"/>
    <x v="4"/>
    <n v="14531950.59"/>
    <n v="1454863.32"/>
    <n v="992777.7"/>
    <n v="700454.47"/>
  </r>
  <r>
    <s v="08"/>
    <s v="เลย"/>
    <s v="28861"/>
    <s v="รพ.หนองหิน"/>
    <s v="รพช."/>
    <s v="F2"/>
    <n v="33"/>
    <n v="19889"/>
    <x v="3"/>
    <x v="3"/>
    <n v="9935346.4499999993"/>
    <n v="1407608.26"/>
    <n v="668424.5"/>
    <n v="502280.74"/>
  </r>
  <r>
    <s v="08"/>
    <s v="สกลนคร"/>
    <s v="10710"/>
    <s v="รพ.สกลนคร"/>
    <s v="รพศ."/>
    <s v="A"/>
    <n v="915"/>
    <n v="144189"/>
    <x v="0"/>
    <x v="0"/>
    <n v="257418515.67000002"/>
    <n v="106801034.84999999"/>
    <n v="42659572.380000003"/>
    <n v="85343873.790000007"/>
  </r>
  <r>
    <s v="08"/>
    <s v="สกลนคร"/>
    <s v="11089"/>
    <s v="รพ.กุสุมาลย์"/>
    <s v="รพช."/>
    <s v="F2"/>
    <n v="40"/>
    <n v="36206"/>
    <x v="4"/>
    <x v="4"/>
    <n v="17680333.770000003"/>
    <n v="2115894.56"/>
    <n v="775114"/>
    <n v="1430771.0099999998"/>
  </r>
  <r>
    <s v="08"/>
    <s v="สกลนคร"/>
    <s v="11090"/>
    <s v="รพ.กุดบาก"/>
    <s v="รพช."/>
    <s v="F2"/>
    <n v="39"/>
    <n v="24217"/>
    <x v="3"/>
    <x v="3"/>
    <n v="12330373.119999999"/>
    <n v="1819449.49"/>
    <n v="1008983"/>
    <n v="781178.67999999993"/>
  </r>
  <r>
    <s v="08"/>
    <s v="สกลนคร"/>
    <s v="11091"/>
    <s v="รพ.พระอาจารย์ฝั้นอาจาโร"/>
    <s v="รพช."/>
    <s v="F2"/>
    <n v="90"/>
    <n v="55403"/>
    <x v="4"/>
    <x v="4"/>
    <n v="30935058.360000003"/>
    <n v="6788152.5999999996"/>
    <n v="2043851.27"/>
    <n v="4076187.8599999994"/>
  </r>
  <r>
    <s v="08"/>
    <s v="สกลนคร"/>
    <s v="11092"/>
    <s v="รพ.พังโคน"/>
    <s v="รพช."/>
    <s v="F1"/>
    <n v="114"/>
    <n v="39258"/>
    <x v="6"/>
    <x v="6"/>
    <n v="29481188.609999996"/>
    <n v="3926759.83"/>
    <n v="949687.88"/>
    <n v="3171061.97"/>
  </r>
  <r>
    <s v="08"/>
    <s v="สกลนคร"/>
    <s v="11093"/>
    <s v="รพ.วาริชภูมิ"/>
    <s v="รพช."/>
    <s v="F2"/>
    <n v="38"/>
    <n v="37876"/>
    <x v="4"/>
    <x v="4"/>
    <n v="17494019.310000002"/>
    <n v="3346135.16"/>
    <n v="1195720.53"/>
    <n v="1016719.55"/>
  </r>
  <r>
    <s v="08"/>
    <s v="สกลนคร"/>
    <s v="11094"/>
    <s v="รพ.นิคมน้ำอูน"/>
    <s v="รพช."/>
    <s v="F3"/>
    <n v="15"/>
    <n v="10823"/>
    <x v="7"/>
    <x v="7"/>
    <n v="9505956.6999999993"/>
    <n v="838611.62"/>
    <n v="180642"/>
    <n v="286555.16000000003"/>
  </r>
  <r>
    <s v="08"/>
    <s v="สกลนคร"/>
    <s v="11095"/>
    <s v="รพ.วานรนิวาส"/>
    <s v="รพท."/>
    <s v="M1"/>
    <n v="233"/>
    <n v="93034"/>
    <x v="9"/>
    <x v="9"/>
    <n v="58739604.610000007"/>
    <n v="14972104.68"/>
    <n v="6023875.0199999996"/>
    <n v="12350867.68"/>
  </r>
  <r>
    <s v="08"/>
    <s v="สกลนคร"/>
    <s v="11096"/>
    <s v="รพ.คำตากล้า"/>
    <s v="รพช."/>
    <s v="F2"/>
    <n v="38"/>
    <n v="30839"/>
    <x v="4"/>
    <x v="4"/>
    <n v="16733930.709999999"/>
    <n v="2069998.13"/>
    <n v="1456465.75"/>
    <n v="724797.02999999991"/>
  </r>
  <r>
    <s v="08"/>
    <s v="สกลนคร"/>
    <s v="11097"/>
    <s v="รพ.บ้านม่วง"/>
    <s v="รพช."/>
    <s v="F1"/>
    <n v="78"/>
    <n v="53083"/>
    <x v="1"/>
    <x v="1"/>
    <n v="27592886.870000001"/>
    <n v="5421451.6799999997"/>
    <n v="2029160"/>
    <n v="2352508.73"/>
  </r>
  <r>
    <s v="08"/>
    <s v="สกลนคร"/>
    <s v="11098"/>
    <s v="รพ.อากาศอำนวย"/>
    <s v="รพช."/>
    <s v="F1"/>
    <n v="130"/>
    <n v="53634"/>
    <x v="1"/>
    <x v="1"/>
    <n v="30173132.57"/>
    <n v="4144744.43"/>
    <n v="1952650.05"/>
    <n v="2561970.3099999996"/>
  </r>
  <r>
    <s v="08"/>
    <s v="สกลนคร"/>
    <s v="11099"/>
    <s v="รพ.ส่องดาว"/>
    <s v="รพช."/>
    <s v="F2"/>
    <n v="45"/>
    <n v="26653"/>
    <x v="3"/>
    <x v="3"/>
    <n v="16346665.970000001"/>
    <n v="2183893.16"/>
    <n v="517720"/>
    <n v="949462.91"/>
  </r>
  <r>
    <s v="08"/>
    <s v="สกลนคร"/>
    <s v="11100"/>
    <s v="รพ.เต่างอย"/>
    <s v="รพช."/>
    <s v="F2"/>
    <n v="38"/>
    <n v="17988"/>
    <x v="3"/>
    <x v="3"/>
    <n v="11967089.98"/>
    <n v="992045.74"/>
    <n v="847215.13"/>
    <n v="776341.92999999993"/>
  </r>
  <r>
    <s v="08"/>
    <s v="สกลนคร"/>
    <s v="11101"/>
    <s v="รพ.โคกศรีสุพรรณ"/>
    <s v="รพช."/>
    <s v="F2"/>
    <n v="42"/>
    <n v="24862"/>
    <x v="3"/>
    <x v="3"/>
    <n v="19432147.479999997"/>
    <n v="2177445.65"/>
    <n v="1534253.3"/>
    <n v="871447.85"/>
  </r>
  <r>
    <s v="08"/>
    <s v="สกลนคร"/>
    <s v="11102"/>
    <s v="รพ.เจริญศิลป์"/>
    <s v="รพช."/>
    <s v="F2"/>
    <n v="40"/>
    <n v="33221"/>
    <x v="4"/>
    <x v="4"/>
    <n v="15475909.279999999"/>
    <n v="3310373.87"/>
    <n v="1358100.4"/>
    <n v="1459947.25"/>
  </r>
  <r>
    <s v="08"/>
    <s v="สกลนคร"/>
    <s v="11103"/>
    <s v="รพ.โพนนาแก้ว"/>
    <s v="รพช."/>
    <s v="F2"/>
    <n v="3"/>
    <n v="28324"/>
    <x v="3"/>
    <x v="3"/>
    <n v="14376589.319999998"/>
    <n v="1822158.35"/>
    <n v="1040618.44"/>
    <n v="1024310.43"/>
  </r>
  <r>
    <s v="08"/>
    <s v="สกลนคร"/>
    <s v="11450"/>
    <s v="รพร.สว่างแดนดิน"/>
    <s v="รพท."/>
    <s v="M1"/>
    <n v="261"/>
    <n v="113920"/>
    <x v="9"/>
    <x v="9"/>
    <n v="86986881.589999989"/>
    <n v="28265099.850000001"/>
    <n v="4447280.42"/>
    <n v="7165494.6699999999"/>
  </r>
  <r>
    <s v="08"/>
    <s v="สกลนคร"/>
    <s v="21323"/>
    <s v="รพ.พระอาจารย์แบน  ธนากโร"/>
    <s v="รพช."/>
    <s v="F2"/>
    <n v="46"/>
    <n v="28670"/>
    <x v="3"/>
    <x v="3"/>
    <n v="14087814.84"/>
    <n v="1255785.31"/>
    <n v="692648.37"/>
    <n v="774006.55999999994"/>
  </r>
  <r>
    <s v="08"/>
    <s v="หนองคาย"/>
    <s v="10706"/>
    <s v="รพ.หนองคาย"/>
    <s v="รพท."/>
    <s v="S"/>
    <n v="390"/>
    <n v="113184"/>
    <x v="12"/>
    <x v="12"/>
    <n v="136438568.75999999"/>
    <n v="53006777.799999997"/>
    <n v="5024010.8499999996"/>
    <n v="12837402.049999999"/>
  </r>
  <r>
    <s v="08"/>
    <s v="หนองคาย"/>
    <s v="11042"/>
    <s v="รพ.โพนพิสัย"/>
    <s v="รพช."/>
    <s v="M2"/>
    <n v="113"/>
    <n v="59426"/>
    <x v="2"/>
    <x v="2"/>
    <n v="38189561.790000007"/>
    <n v="5958426.9500000002"/>
    <n v="2542275.11"/>
    <n v="3371258.98"/>
  </r>
  <r>
    <s v="08"/>
    <s v="หนองคาย"/>
    <s v="11044"/>
    <s v="รพ.ศรีเชียงใหม่"/>
    <s v="รพช."/>
    <s v="F2"/>
    <n v="36"/>
    <n v="23573"/>
    <x v="3"/>
    <x v="3"/>
    <n v="15622712.619999999"/>
    <n v="1684114.84"/>
    <n v="876785"/>
    <n v="543021.80000000005"/>
  </r>
  <r>
    <s v="08"/>
    <s v="หนองคาย"/>
    <s v="11045"/>
    <s v="รพ.สังคม"/>
    <s v="รพช."/>
    <s v="F2"/>
    <n v="41"/>
    <n v="20766"/>
    <x v="3"/>
    <x v="3"/>
    <n v="16397425.5"/>
    <n v="1772862.08"/>
    <n v="1461757.3"/>
    <n v="791329.9"/>
  </r>
  <r>
    <s v="08"/>
    <s v="หนองคาย"/>
    <s v="11448"/>
    <s v="รพร.ท่าบ่อ"/>
    <s v="รพท."/>
    <s v="M1"/>
    <n v="290"/>
    <n v="63797"/>
    <x v="9"/>
    <x v="9"/>
    <n v="85042355.519999996"/>
    <n v="17085073.32"/>
    <n v="5754741.5899999999"/>
    <n v="17551818.02"/>
  </r>
  <r>
    <s v="08"/>
    <s v="หนองคาย"/>
    <s v="21356"/>
    <s v="รพ.สระใคร"/>
    <s v="รพช."/>
    <s v="F3"/>
    <n v="28"/>
    <n v="20286"/>
    <x v="11"/>
    <x v="11"/>
    <n v="12652471.700000001"/>
    <n v="1350560.65"/>
    <n v="633776.11"/>
    <n v="748843.18"/>
  </r>
  <r>
    <s v="08"/>
    <s v="หนองคาย"/>
    <s v="28778"/>
    <s v="รพ.โพธิ์ตาก"/>
    <s v="รพช."/>
    <s v="F3"/>
    <n v="23"/>
    <n v="12008"/>
    <x v="7"/>
    <x v="7"/>
    <n v="8509882.1900000013"/>
    <n v="766929.25"/>
    <n v="766221.72"/>
    <n v="661043.80000000005"/>
  </r>
  <r>
    <s v="08"/>
    <s v="หนองคาย"/>
    <s v="28811"/>
    <s v="รพ.เฝ้าไร่"/>
    <s v="รพช."/>
    <s v="F2"/>
    <n v="28"/>
    <n v="36674"/>
    <x v="4"/>
    <x v="4"/>
    <n v="12572479.290000001"/>
    <n v="2728807.5"/>
    <n v="694732.38"/>
    <n v="693305.09"/>
  </r>
  <r>
    <s v="08"/>
    <s v="หนองคาย"/>
    <s v="28815"/>
    <s v="รพ.รัตนวาปี"/>
    <s v="รพช."/>
    <s v="F3"/>
    <n v="30"/>
    <n v="29211"/>
    <x v="14"/>
    <x v="14"/>
    <n v="10225840.43"/>
    <n v="2142819.27"/>
    <n v="805864"/>
    <n v="528873.38"/>
  </r>
  <r>
    <s v="08"/>
    <s v="หนองบัวลำภู"/>
    <s v="10704"/>
    <s v="รพ.หนองบัวลำภู"/>
    <s v="รพท."/>
    <s v="S"/>
    <n v="342"/>
    <n v="101244"/>
    <x v="12"/>
    <x v="12"/>
    <n v="100814006.12"/>
    <n v="23270006.460000001"/>
    <n v="5082786.95"/>
    <n v="12338383.529999999"/>
  </r>
  <r>
    <s v="08"/>
    <s v="หนองบัวลำภู"/>
    <s v="10991"/>
    <s v="รพ.นากลาง"/>
    <s v="รพช."/>
    <s v="F1"/>
    <n v="91"/>
    <n v="69632"/>
    <x v="1"/>
    <x v="1"/>
    <n v="27038359.75"/>
    <n v="5099643.88"/>
    <n v="2155963.75"/>
    <n v="2167548.54"/>
  </r>
  <r>
    <s v="08"/>
    <s v="หนองบัวลำภู"/>
    <s v="10992"/>
    <s v="รพ.โนนสัง"/>
    <s v="รพช."/>
    <s v="F2"/>
    <n v="40"/>
    <n v="47426"/>
    <x v="4"/>
    <x v="4"/>
    <n v="19548769.289999999"/>
    <n v="3939513.58"/>
    <n v="1869953.9"/>
    <n v="1143166.26"/>
  </r>
  <r>
    <s v="08"/>
    <s v="หนองบัวลำภู"/>
    <s v="10993"/>
    <s v="รพ.ศรีบุญเรือง"/>
    <s v="รพช."/>
    <s v="F1"/>
    <n v="104"/>
    <n v="82479"/>
    <x v="1"/>
    <x v="1"/>
    <n v="29628695.539999999"/>
    <n v="6594274.9900000002"/>
    <n v="2095100.8"/>
    <n v="3803958.25"/>
  </r>
  <r>
    <s v="08"/>
    <s v="หนองบัวลำภู"/>
    <s v="10994"/>
    <s v="รพ.สุวรรณคูหา"/>
    <s v="รพช."/>
    <s v="F2"/>
    <n v="40"/>
    <n v="53723"/>
    <x v="4"/>
    <x v="4"/>
    <n v="21219234.509999998"/>
    <n v="3776303.97"/>
    <n v="1349014.15"/>
    <n v="1261094.8999999999"/>
  </r>
  <r>
    <s v="08"/>
    <s v="หนองบัวลำภู"/>
    <s v="23367"/>
    <s v="รพ.นาวัง เฉลิมพระเกียรติ 80 พรรษา"/>
    <s v="รพช."/>
    <s v="F2"/>
    <n v="46"/>
    <n v="28992"/>
    <x v="3"/>
    <x v="3"/>
    <n v="15097206.449999999"/>
    <n v="2241927.7400000002"/>
    <n v="1917866.9"/>
    <n v="889885.14"/>
  </r>
  <r>
    <s v="08"/>
    <s v="อุดรธานี"/>
    <s v="10671"/>
    <s v="รพ.อุดรธานี"/>
    <s v="รพศ."/>
    <s v="A"/>
    <n v="1134"/>
    <n v="259303"/>
    <x v="16"/>
    <x v="16"/>
    <n v="403600119.86000007"/>
    <n v="237517413.09"/>
    <n v="6899662.04"/>
    <n v="156821383.13"/>
  </r>
  <r>
    <s v="08"/>
    <s v="อุดรธานี"/>
    <s v="11013"/>
    <s v="รพ.กุดจับ"/>
    <s v="รพช."/>
    <s v="F2"/>
    <n v="52"/>
    <n v="51596"/>
    <x v="4"/>
    <x v="4"/>
    <n v="22493661.460000001"/>
    <n v="3619159.35"/>
    <n v="1461366"/>
    <n v="1332161.5900000001"/>
  </r>
  <r>
    <s v="08"/>
    <s v="อุดรธานี"/>
    <s v="11014"/>
    <s v="รพ.หนองวัวซอ"/>
    <s v="รพช."/>
    <s v="F2"/>
    <n v="60"/>
    <n v="49836"/>
    <x v="4"/>
    <x v="4"/>
    <n v="23817180.209999997"/>
    <n v="2952318.48"/>
    <n v="1539334"/>
    <n v="1235279.05"/>
  </r>
  <r>
    <s v="08"/>
    <s v="อุดรธานี"/>
    <s v="11015"/>
    <s v="รพ.กุมภวาปี"/>
    <s v="รพท."/>
    <s v="M1"/>
    <n v="199"/>
    <n v="84429"/>
    <x v="8"/>
    <x v="8"/>
    <n v="73893623.100000009"/>
    <n v="20265737.949999999"/>
    <n v="7165942.0999999996"/>
    <n v="15046632.050000001"/>
  </r>
  <r>
    <s v="08"/>
    <s v="อุดรธานี"/>
    <s v="11016"/>
    <s v="รพ.ห้วยเกิ้ง"/>
    <s v="รพช."/>
    <s v="F3"/>
    <n v="8"/>
    <n v="4065"/>
    <x v="7"/>
    <x v="7"/>
    <n v="6429829.0999999996"/>
    <n v="1763900.13"/>
    <n v="48135"/>
    <n v="130274.82"/>
  </r>
  <r>
    <s v="08"/>
    <s v="อุดรธานี"/>
    <s v="11017"/>
    <s v="รพ.โนนสะอาด"/>
    <s v="รพช."/>
    <s v="F2"/>
    <n v="40"/>
    <n v="36898"/>
    <x v="4"/>
    <x v="4"/>
    <n v="17428384.970000003"/>
    <n v="2705118.47"/>
    <n v="1617376.45"/>
    <n v="981727.24"/>
  </r>
  <r>
    <s v="08"/>
    <s v="อุดรธานี"/>
    <s v="11018"/>
    <s v="รพ.หนองหาน"/>
    <s v="รพช."/>
    <s v="M2"/>
    <n v="120"/>
    <n v="91589"/>
    <x v="2"/>
    <x v="2"/>
    <n v="45615571.75"/>
    <n v="9454084.4600000009"/>
    <n v="3901844.2"/>
    <n v="3556109.72"/>
  </r>
  <r>
    <s v="08"/>
    <s v="อุดรธานี"/>
    <s v="11019"/>
    <s v="รพ.ทุ่งฝน"/>
    <s v="รพช."/>
    <s v="F2"/>
    <n v="30"/>
    <n v="25183"/>
    <x v="3"/>
    <x v="3"/>
    <n v="14228927.6"/>
    <n v="2038354.86"/>
    <n v="981356.4"/>
    <n v="983400.56"/>
  </r>
  <r>
    <s v="08"/>
    <s v="อุดรธานี"/>
    <s v="11020"/>
    <s v="รพ.ไชยวาน"/>
    <s v="รพช."/>
    <s v="F2"/>
    <n v="36"/>
    <n v="29962"/>
    <x v="3"/>
    <x v="3"/>
    <n v="13335128.120000001"/>
    <n v="1385276.08"/>
    <n v="1523800"/>
    <n v="716913.13"/>
  </r>
  <r>
    <s v="08"/>
    <s v="อุดรธานี"/>
    <s v="11021"/>
    <s v="รพ.ศรีธาตุ"/>
    <s v="รพช."/>
    <s v="F2"/>
    <n v="36"/>
    <n v="36732"/>
    <x v="4"/>
    <x v="4"/>
    <n v="17157207.32"/>
    <n v="2553243.0299999998"/>
    <n v="1504556.59"/>
    <n v="1144964.45"/>
  </r>
  <r>
    <s v="08"/>
    <s v="อุดรธานี"/>
    <s v="11022"/>
    <s v="รพ.วังสามหมอ"/>
    <s v="รพช."/>
    <s v="F2"/>
    <n v="55"/>
    <n v="43658"/>
    <x v="4"/>
    <x v="4"/>
    <n v="21924830.449999999"/>
    <n v="3078742"/>
    <n v="1801640"/>
    <n v="1294677.8799999999"/>
  </r>
  <r>
    <s v="08"/>
    <s v="อุดรธานี"/>
    <s v="11023"/>
    <s v="รพ.บ้านผือ"/>
    <s v="รพช."/>
    <s v="M2"/>
    <n v="114"/>
    <n v="87100"/>
    <x v="2"/>
    <x v="2"/>
    <n v="40923311.060000002"/>
    <n v="9144886.8699999992"/>
    <n v="4871655.72"/>
    <n v="4460439.5599999996"/>
  </r>
  <r>
    <s v="08"/>
    <s v="อุดรธานี"/>
    <s v="11024"/>
    <s v="รพ.น้ำโสม"/>
    <s v="รพช."/>
    <s v="F2"/>
    <n v="88"/>
    <n v="46913"/>
    <x v="4"/>
    <x v="4"/>
    <n v="24365043.159999996"/>
    <n v="3301331.96"/>
    <n v="1438461.12"/>
    <n v="1399629.64"/>
  </r>
  <r>
    <s v="08"/>
    <s v="อุดรธานี"/>
    <s v="11025"/>
    <s v="รพ.เพ็ญ"/>
    <s v="รพช."/>
    <s v="M2"/>
    <n v="114"/>
    <n v="88530"/>
    <x v="2"/>
    <x v="2"/>
    <n v="36472943.36999999"/>
    <n v="8570287.9299999997"/>
    <n v="1977655.8"/>
    <n v="3543292.96"/>
  </r>
  <r>
    <s v="08"/>
    <s v="อุดรธานี"/>
    <s v="11026"/>
    <s v="รพ.สร้างคอม"/>
    <s v="รพช."/>
    <s v="F2"/>
    <n v="30"/>
    <n v="22510"/>
    <x v="3"/>
    <x v="3"/>
    <n v="12856805.299999999"/>
    <n v="1465694.78"/>
    <n v="421244"/>
    <n v="879050.74"/>
  </r>
  <r>
    <s v="08"/>
    <s v="อุดรธานี"/>
    <s v="11027"/>
    <s v="รพ.หนองแสง"/>
    <s v="รพช."/>
    <s v="F2"/>
    <n v="30"/>
    <n v="21071"/>
    <x v="3"/>
    <x v="3"/>
    <n v="13479214.169999998"/>
    <n v="1301601.7"/>
    <n v="933132.11"/>
    <n v="775964"/>
  </r>
  <r>
    <s v="08"/>
    <s v="อุดรธานี"/>
    <s v="11028"/>
    <s v="รพ.นายูง"/>
    <s v="รพช."/>
    <s v="F2"/>
    <n v="36"/>
    <n v="23839"/>
    <x v="3"/>
    <x v="3"/>
    <n v="11769220.1"/>
    <n v="1645970.18"/>
    <n v="1202011.25"/>
    <n v="441470.6"/>
  </r>
  <r>
    <s v="08"/>
    <s v="อุดรธานี"/>
    <s v="11029"/>
    <s v="รพ.พิบูลย์รักษ์"/>
    <s v="รพช."/>
    <s v="F2"/>
    <n v="30"/>
    <n v="19516"/>
    <x v="3"/>
    <x v="3"/>
    <n v="13229882.07"/>
    <n v="1548070.87"/>
    <n v="1018416.2"/>
    <n v="734278"/>
  </r>
  <r>
    <s v="08"/>
    <s v="อุดรธานี"/>
    <s v="11446"/>
    <s v="รพร.บ้านดุง"/>
    <s v="รพช."/>
    <s v="M2"/>
    <n v="139"/>
    <n v="98766"/>
    <x v="2"/>
    <x v="2"/>
    <n v="46829019.739999995"/>
    <n v="8996047.1199999992"/>
    <n v="6465006.3200000003"/>
    <n v="6105642.0600000005"/>
  </r>
  <r>
    <s v="08"/>
    <s v="อุดรธานี"/>
    <s v="25058"/>
    <s v="รพ.กู่แก้ว"/>
    <s v="รพช."/>
    <s v="F3"/>
    <n v="30"/>
    <n v="18370"/>
    <x v="11"/>
    <x v="11"/>
    <n v="8250595.040000001"/>
    <n v="1122906.51"/>
    <n v="707021.7"/>
    <n v="541946.38"/>
  </r>
  <r>
    <s v="08"/>
    <s v="อุดรธานี"/>
    <s v="25059"/>
    <s v="รพ.ประจักษ์ศิลปาคม"/>
    <s v="รพช."/>
    <s v="F3"/>
    <n v="30"/>
    <n v="19192"/>
    <x v="11"/>
    <x v="11"/>
    <n v="8288258.4799999995"/>
    <n v="958668.03"/>
    <n v="793308.2"/>
    <n v="520641.05"/>
  </r>
  <r>
    <s v="09"/>
    <s v="ชัยภูมิ"/>
    <s v="04007"/>
    <s v="รพ.ซับใหญ่"/>
    <s v="รพช."/>
    <s v="F3"/>
    <n v="30"/>
    <n v="11633"/>
    <x v="7"/>
    <x v="7"/>
    <n v="6864782.5"/>
    <n v="1305962.6599999999"/>
    <n v="291225"/>
    <n v="547369.12"/>
  </r>
  <r>
    <s v="09"/>
    <s v="ชัยภูมิ"/>
    <s v="10702"/>
    <s v="รพ.ชัยภูมิ"/>
    <s v="รพท."/>
    <s v="S"/>
    <n v="672"/>
    <n v="117327"/>
    <x v="10"/>
    <x v="10"/>
    <n v="191042015.18999997"/>
    <n v="89363770.159999996"/>
    <n v="4300832.1900000004"/>
    <n v="46725045.289999999"/>
  </r>
  <r>
    <s v="09"/>
    <s v="ชัยภูมิ"/>
    <s v="10970"/>
    <s v="รพ.บ้านเขว้า"/>
    <s v="รพช."/>
    <s v="F2"/>
    <n v="60"/>
    <n v="35703"/>
    <x v="4"/>
    <x v="4"/>
    <n v="19003995.120000001"/>
    <n v="2365034.36"/>
    <n v="1360541"/>
    <n v="962579.7"/>
  </r>
  <r>
    <s v="09"/>
    <s v="ชัยภูมิ"/>
    <s v="10971"/>
    <s v="รพ.คอนสวรรค์"/>
    <s v="รพช."/>
    <s v="F2"/>
    <n v="45"/>
    <n v="35941"/>
    <x v="4"/>
    <x v="4"/>
    <n v="17391476.93"/>
    <n v="2558609.94"/>
    <n v="1792947"/>
    <n v="881750.90999999992"/>
  </r>
  <r>
    <s v="09"/>
    <s v="ชัยภูมิ"/>
    <s v="10972"/>
    <s v="รพ.เกษตรสมบูรณ์"/>
    <s v="รพช."/>
    <s v="F2"/>
    <n v="67"/>
    <n v="79627"/>
    <x v="5"/>
    <x v="5"/>
    <n v="26532259.970000006"/>
    <n v="8552017.6999999993"/>
    <n v="711223.5"/>
    <n v="2289695.84"/>
  </r>
  <r>
    <s v="09"/>
    <s v="ชัยภูมิ"/>
    <s v="10973"/>
    <s v="รพ.หนองบัวแดง"/>
    <s v="รพช."/>
    <s v="M2"/>
    <n v="133"/>
    <n v="77198"/>
    <x v="2"/>
    <x v="2"/>
    <n v="33865713.409999996"/>
    <n v="11152155.789999999"/>
    <n v="3385708.22"/>
    <n v="5883761.3200000003"/>
  </r>
  <r>
    <s v="09"/>
    <s v="ชัยภูมิ"/>
    <s v="10974"/>
    <s v="รพ.จัตุรัส"/>
    <s v="รพช."/>
    <s v="M2"/>
    <n v="84"/>
    <n v="53305"/>
    <x v="13"/>
    <x v="13"/>
    <n v="30601734.529999994"/>
    <n v="6362465.9100000001"/>
    <n v="979388.3"/>
    <n v="1496973.92"/>
  </r>
  <r>
    <s v="09"/>
    <s v="ชัยภูมิ"/>
    <s v="10975"/>
    <s v="รพ.บำเหน็จณรงค์"/>
    <s v="รพช."/>
    <s v="F1"/>
    <n v="73"/>
    <n v="38273"/>
    <x v="6"/>
    <x v="6"/>
    <n v="23001596.639999997"/>
    <n v="3877009.14"/>
    <n v="1249881.6200000001"/>
    <n v="1385079.1300000001"/>
  </r>
  <r>
    <s v="09"/>
    <s v="ชัยภูมิ"/>
    <s v="10976"/>
    <s v="รพ.หนองบัวระเหว"/>
    <s v="รพช."/>
    <s v="F2"/>
    <n v="30"/>
    <n v="29190"/>
    <x v="3"/>
    <x v="3"/>
    <n v="17408961.84"/>
    <n v="2702205.79"/>
    <n v="1418979.8"/>
    <n v="989782.9"/>
  </r>
  <r>
    <s v="09"/>
    <s v="ชัยภูมิ"/>
    <s v="10977"/>
    <s v="รพ.เทพสถิต"/>
    <s v="รพช."/>
    <s v="F2"/>
    <n v="38"/>
    <n v="54328"/>
    <x v="4"/>
    <x v="4"/>
    <n v="22434002.550000001"/>
    <n v="2179969.7799999998"/>
    <n v="1448675.42"/>
    <n v="1537004.67"/>
  </r>
  <r>
    <s v="09"/>
    <s v="ชัยภูมิ"/>
    <s v="10978"/>
    <s v="รพ.ภูเขียวเฉลิมพระเกียรติ"/>
    <s v="รพท."/>
    <s v="M1"/>
    <n v="290"/>
    <n v="90589"/>
    <x v="9"/>
    <x v="9"/>
    <n v="67532678.00999999"/>
    <n v="18886835.52"/>
    <n v="2507037.7999999998"/>
    <n v="12928145.919999998"/>
  </r>
  <r>
    <s v="09"/>
    <s v="ชัยภูมิ"/>
    <s v="10979"/>
    <s v="รพ.บ้านแท่น"/>
    <s v="รพช."/>
    <s v="F2"/>
    <n v="36"/>
    <n v="33498"/>
    <x v="4"/>
    <x v="4"/>
    <n v="17648984.359999999"/>
    <n v="2649163.87"/>
    <n v="654751.69999999995"/>
    <n v="1137704.19"/>
  </r>
  <r>
    <s v="09"/>
    <s v="ชัยภูมิ"/>
    <s v="10980"/>
    <s v="รพ.แก้งคร้อ"/>
    <s v="รพช."/>
    <s v="M2"/>
    <n v="120"/>
    <n v="69395"/>
    <x v="2"/>
    <x v="2"/>
    <n v="33819161.089999996"/>
    <n v="8108619.4100000001"/>
    <n v="1393542"/>
    <n v="2714081.7700000005"/>
  </r>
  <r>
    <s v="09"/>
    <s v="ชัยภูมิ"/>
    <s v="10981"/>
    <s v="รพ.คอนสาร"/>
    <s v="รพช."/>
    <s v="F2"/>
    <n v="62"/>
    <n v="45913"/>
    <x v="4"/>
    <x v="4"/>
    <n v="20976926.399999999"/>
    <n v="3653100.5"/>
    <n v="1624525.1"/>
    <n v="1232105.6399999999"/>
  </r>
  <r>
    <s v="09"/>
    <s v="ชัยภูมิ"/>
    <s v="10982"/>
    <s v="รพ.ภักดีชุมพล"/>
    <s v="รพช."/>
    <s v="F2"/>
    <n v="30"/>
    <n v="23819"/>
    <x v="3"/>
    <x v="3"/>
    <n v="16883612.239999998"/>
    <n v="2322456.9500000002"/>
    <n v="232575"/>
    <n v="1038687.75"/>
  </r>
  <r>
    <s v="09"/>
    <s v="ชัยภูมิ"/>
    <s v="10983"/>
    <s v="รพ.เนินสง่า"/>
    <s v="รพช."/>
    <s v="F2"/>
    <n v="30"/>
    <n v="19240"/>
    <x v="3"/>
    <x v="3"/>
    <n v="14903053.850000001"/>
    <n v="1375526.13"/>
    <n v="879785"/>
    <n v="825228.70000000007"/>
  </r>
  <r>
    <s v="09"/>
    <s v="นครราชสีมา"/>
    <s v="10666"/>
    <s v="รพ.มหาราชนครราชสีมา"/>
    <s v="รพศ."/>
    <s v="A"/>
    <n v="1310"/>
    <n v="0"/>
    <x v="16"/>
    <x v="16"/>
    <n v="601360976.41999996"/>
    <n v="205749221.34"/>
    <n v="156217601.56"/>
    <n v="208000211.08000001"/>
  </r>
  <r>
    <s v="09"/>
    <s v="นครราชสีมา"/>
    <s v="10871"/>
    <s v="รพ.ครบุรี"/>
    <s v="รพช."/>
    <s v="M2"/>
    <n v="120"/>
    <n v="71495"/>
    <x v="2"/>
    <x v="2"/>
    <n v="35501954.530000001"/>
    <n v="7955964.3899999997"/>
    <n v="4624789.6500000004"/>
    <n v="3865533.42"/>
  </r>
  <r>
    <s v="09"/>
    <s v="นครราชสีมา"/>
    <s v="10872"/>
    <s v="รพ.เสิงสาง"/>
    <s v="รพช."/>
    <s v="F2"/>
    <n v="80"/>
    <n v="53556"/>
    <x v="4"/>
    <x v="4"/>
    <n v="25153583.530000001"/>
    <n v="2466738.4700000002"/>
    <n v="1585574.58"/>
    <n v="1643364.17"/>
  </r>
  <r>
    <s v="09"/>
    <s v="นครราชสีมา"/>
    <s v="10873"/>
    <s v="รพ.คง"/>
    <s v="รพช."/>
    <s v="F2"/>
    <n v="60"/>
    <n v="57242"/>
    <x v="4"/>
    <x v="4"/>
    <n v="21830355.75"/>
    <n v="2772788.49"/>
    <n v="3609627.09"/>
    <n v="2111355.25"/>
  </r>
  <r>
    <s v="09"/>
    <s v="นครราชสีมา"/>
    <s v="10874"/>
    <s v="รพ.บ้านเหลื่อม"/>
    <s v="รพช."/>
    <s v="F2"/>
    <n v="35"/>
    <n v="16166"/>
    <x v="3"/>
    <x v="3"/>
    <n v="11929625.9"/>
    <n v="2157807.62"/>
    <n v="602698"/>
    <n v="764388.2"/>
  </r>
  <r>
    <s v="09"/>
    <s v="นครราชสีมา"/>
    <s v="10875"/>
    <s v="รพ.จักราช"/>
    <s v="รพช."/>
    <s v="F1"/>
    <n v="91"/>
    <n v="52777"/>
    <x v="1"/>
    <x v="1"/>
    <n v="26439118.370000005"/>
    <n v="3956110.79"/>
    <n v="2695172"/>
    <n v="1648490.55"/>
  </r>
  <r>
    <s v="09"/>
    <s v="นครราชสีมา"/>
    <s v="10876"/>
    <s v="รพ.โชคชัย"/>
    <s v="รพช."/>
    <s v="M2"/>
    <n v="91"/>
    <n v="57746"/>
    <x v="13"/>
    <x v="13"/>
    <n v="40643505.260000005"/>
    <n v="7131503.8399999999"/>
    <n v="3454358.6"/>
    <n v="3698238.91"/>
  </r>
  <r>
    <s v="09"/>
    <s v="นครราชสีมา"/>
    <s v="10877"/>
    <s v="รพ.ด่านขุนทด"/>
    <s v="รพช."/>
    <s v="M2"/>
    <n v="174"/>
    <n v="94802"/>
    <x v="2"/>
    <x v="2"/>
    <n v="41073987.969999999"/>
    <n v="10663740.800000001"/>
    <n v="2460583"/>
    <n v="4818863.1399999997"/>
  </r>
  <r>
    <s v="09"/>
    <s v="นครราชสีมา"/>
    <s v="10878"/>
    <s v="รพ.โนนไทย"/>
    <s v="รพช."/>
    <s v="F1"/>
    <n v="85"/>
    <n v="51427"/>
    <x v="1"/>
    <x v="1"/>
    <n v="26030901.490000002"/>
    <n v="4296085.62"/>
    <n v="1442987.89"/>
    <n v="1801408.8800000001"/>
  </r>
  <r>
    <s v="09"/>
    <s v="นครราชสีมา"/>
    <s v="10879"/>
    <s v="รพ.โนนสูง"/>
    <s v="รพช."/>
    <s v="F1"/>
    <n v="86"/>
    <n v="90451"/>
    <x v="1"/>
    <x v="1"/>
    <n v="34084060.219999991"/>
    <n v="5994523.7000000002"/>
    <n v="2921530.75"/>
    <n v="2134473.08"/>
  </r>
  <r>
    <s v="09"/>
    <s v="นครราชสีมา"/>
    <s v="10880"/>
    <s v="รพ.ขามสะแกแสง"/>
    <s v="รพช."/>
    <s v="F2"/>
    <n v="54"/>
    <n v="30523"/>
    <x v="4"/>
    <x v="4"/>
    <n v="22340009.739999998"/>
    <n v="3746549.62"/>
    <n v="1923435.48"/>
    <n v="993775.52"/>
  </r>
  <r>
    <s v="09"/>
    <s v="นครราชสีมา"/>
    <s v="10881"/>
    <s v="รพ.บัวใหญ่"/>
    <s v="รพช."/>
    <s v="M2"/>
    <n v="145"/>
    <n v="61997"/>
    <x v="2"/>
    <x v="2"/>
    <n v="52889787.109999999"/>
    <n v="15974289.16"/>
    <n v="13956478.15"/>
    <n v="7888993.9500000002"/>
  </r>
  <r>
    <s v="09"/>
    <s v="นครราชสีมา"/>
    <s v="10882"/>
    <s v="รพ.ประทาย"/>
    <s v="รพช."/>
    <s v="F1"/>
    <n v="82"/>
    <n v="55256"/>
    <x v="1"/>
    <x v="1"/>
    <n v="26679612.599999998"/>
    <n v="3040553.12"/>
    <n v="1920579.1"/>
    <n v="1273661.02"/>
  </r>
  <r>
    <s v="09"/>
    <s v="นครราชสีมา"/>
    <s v="10883"/>
    <s v="รพ.ปักธงชัย"/>
    <s v="รพช."/>
    <s v="F1"/>
    <n v="100"/>
    <n v="80689"/>
    <x v="1"/>
    <x v="1"/>
    <n v="35865783.680000007"/>
    <n v="7570255.3200000003"/>
    <n v="2648350.4"/>
    <n v="2384846.9899999998"/>
  </r>
  <r>
    <s v="09"/>
    <s v="นครราชสีมา"/>
    <s v="10884"/>
    <s v="รพ.พิมาย"/>
    <s v="รพท."/>
    <s v="M1"/>
    <n v="216"/>
    <n v="92053"/>
    <x v="9"/>
    <x v="9"/>
    <n v="55938850.449999996"/>
    <n v="18230121.48"/>
    <n v="5862032.5499999998"/>
    <n v="9415687.0899999999"/>
  </r>
  <r>
    <s v="09"/>
    <s v="นครราชสีมา"/>
    <s v="10885"/>
    <s v="รพ.ห้วยแถลง"/>
    <s v="รพช."/>
    <s v="F2"/>
    <n v="60"/>
    <n v="56441"/>
    <x v="4"/>
    <x v="4"/>
    <n v="23646207.34"/>
    <n v="5286932.55"/>
    <n v="2092447.8"/>
    <n v="1875837.85"/>
  </r>
  <r>
    <s v="09"/>
    <s v="นครราชสีมา"/>
    <s v="10886"/>
    <s v="รพ.ชุมพวง"/>
    <s v="รพช."/>
    <s v="F1"/>
    <n v="75"/>
    <n v="59846"/>
    <x v="1"/>
    <x v="1"/>
    <n v="28747153.579999998"/>
    <n v="8314238.0700000003"/>
    <n v="1834143.2"/>
    <n v="1620241.9500000002"/>
  </r>
  <r>
    <s v="09"/>
    <s v="นครราชสีมา"/>
    <s v="10887"/>
    <s v="รพ.สูงเนิน"/>
    <s v="รพช."/>
    <s v="F1"/>
    <n v="120"/>
    <n v="58410"/>
    <x v="1"/>
    <x v="1"/>
    <n v="35031670.519999996"/>
    <n v="5866610.8600000003"/>
    <n v="938352.54"/>
    <n v="2655842.12"/>
  </r>
  <r>
    <s v="09"/>
    <s v="นครราชสีมา"/>
    <s v="10888"/>
    <s v="รพ.ขามทะเลสอ"/>
    <s v="รพช."/>
    <s v="F2"/>
    <n v="36"/>
    <n v="20748"/>
    <x v="3"/>
    <x v="3"/>
    <n v="19062918.439999998"/>
    <n v="2008263.73"/>
    <n v="1238024.6399999999"/>
    <n v="916793.97"/>
  </r>
  <r>
    <s v="09"/>
    <s v="นครราชสีมา"/>
    <s v="10889"/>
    <s v="รพ.สีคิ้ว"/>
    <s v="รพช."/>
    <s v="F1"/>
    <n v="138"/>
    <n v="98176"/>
    <x v="1"/>
    <x v="1"/>
    <n v="45913621.140000008"/>
    <n v="9409564.5899999999"/>
    <n v="5055526.7"/>
    <n v="4443264.0199999996"/>
  </r>
  <r>
    <s v="09"/>
    <s v="นครราชสีมา"/>
    <s v="10890"/>
    <s v="รพ.ปากช่องนานา"/>
    <s v="รพท."/>
    <s v="S"/>
    <n v="307"/>
    <n v="151459"/>
    <x v="12"/>
    <x v="12"/>
    <n v="104377729.72999997"/>
    <n v="14671759.26"/>
    <n v="3643963.49"/>
    <n v="14802327.449999999"/>
  </r>
  <r>
    <s v="09"/>
    <s v="นครราชสีมา"/>
    <s v="10891"/>
    <s v="รพ.หนองบุญมาก "/>
    <s v="รพช."/>
    <s v="F2"/>
    <n v="63"/>
    <n v="46097"/>
    <x v="4"/>
    <x v="4"/>
    <n v="24204871.100000001"/>
    <n v="3707032.59"/>
    <n v="1085429.3600000001"/>
    <n v="924747.6"/>
  </r>
  <r>
    <s v="09"/>
    <s v="นครราชสีมา"/>
    <s v="10892"/>
    <s v="รพ.แก้งสนามนาง"/>
    <s v="รพช."/>
    <s v="F2"/>
    <n v="35"/>
    <n v="27862"/>
    <x v="3"/>
    <x v="3"/>
    <n v="16192219.040000001"/>
    <n v="2228700.61"/>
    <n v="933586.5"/>
    <n v="592535.33000000007"/>
  </r>
  <r>
    <s v="09"/>
    <s v="นครราชสีมา"/>
    <s v="10893"/>
    <s v="รพ.โนนแดง"/>
    <s v="รพช."/>
    <s v="F2"/>
    <n v="33"/>
    <n v="17226"/>
    <x v="3"/>
    <x v="3"/>
    <n v="13687361.09"/>
    <n v="2384018.2400000002"/>
    <n v="522603"/>
    <n v="1131653.5"/>
  </r>
  <r>
    <s v="09"/>
    <s v="นครราชสีมา"/>
    <s v="10894"/>
    <s v="รพ.วังน้ำเขียว"/>
    <s v="รพช."/>
    <s v="F2"/>
    <n v="50"/>
    <n v="34882"/>
    <x v="4"/>
    <x v="4"/>
    <n v="18838055.460000001"/>
    <n v="2318007.7999999998"/>
    <n v="1336528.31"/>
    <n v="944638.46"/>
  </r>
  <r>
    <s v="09"/>
    <s v="นครราชสีมา"/>
    <s v="11602"/>
    <s v="รพ.เฉลิมพระเกียรติสมเด็จย่า 100 ปี"/>
    <s v="รพช."/>
    <s v="F2"/>
    <n v="30"/>
    <n v="20132"/>
    <x v="3"/>
    <x v="3"/>
    <n v="14675906.33"/>
    <n v="1702473.84"/>
    <n v="634608.69999999995"/>
    <n v="588494.71"/>
  </r>
  <r>
    <s v="09"/>
    <s v="นครราชสีมา"/>
    <s v="11608"/>
    <s v="รพ.ลำทะเมนชัย"/>
    <s v="รพช."/>
    <s v="F2"/>
    <n v="30"/>
    <n v="23929"/>
    <x v="3"/>
    <x v="3"/>
    <n v="14893856.02"/>
    <n v="2588243.81"/>
    <n v="235697.9"/>
    <n v="843475.78"/>
  </r>
  <r>
    <s v="09"/>
    <s v="นครราชสีมา"/>
    <s v="22456"/>
    <s v="รพ.พระทองคำ เฉลิมพระเกียรติ 80 พรรษา"/>
    <s v="รพช."/>
    <s v="F2"/>
    <n v="30"/>
    <n v="32846"/>
    <x v="4"/>
    <x v="4"/>
    <n v="15184520.539999999"/>
    <n v="2458133.16"/>
    <n v="833622.8"/>
    <n v="1122884.67"/>
  </r>
  <r>
    <s v="09"/>
    <s v="นครราชสีมา"/>
    <s v="23839"/>
    <s v="รพ.เทพรัตน์นครราชสีมา "/>
    <s v="รพท."/>
    <s v="M1"/>
    <n v="244"/>
    <n v="75426"/>
    <x v="9"/>
    <x v="9"/>
    <n v="63288829.960000001"/>
    <n v="19988322.879999999"/>
    <n v="4908476.13"/>
    <n v="10601568.529999999"/>
  </r>
  <r>
    <s v="09"/>
    <s v="นครราชสีมา"/>
    <s v="24692"/>
    <s v="รพ.เฉลิมพระเกียรติ"/>
    <s v="รพช."/>
    <s v="F2"/>
    <n v="36"/>
    <n v="25145"/>
    <x v="3"/>
    <x v="3"/>
    <n v="11433087.769999998"/>
    <n v="1724990.66"/>
    <n v="819207.43"/>
    <n v="677686.52"/>
  </r>
  <r>
    <s v="09"/>
    <s v="นครราชสีมา"/>
    <s v="27839"/>
    <s v="รพ.บัวลาย"/>
    <s v="รพช."/>
    <s v="F3"/>
    <n v="10"/>
    <n v="17826"/>
    <x v="11"/>
    <x v="11"/>
    <n v="15507423.68"/>
    <n v="1242294.3500000001"/>
    <n v="660401.29"/>
    <n v="473523.56999999995"/>
  </r>
  <r>
    <s v="09"/>
    <s v="นครราชสีมา"/>
    <s v="27840"/>
    <s v="รพ.สีดา"/>
    <s v="รพช."/>
    <s v="F3"/>
    <n v="24"/>
    <n v="16223"/>
    <x v="11"/>
    <x v="11"/>
    <n v="7366457.75"/>
    <n v="1408071.92"/>
    <n v="570546.5"/>
    <n v="490350.27"/>
  </r>
  <r>
    <s v="09"/>
    <s v="นครราชสีมา"/>
    <s v="27841"/>
    <s v="รพ.เทพารักษ์"/>
    <s v="รพช."/>
    <s v="F3"/>
    <n v="30"/>
    <n v="18769"/>
    <x v="11"/>
    <x v="11"/>
    <n v="7362685.8399999999"/>
    <n v="841049.38"/>
    <n v="497410.2"/>
    <n v="505134.91000000003"/>
  </r>
  <r>
    <s v="09"/>
    <s v="บุรีรัมย์"/>
    <s v="10667"/>
    <s v="รพ.บุรีรัมย์"/>
    <s v="รพศ."/>
    <s v="A"/>
    <n v="893"/>
    <n v="35887"/>
    <x v="0"/>
    <x v="0"/>
    <n v="309569566.44000006"/>
    <n v="150773658.11000001"/>
    <n v="17492834.579999998"/>
    <n v="63419103.640000001"/>
  </r>
  <r>
    <s v="09"/>
    <s v="บุรีรัมย์"/>
    <s v="10895"/>
    <s v="รพ.คูเมือง"/>
    <s v="รพช."/>
    <s v="F1"/>
    <n v="125"/>
    <n v="47969"/>
    <x v="6"/>
    <x v="6"/>
    <n v="27989804.200000007"/>
    <n v="4554837"/>
    <n v="2932378.32"/>
    <n v="1677309.9100000001"/>
  </r>
  <r>
    <s v="09"/>
    <s v="บุรีรัมย์"/>
    <s v="10896"/>
    <s v="รพ.กระสัง"/>
    <s v="รพช."/>
    <s v="F1"/>
    <n v="88"/>
    <n v="77377"/>
    <x v="1"/>
    <x v="1"/>
    <n v="28305666.460000001"/>
    <n v="4143192.26"/>
    <n v="1639225.1"/>
    <n v="1630591.6400000001"/>
  </r>
  <r>
    <s v="09"/>
    <s v="บุรีรัมย์"/>
    <s v="10897"/>
    <s v="รพ.นางรอง"/>
    <s v="รพท."/>
    <s v="S"/>
    <n v="388"/>
    <n v="82204"/>
    <x v="12"/>
    <x v="12"/>
    <n v="112762312.10000001"/>
    <n v="25209806.329999998"/>
    <n v="1846038"/>
    <n v="11711509.699999999"/>
  </r>
  <r>
    <s v="09"/>
    <s v="บุรีรัมย์"/>
    <s v="10898"/>
    <s v="รพ.หนองกี่"/>
    <s v="รพช."/>
    <s v="F2"/>
    <n v="70"/>
    <n v="51624"/>
    <x v="4"/>
    <x v="4"/>
    <n v="26036992.279999997"/>
    <n v="5454380.8499999996"/>
    <n v="2448127.58"/>
    <n v="1348494.94"/>
  </r>
  <r>
    <s v="09"/>
    <s v="บุรีรัมย์"/>
    <s v="10899"/>
    <s v="รพ.ละหานทราย"/>
    <s v="รพช."/>
    <s v="F1"/>
    <n v="115"/>
    <n v="56056"/>
    <x v="1"/>
    <x v="1"/>
    <n v="31346532.369999997"/>
    <n v="6436424.2400000002"/>
    <n v="3056684.5"/>
    <n v="2427298.1700000004"/>
  </r>
  <r>
    <s v="09"/>
    <s v="บุรีรัมย์"/>
    <s v="10900"/>
    <s v="รพ.ประโคนชัย"/>
    <s v="รพช."/>
    <s v="M2"/>
    <n v="196"/>
    <n v="94906"/>
    <x v="2"/>
    <x v="2"/>
    <n v="48139116.909999996"/>
    <n v="8311060.2999999998"/>
    <n v="3685999"/>
    <n v="4980202.8099999996"/>
  </r>
  <r>
    <s v="09"/>
    <s v="บุรีรัมย์"/>
    <s v="10901"/>
    <s v="รพ.บ้านกรวด"/>
    <s v="รพช."/>
    <s v="F1"/>
    <n v="90"/>
    <n v="56884"/>
    <x v="1"/>
    <x v="1"/>
    <n v="24642339.789999999"/>
    <n v="3890334.69"/>
    <n v="1188195"/>
    <n v="977925.8"/>
  </r>
  <r>
    <s v="09"/>
    <s v="บุรีรัมย์"/>
    <s v="10902"/>
    <s v="รพ.พุทไธสง"/>
    <s v="รพช."/>
    <s v="F1"/>
    <n v="67"/>
    <n v="33049"/>
    <x v="6"/>
    <x v="6"/>
    <n v="25346279.199999999"/>
    <n v="3291607.3"/>
    <n v="1822670.68"/>
    <n v="1322185.68"/>
  </r>
  <r>
    <s v="09"/>
    <s v="บุรีรัมย์"/>
    <s v="10904"/>
    <s v="รพ.ลำปลายมาศ"/>
    <s v="รพช."/>
    <s v="M2"/>
    <n v="136"/>
    <n v="93137"/>
    <x v="2"/>
    <x v="2"/>
    <n v="49299360.939999998"/>
    <n v="8574158.0399999991"/>
    <n v="4239832.16"/>
    <n v="4019864.69"/>
  </r>
  <r>
    <s v="09"/>
    <s v="บุรีรัมย์"/>
    <s v="10905"/>
    <s v="รพ.สตึก"/>
    <s v="รพช."/>
    <s v="M2"/>
    <n v="135"/>
    <n v="79544"/>
    <x v="2"/>
    <x v="2"/>
    <n v="35824099.93"/>
    <n v="6450843.96"/>
    <n v="2042803.5"/>
    <n v="2771622.8400000003"/>
  </r>
  <r>
    <s v="09"/>
    <s v="บุรีรัมย์"/>
    <s v="10906"/>
    <s v="รพ.ปะคำ"/>
    <s v="รพช."/>
    <s v="F2"/>
    <n v="48"/>
    <n v="33908"/>
    <x v="4"/>
    <x v="4"/>
    <n v="17009847.219999999"/>
    <n v="1562743.08"/>
    <n v="948845.4"/>
    <n v="740342.78"/>
  </r>
  <r>
    <s v="09"/>
    <s v="บุรีรัมย์"/>
    <s v="10907"/>
    <s v="รพ.นาโพธิ์"/>
    <s v="รพช."/>
    <s v="F2"/>
    <n v="38"/>
    <n v="22074"/>
    <x v="3"/>
    <x v="3"/>
    <n v="16620306.610000001"/>
    <n v="1479007.32"/>
    <n v="1566276.8"/>
    <n v="909857.54999999993"/>
  </r>
  <r>
    <s v="09"/>
    <s v="บุรีรัมย์"/>
    <s v="10908"/>
    <s v="รพ.หนองหงส์"/>
    <s v="รพช."/>
    <s v="F2"/>
    <n v="40"/>
    <n v="34775"/>
    <x v="4"/>
    <x v="4"/>
    <n v="19569625.949999999"/>
    <n v="1725806.89"/>
    <n v="2103525.7999999998"/>
    <n v="1321168.6099999999"/>
  </r>
  <r>
    <s v="09"/>
    <s v="บุรีรัมย์"/>
    <s v="10909"/>
    <s v="รพ.พลับพลาชัย"/>
    <s v="รพช."/>
    <s v="F2"/>
    <n v="54"/>
    <n v="32768"/>
    <x v="4"/>
    <x v="4"/>
    <n v="17778481.700000003"/>
    <n v="2505164.71"/>
    <n v="761287"/>
    <n v="846448.31"/>
  </r>
  <r>
    <s v="09"/>
    <s v="บุรีรัมย์"/>
    <s v="10910"/>
    <s v="รพ.ห้วยราช"/>
    <s v="รพช."/>
    <s v="F2"/>
    <n v="44"/>
    <n v="26720"/>
    <x v="3"/>
    <x v="3"/>
    <n v="16286904.16"/>
    <n v="1638672.07"/>
    <n v="613707"/>
    <n v="1450732.3599999999"/>
  </r>
  <r>
    <s v="09"/>
    <s v="บุรีรัมย์"/>
    <s v="10911"/>
    <s v="รพ.โนนสุวรรณ"/>
    <s v="รพช."/>
    <s v="F2"/>
    <n v="30"/>
    <n v="18765"/>
    <x v="3"/>
    <x v="3"/>
    <n v="13256791.350000001"/>
    <n v="1321269.3799999999"/>
    <n v="837238.4"/>
    <n v="662694.15"/>
  </r>
  <r>
    <s v="09"/>
    <s v="บุรีรัมย์"/>
    <s v="10912"/>
    <s v="รพ.ชำนิ"/>
    <s v="รพช."/>
    <s v="F2"/>
    <n v="38"/>
    <n v="25544"/>
    <x v="3"/>
    <x v="3"/>
    <n v="14589133.730000002"/>
    <n v="1425534.01"/>
    <n v="1182525.7"/>
    <n v="717826.37000000011"/>
  </r>
  <r>
    <s v="09"/>
    <s v="บุรีรัมย์"/>
    <s v="10913"/>
    <s v="รพ.บ้านใหม่ไชยพจน์"/>
    <s v="รพช."/>
    <s v="F2"/>
    <n v="32"/>
    <n v="19400"/>
    <x v="3"/>
    <x v="3"/>
    <n v="14496035.559999999"/>
    <n v="697249.82"/>
    <n v="1035139.2"/>
    <n v="665718.38000000012"/>
  </r>
  <r>
    <s v="09"/>
    <s v="บุรีรัมย์"/>
    <s v="10914"/>
    <s v="รพ.โนนดินแดง"/>
    <s v="รพช."/>
    <s v="F2"/>
    <n v="34"/>
    <n v="21152"/>
    <x v="3"/>
    <x v="3"/>
    <n v="14505463.949999999"/>
    <n v="1815163.18"/>
    <n v="740616.5"/>
    <n v="608475.40999999992"/>
  </r>
  <r>
    <s v="09"/>
    <s v="บุรีรัมย์"/>
    <s v="11619"/>
    <s v="รพ.เฉลิมพระเกียรติ"/>
    <s v="รพช."/>
    <s v="F2"/>
    <n v="38"/>
    <n v="27262"/>
    <x v="3"/>
    <x v="3"/>
    <n v="13769224.800000001"/>
    <n v="2648529.1"/>
    <n v="1164431.6000000001"/>
    <n v="879651.89999999991"/>
  </r>
  <r>
    <s v="09"/>
    <s v="บุรีรัมย์"/>
    <s v="23578"/>
    <s v="รพ.แคนดง "/>
    <s v="รพช."/>
    <s v="F3"/>
    <n v="31"/>
    <n v="24133"/>
    <x v="11"/>
    <x v="11"/>
    <n v="11879017.989999998"/>
    <n v="1851046.41"/>
    <n v="968569.9"/>
    <n v="637192.86"/>
  </r>
  <r>
    <s v="09"/>
    <s v="บุรีรัมย์"/>
    <s v="28020"/>
    <s v="รพ.บ้านด่าน"/>
    <s v="รพช."/>
    <s v="F2"/>
    <n v="71"/>
    <n v="22878"/>
    <x v="3"/>
    <x v="3"/>
    <n v="12733072.699999999"/>
    <n v="1416409.54"/>
    <n v="1399187.2"/>
    <n v="410448.54"/>
  </r>
  <r>
    <s v="09"/>
    <s v="สุรินทร์"/>
    <s v="10668"/>
    <s v="รพ.สุรินทร์"/>
    <s v="รพศ."/>
    <s v="A"/>
    <n v="914"/>
    <n v="184069"/>
    <x v="0"/>
    <x v="0"/>
    <n v="309543812.46999997"/>
    <n v="151863875.21000001"/>
    <n v="4227095.04"/>
    <n v="73730680.00999999"/>
  </r>
  <r>
    <s v="09"/>
    <s v="สุรินทร์"/>
    <s v="10915"/>
    <s v="รพ.ชุมพลบุรี"/>
    <s v="รพช."/>
    <s v="F2"/>
    <n v="63"/>
    <n v="43447"/>
    <x v="4"/>
    <x v="4"/>
    <n v="19743722.859999999"/>
    <n v="4022890.5"/>
    <n v="2448521.5"/>
    <n v="996826.11"/>
  </r>
  <r>
    <s v="09"/>
    <s v="สุรินทร์"/>
    <s v="10916"/>
    <s v="รพ.ท่าตูม"/>
    <s v="รพช."/>
    <s v="M2"/>
    <n v="140"/>
    <n v="74756"/>
    <x v="2"/>
    <x v="2"/>
    <n v="36704947.619999997"/>
    <n v="9161723.6799999997"/>
    <n v="3556581.04"/>
    <n v="3114789.93"/>
  </r>
  <r>
    <s v="09"/>
    <s v="สุรินทร์"/>
    <s v="10917"/>
    <s v="รพ.จอมพระ"/>
    <s v="รพช."/>
    <s v="F2"/>
    <n v="72"/>
    <n v="39708"/>
    <x v="4"/>
    <x v="4"/>
    <n v="19665298.07"/>
    <n v="2605714.75"/>
    <n v="1383512"/>
    <n v="1178097.0699999998"/>
  </r>
  <r>
    <s v="09"/>
    <s v="สุรินทร์"/>
    <s v="10918"/>
    <s v="รพ.ปราสาท"/>
    <s v="รพท."/>
    <s v="M1"/>
    <n v="265"/>
    <n v="115335"/>
    <x v="9"/>
    <x v="9"/>
    <n v="69823459.349999994"/>
    <n v="24188261.59"/>
    <n v="6040209.8099999996"/>
    <n v="7668344.9900000002"/>
  </r>
  <r>
    <s v="09"/>
    <s v="สุรินทร์"/>
    <s v="10919"/>
    <s v="รพ.กาบเชิง"/>
    <s v="รพช."/>
    <s v="F2"/>
    <n v="112"/>
    <n v="46742"/>
    <x v="4"/>
    <x v="4"/>
    <n v="23736679.630000003"/>
    <n v="2009369.42"/>
    <n v="1394692.9"/>
    <n v="862393.84"/>
  </r>
  <r>
    <s v="09"/>
    <s v="สุรินทร์"/>
    <s v="10920"/>
    <s v="รพ.รัตนบุรี"/>
    <s v="รพช."/>
    <s v="M2"/>
    <n v="129"/>
    <n v="66447"/>
    <x v="2"/>
    <x v="2"/>
    <n v="38582595.829999998"/>
    <n v="7127164.1799999997"/>
    <n v="2560360.81"/>
    <n v="2265985.23"/>
  </r>
  <r>
    <s v="09"/>
    <s v="สุรินทร์"/>
    <s v="10921"/>
    <s v="รพ.สนม"/>
    <s v="รพช."/>
    <s v="F2"/>
    <n v="46"/>
    <n v="26776"/>
    <x v="3"/>
    <x v="3"/>
    <n v="13831154.820000002"/>
    <n v="1664806.26"/>
    <n v="1252643.5"/>
    <n v="480400.26"/>
  </r>
  <r>
    <s v="09"/>
    <s v="สุรินทร์"/>
    <s v="10922"/>
    <s v="รพ.ศีขรภูมิ"/>
    <s v="รพท."/>
    <s v="M1"/>
    <n v="243"/>
    <n v="89535"/>
    <x v="9"/>
    <x v="9"/>
    <n v="61068349.049999997"/>
    <n v="7891814.8099999996"/>
    <n v="10250015.449999999"/>
    <n v="5437061.5200000005"/>
  </r>
  <r>
    <s v="09"/>
    <s v="สุรินทร์"/>
    <s v="10923"/>
    <s v="รพ.สังขะ"/>
    <s v="รพช."/>
    <s v="M2"/>
    <n v="212"/>
    <n v="86310"/>
    <x v="2"/>
    <x v="2"/>
    <n v="44384422.520000003"/>
    <n v="8535590.2599999998"/>
    <n v="3626796.32"/>
    <n v="5812696.6799999997"/>
  </r>
  <r>
    <s v="09"/>
    <s v="สุรินทร์"/>
    <s v="10924"/>
    <s v="รพ.ลำดวน"/>
    <s v="รพช."/>
    <s v="F2"/>
    <n v="145"/>
    <n v="40287"/>
    <x v="4"/>
    <x v="4"/>
    <n v="30729601.609999999"/>
    <n v="3702789.21"/>
    <n v="1495252.3"/>
    <n v="1741563.18"/>
  </r>
  <r>
    <s v="09"/>
    <s v="สุรินทร์"/>
    <s v="10925"/>
    <s v="รพ.สำโรงทาบ"/>
    <s v="รพช."/>
    <s v="F2"/>
    <n v="48"/>
    <n v="37512"/>
    <x v="4"/>
    <x v="4"/>
    <n v="19467880.689999998"/>
    <n v="2162940.23"/>
    <n v="1385798.7"/>
    <n v="1484780.93"/>
  </r>
  <r>
    <s v="09"/>
    <s v="สุรินทร์"/>
    <s v="10926"/>
    <s v="รพ.บัวเชด"/>
    <s v="รพช."/>
    <s v="F2"/>
    <n v="42"/>
    <n v="31338"/>
    <x v="4"/>
    <x v="4"/>
    <n v="13572215.939999999"/>
    <n v="2381090.48"/>
    <n v="1204880"/>
    <n v="1158657.99"/>
  </r>
  <r>
    <s v="09"/>
    <s v="สุรินทร์"/>
    <s v="22302"/>
    <s v="รพ.พนมดงรัก เฉลิมพระเกียรติ 80 พรรษา"/>
    <s v="รพช."/>
    <s v="F2"/>
    <n v="49"/>
    <n v="27794"/>
    <x v="3"/>
    <x v="3"/>
    <n v="14382376.5"/>
    <n v="2672800.9900000002"/>
    <n v="1142658"/>
    <n v="840924.15999999992"/>
  </r>
  <r>
    <s v="09"/>
    <s v="สุรินทร์"/>
    <s v="27842"/>
    <s v="รพ.เขวาสินรินทร์"/>
    <s v="รพช."/>
    <s v="F3"/>
    <n v="25"/>
    <n v="23342"/>
    <x v="11"/>
    <x v="11"/>
    <n v="9514991.0199999996"/>
    <n v="1222063.68"/>
    <n v="868550.76"/>
    <n v="715204.42"/>
  </r>
  <r>
    <s v="09"/>
    <s v="สุรินทร์"/>
    <s v="27843"/>
    <s v="รพ.ศรีณรงค์"/>
    <s v="รพช."/>
    <s v="F2"/>
    <n v="36"/>
    <n v="30413"/>
    <x v="4"/>
    <x v="4"/>
    <n v="9117271.8900000006"/>
    <n v="2414208.48"/>
    <n v="1162050"/>
    <n v="531332.67999999993"/>
  </r>
  <r>
    <s v="09"/>
    <s v="สุรินทร์"/>
    <s v="27844"/>
    <s v="รพ.โนนนารายณ์"/>
    <s v="รพช."/>
    <s v="F3"/>
    <n v="35"/>
    <n v="23079"/>
    <x v="11"/>
    <x v="11"/>
    <n v="8808429.8999999985"/>
    <n v="1844953.76"/>
    <n v="914439"/>
    <n v="723627.82"/>
  </r>
  <r>
    <s v="10"/>
    <s v="มุกดาหาร"/>
    <s v="10712"/>
    <s v="รพ.มุกดาหาร"/>
    <s v="รพท."/>
    <s v="S"/>
    <n v="422"/>
    <n v="105756"/>
    <x v="10"/>
    <x v="10"/>
    <n v="119004227.92999999"/>
    <n v="43576414.640000001"/>
    <n v="6581277.4800000004"/>
    <n v="22193188.150000002"/>
  </r>
  <r>
    <s v="10"/>
    <s v="มุกดาหาร"/>
    <s v="11113"/>
    <s v="รพ.นิคมคำสร้อย"/>
    <s v="รพช."/>
    <s v="F2"/>
    <n v="42"/>
    <n v="35186"/>
    <x v="4"/>
    <x v="4"/>
    <n v="19555043.59"/>
    <n v="3484531.06"/>
    <n v="846804"/>
    <n v="540807.12"/>
  </r>
  <r>
    <s v="10"/>
    <s v="มุกดาหาร"/>
    <s v="11114"/>
    <s v="รพ.ดอนตาล"/>
    <s v="รพช."/>
    <s v="F2"/>
    <n v="41"/>
    <n v="33154"/>
    <x v="4"/>
    <x v="4"/>
    <n v="17908978.359999999"/>
    <n v="2506173.23"/>
    <n v="157926.6"/>
    <n v="652916.54"/>
  </r>
  <r>
    <s v="10"/>
    <s v="มุกดาหาร"/>
    <s v="11115"/>
    <s v="รพ.ดงหลวง"/>
    <s v="รพช."/>
    <s v="F2"/>
    <n v="35"/>
    <n v="31545"/>
    <x v="4"/>
    <x v="4"/>
    <n v="14992369.290000001"/>
    <n v="2458921.5699999998"/>
    <n v="813449.86"/>
    <n v="455057.98"/>
  </r>
  <r>
    <s v="10"/>
    <s v="มุกดาหาร"/>
    <s v="11116"/>
    <s v="รพ.คำชะอี"/>
    <s v="รพช."/>
    <s v="F2"/>
    <n v="39"/>
    <n v="32859"/>
    <x v="4"/>
    <x v="4"/>
    <n v="19922554.550000004"/>
    <n v="2450037.4900000002"/>
    <n v="607739.5"/>
    <n v="1498294.4300000002"/>
  </r>
  <r>
    <s v="10"/>
    <s v="มุกดาหาร"/>
    <s v="11117"/>
    <s v="รพ.หว้านใหญ่"/>
    <s v="รพช."/>
    <s v="F2"/>
    <n v="30"/>
    <n v="14457"/>
    <x v="3"/>
    <x v="3"/>
    <n v="18267465.620000001"/>
    <n v="814148.31"/>
    <n v="651785.5"/>
    <n v="454852.49"/>
  </r>
  <r>
    <s v="10"/>
    <s v="มุกดาหาร"/>
    <s v="11118"/>
    <s v="รพ.หนองสูง"/>
    <s v="รพช."/>
    <s v="F2"/>
    <n v="30"/>
    <n v="13936"/>
    <x v="3"/>
    <x v="3"/>
    <n v="14648944.02"/>
    <n v="1182700.96"/>
    <n v="1334112.8"/>
    <n v="583010.37"/>
  </r>
  <r>
    <s v="10"/>
    <s v="ยโสธร"/>
    <s v="10701"/>
    <s v="รพ.ยโสธร"/>
    <s v="รพท."/>
    <s v="S"/>
    <n v="390"/>
    <n v="91580"/>
    <x v="12"/>
    <x v="12"/>
    <n v="141367408.82999998"/>
    <n v="46897547.060000002"/>
    <n v="5957500.8700000001"/>
    <n v="31936555.469999999"/>
  </r>
  <r>
    <s v="10"/>
    <s v="ยโสธร"/>
    <s v="10963"/>
    <s v="รพ.ทรายมูล"/>
    <s v="รพช."/>
    <s v="F2"/>
    <n v="30"/>
    <n v="21710"/>
    <x v="3"/>
    <x v="3"/>
    <n v="13915682.83"/>
    <n v="1859723.06"/>
    <n v="609335.5"/>
    <n v="568457.17999999993"/>
  </r>
  <r>
    <s v="10"/>
    <s v="ยโสธร"/>
    <s v="10964"/>
    <s v="รพ.กุดชุม"/>
    <s v="รพช."/>
    <s v="F2"/>
    <n v="40"/>
    <n v="47622"/>
    <x v="4"/>
    <x v="4"/>
    <n v="21055847.259999998"/>
    <n v="2555787.17"/>
    <n v="1100168.7"/>
    <n v="690199.52"/>
  </r>
  <r>
    <s v="10"/>
    <s v="ยโสธร"/>
    <s v="10965"/>
    <s v="รพ.คำเขื่อนแก้ว"/>
    <s v="รพช."/>
    <s v="F2"/>
    <n v="60"/>
    <n v="45866"/>
    <x v="4"/>
    <x v="4"/>
    <n v="24407367.140000004"/>
    <n v="2524160.48"/>
    <n v="1354291.23"/>
    <n v="1040653.08"/>
  </r>
  <r>
    <s v="10"/>
    <s v="ยโสธร"/>
    <s v="10966"/>
    <s v="รพ.ป่าติ้ว"/>
    <s v="รพช."/>
    <s v="F2"/>
    <n v="30"/>
    <n v="25582"/>
    <x v="3"/>
    <x v="3"/>
    <n v="14249597.180000002"/>
    <n v="1987332.67"/>
    <n v="883282"/>
    <n v="515082.87"/>
  </r>
  <r>
    <s v="10"/>
    <s v="ยโสธร"/>
    <s v="10967"/>
    <s v="รพ.มหาชนะชัย"/>
    <s v="รพช."/>
    <s v="F2"/>
    <n v="34"/>
    <n v="39379"/>
    <x v="4"/>
    <x v="4"/>
    <n v="20473672.399999999"/>
    <n v="2541728.59"/>
    <n v="1296814"/>
    <n v="529648.79999999993"/>
  </r>
  <r>
    <s v="10"/>
    <s v="ยโสธร"/>
    <s v="10968"/>
    <s v="รพ.ค้อวัง"/>
    <s v="รพช."/>
    <s v="F2"/>
    <n v="32"/>
    <n v="17504"/>
    <x v="3"/>
    <x v="3"/>
    <n v="12271329.41"/>
    <n v="861612.43"/>
    <n v="523290"/>
    <n v="445587.20999999996"/>
  </r>
  <r>
    <s v="10"/>
    <s v="ยโสธร"/>
    <s v="10969"/>
    <s v="รพ.ไทยเจริญ"/>
    <s v="รพช."/>
    <s v="F2"/>
    <n v="30"/>
    <n v="21579"/>
    <x v="3"/>
    <x v="3"/>
    <n v="11960667.949999999"/>
    <n v="1678367.85"/>
    <n v="697442.5"/>
    <n v="461793.89"/>
  </r>
  <r>
    <s v="10"/>
    <s v="ยโสธร"/>
    <s v="11444"/>
    <s v="รพร.เลิงนกทา"/>
    <s v="รพช."/>
    <s v="M2"/>
    <n v="120"/>
    <n v="71273"/>
    <x v="2"/>
    <x v="2"/>
    <n v="39897934.18"/>
    <n v="9683609.3800000008"/>
    <n v="4060385.7"/>
    <n v="3209312.1300000004"/>
  </r>
  <r>
    <s v="10"/>
    <s v="ศรีสะเกษ"/>
    <s v="10700"/>
    <s v="รพ.ศรีสะเกษ"/>
    <s v="รพศ."/>
    <s v="A"/>
    <n v="788"/>
    <n v="98118"/>
    <x v="0"/>
    <x v="0"/>
    <n v="257009548.71000004"/>
    <n v="115375935.95"/>
    <n v="15364143.59"/>
    <n v="54017499.389999993"/>
  </r>
  <r>
    <s v="10"/>
    <s v="ศรีสะเกษ"/>
    <s v="10927"/>
    <s v="รพ.ยางชุมน้อย"/>
    <s v="รพช."/>
    <s v="F2"/>
    <n v="34"/>
    <n v="26577"/>
    <x v="3"/>
    <x v="3"/>
    <n v="14568811.809999999"/>
    <n v="2323174.16"/>
    <n v="299759.61"/>
    <n v="1195367.6499999999"/>
  </r>
  <r>
    <s v="10"/>
    <s v="ศรีสะเกษ"/>
    <s v="10928"/>
    <s v="รพ.กันทรารมย์"/>
    <s v="รพช."/>
    <s v="F1"/>
    <n v="125"/>
    <n v="70502"/>
    <x v="1"/>
    <x v="1"/>
    <n v="30013925.129999995"/>
    <n v="7447441.0899999999"/>
    <n v="1201695.6000000001"/>
    <n v="2335570.69"/>
  </r>
  <r>
    <s v="10"/>
    <s v="ศรีสะเกษ"/>
    <s v="10929"/>
    <s v="รพ.กันทรลักษ์"/>
    <s v="รพท."/>
    <s v="M1"/>
    <n v="210"/>
    <n v="124786"/>
    <x v="9"/>
    <x v="9"/>
    <n v="74121544.189999998"/>
    <n v="18900679.239999998"/>
    <n v="9150234.0800000001"/>
    <n v="11316821.01"/>
  </r>
  <r>
    <s v="10"/>
    <s v="ศรีสะเกษ"/>
    <s v="10930"/>
    <s v="รพ.ขุขันธ์"/>
    <s v="รพช."/>
    <s v="M2"/>
    <n v="135"/>
    <n v="108001"/>
    <x v="2"/>
    <x v="2"/>
    <n v="43308903.530000001"/>
    <n v="10811167.189999999"/>
    <n v="2490218.2999999998"/>
    <n v="3585070.87"/>
  </r>
  <r>
    <s v="10"/>
    <s v="ศรีสะเกษ"/>
    <s v="10931"/>
    <s v="รพ.ไพรบึง"/>
    <s v="รพช."/>
    <s v="F2"/>
    <n v="34"/>
    <n v="35361"/>
    <x v="4"/>
    <x v="4"/>
    <n v="19078659.659999996"/>
    <n v="2810096.23"/>
    <n v="271257"/>
    <n v="477856.05"/>
  </r>
  <r>
    <s v="10"/>
    <s v="ศรีสะเกษ"/>
    <s v="10932"/>
    <s v="รพ.ปรางค์กู่"/>
    <s v="รพช."/>
    <s v="F2"/>
    <n v="60"/>
    <n v="47480"/>
    <x v="4"/>
    <x v="4"/>
    <n v="21244645.420000002"/>
    <n v="2506813"/>
    <n v="1762528.72"/>
    <n v="1409519.29"/>
  </r>
  <r>
    <s v="10"/>
    <s v="ศรีสะเกษ"/>
    <s v="10933"/>
    <s v="รพ.ขุนหาญ"/>
    <s v="รพช."/>
    <s v="F1"/>
    <n v="94"/>
    <n v="79709"/>
    <x v="1"/>
    <x v="1"/>
    <n v="32589428.699999999"/>
    <n v="7907396.3099999996"/>
    <n v="3243257.19"/>
    <n v="1833185.1529999999"/>
  </r>
  <r>
    <s v="10"/>
    <s v="ศรีสะเกษ"/>
    <s v="10934"/>
    <s v="รพ.ราษีไศล"/>
    <s v="รพช."/>
    <s v="M2"/>
    <n v="94"/>
    <n v="57137"/>
    <x v="13"/>
    <x v="13"/>
    <n v="33838248.540000007"/>
    <n v="7304767.8899999997"/>
    <n v="710127"/>
    <n v="2288164.33"/>
  </r>
  <r>
    <s v="10"/>
    <s v="ศรีสะเกษ"/>
    <s v="10935"/>
    <s v="รพ.อุทุมพรพิสัย"/>
    <s v="รพช."/>
    <s v="M2"/>
    <n v="130"/>
    <n v="73212"/>
    <x v="2"/>
    <x v="2"/>
    <n v="47819873.420000002"/>
    <n v="9122722.9800000004"/>
    <n v="1626834.25"/>
    <n v="2897021.8499999996"/>
  </r>
  <r>
    <s v="10"/>
    <s v="ศรีสะเกษ"/>
    <s v="10936"/>
    <s v="รพ.บึงบูรพ์"/>
    <s v="รพช."/>
    <s v="F2"/>
    <n v="30"/>
    <n v="6861"/>
    <x v="3"/>
    <x v="3"/>
    <n v="11146400.02"/>
    <n v="1160049.45"/>
    <n v="194420.65"/>
    <n v="488509.22"/>
  </r>
  <r>
    <s v="10"/>
    <s v="ศรีสะเกษ"/>
    <s v="10937"/>
    <s v="รพ.ห้วยทับทัน"/>
    <s v="รพช."/>
    <s v="F2"/>
    <n v="33"/>
    <n v="30743"/>
    <x v="4"/>
    <x v="4"/>
    <n v="14133772.57"/>
    <n v="2935241.44"/>
    <n v="287223.90000000002"/>
    <n v="911326.12"/>
  </r>
  <r>
    <s v="10"/>
    <s v="ศรีสะเกษ"/>
    <s v="10938"/>
    <s v="รพ.โนนคูณ"/>
    <s v="รพช."/>
    <s v="F2"/>
    <n v="33"/>
    <n v="28791"/>
    <x v="3"/>
    <x v="3"/>
    <n v="14218545.440000001"/>
    <n v="2692811.25"/>
    <n v="338291"/>
    <n v="1169575.49"/>
  </r>
  <r>
    <s v="10"/>
    <s v="ศรีสะเกษ"/>
    <s v="10939"/>
    <s v="รพ.ศรีรัตนะ"/>
    <s v="รพช."/>
    <s v="F2"/>
    <n v="40"/>
    <n v="39642"/>
    <x v="4"/>
    <x v="4"/>
    <n v="20401476.719999999"/>
    <n v="4733503.95"/>
    <n v="679104"/>
    <n v="1058158.0900000001"/>
  </r>
  <r>
    <s v="10"/>
    <s v="ศรีสะเกษ"/>
    <s v="10940"/>
    <s v="รพ.วังหิน"/>
    <s v="รพช."/>
    <s v="F2"/>
    <n v="34"/>
    <n v="35508"/>
    <x v="4"/>
    <x v="4"/>
    <n v="16026714.02"/>
    <n v="1518522.68"/>
    <n v="353479.2"/>
    <n v="771902.49000000011"/>
  </r>
  <r>
    <s v="10"/>
    <s v="ศรีสะเกษ"/>
    <s v="10941"/>
    <s v="รพ.น้ำเกลี้ยง"/>
    <s v="รพช."/>
    <s v="F2"/>
    <n v="32"/>
    <n v="34879"/>
    <x v="4"/>
    <x v="4"/>
    <n v="16340139.120000003"/>
    <n v="2562734.38"/>
    <n v="245187.7"/>
    <n v="685650.34"/>
  </r>
  <r>
    <s v="10"/>
    <s v="ศรีสะเกษ"/>
    <s v="10942"/>
    <s v="รพ.ภูสิงห์"/>
    <s v="รพช."/>
    <s v="F2"/>
    <n v="39"/>
    <n v="42219"/>
    <x v="4"/>
    <x v="4"/>
    <n v="17860812.359999999"/>
    <n v="3164400.76"/>
    <n v="498101.8"/>
    <n v="832146.35999999987"/>
  </r>
  <r>
    <s v="10"/>
    <s v="ศรีสะเกษ"/>
    <s v="10943"/>
    <s v="รพ.เมืองจันทร์"/>
    <s v="รพช."/>
    <s v="F2"/>
    <n v="32"/>
    <n v="12587"/>
    <x v="3"/>
    <x v="3"/>
    <n v="11467922.48"/>
    <n v="967503.42"/>
    <n v="555648.4"/>
    <n v="316318.96000000002"/>
  </r>
  <r>
    <s v="10"/>
    <s v="ศรีสะเกษ"/>
    <s v="23125"/>
    <s v="รพ.เบญจลักษ์เฉลิมพระเกียรติ 80 พรรษา"/>
    <s v="รพช."/>
    <s v="F2"/>
    <n v="30"/>
    <n v="27490"/>
    <x v="3"/>
    <x v="3"/>
    <n v="11692140.279999999"/>
    <n v="2553289.9300000002"/>
    <n v="402667"/>
    <n v="816961.29"/>
  </r>
  <r>
    <s v="10"/>
    <s v="ศรีสะเกษ"/>
    <s v="28014"/>
    <s v="รพ.พยุห์"/>
    <s v="รพช."/>
    <s v="F2"/>
    <n v="30"/>
    <n v="24901"/>
    <x v="3"/>
    <x v="3"/>
    <n v="10097311.65"/>
    <n v="1957572.19"/>
    <n v="1395589.55"/>
    <n v="740292.17"/>
  </r>
  <r>
    <s v="10"/>
    <s v="ศรีสะเกษ"/>
    <s v="28015"/>
    <s v="รพ.โพธิ์ศรีสุวรรณ"/>
    <s v="รพช."/>
    <s v="F2"/>
    <n v="30"/>
    <n v="16279"/>
    <x v="3"/>
    <x v="3"/>
    <n v="9736249.3299999982"/>
    <n v="1126082.99"/>
    <n v="306549.75"/>
    <n v="653386.1"/>
  </r>
  <r>
    <s v="10"/>
    <s v="ศรีสะเกษ"/>
    <s v="28016"/>
    <s v="รพ.ศิลาลาด"/>
    <s v="รพช."/>
    <s v="F3"/>
    <n v="30"/>
    <n v="14089"/>
    <x v="7"/>
    <x v="7"/>
    <n v="7715356.1100000003"/>
    <n v="1348883.39"/>
    <n v="167719.70000000001"/>
    <n v="390059.93"/>
  </r>
  <r>
    <s v="10"/>
    <s v="อำนาจเจริญ"/>
    <s v="10703"/>
    <s v="รพ.อำนาจเจริญ"/>
    <s v="รพท."/>
    <s v="S"/>
    <n v="420"/>
    <n v="98883"/>
    <x v="10"/>
    <x v="10"/>
    <n v="116107555.47999999"/>
    <n v="40528740.539999999"/>
    <n v="6065450.6600000001"/>
    <n v="12568219.860000001"/>
  </r>
  <r>
    <s v="10"/>
    <s v="อำนาจเจริญ"/>
    <s v="10985"/>
    <s v="รพ.ชานุมาน"/>
    <s v="รพช."/>
    <s v="F2"/>
    <n v="38"/>
    <n v="31553"/>
    <x v="4"/>
    <x v="4"/>
    <n v="15453100.869999999"/>
    <n v="2100674.4300000002"/>
    <n v="860185"/>
    <n v="684010.30999999994"/>
  </r>
  <r>
    <s v="10"/>
    <s v="อำนาจเจริญ"/>
    <s v="10986"/>
    <s v="รพ.ปทุมราชวงศา"/>
    <s v="รพช."/>
    <s v="F2"/>
    <n v="48"/>
    <n v="37637"/>
    <x v="4"/>
    <x v="4"/>
    <n v="17440065.009999998"/>
    <n v="2198043.7999999998"/>
    <n v="1127620.5"/>
    <n v="936415.05999999994"/>
  </r>
  <r>
    <s v="10"/>
    <s v="อำนาจเจริญ"/>
    <s v="10987"/>
    <s v="รพ.พนา"/>
    <s v="รพช."/>
    <s v="F2"/>
    <n v="33"/>
    <n v="19674"/>
    <x v="3"/>
    <x v="3"/>
    <n v="16523003.43"/>
    <n v="1685593.4"/>
    <n v="1114360.01"/>
    <n v="808274.69"/>
  </r>
  <r>
    <s v="10"/>
    <s v="อำนาจเจริญ"/>
    <s v="10988"/>
    <s v="รพ.เสนางคนิคม"/>
    <s v="รพช."/>
    <s v="F2"/>
    <n v="30"/>
    <n v="29461"/>
    <x v="3"/>
    <x v="3"/>
    <n v="14988752.150000002"/>
    <n v="1568770.03"/>
    <n v="982849"/>
    <n v="574241.84000000008"/>
  </r>
  <r>
    <s v="10"/>
    <s v="อำนาจเจริญ"/>
    <s v="10989"/>
    <s v="รพ.หัวตะพาน"/>
    <s v="รพช."/>
    <s v="F2"/>
    <n v="64"/>
    <n v="35184"/>
    <x v="4"/>
    <x v="4"/>
    <n v="20675925.050000001"/>
    <n v="5576492.0800000001"/>
    <n v="3379680"/>
    <n v="1641280.3699999999"/>
  </r>
  <r>
    <s v="10"/>
    <s v="อำนาจเจริญ"/>
    <s v="10990"/>
    <s v="รพ.ลืออำนาจ"/>
    <s v="รพช."/>
    <s v="F2"/>
    <n v="30"/>
    <n v="26571"/>
    <x v="3"/>
    <x v="3"/>
    <n v="14984976.93"/>
    <n v="2161447.52"/>
    <n v="1384426.68"/>
    <n v="689720.86"/>
  </r>
  <r>
    <s v="10"/>
    <s v="อุบลราชธานี"/>
    <s v="10669"/>
    <s v="รพ.สรรพสิทธิประสงค์"/>
    <s v="รพศ."/>
    <s v="A"/>
    <n v="1201"/>
    <n v="0"/>
    <x v="16"/>
    <x v="16"/>
    <n v="450159706.03000009"/>
    <n v="254773854.58000001"/>
    <n v="50447145.359999999"/>
    <n v="146564180.23000002"/>
  </r>
  <r>
    <s v="10"/>
    <s v="อุบลราชธานี"/>
    <s v="10944"/>
    <s v="รพ.ศรีเมืองใหม่"/>
    <s v="รพช."/>
    <s v="F2"/>
    <n v="60"/>
    <n v="53249"/>
    <x v="4"/>
    <x v="4"/>
    <n v="20557990.84"/>
    <n v="4437587.59"/>
    <n v="1670456.68"/>
    <n v="1080158.03"/>
  </r>
  <r>
    <s v="10"/>
    <s v="อุบลราชธานี"/>
    <s v="10945"/>
    <s v="รพ.โขงเจียม"/>
    <s v="รพช."/>
    <s v="F2"/>
    <n v="47"/>
    <n v="29678"/>
    <x v="3"/>
    <x v="3"/>
    <n v="12334509.369999999"/>
    <n v="1879354.41"/>
    <n v="672238.4"/>
    <n v="1156183.3700000001"/>
  </r>
  <r>
    <s v="10"/>
    <s v="อุบลราชธานี"/>
    <s v="10946"/>
    <s v="รพ.เขื่องใน"/>
    <s v="รพช."/>
    <s v="F1"/>
    <n v="108"/>
    <n v="75735"/>
    <x v="1"/>
    <x v="1"/>
    <n v="36125520.100000001"/>
    <n v="2052032.35"/>
    <n v="5138757.2"/>
    <n v="3102013.94"/>
  </r>
  <r>
    <s v="10"/>
    <s v="อุบลราชธานี"/>
    <s v="10947"/>
    <s v="รพ.เขมราฐ"/>
    <s v="รพช."/>
    <s v="F2"/>
    <n v="70"/>
    <n v="60734"/>
    <x v="5"/>
    <x v="5"/>
    <n v="24777126.289999995"/>
    <n v="5445208.0599999996"/>
    <n v="2109138"/>
    <n v="2057155.52"/>
  </r>
  <r>
    <s v="10"/>
    <s v="อุบลราชธานี"/>
    <s v="10948"/>
    <s v="รพ.นาจะหลวย"/>
    <s v="รพช."/>
    <s v="F2"/>
    <n v="92"/>
    <n v="44820"/>
    <x v="4"/>
    <x v="4"/>
    <n v="18039150.68"/>
    <n v="2803464.19"/>
    <n v="0"/>
    <n v="662123.09"/>
  </r>
  <r>
    <s v="10"/>
    <s v="อุบลราชธานี"/>
    <s v="10949"/>
    <s v="รพ.น้ำยืน"/>
    <s v="รพช."/>
    <s v="F2"/>
    <n v="60"/>
    <n v="55107"/>
    <x v="4"/>
    <x v="4"/>
    <n v="21385067.039999999"/>
    <n v="3417354.08"/>
    <n v="1180816.25"/>
    <n v="1776136.71"/>
  </r>
  <r>
    <s v="10"/>
    <s v="อุบลราชธานี"/>
    <s v="10950"/>
    <s v="รพ.บุณฑริก"/>
    <s v="รพช."/>
    <s v="F2"/>
    <n v="72"/>
    <n v="72730"/>
    <x v="5"/>
    <x v="5"/>
    <n v="25722679.150000002"/>
    <n v="4857495.26"/>
    <n v="3090938.25"/>
    <n v="3297506.5100000002"/>
  </r>
  <r>
    <s v="10"/>
    <s v="อุบลราชธานี"/>
    <s v="10951"/>
    <s v="รพ.ตระการพืชผล"/>
    <s v="รพช."/>
    <s v="M2"/>
    <n v="209"/>
    <n v="89268"/>
    <x v="2"/>
    <x v="2"/>
    <n v="45720804.519999996"/>
    <n v="12574464.619999999"/>
    <n v="3180598.53"/>
    <n v="5558322.96"/>
  </r>
  <r>
    <s v="10"/>
    <s v="อุบลราชธานี"/>
    <s v="10952"/>
    <s v="รพ.กุดข้าวปุ้น"/>
    <s v="รพช."/>
    <s v="F2"/>
    <n v="46"/>
    <n v="30689"/>
    <x v="4"/>
    <x v="4"/>
    <n v="15389812.1"/>
    <n v="2178660.85"/>
    <n v="1040568.55"/>
    <n v="1039704.38"/>
  </r>
  <r>
    <s v="10"/>
    <s v="อุบลราชธานี"/>
    <s v="10953"/>
    <s v="รพ.ม่วงสามสิบ"/>
    <s v="รพช."/>
    <s v="F2"/>
    <n v="98"/>
    <n v="61826"/>
    <x v="5"/>
    <x v="5"/>
    <n v="24816539.509999998"/>
    <n v="4426077.0999999996"/>
    <n v="2499529.9300000002"/>
    <n v="1772948.53"/>
  </r>
  <r>
    <s v="10"/>
    <s v="อุบลราชธานี"/>
    <s v="10954"/>
    <s v="รพ.วารินชำราบ"/>
    <s v="รพท."/>
    <s v="M1"/>
    <n v="298"/>
    <n v="108762"/>
    <x v="9"/>
    <x v="9"/>
    <n v="78700141.379999995"/>
    <n v="21848845.68"/>
    <n v="5673437.0599999996"/>
    <n v="16451098.200000001"/>
  </r>
  <r>
    <s v="10"/>
    <s v="อุบลราชธานี"/>
    <s v="10956"/>
    <s v="รพ.พิบูลมังสาหาร"/>
    <s v="รพช."/>
    <s v="M2"/>
    <n v="136"/>
    <n v="96301"/>
    <x v="2"/>
    <x v="2"/>
    <n v="45474068.990000002"/>
    <n v="10668443.9"/>
    <n v="3508140.04"/>
    <n v="4842697.75"/>
  </r>
  <r>
    <s v="10"/>
    <s v="อุบลราชธานี"/>
    <s v="10957"/>
    <s v="รพ.ตาลสุม"/>
    <s v="รพช."/>
    <s v="F2"/>
    <n v="37"/>
    <n v="24582"/>
    <x v="3"/>
    <x v="3"/>
    <n v="9609606.8000000007"/>
    <n v="1486217.95"/>
    <n v="405154.5"/>
    <n v="472724.45"/>
  </r>
  <r>
    <s v="10"/>
    <s v="อุบลราชธานี"/>
    <s v="10958"/>
    <s v="รพ.โพธิ์ไทร"/>
    <s v="รพช."/>
    <s v="F2"/>
    <n v="55"/>
    <n v="37173"/>
    <x v="4"/>
    <x v="4"/>
    <n v="14894078"/>
    <n v="2704871.07"/>
    <n v="961006.1"/>
    <n v="1110148.8"/>
  </r>
  <r>
    <s v="10"/>
    <s v="อุบลราชธานี"/>
    <s v="10959"/>
    <s v="รพ.สำโรง"/>
    <s v="รพช."/>
    <s v="F2"/>
    <n v="47"/>
    <n v="39803"/>
    <x v="4"/>
    <x v="4"/>
    <n v="16162843.439999999"/>
    <n v="2737155.48"/>
    <n v="1237128.8"/>
    <n v="1077668.69"/>
  </r>
  <r>
    <s v="10"/>
    <s v="อุบลราชธานี"/>
    <s v="10960"/>
    <s v="รพ.ดอนมดแดง"/>
    <s v="รพช."/>
    <s v="F2"/>
    <n v="33"/>
    <n v="20096"/>
    <x v="3"/>
    <x v="3"/>
    <n v="11914139.1"/>
    <n v="1238960.3999999999"/>
    <n v="438447.44"/>
    <n v="642088.6100000001"/>
  </r>
  <r>
    <s v="10"/>
    <s v="อุบลราชธานี"/>
    <s v="10961"/>
    <s v="รพ.สิรินธร"/>
    <s v="รพช."/>
    <s v="F2"/>
    <n v="39"/>
    <n v="42483"/>
    <x v="4"/>
    <x v="4"/>
    <n v="16677383.529999999"/>
    <n v="2389590.89"/>
    <n v="897477.91"/>
    <n v="1177767.75"/>
  </r>
  <r>
    <s v="10"/>
    <s v="อุบลราชธานี"/>
    <s v="10962"/>
    <s v="รพ.ทุ่งศรีอุดม"/>
    <s v="รพช."/>
    <s v="F2"/>
    <n v="30"/>
    <n v="22410"/>
    <x v="3"/>
    <x v="3"/>
    <n v="11077251.899999999"/>
    <n v="2019618.47"/>
    <n v="395012.5"/>
    <n v="1170085.23"/>
  </r>
  <r>
    <s v="10"/>
    <s v="อุบลราชธานี"/>
    <s v="11443"/>
    <s v="รพร.เดชอุดม"/>
    <s v="รพท."/>
    <s v="S"/>
    <n v="400"/>
    <n v="132760"/>
    <x v="12"/>
    <x v="12"/>
    <n v="100413539.17"/>
    <n v="26419531.640000001"/>
    <n v="9955761.6099999994"/>
    <n v="17363745.719999999"/>
  </r>
  <r>
    <s v="10"/>
    <s v="อุบลราชธานี"/>
    <s v="21984"/>
    <s v="รพ. ๕๐ พรรษา มหาวชิราลงกรณ"/>
    <s v="รพท."/>
    <s v="S"/>
    <n v="208"/>
    <n v="100042"/>
    <x v="12"/>
    <x v="12"/>
    <n v="65943506.689999998"/>
    <n v="18560368.239999998"/>
    <n v="6294409.4900000002"/>
    <n v="12036959.729999999"/>
  </r>
  <r>
    <s v="10"/>
    <s v="อุบลราชธานี"/>
    <s v="24032"/>
    <s v="รพ.นาตาล"/>
    <s v="รพช."/>
    <s v="F2"/>
    <n v="42"/>
    <n v="26303"/>
    <x v="3"/>
    <x v="3"/>
    <n v="11645440"/>
    <n v="2182147.08"/>
    <n v="692836.2"/>
    <n v="1514051.19"/>
  </r>
  <r>
    <s v="10"/>
    <s v="อุบลราชธานี"/>
    <s v="24821"/>
    <s v="รพ.นาเยีย"/>
    <s v="รพช."/>
    <s v="F3"/>
    <n v="35"/>
    <n v="20642"/>
    <x v="11"/>
    <x v="11"/>
    <n v="9409299.0599999987"/>
    <n v="1576121.21"/>
    <n v="322440.46000000002"/>
    <n v="786110.83"/>
  </r>
  <r>
    <s v="10"/>
    <s v="อุบลราชธานี"/>
    <s v="27967"/>
    <s v="รพ.สว่างวีระวงศ์"/>
    <s v="รพช."/>
    <s v="F3"/>
    <n v="30"/>
    <n v="22477"/>
    <x v="11"/>
    <x v="11"/>
    <n v="9818748.5999999996"/>
    <n v="1238928.92"/>
    <n v="447128.84"/>
    <n v="713992.16"/>
  </r>
  <r>
    <s v="10"/>
    <s v="อุบลราชธานี"/>
    <s v="27968"/>
    <s v="รพ.น้ำขุ่น"/>
    <s v="รพช."/>
    <s v="F3"/>
    <n v="35"/>
    <n v="24667"/>
    <x v="11"/>
    <x v="11"/>
    <n v="8849158.9699999988"/>
    <n v="1327451.67"/>
    <n v="524203.1"/>
    <n v="553803.62"/>
  </r>
  <r>
    <s v="10"/>
    <s v="อุบลราชธานี"/>
    <s v="27976"/>
    <s v="รพ.เหล่าเสือโก้ก"/>
    <s v="รพช."/>
    <s v="F3"/>
    <n v="30"/>
    <n v="20189"/>
    <x v="11"/>
    <x v="11"/>
    <n v="8529563.3399999999"/>
    <n v="1348322.48"/>
    <n v="437078.2"/>
    <n v="814628.34"/>
  </r>
  <r>
    <s v="11"/>
    <s v="กระบี่"/>
    <s v="10738"/>
    <s v="รพ.กระบี่"/>
    <s v="รพท."/>
    <s v="S"/>
    <n v="445"/>
    <n v="94004"/>
    <x v="10"/>
    <x v="10"/>
    <n v="135436836.78000003"/>
    <n v="54726037.280000001"/>
    <n v="7443133.4400000004"/>
    <n v="22305974.049999997"/>
  </r>
  <r>
    <s v="11"/>
    <s v="กระบี่"/>
    <s v="11340"/>
    <s v="รพ.เขาพนม"/>
    <s v="รพช."/>
    <s v="F2"/>
    <n v="33"/>
    <n v="52135"/>
    <x v="4"/>
    <x v="4"/>
    <n v="21800098.460000001"/>
    <n v="3491632.35"/>
    <n v="1851789"/>
    <n v="1545830.38"/>
  </r>
  <r>
    <s v="11"/>
    <s v="กระบี่"/>
    <s v="11341"/>
    <s v="รพ.เกาะลันตา"/>
    <s v="รพช."/>
    <s v="F2"/>
    <n v="23"/>
    <n v="29012"/>
    <x v="3"/>
    <x v="3"/>
    <n v="14242211.490000002"/>
    <n v="1968641.34"/>
    <n v="1013877.3"/>
    <n v="456533.6"/>
  </r>
  <r>
    <s v="11"/>
    <s v="กระบี่"/>
    <s v="11342"/>
    <s v="รพ.คลองท่อม"/>
    <s v="รพช."/>
    <s v="F2"/>
    <n v="71"/>
    <n v="62937"/>
    <x v="5"/>
    <x v="5"/>
    <n v="21179156.039999999"/>
    <n v="6619612.7599999998"/>
    <n v="1647442.47"/>
    <n v="1217543.77"/>
  </r>
  <r>
    <s v="11"/>
    <s v="กระบี่"/>
    <s v="11343"/>
    <s v="รพ.อ่าวลึก"/>
    <s v="รพช."/>
    <s v="F2"/>
    <n v="85"/>
    <n v="48663"/>
    <x v="4"/>
    <x v="4"/>
    <n v="26967222.129999995"/>
    <n v="3956817.42"/>
    <n v="2145995.7999999998"/>
    <n v="1156224.43"/>
  </r>
  <r>
    <s v="11"/>
    <s v="กระบี่"/>
    <s v="11344"/>
    <s v="รพ.ปลายพระยา"/>
    <s v="รพช."/>
    <s v="F2"/>
    <n v="48"/>
    <n v="30114"/>
    <x v="3"/>
    <x v="3"/>
    <n v="18003391.440000001"/>
    <n v="2461800.79"/>
    <n v="937556.4"/>
    <n v="665605.70000000007"/>
  </r>
  <r>
    <s v="11"/>
    <s v="กระบี่"/>
    <s v="11345"/>
    <s v="รพ.ลำทับ"/>
    <s v="รพช."/>
    <s v="F2"/>
    <n v="34"/>
    <n v="20245"/>
    <x v="3"/>
    <x v="3"/>
    <n v="17565516.310000002"/>
    <n v="2165264.04"/>
    <n v="482059.27"/>
    <n v="550164.88"/>
  </r>
  <r>
    <s v="11"/>
    <s v="กระบี่"/>
    <s v="11346"/>
    <s v="รพ.เหนือคลอง"/>
    <s v="รพช."/>
    <s v="F2"/>
    <n v="45"/>
    <n v="50911"/>
    <x v="4"/>
    <x v="4"/>
    <n v="21524006.239999998"/>
    <n v="3636880.11"/>
    <n v="2117391"/>
    <n v="1017976.49"/>
  </r>
  <r>
    <s v="11"/>
    <s v="กระบี่"/>
    <s v="77753"/>
    <s v="รพ.เกาะพีพี"/>
    <s v="รพช."/>
    <s v="F3"/>
    <n v="7"/>
    <n v="1401"/>
    <x v="7"/>
    <x v="7"/>
    <n v="6040715.0199999996"/>
    <n v="326491.5"/>
    <n v="404400"/>
    <n v="233391.58"/>
  </r>
  <r>
    <s v="11"/>
    <s v="ชุมพร"/>
    <s v="10744"/>
    <s v="รพ.ชุมพรเขตรอุดมศักดิ์"/>
    <s v="รพท."/>
    <s v="S"/>
    <n v="509"/>
    <n v="97298"/>
    <x v="10"/>
    <x v="10"/>
    <n v="171679917.74000001"/>
    <n v="40641642.329999998"/>
    <n v="6155067.9100000001"/>
    <n v="24459175.660000004"/>
  </r>
  <r>
    <s v="11"/>
    <s v="ชุมพร"/>
    <s v="11375"/>
    <s v="รพ.ปากน้ำชุมพร"/>
    <s v="รพช."/>
    <s v="F3"/>
    <n v="14"/>
    <n v="13553"/>
    <x v="7"/>
    <x v="7"/>
    <n v="6021127.8100000005"/>
    <n v="404791.73"/>
    <n v="1732006"/>
    <n v="185282.82"/>
  </r>
  <r>
    <s v="11"/>
    <s v="ชุมพร"/>
    <s v="11376"/>
    <s v="รพ.ท่าแซะ"/>
    <s v="รพช."/>
    <s v="F1"/>
    <n v="70"/>
    <n v="67843"/>
    <x v="1"/>
    <x v="1"/>
    <n v="19702799.550000001"/>
    <n v="8529372.2599999998"/>
    <n v="2167021"/>
    <n v="5270577.4000000004"/>
  </r>
  <r>
    <s v="11"/>
    <s v="ชุมพร"/>
    <s v="11377"/>
    <s v="รพ.ปะทิว"/>
    <s v="รพช."/>
    <s v="F2"/>
    <n v="47"/>
    <n v="23166"/>
    <x v="3"/>
    <x v="3"/>
    <n v="16168355.959999997"/>
    <n v="1570846.29"/>
    <n v="952579.6"/>
    <n v="792050.51"/>
  </r>
  <r>
    <s v="11"/>
    <s v="ชุมพร"/>
    <s v="11378"/>
    <s v="รพ.มาบอำมฤต"/>
    <s v="รพช."/>
    <s v="F2"/>
    <n v="30"/>
    <n v="16453"/>
    <x v="3"/>
    <x v="3"/>
    <n v="16429716.09"/>
    <n v="1370251.9"/>
    <n v="881140.8"/>
    <n v="629349.13"/>
  </r>
  <r>
    <s v="11"/>
    <s v="ชุมพร"/>
    <s v="11379"/>
    <s v="รพ.หลังสวน"/>
    <s v="รพช."/>
    <s v="M2"/>
    <n v="154"/>
    <n v="42074"/>
    <x v="2"/>
    <x v="2"/>
    <n v="33298650.789999999"/>
    <n v="8963271.6899999995"/>
    <n v="11697944.619999999"/>
    <n v="5536633.3999999994"/>
  </r>
  <r>
    <s v="11"/>
    <s v="ชุมพร"/>
    <s v="11380"/>
    <s v="รพ.ปากน้ำหลังสวน"/>
    <s v="รพช."/>
    <s v="F3"/>
    <n v="24"/>
    <n v="17934"/>
    <x v="11"/>
    <x v="11"/>
    <n v="7545305.25"/>
    <n v="663866.93999999994"/>
    <n v="684143"/>
    <n v="338782.9"/>
  </r>
  <r>
    <s v="11"/>
    <s v="ชุมพร"/>
    <s v="11381"/>
    <s v="รพ.ละแม"/>
    <s v="รพช."/>
    <s v="F2"/>
    <n v="34"/>
    <n v="24637"/>
    <x v="3"/>
    <x v="3"/>
    <n v="23453455.780000001"/>
    <n v="2186373.91"/>
    <n v="1441345.9"/>
    <n v="826604.03"/>
  </r>
  <r>
    <s v="11"/>
    <s v="ชุมพร"/>
    <s v="11382"/>
    <s v="รพ.พะโต๊ะ"/>
    <s v="รพช."/>
    <s v="F2"/>
    <n v="30"/>
    <n v="21018"/>
    <x v="3"/>
    <x v="3"/>
    <n v="18248748.300000001"/>
    <n v="1310574.01"/>
    <n v="711148.35"/>
    <n v="708458.75"/>
  </r>
  <r>
    <s v="11"/>
    <s v="ชุมพร"/>
    <s v="11383"/>
    <s v="รพ.สวี"/>
    <s v="รพช."/>
    <s v="F1"/>
    <n v="72"/>
    <n v="60092"/>
    <x v="1"/>
    <x v="1"/>
    <n v="6676561.4299999997"/>
    <n v="4588484.8499999996"/>
    <n v="1677424"/>
    <n v="1076901.27"/>
  </r>
  <r>
    <s v="11"/>
    <s v="ชุมพร"/>
    <s v="11385"/>
    <s v="รพ.ทุ่งตะโก"/>
    <s v="รพช."/>
    <s v="F2"/>
    <n v="31"/>
    <n v="21087"/>
    <x v="3"/>
    <x v="3"/>
    <n v="11947653.449999999"/>
    <n v="1108741.5"/>
    <n v="413933.71"/>
    <n v="606268.07999999996"/>
  </r>
  <r>
    <s v="11"/>
    <s v="นครศรีธรรมราช"/>
    <s v="10680"/>
    <s v="รพ.มหาราชนครศรีธรรมราช"/>
    <s v="รพศ."/>
    <s v="A"/>
    <n v="844"/>
    <n v="116936"/>
    <x v="0"/>
    <x v="0"/>
    <n v="336626580.52000004"/>
    <n v="127026620.72"/>
    <n v="36314247.340000004"/>
    <n v="81775455.209999993"/>
  </r>
  <r>
    <s v="11"/>
    <s v="นครศรีธรรมราช"/>
    <s v="11322"/>
    <s v="รพ.พรหมคีรี"/>
    <s v="รพช."/>
    <s v="F2"/>
    <n v="30"/>
    <n v="29371"/>
    <x v="4"/>
    <x v="4"/>
    <n v="20811148.350000001"/>
    <n v="2162450.1800000002"/>
    <n v="717560.42"/>
    <n v="497054.38"/>
  </r>
  <r>
    <s v="11"/>
    <s v="นครศรีธรรมราช"/>
    <s v="11324"/>
    <s v="รพ.ลานสะกา"/>
    <s v="รพช."/>
    <s v="F2"/>
    <n v="52"/>
    <n v="31212"/>
    <x v="4"/>
    <x v="4"/>
    <n v="20889490.350000001"/>
    <n v="3870203.83"/>
    <n v="1763314.55"/>
    <n v="865863.81"/>
  </r>
  <r>
    <s v="11"/>
    <s v="นครศรีธรรมราช"/>
    <s v="11325"/>
    <s v="รพร.ฉวาง"/>
    <s v="รพช."/>
    <s v="M2"/>
    <n v="92"/>
    <n v="52371"/>
    <x v="13"/>
    <x v="13"/>
    <n v="30281538.98"/>
    <n v="5051411.91"/>
    <n v="1416862.11"/>
    <n v="1333809.02"/>
  </r>
  <r>
    <s v="11"/>
    <s v="นครศรีธรรมราช"/>
    <s v="11326"/>
    <s v="รพ.พิปูน"/>
    <s v="รพช."/>
    <s v="F2"/>
    <n v="33"/>
    <n v="23505"/>
    <x v="3"/>
    <x v="3"/>
    <n v="5760818.2000000002"/>
    <n v="1014498.24"/>
    <n v="532819"/>
    <n v="345997.89"/>
  </r>
  <r>
    <s v="11"/>
    <s v="นครศรีธรรมราช"/>
    <s v="11327"/>
    <s v="รพ.เชียรใหญ่"/>
    <s v="รพช."/>
    <s v="F1"/>
    <n v="59"/>
    <n v="33444"/>
    <x v="6"/>
    <x v="6"/>
    <n v="29960808.600000001"/>
    <n v="2989506.51"/>
    <n v="983706.5"/>
    <n v="1250474.75"/>
  </r>
  <r>
    <s v="11"/>
    <s v="นครศรีธรรมราช"/>
    <s v="11328"/>
    <s v="รพ.ชะอวด"/>
    <s v="รพช."/>
    <s v="F1"/>
    <n v="90"/>
    <n v="63134"/>
    <x v="1"/>
    <x v="1"/>
    <n v="20733026.300000001"/>
    <n v="4109526.32"/>
    <n v="1919820"/>
    <n v="1759955.21"/>
  </r>
  <r>
    <s v="11"/>
    <s v="นครศรีธรรมราช"/>
    <s v="11329"/>
    <s v="รพ.ท่าศาลา"/>
    <s v="รพท."/>
    <s v="M1"/>
    <n v="300"/>
    <n v="101868"/>
    <x v="9"/>
    <x v="9"/>
    <n v="72166978.200000018"/>
    <n v="18719156.670000002"/>
    <n v="8147889.71"/>
    <n v="15789956.789999999"/>
  </r>
  <r>
    <s v="11"/>
    <s v="นครศรีธรรมราช"/>
    <s v="11330"/>
    <s v="รพ.ทุ่งสง"/>
    <s v="รพท."/>
    <s v="S"/>
    <n v="324"/>
    <n v="112769"/>
    <x v="12"/>
    <x v="12"/>
    <n v="86149898.289999992"/>
    <n v="31456734.41"/>
    <n v="2440380.7599999998"/>
    <n v="16374045.32"/>
  </r>
  <r>
    <s v="11"/>
    <s v="นครศรีธรรมราช"/>
    <s v="11331"/>
    <s v="รพ.นาบอน"/>
    <s v="รพช."/>
    <s v="F2"/>
    <n v="40"/>
    <n v="21493"/>
    <x v="3"/>
    <x v="3"/>
    <n v="19733935.640000001"/>
    <n v="1912520.19"/>
    <n v="1282822"/>
    <n v="673415.38"/>
  </r>
  <r>
    <s v="11"/>
    <s v="นครศรีธรรมราช"/>
    <s v="11332"/>
    <s v="รพ.ทุ่งใหญ่"/>
    <s v="รพช."/>
    <s v="F1"/>
    <n v="75"/>
    <n v="58105"/>
    <x v="1"/>
    <x v="1"/>
    <n v="22349691.899999999"/>
    <n v="3831098.03"/>
    <n v="1148750.48"/>
    <n v="1224813.3800000001"/>
  </r>
  <r>
    <s v="11"/>
    <s v="นครศรีธรรมราช"/>
    <s v="11333"/>
    <s v="รพ.ปากพนัง"/>
    <s v="รพช."/>
    <s v="M2"/>
    <n v="105"/>
    <n v="60346"/>
    <x v="2"/>
    <x v="2"/>
    <n v="29467357.010000002"/>
    <n v="7463525.04"/>
    <n v="2379064"/>
    <n v="1832620.57"/>
  </r>
  <r>
    <s v="11"/>
    <s v="นครศรีธรรมราช"/>
    <s v="11334"/>
    <s v="รพ.ร่อนพิบูลย์"/>
    <s v="รพช."/>
    <s v="F1"/>
    <n v="80"/>
    <n v="64581"/>
    <x v="1"/>
    <x v="1"/>
    <n v="23474890.280000001"/>
    <n v="6125613.9699999997"/>
    <n v="609561"/>
    <n v="2196698.37"/>
  </r>
  <r>
    <s v="11"/>
    <s v="นครศรีธรรมราช"/>
    <s v="11335"/>
    <s v="รพ.สิชล"/>
    <s v="รพท."/>
    <s v="M1"/>
    <n v="400"/>
    <n v="74440"/>
    <x v="9"/>
    <x v="9"/>
    <n v="66290010.629999988"/>
    <n v="20709533.510000002"/>
    <n v="7913328.7999999998"/>
    <n v="18774855.450000003"/>
  </r>
  <r>
    <s v="11"/>
    <s v="นครศรีธรรมราช"/>
    <s v="11336"/>
    <s v="รพ.ขนอม"/>
    <s v="รพช."/>
    <s v="F2"/>
    <n v="67"/>
    <n v="24618"/>
    <x v="3"/>
    <x v="3"/>
    <n v="17173674.740000002"/>
    <n v="3278319.78"/>
    <n v="1788434"/>
    <n v="860793.61"/>
  </r>
  <r>
    <s v="11"/>
    <s v="นครศรีธรรมราช"/>
    <s v="11337"/>
    <s v="รพ.หัวไทร"/>
    <s v="รพช."/>
    <s v="F2"/>
    <n v="68"/>
    <n v="50902"/>
    <x v="4"/>
    <x v="4"/>
    <n v="22402193.830000002"/>
    <n v="3019121.77"/>
    <n v="1572521.85"/>
    <n v="984501.08000000007"/>
  </r>
  <r>
    <s v="11"/>
    <s v="นครศรีธรรมราช"/>
    <s v="11338"/>
    <s v="รพ.บางขัน"/>
    <s v="รพช."/>
    <s v="F2"/>
    <n v="40"/>
    <n v="39494"/>
    <x v="4"/>
    <x v="4"/>
    <n v="15574524.599999998"/>
    <n v="5515599.9699999997"/>
    <n v="1262110"/>
    <n v="1294112"/>
  </r>
  <r>
    <s v="11"/>
    <s v="นครศรีธรรมราช"/>
    <s v="11339"/>
    <s v="รพ.ถ้ำพรรณรา"/>
    <s v="รพช."/>
    <s v="F3"/>
    <n v="23"/>
    <n v="15425"/>
    <x v="11"/>
    <x v="11"/>
    <n v="11662298.84"/>
    <n v="822789.02"/>
    <n v="862116.94"/>
    <n v="301073.43000000005"/>
  </r>
  <r>
    <s v="11"/>
    <s v="นครศรีธรรมราช"/>
    <s v="11660"/>
    <s v="รพ.จุฬาภรณ์"/>
    <s v="รพช."/>
    <s v="F2"/>
    <n v="35"/>
    <n v="23720"/>
    <x v="3"/>
    <x v="3"/>
    <n v="12982815.379999999"/>
    <n v="1854465.35"/>
    <n v="1284137"/>
    <n v="450125.62"/>
  </r>
  <r>
    <s v="11"/>
    <s v="นครศรีธรรมราช"/>
    <s v="40491"/>
    <s v="รพ.เฉลิมพระเกียรติ"/>
    <s v="รพช."/>
    <s v="F2"/>
    <n v="32"/>
    <n v="24132"/>
    <x v="3"/>
    <x v="3"/>
    <n v="12111688.02"/>
    <n v="1644968.59"/>
    <n v="670277.43999999994"/>
    <n v="679979.61"/>
  </r>
  <r>
    <s v="11"/>
    <s v="นครศรีธรรมราช"/>
    <s v="40492"/>
    <s v="รพ.พ่อท่านคล้ายวาจาสิทธิ์"/>
    <s v="รพช."/>
    <s v="F2"/>
    <n v="30"/>
    <n v="21994"/>
    <x v="3"/>
    <x v="3"/>
    <n v="9689654.459999999"/>
    <n v="1081387.22"/>
    <n v="459601.15"/>
    <n v="644656.55000000005"/>
  </r>
  <r>
    <s v="11"/>
    <s v="นครศรีธรรมราช"/>
    <s v="40742"/>
    <s v="รพ.นบพิตำ"/>
    <s v="รพช."/>
    <s v="F3"/>
    <n v="0"/>
    <n v="23289"/>
    <x v="11"/>
    <x v="11"/>
    <n v="7090325.96"/>
    <n v="1774731.52"/>
    <n v="844153.2"/>
    <n v="619085.93000000005"/>
  </r>
  <r>
    <s v="11"/>
    <s v="นครศรีธรรมราช"/>
    <s v="40743"/>
    <s v="รพ.พระพรหม"/>
    <s v="รพช."/>
    <s v="F2"/>
    <n v="0"/>
    <n v="32263"/>
    <x v="4"/>
    <x v="4"/>
    <n v="10211037.530000001"/>
    <n v="2500438.2000000002"/>
    <n v="1033919.6"/>
    <n v="737852.48"/>
  </r>
  <r>
    <s v="11"/>
    <s v="พังงา"/>
    <s v="10739"/>
    <s v="รพ.พังงา"/>
    <s v="รพท."/>
    <s v="S"/>
    <n v="215"/>
    <n v="32474"/>
    <x v="12"/>
    <x v="12"/>
    <n v="79191555.800000012"/>
    <n v="17932309.82"/>
    <n v="5386844.1200000001"/>
    <n v="11156615.52"/>
  </r>
  <r>
    <s v="11"/>
    <s v="พังงา"/>
    <s v="10740"/>
    <s v="รพ.ตะกั่วป่า"/>
    <s v="รพท."/>
    <s v="M1"/>
    <n v="197"/>
    <n v="31213"/>
    <x v="8"/>
    <x v="8"/>
    <n v="69095138.540000007"/>
    <n v="21888372.010000002"/>
    <n v="3322513.16"/>
    <n v="10922831.510000002"/>
  </r>
  <r>
    <s v="11"/>
    <s v="พังงา"/>
    <s v="11347"/>
    <s v="รพ.เกาะยาวชัยพัฒน์"/>
    <s v="รพช."/>
    <s v="F2"/>
    <n v="30"/>
    <n v="11700"/>
    <x v="3"/>
    <x v="3"/>
    <n v="13768263.790000001"/>
    <n v="389237.76000000001"/>
    <n v="87462.5"/>
    <n v="589222.97"/>
  </r>
  <r>
    <s v="11"/>
    <s v="พังงา"/>
    <s v="11348"/>
    <s v="รพ.กะปงชัยพัฒน์"/>
    <s v="รพช."/>
    <s v="F2"/>
    <n v="32"/>
    <n v="11449"/>
    <x v="3"/>
    <x v="3"/>
    <n v="12342656.270000001"/>
    <n v="804050.59199999995"/>
    <n v="413458.89"/>
    <n v="287381.75"/>
  </r>
  <r>
    <s v="11"/>
    <s v="พังงา"/>
    <s v="11349"/>
    <s v="รพ.ตะกั่วทุ่ง"/>
    <s v="รพช."/>
    <s v="F2"/>
    <n v="36"/>
    <n v="33515"/>
    <x v="4"/>
    <x v="4"/>
    <n v="16945779.940000001"/>
    <n v="2826856.08"/>
    <n v="833161.29"/>
    <n v="427744.66000000003"/>
  </r>
  <r>
    <s v="11"/>
    <s v="พังงา"/>
    <s v="11350"/>
    <s v="รพ.บางไทร"/>
    <s v="รพช."/>
    <s v="F3"/>
    <n v="0"/>
    <n v="8453"/>
    <x v="7"/>
    <x v="7"/>
    <n v="8545520.9800000004"/>
    <n v="348449.91"/>
    <n v="37793"/>
    <n v="114934.43"/>
  </r>
  <r>
    <s v="11"/>
    <s v="พังงา"/>
    <s v="11352"/>
    <s v="รพ.คุระบุรีชัยพัฒน์"/>
    <s v="รพช."/>
    <s v="F2"/>
    <n v="36"/>
    <n v="23139"/>
    <x v="3"/>
    <x v="3"/>
    <n v="16224898.220000001"/>
    <n v="1894777.04"/>
    <n v="234227.56"/>
    <n v="597278.04999999993"/>
  </r>
  <r>
    <s v="11"/>
    <s v="พังงา"/>
    <s v="11353"/>
    <s v="รพ.ทับปุด"/>
    <s v="รพช."/>
    <s v="F2"/>
    <n v="30"/>
    <n v="20650"/>
    <x v="3"/>
    <x v="3"/>
    <n v="13074911.93"/>
    <n v="1494656.99"/>
    <n v="1093277.48"/>
    <n v="513328.67000000004"/>
  </r>
  <r>
    <s v="11"/>
    <s v="พังงา"/>
    <s v="11354"/>
    <s v="รพ.ท้ายเหมืองชัยพัฒน์"/>
    <s v="รพช."/>
    <s v="F2"/>
    <n v="33"/>
    <n v="36414"/>
    <x v="4"/>
    <x v="4"/>
    <n v="15705346.869999997"/>
    <n v="2124204.7799999998"/>
    <n v="216160.72"/>
    <n v="689147.3"/>
  </r>
  <r>
    <s v="11"/>
    <s v="ภูเก็ต"/>
    <s v="10741"/>
    <s v="รพ.วชิระภูเก็ต"/>
    <s v="รพศ."/>
    <s v="A"/>
    <n v="591"/>
    <n v="123563"/>
    <x v="15"/>
    <x v="15"/>
    <n v="283877919.75"/>
    <n v="120211166.18000001"/>
    <n v="14723143.939999999"/>
    <n v="49416850.030000001"/>
  </r>
  <r>
    <s v="11"/>
    <s v="ภูเก็ต"/>
    <s v="11355"/>
    <s v="รพ.ป่าตอง"/>
    <s v="รพช."/>
    <s v="M2"/>
    <n v="60"/>
    <n v="35630"/>
    <x v="13"/>
    <x v="13"/>
    <n v="35813023.629999995"/>
    <n v="4593653.5599999996"/>
    <n v="1613226.45"/>
    <n v="3117649.73"/>
  </r>
  <r>
    <s v="11"/>
    <s v="ภูเก็ต"/>
    <s v="11356"/>
    <s v="รพ.ถลาง"/>
    <s v="รพช."/>
    <s v="F1"/>
    <n v="60"/>
    <n v="72085"/>
    <x v="1"/>
    <x v="1"/>
    <n v="39964147.939999998"/>
    <n v="6946020.7599999998"/>
    <n v="696084.5"/>
    <n v="5370113.7999999998"/>
  </r>
  <r>
    <s v="11"/>
    <s v="ภูเก็ต"/>
    <s v="41436"/>
    <s v="รพ.ฉลอง"/>
    <s v="รพช."/>
    <s v="F2"/>
    <n v="28"/>
    <n v="32396"/>
    <x v="4"/>
    <x v="4"/>
    <n v="15113144.58"/>
    <n v="4344137.16"/>
    <n v="2262723.36"/>
    <n v="2401657.4299999997"/>
  </r>
  <r>
    <s v="11"/>
    <s v="ระนอง"/>
    <s v="10743"/>
    <s v="รพ.ระนอง"/>
    <s v="รพท."/>
    <s v="S"/>
    <n v="300"/>
    <n v="63199"/>
    <x v="12"/>
    <x v="12"/>
    <n v="100944663.92000002"/>
    <n v="25806347.620000001"/>
    <n v="11549585.48"/>
    <n v="11134437.09"/>
  </r>
  <r>
    <s v="11"/>
    <s v="ระนอง"/>
    <s v="11323"/>
    <s v="รพ.ละอุ่น"/>
    <s v="รพช."/>
    <s v="F3"/>
    <n v="11"/>
    <n v="11246"/>
    <x v="7"/>
    <x v="7"/>
    <n v="10664340.120000001"/>
    <n v="312839.92"/>
    <n v="322863.5"/>
    <n v="93093.51"/>
  </r>
  <r>
    <s v="11"/>
    <s v="ระนอง"/>
    <s v="11372"/>
    <s v="รพ.กะเปอร์"/>
    <s v="รพช."/>
    <s v="F2"/>
    <n v="37"/>
    <n v="17515"/>
    <x v="3"/>
    <x v="3"/>
    <n v="12597111.140000001"/>
    <n v="887992.83"/>
    <n v="335737.41"/>
    <n v="217691.09"/>
  </r>
  <r>
    <s v="11"/>
    <s v="ระนอง"/>
    <s v="11373"/>
    <s v="รพ.กระบุรี"/>
    <s v="รพช."/>
    <s v="F2"/>
    <n v="48"/>
    <n v="35729"/>
    <x v="4"/>
    <x v="4"/>
    <n v="19132124.850000001"/>
    <n v="1622586.27"/>
    <n v="645193.56999999995"/>
    <n v="680500"/>
  </r>
  <r>
    <s v="11"/>
    <s v="ระนอง"/>
    <s v="11374"/>
    <s v="รพ.สุขสำราญ"/>
    <s v="รพช."/>
    <s v="F3"/>
    <n v="24"/>
    <n v="11798"/>
    <x v="7"/>
    <x v="7"/>
    <n v="11252652.210000001"/>
    <n v="739242.78"/>
    <n v="513454"/>
    <n v="210395.44"/>
  </r>
  <r>
    <s v="11"/>
    <s v="สุราษฎร์ธานี"/>
    <s v="09192"/>
    <s v="รพ.เกาะเต่า"/>
    <s v="รพช."/>
    <s v="F3"/>
    <n v="10"/>
    <n v="1283"/>
    <x v="7"/>
    <x v="7"/>
    <n v="4126961.3"/>
    <n v="335333.64"/>
    <n v="129389.21"/>
    <n v="211475.83"/>
  </r>
  <r>
    <s v="11"/>
    <s v="สุราษฎร์ธานี"/>
    <s v="10681"/>
    <s v="รพ.สุราษฎร์ธานี"/>
    <s v="รพศ."/>
    <s v="A"/>
    <n v="748"/>
    <n v="135848"/>
    <x v="0"/>
    <x v="0"/>
    <n v="315971254.14999992"/>
    <n v="184464387.00999999"/>
    <n v="30919425.66"/>
    <n v="108326951.38"/>
  </r>
  <r>
    <s v="11"/>
    <s v="สุราษฎร์ธานี"/>
    <s v="10742"/>
    <s v="รพ.เกาะสมุย"/>
    <s v="รพท."/>
    <s v="M1"/>
    <n v="159"/>
    <n v="62282"/>
    <x v="8"/>
    <x v="8"/>
    <n v="79332370.99000001"/>
    <n v="6179827.46"/>
    <n v="1902347.36"/>
    <n v="6316428.1199999992"/>
  </r>
  <r>
    <s v="11"/>
    <s v="สุราษฎร์ธานี"/>
    <s v="11357"/>
    <s v="รพ.กาญจนดิษฐ์"/>
    <s v="รพช."/>
    <s v="M2"/>
    <n v="171"/>
    <n v="87029"/>
    <x v="2"/>
    <x v="2"/>
    <n v="56238835.639999993"/>
    <n v="10833199.82"/>
    <n v="3650102.82"/>
    <n v="8085696.8200000012"/>
  </r>
  <r>
    <s v="11"/>
    <s v="สุราษฎร์ธานี"/>
    <s v="11358"/>
    <s v="รพ.ดอนสัก"/>
    <s v="รพช."/>
    <s v="F2"/>
    <n v="30"/>
    <n v="28402"/>
    <x v="3"/>
    <x v="3"/>
    <n v="15899974.569999997"/>
    <n v="3191949.01"/>
    <n v="1303957.8"/>
    <n v="660669.80999999994"/>
  </r>
  <r>
    <s v="11"/>
    <s v="สุราษฎร์ธานี"/>
    <s v="11359"/>
    <s v="รพ.เกาะพงัน"/>
    <s v="รพช."/>
    <s v="F2"/>
    <n v="45"/>
    <n v="12500"/>
    <x v="3"/>
    <x v="3"/>
    <n v="18417573.949999999"/>
    <n v="2408795.98"/>
    <n v="1449712.03"/>
    <n v="1102427.1400000001"/>
  </r>
  <r>
    <s v="11"/>
    <s v="สุราษฎร์ธานี"/>
    <s v="11360"/>
    <s v="รพ.ไชยา"/>
    <s v="รพช."/>
    <s v="M2"/>
    <n v="82"/>
    <n v="44354"/>
    <x v="13"/>
    <x v="13"/>
    <n v="27739985.48"/>
    <n v="5899837.8099999996"/>
    <n v="2344817.88"/>
    <n v="3167505.15"/>
  </r>
  <r>
    <s v="11"/>
    <s v="สุราษฎร์ธานี"/>
    <s v="11361"/>
    <s v="รพ.ท่าชนะ"/>
    <s v="รพช."/>
    <s v="F2"/>
    <n v="68"/>
    <n v="43954"/>
    <x v="4"/>
    <x v="4"/>
    <n v="20344633.120000001"/>
    <n v="2979759.89"/>
    <n v="1461288.7"/>
    <n v="850389.85"/>
  </r>
  <r>
    <s v="11"/>
    <s v="สุราษฎร์ธานี"/>
    <s v="11362"/>
    <s v="รพ.คีรีรัฐนิคม"/>
    <s v="รพช."/>
    <s v="F2"/>
    <n v="35"/>
    <n v="35135"/>
    <x v="4"/>
    <x v="4"/>
    <n v="19430405.310000002"/>
    <n v="3029368.96"/>
    <n v="1787165.25"/>
    <n v="943709.82"/>
  </r>
  <r>
    <s v="11"/>
    <s v="สุราษฎร์ธานี"/>
    <s v="11363"/>
    <s v="รพ.บ้านตาขุน"/>
    <s v="รพช."/>
    <s v="F2"/>
    <n v="30"/>
    <n v="14664"/>
    <x v="3"/>
    <x v="3"/>
    <n v="15643620.470000001"/>
    <n v="2021350.5"/>
    <n v="914320.51"/>
    <n v="818812.05999999994"/>
  </r>
  <r>
    <s v="11"/>
    <s v="สุราษฎร์ธานี"/>
    <s v="11364"/>
    <s v="รพ.พนม"/>
    <s v="รพช."/>
    <s v="F2"/>
    <n v="41"/>
    <n v="31841"/>
    <x v="4"/>
    <x v="4"/>
    <n v="14189271.390000001"/>
    <n v="1909313.94"/>
    <n v="1137746.8799999999"/>
    <n v="752584.38"/>
  </r>
  <r>
    <s v="11"/>
    <s v="สุราษฎร์ธานี"/>
    <s v="11365"/>
    <s v="รพ.ท่าฉาง"/>
    <s v="รพช."/>
    <s v="F2"/>
    <n v="31"/>
    <n v="26453"/>
    <x v="3"/>
    <x v="3"/>
    <n v="17201409.98"/>
    <n v="2159291.5499999998"/>
    <n v="1387102.7"/>
    <n v="532472.31000000006"/>
  </r>
  <r>
    <s v="11"/>
    <s v="สุราษฎร์ธานี"/>
    <s v="11366"/>
    <s v="รพ.บ้านนาสาร"/>
    <s v="รพช."/>
    <s v="M2"/>
    <n v="65"/>
    <n v="58325"/>
    <x v="13"/>
    <x v="13"/>
    <n v="29981653.799999997"/>
    <n v="7479180.5999999996"/>
    <n v="3767140"/>
    <n v="1618534.7"/>
  </r>
  <r>
    <s v="11"/>
    <s v="สุราษฎร์ธานี"/>
    <s v="11367"/>
    <s v="รพ.บ้านนาเดิม"/>
    <s v="รพช."/>
    <s v="F2"/>
    <n v="30"/>
    <n v="19958"/>
    <x v="3"/>
    <x v="3"/>
    <n v="16958004.770000003"/>
    <n v="2433654.33"/>
    <n v="1074372.74"/>
    <n v="1042489.7200000001"/>
  </r>
  <r>
    <s v="11"/>
    <s v="สุราษฎร์ธานี"/>
    <s v="11368"/>
    <s v="รพ.เคียนซา"/>
    <s v="รพช."/>
    <s v="F2"/>
    <n v="33"/>
    <n v="42589"/>
    <x v="4"/>
    <x v="4"/>
    <n v="18740736.59"/>
    <n v="2467130.02"/>
    <n v="1694999.39"/>
    <n v="1198071.8599999999"/>
  </r>
  <r>
    <s v="11"/>
    <s v="สุราษฎร์ธานี"/>
    <s v="11369"/>
    <s v="รพ.พระแสง"/>
    <s v="รพช."/>
    <s v="F2"/>
    <n v="60"/>
    <n v="55484"/>
    <x v="4"/>
    <x v="4"/>
    <n v="23607322.120000001"/>
    <n v="4161764.95"/>
    <n v="2559236.7000000002"/>
    <n v="1496310.4700000002"/>
  </r>
  <r>
    <s v="11"/>
    <s v="สุราษฎร์ธานี"/>
    <s v="11370"/>
    <s v="รพ.พุนพิน"/>
    <s v="รพช."/>
    <s v="F2"/>
    <n v="76"/>
    <n v="36118"/>
    <x v="4"/>
    <x v="4"/>
    <n v="21226481.460000001"/>
    <n v="4558218.82"/>
    <n v="1923323.94"/>
    <n v="1172271.3999999999"/>
  </r>
  <r>
    <s v="11"/>
    <s v="สุราษฎร์ธานี"/>
    <s v="11371"/>
    <s v="รพ.ชัยบุรี"/>
    <s v="รพช."/>
    <s v="F2"/>
    <n v="32"/>
    <n v="24028"/>
    <x v="3"/>
    <x v="3"/>
    <n v="17247002.120000001"/>
    <n v="1544216"/>
    <n v="793458"/>
    <n v="628374.36"/>
  </r>
  <r>
    <s v="11"/>
    <s v="สุราษฎร์ธานี"/>
    <s v="11459"/>
    <s v="รพร.เวียงสระ"/>
    <s v="รพช."/>
    <s v="M2"/>
    <n v="120"/>
    <n v="51238"/>
    <x v="2"/>
    <x v="2"/>
    <n v="35328349.080000006"/>
    <n v="6530840.7999999998"/>
    <n v="2623641.33"/>
    <n v="4433604.41"/>
  </r>
  <r>
    <s v="11"/>
    <s v="สุราษฎร์ธานี"/>
    <s v="11654"/>
    <s v="รพ.วิภาวดี"/>
    <s v="รพช."/>
    <s v="F2"/>
    <n v="35"/>
    <n v="13895"/>
    <x v="3"/>
    <x v="3"/>
    <n v="13158641.02"/>
    <n v="1198732.55"/>
    <n v="721577.25"/>
    <n v="570658.52"/>
  </r>
  <r>
    <s v="11"/>
    <s v="สุราษฎร์ธานี"/>
    <s v="14138"/>
    <s v="รพ.ท่าโรงช้าง"/>
    <s v="รพช."/>
    <s v="M2"/>
    <n v="90"/>
    <n v="32601"/>
    <x v="13"/>
    <x v="13"/>
    <n v="34354066.460000001"/>
    <n v="5088056.75"/>
    <n v="3422995.25"/>
    <n v="3659191.1"/>
  </r>
  <r>
    <s v="12"/>
    <s v="ตรัง"/>
    <s v="10683"/>
    <s v="รพ.ตรัง"/>
    <s v="รพศ."/>
    <s v="A"/>
    <n v="553"/>
    <n v="113778"/>
    <x v="15"/>
    <x v="15"/>
    <n v="228855282.74999997"/>
    <n v="93104361.930000007"/>
    <n v="18304540.050000001"/>
    <n v="41499374.249999993"/>
  </r>
  <r>
    <s v="12"/>
    <s v="ตรัง"/>
    <s v="11407"/>
    <s v="รพ.กันตัง"/>
    <s v="รพช."/>
    <s v="F1"/>
    <n v="77"/>
    <n v="67143"/>
    <x v="1"/>
    <x v="1"/>
    <n v="32862145.470000003"/>
    <n v="5482342.9299999997"/>
    <n v="4836011.68"/>
    <n v="2001913.49"/>
  </r>
  <r>
    <s v="12"/>
    <s v="ตรัง"/>
    <s v="11408"/>
    <s v="รพ.ย่านตาขาว"/>
    <s v="รพช."/>
    <s v="F1"/>
    <n v="83"/>
    <n v="49268"/>
    <x v="6"/>
    <x v="6"/>
    <n v="31177459.859999999"/>
    <n v="4340980.05"/>
    <n v="2334669.44"/>
    <n v="1398674.96"/>
  </r>
  <r>
    <s v="12"/>
    <s v="ตรัง"/>
    <s v="11409"/>
    <s v="รพ.ปะเหลียน"/>
    <s v="รพช."/>
    <s v="F2"/>
    <n v="50"/>
    <n v="51128"/>
    <x v="4"/>
    <x v="4"/>
    <n v="19812862.699999999"/>
    <n v="3715489.44"/>
    <n v="1265370.3999999999"/>
    <n v="1441276.5"/>
  </r>
  <r>
    <s v="12"/>
    <s v="ตรัง"/>
    <s v="11410"/>
    <s v="รพ.สิเกา"/>
    <s v="รพช."/>
    <s v="F2"/>
    <n v="44"/>
    <n v="33155"/>
    <x v="4"/>
    <x v="4"/>
    <n v="16948035.609999999"/>
    <n v="1920989.135"/>
    <n v="1336586.79"/>
    <n v="1018928.2150000001"/>
  </r>
  <r>
    <s v="12"/>
    <s v="ตรัง"/>
    <s v="11411"/>
    <s v="รพ.ห้วยยอด"/>
    <s v="รพช."/>
    <s v="M2"/>
    <n v="100"/>
    <n v="72866"/>
    <x v="13"/>
    <x v="13"/>
    <n v="44028950.439999998"/>
    <n v="9019783.3599999994"/>
    <n v="3990550.26"/>
    <n v="3741613.62"/>
  </r>
  <r>
    <s v="12"/>
    <s v="ตรัง"/>
    <s v="11412"/>
    <s v="รพ.วังวิเศษ"/>
    <s v="รพช."/>
    <s v="F2"/>
    <n v="30"/>
    <n v="34470"/>
    <x v="4"/>
    <x v="4"/>
    <n v="19297060.590000004"/>
    <n v="3631530.33"/>
    <n v="1928112.41"/>
    <n v="1113774.5899999999"/>
  </r>
  <r>
    <s v="12"/>
    <s v="ตรัง"/>
    <s v="11413"/>
    <s v="รพ.นาโยง"/>
    <s v="รพช."/>
    <s v="F2"/>
    <n v="66"/>
    <n v="33018"/>
    <x v="4"/>
    <x v="4"/>
    <n v="22672475.82"/>
    <n v="3286327.8"/>
    <n v="1953269"/>
    <n v="2199775.19"/>
  </r>
  <r>
    <s v="12"/>
    <s v="ตรัง"/>
    <s v="14139"/>
    <s v="รพ.รัษฎา"/>
    <s v="รพช."/>
    <s v="F2"/>
    <n v="45"/>
    <n v="22691"/>
    <x v="3"/>
    <x v="3"/>
    <n v="17695019.93"/>
    <n v="2037743.77"/>
    <n v="561509.99"/>
    <n v="598626.81999999995"/>
  </r>
  <r>
    <s v="12"/>
    <s v="ตรัง"/>
    <s v="28817"/>
    <s v="รพ.หาดสำราญเฉลิมพระเกียรติ 80 พรรษา"/>
    <s v="รพช."/>
    <s v="F2"/>
    <n v="30"/>
    <n v="13370"/>
    <x v="3"/>
    <x v="3"/>
    <n v="9846529.1699999999"/>
    <n v="1244890.82"/>
    <n v="763702.5"/>
    <n v="358031.51"/>
  </r>
  <r>
    <s v="12"/>
    <s v="นราธิวาส"/>
    <s v="10750"/>
    <s v="รพ.นราธิวาสราชนครินทร์"/>
    <s v="รพท."/>
    <s v="S"/>
    <n v="407"/>
    <n v="101750"/>
    <x v="10"/>
    <x v="10"/>
    <n v="171984308.81000003"/>
    <n v="36402894.189999998"/>
    <n v="10077455.699999999"/>
    <n v="17820725.100000001"/>
  </r>
  <r>
    <s v="12"/>
    <s v="นราธิวาส"/>
    <s v="10751"/>
    <s v="รพ.สุไหงโก-ลก"/>
    <s v="รพท."/>
    <s v="M1"/>
    <n v="212"/>
    <n v="69582"/>
    <x v="9"/>
    <x v="9"/>
    <n v="99340939.199999973"/>
    <n v="15307663.439999999"/>
    <n v="4820479.79"/>
    <n v="7914994.8799999999"/>
  </r>
  <r>
    <s v="12"/>
    <s v="นราธิวาส"/>
    <s v="11435"/>
    <s v="รพ.ตากใบ"/>
    <s v="รพช."/>
    <s v="F1"/>
    <n v="102"/>
    <n v="63549"/>
    <x v="1"/>
    <x v="1"/>
    <n v="34459891.700000003"/>
    <n v="3983531.97"/>
    <n v="2099449.6"/>
    <n v="1383777.11"/>
  </r>
  <r>
    <s v="12"/>
    <s v="นราธิวาส"/>
    <s v="11436"/>
    <s v="รพ.บาเจาะ"/>
    <s v="รพช."/>
    <s v="F2"/>
    <n v="68"/>
    <n v="47943"/>
    <x v="4"/>
    <x v="4"/>
    <n v="30369583.100000001"/>
    <n v="3073813.82"/>
    <n v="1960277.5"/>
    <n v="1425121.23"/>
  </r>
  <r>
    <s v="12"/>
    <s v="นราธิวาส"/>
    <s v="11437"/>
    <s v="รพ.ระแงะ"/>
    <s v="รพช."/>
    <s v="F1"/>
    <n v="120"/>
    <n v="79925"/>
    <x v="1"/>
    <x v="1"/>
    <n v="50385796.749999993"/>
    <n v="2941310.35"/>
    <n v="3304099.27"/>
    <n v="2999993.17"/>
  </r>
  <r>
    <s v="12"/>
    <s v="นราธิวาส"/>
    <s v="11438"/>
    <s v="รพ.รือเสาะ"/>
    <s v="รพช."/>
    <s v="F2"/>
    <n v="82"/>
    <n v="66111"/>
    <x v="5"/>
    <x v="5"/>
    <n v="38144268.489999995"/>
    <n v="3951315.39"/>
    <n v="1372847.38"/>
    <n v="1096872.94"/>
  </r>
  <r>
    <s v="12"/>
    <s v="นราธิวาส"/>
    <s v="11439"/>
    <s v="รพ.ศรีสาคร"/>
    <s v="รพช."/>
    <s v="F2"/>
    <n v="42"/>
    <n v="35778"/>
    <x v="4"/>
    <x v="4"/>
    <n v="30118781.969999999"/>
    <n v="1917828.88"/>
    <n v="989150"/>
    <n v="893243"/>
  </r>
  <r>
    <s v="12"/>
    <s v="นราธิวาส"/>
    <s v="11440"/>
    <s v="รพ.แว้ง"/>
    <s v="รพช."/>
    <s v="F2"/>
    <n v="43"/>
    <n v="46661"/>
    <x v="4"/>
    <x v="4"/>
    <n v="29439106.519999996"/>
    <n v="1887811.9"/>
    <n v="1978398.25"/>
    <n v="1024574.44"/>
  </r>
  <r>
    <s v="12"/>
    <s v="นราธิวาส"/>
    <s v="11441"/>
    <s v="รพ.สุคิริน"/>
    <s v="รพช."/>
    <s v="F2"/>
    <n v="35"/>
    <n v="22592"/>
    <x v="3"/>
    <x v="3"/>
    <n v="17630986.460000005"/>
    <n v="303956.40999999997"/>
    <n v="743364.5"/>
    <n v="249276.3"/>
  </r>
  <r>
    <s v="12"/>
    <s v="นราธิวาส"/>
    <s v="11442"/>
    <s v="รพ.สุไหงปาดี"/>
    <s v="รพช."/>
    <s v="F2"/>
    <n v="46"/>
    <n v="49606"/>
    <x v="4"/>
    <x v="4"/>
    <n v="35633505.75"/>
    <n v="2165209.4"/>
    <n v="2568860"/>
    <n v="411980"/>
  </r>
  <r>
    <s v="12"/>
    <s v="นราธิวาส"/>
    <s v="13818"/>
    <s v="รพ.จะแนะ"/>
    <s v="รพช."/>
    <s v="F2"/>
    <n v="66"/>
    <n v="35492"/>
    <x v="4"/>
    <x v="4"/>
    <n v="27730027.960000001"/>
    <n v="1913425.03"/>
    <n v="1764777"/>
    <n v="808483.38"/>
  </r>
  <r>
    <s v="12"/>
    <s v="นราธิวาส"/>
    <s v="15010"/>
    <s v="รพ.เจาะไอร้อง"/>
    <s v="รพช."/>
    <s v="F2"/>
    <n v="34"/>
    <n v="36478"/>
    <x v="4"/>
    <x v="4"/>
    <n v="24430689.399999999"/>
    <n v="1618256.77"/>
    <n v="1504032.74"/>
    <n v="1153921.75"/>
  </r>
  <r>
    <s v="12"/>
    <s v="นราธิวาส"/>
    <s v="23771"/>
    <s v="รพ.ยี่งอเฉลิมพระเกียรติ 80 พรรษา"/>
    <s v="รพช."/>
    <s v="F2"/>
    <n v="60"/>
    <n v="39356"/>
    <x v="4"/>
    <x v="4"/>
    <n v="32726978.489999998"/>
    <n v="1570732.31"/>
    <n v="1380087"/>
    <n v="851131.72000000009"/>
  </r>
  <r>
    <s v="12"/>
    <s v="ปัตตานี"/>
    <s v="10748"/>
    <s v="รพ.ปัตตานี"/>
    <s v="รพท."/>
    <s v="S"/>
    <n v="504"/>
    <n v="115628"/>
    <x v="10"/>
    <x v="10"/>
    <n v="180814503.71000004"/>
    <n v="38862008.5"/>
    <n v="14122177.529999999"/>
    <n v="14308727.85"/>
  </r>
  <r>
    <s v="12"/>
    <s v="ปัตตานี"/>
    <s v="11423"/>
    <s v="รพ.โคกโพธิ์"/>
    <s v="รพช."/>
    <s v="F1"/>
    <n v="104"/>
    <n v="54268"/>
    <x v="1"/>
    <x v="1"/>
    <n v="47510079.900000006"/>
    <n v="3554869.2"/>
    <n v="5098794.7"/>
    <n v="1532698.8599999999"/>
  </r>
  <r>
    <s v="12"/>
    <s v="ปัตตานี"/>
    <s v="11424"/>
    <s v="รพ.หนองจิก"/>
    <s v="รพช."/>
    <s v="F2"/>
    <n v="46"/>
    <n v="64706"/>
    <x v="5"/>
    <x v="5"/>
    <n v="30813664.949999996"/>
    <n v="2887829.77"/>
    <n v="1640843.55"/>
    <n v="1200444.2899999998"/>
  </r>
  <r>
    <s v="12"/>
    <s v="ปัตตานี"/>
    <s v="11425"/>
    <s v="รพ.ปะนาเระ"/>
    <s v="รพช."/>
    <s v="F2"/>
    <n v="39"/>
    <n v="40153"/>
    <x v="4"/>
    <x v="4"/>
    <n v="28025884.309999999"/>
    <n v="1740166.5"/>
    <n v="1120604.6299999999"/>
    <n v="557399.19000000006"/>
  </r>
  <r>
    <s v="12"/>
    <s v="ปัตตานี"/>
    <s v="11426"/>
    <s v="รพ.มายอ"/>
    <s v="รพช."/>
    <s v="F2"/>
    <n v="42"/>
    <n v="54315"/>
    <x v="4"/>
    <x v="4"/>
    <n v="30733067.909999996"/>
    <n v="1655333.45"/>
    <n v="1605650.58"/>
    <n v="800335.22000000009"/>
  </r>
  <r>
    <s v="12"/>
    <s v="ปัตตานี"/>
    <s v="11427"/>
    <s v="รพ.ทุ่งยางแดง"/>
    <s v="รพช."/>
    <s v="F2"/>
    <n v="36"/>
    <n v="22620"/>
    <x v="3"/>
    <x v="3"/>
    <n v="24214267.18"/>
    <n v="1146313.5900000001"/>
    <n v="827259.8"/>
    <n v="547785.23"/>
  </r>
  <r>
    <s v="12"/>
    <s v="ปัตตานี"/>
    <s v="11428"/>
    <s v="รพ.ไม้แก่น"/>
    <s v="รพช."/>
    <s v="F2"/>
    <n v="34"/>
    <n v="11062"/>
    <x v="3"/>
    <x v="3"/>
    <n v="17744980.719999999"/>
    <n v="575636.69999999995"/>
    <n v="829380"/>
    <n v="195615.6"/>
  </r>
  <r>
    <s v="12"/>
    <s v="ปัตตานี"/>
    <s v="11429"/>
    <s v="รพ.ยะหริ่ง"/>
    <s v="รพช."/>
    <s v="F2"/>
    <n v="72"/>
    <n v="78191"/>
    <x v="5"/>
    <x v="5"/>
    <n v="38005649.269999996"/>
    <n v="2374468.6"/>
    <n v="1689509"/>
    <n v="1283802.8799999999"/>
  </r>
  <r>
    <s v="12"/>
    <s v="ปัตตานี"/>
    <s v="11430"/>
    <s v="รพ.ยะรัง"/>
    <s v="รพช."/>
    <s v="F2"/>
    <n v="73"/>
    <n v="80076"/>
    <x v="5"/>
    <x v="5"/>
    <n v="37291120.469999999"/>
    <n v="2303664.6"/>
    <n v="2317368"/>
    <n v="747237.72"/>
  </r>
  <r>
    <s v="12"/>
    <s v="ปัตตานี"/>
    <s v="11431"/>
    <s v="รพ.แม่ลาน"/>
    <s v="รพช."/>
    <s v="F2"/>
    <n v="34"/>
    <n v="15989"/>
    <x v="3"/>
    <x v="3"/>
    <n v="18661950.920000002"/>
    <n v="1419136.91"/>
    <n v="703693"/>
    <n v="392628.82"/>
  </r>
  <r>
    <s v="12"/>
    <s v="ปัตตานี"/>
    <s v="11460"/>
    <s v="รพร.สายบุรี"/>
    <s v="รพช."/>
    <s v="M2"/>
    <n v="114"/>
    <n v="60968"/>
    <x v="2"/>
    <x v="2"/>
    <n v="40831289.760000005"/>
    <n v="4483628.18"/>
    <n v="2391920.35"/>
    <n v="3260644.58"/>
  </r>
  <r>
    <s v="12"/>
    <s v="ปัตตานี"/>
    <s v="11464"/>
    <s v="รพ.กะพ้อ"/>
    <s v="รพช."/>
    <s v="F2"/>
    <n v="37"/>
    <n v="16686"/>
    <x v="3"/>
    <x v="3"/>
    <n v="19281561.23"/>
    <n v="1318027.21"/>
    <n v="1281849"/>
    <n v="588342.4"/>
  </r>
  <r>
    <s v="12"/>
    <s v="พัทลุง"/>
    <s v="10747"/>
    <s v="รพ.พัทลุง"/>
    <s v="รพท."/>
    <s v="S"/>
    <n v="448"/>
    <n v="80981"/>
    <x v="10"/>
    <x v="10"/>
    <n v="184311706.31"/>
    <n v="80565736.269999996"/>
    <n v="16684946.289999999"/>
    <n v="30258969.550000001"/>
  </r>
  <r>
    <s v="12"/>
    <s v="พัทลุง"/>
    <s v="11414"/>
    <s v="รพ.กงหรา"/>
    <s v="รพช."/>
    <s v="F2"/>
    <n v="30"/>
    <n v="28495"/>
    <x v="3"/>
    <x v="3"/>
    <n v="17739379.269999996"/>
    <n v="1049530.74"/>
    <n v="307778.34000000003"/>
    <n v="646395.92000000004"/>
  </r>
  <r>
    <s v="12"/>
    <s v="พัทลุง"/>
    <s v="11415"/>
    <s v="รพ.เขาชัยสน"/>
    <s v="รพช."/>
    <s v="F2"/>
    <n v="47"/>
    <n v="32098"/>
    <x v="4"/>
    <x v="4"/>
    <n v="19179616.969999999"/>
    <n v="2384983.14"/>
    <n v="814632.5"/>
    <n v="606118.52999999991"/>
  </r>
  <r>
    <s v="12"/>
    <s v="พัทลุง"/>
    <s v="11416"/>
    <s v="รพ.ตะโหมด"/>
    <s v="รพช."/>
    <s v="F1"/>
    <n v="36"/>
    <n v="24372"/>
    <x v="6"/>
    <x v="6"/>
    <n v="18738629.330000002"/>
    <n v="1984110.23"/>
    <n v="246734.75"/>
    <n v="573557.27"/>
  </r>
  <r>
    <s v="12"/>
    <s v="พัทลุง"/>
    <s v="11417"/>
    <s v="รพ.ควนขนุน"/>
    <s v="รพช."/>
    <s v="M2"/>
    <n v="90"/>
    <n v="57934"/>
    <x v="13"/>
    <x v="13"/>
    <n v="38998323.730000004"/>
    <n v="9294809.3800000008"/>
    <n v="2452529.0499999998"/>
    <n v="3785215.15"/>
  </r>
  <r>
    <s v="12"/>
    <s v="พัทลุง"/>
    <s v="11418"/>
    <s v="รพ.ปากพะยูน"/>
    <s v="รพช."/>
    <s v="F2"/>
    <n v="30"/>
    <n v="35503"/>
    <x v="4"/>
    <x v="4"/>
    <n v="21485923.960000001"/>
    <n v="2437356.0299999998"/>
    <n v="702059.82"/>
    <n v="709001.84"/>
  </r>
  <r>
    <s v="12"/>
    <s v="พัทลุง"/>
    <s v="11419"/>
    <s v="รพ.ศรีบรรพต"/>
    <s v="รพช."/>
    <s v="F2"/>
    <n v="30"/>
    <n v="13137"/>
    <x v="3"/>
    <x v="3"/>
    <n v="15138041.529999999"/>
    <n v="1494529.83"/>
    <n v="316482.42"/>
    <n v="514948.13999999996"/>
  </r>
  <r>
    <s v="12"/>
    <s v="พัทลุง"/>
    <s v="11420"/>
    <s v="รพ.ป่าบอน"/>
    <s v="รพช."/>
    <s v="F2"/>
    <n v="30"/>
    <n v="35936"/>
    <x v="4"/>
    <x v="4"/>
    <n v="18245497.920000002"/>
    <n v="1410321.26"/>
    <n v="307126"/>
    <n v="839051.99"/>
  </r>
  <r>
    <s v="12"/>
    <s v="พัทลุง"/>
    <s v="11421"/>
    <s v="รพ.บางแก้ว"/>
    <s v="รพช."/>
    <s v="F2"/>
    <n v="30"/>
    <n v="19591"/>
    <x v="3"/>
    <x v="3"/>
    <n v="14549889.609999999"/>
    <n v="1199579.99"/>
    <n v="445564.75"/>
    <n v="452756.74"/>
  </r>
  <r>
    <s v="12"/>
    <s v="พัทลุง"/>
    <s v="11422"/>
    <s v="รพ.ป่าพะยอม"/>
    <s v="รพช."/>
    <s v="F2"/>
    <n v="30"/>
    <n v="28708"/>
    <x v="3"/>
    <x v="3"/>
    <n v="20091090.02"/>
    <n v="2225634.4"/>
    <n v="481575.3"/>
    <n v="480208.37"/>
  </r>
  <r>
    <s v="12"/>
    <s v="พัทลุง"/>
    <s v="24673"/>
    <s v="รพ.ศรีนครินทร์(ปัญญานันทภิขุ)"/>
    <s v="รพช."/>
    <s v="F3"/>
    <n v="36"/>
    <n v="20198"/>
    <x v="11"/>
    <x v="11"/>
    <n v="11175813.5"/>
    <n v="1657131.14"/>
    <n v="409754.33"/>
    <n v="461872.81"/>
  </r>
  <r>
    <s v="12"/>
    <s v="ยะลา"/>
    <s v="10684"/>
    <s v="รพ.ยะลา"/>
    <s v="รพศ."/>
    <s v="A"/>
    <n v="541"/>
    <n v="151627"/>
    <x v="15"/>
    <x v="15"/>
    <n v="248456734.67000005"/>
    <n v="69394720.739999995"/>
    <n v="18522941.199999999"/>
    <n v="51944942.180000007"/>
  </r>
  <r>
    <s v="12"/>
    <s v="ยะลา"/>
    <s v="10749"/>
    <s v="รพ.เบตง"/>
    <s v="รพท."/>
    <s v="M1"/>
    <n v="170"/>
    <n v="57241"/>
    <x v="8"/>
    <x v="8"/>
    <n v="64399092.230000004"/>
    <n v="8017434.8300000001"/>
    <n v="1115188.8999999999"/>
    <n v="3699593.1799999997"/>
  </r>
  <r>
    <s v="12"/>
    <s v="ยะลา"/>
    <s v="11432"/>
    <s v="รพ.บันนังสตา"/>
    <s v="รพช."/>
    <s v="F2"/>
    <n v="60"/>
    <n v="55110"/>
    <x v="4"/>
    <x v="4"/>
    <n v="32829279.630000003"/>
    <n v="1803547.89"/>
    <n v="2846992.5"/>
    <n v="3930106.88"/>
  </r>
  <r>
    <s v="12"/>
    <s v="ยะลา"/>
    <s v="11433"/>
    <s v="รพ.ธารโต"/>
    <s v="รพช."/>
    <s v="F2"/>
    <n v="36"/>
    <n v="22774"/>
    <x v="3"/>
    <x v="3"/>
    <n v="20795280.140000001"/>
    <n v="1027627.82"/>
    <n v="609175.14"/>
    <n v="364005.62"/>
  </r>
  <r>
    <s v="12"/>
    <s v="ยะลา"/>
    <s v="11434"/>
    <s v="รพ.รามัน"/>
    <s v="รพช."/>
    <s v="F1"/>
    <n v="80"/>
    <n v="80771"/>
    <x v="1"/>
    <x v="1"/>
    <n v="38829027.819999993"/>
    <n v="3735671.64"/>
    <n v="3051181.55"/>
    <n v="1940395.43"/>
  </r>
  <r>
    <s v="12"/>
    <s v="ยะลา"/>
    <s v="11461"/>
    <s v="รพร.ยะหา"/>
    <s v="รพช."/>
    <s v="F1"/>
    <n v="72"/>
    <n v="57339"/>
    <x v="1"/>
    <x v="1"/>
    <n v="31342540.330000002"/>
    <n v="1678356.74"/>
    <n v="2052335.17"/>
    <n v="1586451.6"/>
  </r>
  <r>
    <s v="12"/>
    <s v="ยะลา"/>
    <s v="13806"/>
    <s v="รพ.กาบัง"/>
    <s v="รพช."/>
    <s v="F2"/>
    <n v="38"/>
    <n v="24910"/>
    <x v="3"/>
    <x v="3"/>
    <n v="17299683.030000001"/>
    <n v="791010.39"/>
    <n v="865595.1"/>
    <n v="363113.13"/>
  </r>
  <r>
    <s v="12"/>
    <s v="ยะลา"/>
    <s v="24689"/>
    <s v="รพ.กรงปินัง"/>
    <s v="รพช."/>
    <s v="F2"/>
    <n v="45"/>
    <n v="26604"/>
    <x v="3"/>
    <x v="3"/>
    <n v="19159106.34"/>
    <n v="1041818.41"/>
    <n v="1002264.62"/>
    <n v="589098.73"/>
  </r>
  <r>
    <s v="12"/>
    <s v="สงขลา"/>
    <s v="10682"/>
    <s v="รพ.หาดใหญ่"/>
    <s v="รพศ."/>
    <s v="A"/>
    <n v="654"/>
    <n v="267549"/>
    <x v="15"/>
    <x v="15"/>
    <n v="341439128"/>
    <n v="127703989.56"/>
    <n v="9046327.6300000008"/>
    <n v="50572969.369999997"/>
  </r>
  <r>
    <s v="12"/>
    <s v="สงขลา"/>
    <s v="10745"/>
    <s v="รพ.สงขลา"/>
    <s v="รพท."/>
    <s v="S"/>
    <n v="508"/>
    <n v="166132"/>
    <x v="10"/>
    <x v="10"/>
    <n v="207735962.13999999"/>
    <n v="77419357.439999998"/>
    <n v="13198950.550000001"/>
    <n v="34063167.490000002"/>
  </r>
  <r>
    <s v="12"/>
    <s v="สงขลา"/>
    <s v="11386"/>
    <s v="รพ.สทิงพระ"/>
    <s v="รพช."/>
    <s v="F2"/>
    <n v="30"/>
    <n v="31813"/>
    <x v="4"/>
    <x v="4"/>
    <n v="21687415.369999997"/>
    <n v="2564899.29"/>
    <n v="289040.5"/>
    <n v="841399.28"/>
  </r>
  <r>
    <s v="12"/>
    <s v="สงขลา"/>
    <s v="11387"/>
    <s v="รพ.จะนะ"/>
    <s v="รพช."/>
    <s v="F2"/>
    <n v="72"/>
    <n v="69145"/>
    <x v="5"/>
    <x v="5"/>
    <n v="48123046.479999997"/>
    <n v="6064914.9699999997"/>
    <n v="2359058.7200000002"/>
    <n v="1280176.28"/>
  </r>
  <r>
    <s v="12"/>
    <s v="สงขลา"/>
    <s v="11388"/>
    <s v="รพ.สมเด็จพระบรมราชินีนาถ ณ  อำเภอนาทวี"/>
    <s v="รพช."/>
    <s v="M2"/>
    <n v="144"/>
    <n v="62460"/>
    <x v="2"/>
    <x v="2"/>
    <n v="58815214.349999987"/>
    <n v="9681201.7200000007"/>
    <n v="7924868.4100000001"/>
    <n v="7268801.2799999993"/>
  </r>
  <r>
    <s v="12"/>
    <s v="สงขลา"/>
    <s v="11390"/>
    <s v="รพ.เทพา"/>
    <s v="รพช."/>
    <s v="F2"/>
    <n v="70"/>
    <n v="62130"/>
    <x v="5"/>
    <x v="5"/>
    <n v="39041825.530000009"/>
    <n v="3820655.95"/>
    <n v="1097017.3999999999"/>
    <n v="1505250.7999999998"/>
  </r>
  <r>
    <s v="12"/>
    <s v="สงขลา"/>
    <s v="11391"/>
    <s v="รพ.สะบ้าย้อย"/>
    <s v="รพช."/>
    <s v="F2"/>
    <n v="44"/>
    <n v="64355"/>
    <x v="5"/>
    <x v="5"/>
    <n v="34099577.730000004"/>
    <n v="3879863.09"/>
    <n v="1536799"/>
    <n v="1466985.67"/>
  </r>
  <r>
    <s v="12"/>
    <s v="สงขลา"/>
    <s v="11392"/>
    <s v="รพ.ระโนด"/>
    <s v="รพช."/>
    <s v="F1"/>
    <n v="64"/>
    <n v="47640"/>
    <x v="6"/>
    <x v="6"/>
    <n v="27315932.990000006"/>
    <n v="5812558.0099999998"/>
    <n v="1173464.6499999999"/>
    <n v="1443292.1300000001"/>
  </r>
  <r>
    <s v="12"/>
    <s v="สงขลา"/>
    <s v="11393"/>
    <s v="รพ.กระแสสินธุ์"/>
    <s v="รพช."/>
    <s v="F2"/>
    <n v="30"/>
    <n v="10078"/>
    <x v="3"/>
    <x v="3"/>
    <n v="12765056.609999999"/>
    <n v="955845.1"/>
    <n v="1067614.78"/>
    <n v="284373.21000000002"/>
  </r>
  <r>
    <s v="12"/>
    <s v="สงขลา"/>
    <s v="11394"/>
    <s v="รพ.รัตภูมิ"/>
    <s v="รพช."/>
    <s v="F2"/>
    <n v="72"/>
    <n v="55880"/>
    <x v="4"/>
    <x v="4"/>
    <n v="23851688.199999996"/>
    <n v="2964961.95"/>
    <n v="537644.59"/>
    <n v="1088122.51"/>
  </r>
  <r>
    <s v="12"/>
    <s v="สงขลา"/>
    <s v="11395"/>
    <s v="รพ.สะเดา"/>
    <s v="รพช."/>
    <s v="F2"/>
    <n v="55"/>
    <n v="58112"/>
    <x v="4"/>
    <x v="4"/>
    <n v="28172355.470000003"/>
    <n v="5022351.43"/>
    <n v="1824066"/>
    <n v="1476623.08"/>
  </r>
  <r>
    <s v="12"/>
    <s v="สงขลา"/>
    <s v="11396"/>
    <s v="รพ.นาหม่อม"/>
    <s v="รพช."/>
    <s v="F2"/>
    <n v="30"/>
    <n v="15213"/>
    <x v="3"/>
    <x v="3"/>
    <n v="14895381.439999998"/>
    <n v="1303507.56"/>
    <n v="402197.5"/>
    <n v="872487"/>
  </r>
  <r>
    <s v="12"/>
    <s v="สงขลา"/>
    <s v="11397"/>
    <s v="รพ.ควนเนียง"/>
    <s v="รพช."/>
    <s v="F2"/>
    <n v="29"/>
    <n v="25537"/>
    <x v="3"/>
    <x v="3"/>
    <n v="16351749.059999999"/>
    <n v="1682838.13"/>
    <n v="452080"/>
    <n v="466684.01"/>
  </r>
  <r>
    <s v="12"/>
    <s v="สงขลา"/>
    <s v="11398"/>
    <s v="รพ.ปาดังเบซาร์"/>
    <s v="รพช."/>
    <s v="F2"/>
    <n v="34"/>
    <n v="33307"/>
    <x v="4"/>
    <x v="4"/>
    <n v="16364813.569999998"/>
    <n v="1515259.72"/>
    <n v="737205.5"/>
    <n v="794328.03"/>
  </r>
  <r>
    <s v="12"/>
    <s v="สงขลา"/>
    <s v="11399"/>
    <s v="รพ.บางกล่ำ"/>
    <s v="รพช."/>
    <s v="F2"/>
    <n v="24"/>
    <n v="21034"/>
    <x v="3"/>
    <x v="3"/>
    <n v="18716834.289999999"/>
    <n v="1348774.1102"/>
    <n v="369472.5"/>
    <n v="785912.06"/>
  </r>
  <r>
    <s v="12"/>
    <s v="สงขลา"/>
    <s v="11400"/>
    <s v="รพ.สิงหนคร"/>
    <s v="รพช."/>
    <s v="F2"/>
    <n v="30"/>
    <n v="36435"/>
    <x v="4"/>
    <x v="4"/>
    <n v="19315156.489999998"/>
    <n v="2597160.11"/>
    <n v="654698.5"/>
    <n v="769635.32"/>
  </r>
  <r>
    <s v="12"/>
    <s v="สงขลา"/>
    <s v="11401"/>
    <s v="รพ.คลองหอยโข่ง"/>
    <s v="รพช."/>
    <s v="F2"/>
    <n v="31"/>
    <n v="17721"/>
    <x v="3"/>
    <x v="3"/>
    <n v="15424077.200000001"/>
    <n v="1274742.6599999999"/>
    <n v="444652.2"/>
    <n v="998845.57000000007"/>
  </r>
  <r>
    <s v="12"/>
    <s v="สตูล"/>
    <s v="10746"/>
    <s v="รพ.สตูล"/>
    <s v="รพท."/>
    <s v="S"/>
    <n v="239"/>
    <n v="95062"/>
    <x v="12"/>
    <x v="12"/>
    <n v="104963039.15000001"/>
    <n v="35405402.899999999"/>
    <n v="1218081.72"/>
    <n v="8905029.2899999991"/>
  </r>
  <r>
    <s v="12"/>
    <s v="สตูล"/>
    <s v="11402"/>
    <s v="รพ.ควนโดน"/>
    <s v="รพช."/>
    <s v="F2"/>
    <n v="31"/>
    <n v="19145"/>
    <x v="3"/>
    <x v="3"/>
    <n v="19309022.829999998"/>
    <n v="1365571.72"/>
    <n v="854508.3"/>
    <n v="647477.65"/>
  </r>
  <r>
    <s v="12"/>
    <s v="สตูล"/>
    <s v="11403"/>
    <s v="รพ.ควนกาหลง"/>
    <s v="รพช."/>
    <s v="F2"/>
    <n v="44"/>
    <n v="26706"/>
    <x v="3"/>
    <x v="3"/>
    <n v="21407003.379999999"/>
    <n v="2203825.7599999998"/>
    <n v="1099874.25"/>
    <n v="602402.90999999992"/>
  </r>
  <r>
    <s v="12"/>
    <s v="สตูล"/>
    <s v="11404"/>
    <s v="รพ.ท่าแพ"/>
    <s v="รพช."/>
    <s v="F2"/>
    <n v="32"/>
    <n v="23880"/>
    <x v="3"/>
    <x v="3"/>
    <n v="20196567.430000007"/>
    <n v="1522738.65"/>
    <n v="1736316.12"/>
    <n v="977566.34"/>
  </r>
  <r>
    <s v="12"/>
    <s v="สตูล"/>
    <s v="11405"/>
    <s v="รพ.ละงู"/>
    <s v="รพช."/>
    <s v="F1"/>
    <n v="83"/>
    <n v="57143"/>
    <x v="1"/>
    <x v="1"/>
    <n v="35260966.530000001"/>
    <n v="6440819.9699999997"/>
    <n v="4054078.03"/>
    <n v="1579342.8599999999"/>
  </r>
  <r>
    <s v="12"/>
    <s v="สตูล"/>
    <s v="11406"/>
    <s v="รพ.ทุ่งหว้า"/>
    <s v="รพช."/>
    <s v="F2"/>
    <n v="33"/>
    <n v="19790"/>
    <x v="3"/>
    <x v="3"/>
    <n v="18939376.370000001"/>
    <n v="1888860.46"/>
    <n v="1428551"/>
    <n v="619810.34"/>
  </r>
  <r>
    <s v="12"/>
    <s v="สตูล"/>
    <s v="28786"/>
    <s v="รพ.มะนัง"/>
    <s v="รพช."/>
    <s v="F3"/>
    <n v="32"/>
    <n v="15408"/>
    <x v="11"/>
    <x v="11"/>
    <n v="10096636.809999999"/>
    <n v="1372581.97"/>
    <n v="740929.67"/>
    <n v="685684.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2">
  <r>
    <n v="1"/>
    <s v="เชียงราย"/>
    <s v="10674"/>
    <s v="เชียงรายประชานุเคราะห์,รพศ."/>
    <n v="792663294.44999981"/>
    <n v="420683921.27999997"/>
    <n v="7106048.29"/>
    <n v="212335052.75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เชียงราย"/>
    <s v="11189"/>
    <s v="เทิง,รพช."/>
    <n v="59969823.000000007"/>
    <n v="15731855.83"/>
    <n v="4619412.1900000004"/>
    <n v="2529262.1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เชียงราย"/>
    <s v="11190"/>
    <s v="พาน,รพช."/>
    <n v="98245954.280000016"/>
    <n v="24968855.75"/>
    <n v="1804852.7"/>
    <n v="6010659.48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ราย"/>
    <s v="11191"/>
    <s v="ป่าแดด,รพช."/>
    <n v="36736287.079999991"/>
    <n v="4175032.36"/>
    <n v="587876"/>
    <n v="1153482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192"/>
    <s v="แม่จัน,รพช."/>
    <n v="114332686.38"/>
    <n v="30058331.449999999"/>
    <n v="2029589.78"/>
    <n v="20485132.4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ราย"/>
    <s v="11193"/>
    <s v="เชียงแสน,รพช."/>
    <n v="51514261.480000004"/>
    <n v="9794279.0600000005"/>
    <n v="620689.06999999995"/>
    <n v="2100538.4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4"/>
    <s v="แม่สาย,รพท."/>
    <n v="106838817.72999996"/>
    <n v="29503769.57"/>
    <n v="2064790.7"/>
    <n v="18267817.8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ราย"/>
    <s v="11195"/>
    <s v="แม่สรวย,รพช."/>
    <n v="64404906.640000001"/>
    <n v="8790554.9000000004"/>
    <n v="1416113.95"/>
    <n v="2932856.40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เชียงราย"/>
    <s v="11196"/>
    <s v="เวียงป่าเป้า,รพช."/>
    <n v="67495025.399999976"/>
    <n v="12442653.98"/>
    <n v="1545835"/>
    <n v="3212809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7"/>
    <s v="พญาเม็งราย,รพช."/>
    <n v="51462201.310000002"/>
    <n v="7630537.8600000003"/>
    <n v="1088972.95"/>
    <n v="2518421.8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ราย"/>
    <s v="11198"/>
    <s v="เวียงแก่น,รพช."/>
    <n v="36871414.389999993"/>
    <n v="3465939.55"/>
    <n v="1447436.4"/>
    <n v="1626778.2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9"/>
    <s v="ขุนตาล,รพช."/>
    <n v="34815997.479999997"/>
    <n v="5365011.5199999996"/>
    <n v="827294.21"/>
    <n v="2204099.9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200"/>
    <s v="แม่ฟ้าหลวง,รพช."/>
    <n v="39067650.31000001"/>
    <n v="5921337.7999999998"/>
    <n v="673211"/>
    <n v="2473163.8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201"/>
    <s v="แม่ลาว,รพช."/>
    <n v="45920128.870000012"/>
    <n v="4788777.2699999996"/>
    <n v="2002848.8"/>
    <n v="1468106.91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202"/>
    <s v="เวียงเชียงรุ้ง,รพช."/>
    <n v="39015002.150000006"/>
    <n v="3539288.59"/>
    <n v="662611.27"/>
    <n v="1260361.96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454"/>
    <s v="สมเด็จพระยุพราชเชียงของ,รพช."/>
    <n v="65800112.189999998"/>
    <n v="8977838.2799999993"/>
    <n v="4035583.73"/>
    <n v="3700460.739999999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เชียงราย"/>
    <s v="15012"/>
    <s v="สมเด็จพระญาณสังวร,รพช."/>
    <n v="49103012.549999997"/>
    <n v="13450887.550000001"/>
    <n v="1077158.6000000001"/>
    <n v="2758549.2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28823"/>
    <s v="ดอยหลวง,รพช."/>
    <n v="18142916.379999999"/>
    <n v="1642546.17"/>
    <n v="333734.2"/>
    <n v="811620.0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เชียงใหม่"/>
    <s v="06009"/>
    <s v="แม่ตื่น,รพช."/>
    <n v="7940832.4199999999"/>
    <n v="1505113.35"/>
    <n v="282099.90000000002"/>
    <n v="463493.8399999999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เชียงใหม่"/>
    <s v="10713"/>
    <s v="นครพิงค์,รพศ."/>
    <n v="679755239.19000018"/>
    <n v="406888378.69"/>
    <n v="27139706.670000002"/>
    <n v="171940101.53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เชียงใหม่"/>
    <s v="11119"/>
    <s v="จอมทอง,รพท."/>
    <n v="173096704.91999999"/>
    <n v="47510207.850000001"/>
    <n v="3206092.59"/>
    <n v="20262992.46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0"/>
    <s v="เทพรัตนเวชชานุกูลเฉลิมพระเกียรติ ๖๐ พรรษา,รพช."/>
    <n v="46644456.329999998"/>
    <n v="5878941.8300000001"/>
    <n v="1909520.47"/>
    <n v="2739553.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21"/>
    <s v="เชียงดาว,รพช."/>
    <n v="67056222.239999995"/>
    <n v="11931673.050000001"/>
    <n v="2544608.62"/>
    <n v="5134106.2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ใหม่"/>
    <s v="11122"/>
    <s v="ดอยสะเก็ด,รพช."/>
    <n v="52257010.81000001"/>
    <n v="7693735.6500000004"/>
    <n v="1899114.55"/>
    <n v="2683279.0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23"/>
    <s v="แม่แตง,รพช."/>
    <n v="48847708.279999994"/>
    <n v="11793577.24"/>
    <n v="616017.36"/>
    <n v="1890746.88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24"/>
    <s v="สะเมิง,รพช."/>
    <n v="30371056.48"/>
    <n v="3065273.43"/>
    <n v="961381.45"/>
    <n v="730931.6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25"/>
    <s v="ฝาง,รพท."/>
    <n v="171204215.80000001"/>
    <n v="45964526.729999997"/>
    <n v="2453342.7200000002"/>
    <n v="26646684.25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6"/>
    <s v="แม่อาย,รพช."/>
    <n v="64946385.799999997"/>
    <n v="10052063.24"/>
    <n v="1679646.98"/>
    <n v="3193959.2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27"/>
    <s v="พร้าว,รพช."/>
    <n v="33762993.740000002"/>
    <n v="6697004.8799999999"/>
    <n v="571417.35"/>
    <n v="1653034.3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28"/>
    <s v="สันป่าตอง,รพท."/>
    <n v="150103490.24999994"/>
    <n v="40336088.479999997"/>
    <n v="8685260.1199999992"/>
    <n v="40727229.60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9"/>
    <s v="สันกำแพง,รพช."/>
    <n v="47990768.699999996"/>
    <n v="7514034.0899999999"/>
    <n v="1326120.75"/>
    <n v="1488181.9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30"/>
    <s v="สันทราย,รพท."/>
    <n v="160641137.40999994"/>
    <n v="51425573.189999998"/>
    <n v="4340215.32"/>
    <n v="41147101.09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31"/>
    <s v="หางดง,รพช."/>
    <n v="80772553.079999998"/>
    <n v="16248648.52"/>
    <n v="2034669"/>
    <n v="3039314.5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เชียงใหม่"/>
    <s v="11132"/>
    <s v="ฮอด,รพช."/>
    <n v="44975782.979999997"/>
    <n v="5820793.5599999996"/>
    <n v="2041794.34"/>
    <n v="1585915.339999999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3"/>
    <s v="ดอยเต่า,รพช."/>
    <n v="29775020.459999997"/>
    <n v="3844550.27"/>
    <n v="966387.19999999995"/>
    <n v="923328.17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4"/>
    <s v="อมก๋อย,รพช."/>
    <n v="47603887.560000002"/>
    <n v="5072632.3600000003"/>
    <n v="2440072.2200000002"/>
    <n v="2112201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5"/>
    <s v="สารภี,รพช."/>
    <n v="53987580.75"/>
    <n v="9992483.9000000004"/>
    <n v="3460972.09"/>
    <n v="2044250.3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6"/>
    <s v="เวียงแหง,รพช."/>
    <n v="31665461.459999993"/>
    <n v="4575754.34"/>
    <n v="913025.8"/>
    <n v="575654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7"/>
    <s v="ไชยปราการ,รพช."/>
    <n v="36079142.06000001"/>
    <n v="4889328.51"/>
    <n v="1322441.3"/>
    <n v="1327048.65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8"/>
    <s v="แม่วาง,รพช."/>
    <n v="37822485.300000004"/>
    <n v="5765650.8200000003"/>
    <n v="793905.6"/>
    <n v="987828.7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9"/>
    <s v="แม่ออน,รพช."/>
    <n v="31302865.639999997"/>
    <n v="3296601.45"/>
    <n v="524229"/>
    <n v="892911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643"/>
    <s v="ดอยหล่อ,รพช."/>
    <n v="29011867.579999998"/>
    <n v="3583942.95"/>
    <n v="556513.53"/>
    <n v="878040.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23736"/>
    <s v="วัดจันทร์เฉลิมพระเกียรติ ๘๐ พรรษา,รพช."/>
    <n v="20502611.770000003"/>
    <n v="1335013.6000000001"/>
    <n v="580481.19999999995"/>
    <n v="361457.5500000000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น่าน"/>
    <s v="10716"/>
    <s v="น่าน,รพท."/>
    <n v="424657928.70999992"/>
    <n v="188726805.91999999"/>
    <n v="9364965.0299999993"/>
    <n v="75610050.82000000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น่าน"/>
    <s v="11173"/>
    <s v="แม่จริม,รพช."/>
    <n v="22211255.180000003"/>
    <n v="1824865.69"/>
    <n v="322755.90000000002"/>
    <n v="554088.3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4"/>
    <s v="บ้านหลวง,รพช."/>
    <n v="23727163.210000001"/>
    <n v="1732719.46"/>
    <n v="524843.6"/>
    <n v="397944.1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5"/>
    <s v="นาน้อย,รพช."/>
    <n v="31847278.939999998"/>
    <n v="4180765.23"/>
    <n v="750530.88"/>
    <n v="1521053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6"/>
    <s v="ท่าวังผา,รพช."/>
    <n v="43468611.620000005"/>
    <n v="6927894.0199999996"/>
    <n v="2429726.7999999998"/>
    <n v="2431810.80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น่าน"/>
    <s v="11177"/>
    <s v="เวียงสา,รพช."/>
    <n v="59881760.780000001"/>
    <n v="13289270.710000001"/>
    <n v="2657193.4900000002"/>
    <n v="3618188.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น่าน"/>
    <s v="11178"/>
    <s v="ทุ่งช้าง,รพช."/>
    <n v="28557416.32"/>
    <n v="3427118.16"/>
    <n v="1023987.2"/>
    <n v="805159.7599999998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9"/>
    <s v="เชียงกลาง,รพช."/>
    <n v="30104679.43"/>
    <n v="3889276.59"/>
    <n v="1600219.17"/>
    <n v="1476424.66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0"/>
    <s v="นาหมื่น,รพช."/>
    <n v="24936595.180000007"/>
    <n v="2174483.77"/>
    <n v="911223"/>
    <n v="714143.7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1"/>
    <s v="สันติสุข,รพช."/>
    <n v="25797520.749999996"/>
    <n v="2179409.4900000002"/>
    <n v="318898.5"/>
    <n v="555528.420000000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2"/>
    <s v="บ่อเกลือ,รพช."/>
    <n v="20126179.190000005"/>
    <n v="2029900.09"/>
    <n v="425268.5"/>
    <n v="598096.4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3"/>
    <s v="สองแคว,รพช."/>
    <n v="21805348.389999993"/>
    <n v="1987329.53"/>
    <n v="885435.15"/>
    <n v="619292.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453"/>
    <s v="สมเด็จพระยุพราชปัว,รพช."/>
    <n v="110134267.06"/>
    <n v="28627153.370000001"/>
    <n v="3802116.65"/>
    <n v="23302729.1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น่าน"/>
    <s v="11625"/>
    <s v="เฉลิมพระเกียรติ(น่าน),รพช."/>
    <n v="21296784.899999999"/>
    <n v="1455648.55"/>
    <n v="940107.55"/>
    <n v="650017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25017"/>
    <s v="ภูเพียง,รพช."/>
    <n v="22233605.310000002"/>
    <n v="2557958.84"/>
    <n v="785227.6"/>
    <n v="883738.16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10717"/>
    <s v="พะเยา,รพท."/>
    <n v="296245120.04000002"/>
    <n v="95415468.989999995"/>
    <n v="5250679.43"/>
    <n v="36221805.9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"/>
    <s v="พะเยา"/>
    <s v="10718"/>
    <s v="เชียงคำ,รพท."/>
    <n v="192189215.08999997"/>
    <n v="61777402.75"/>
    <n v="12152570.300000001"/>
    <n v="42070672.98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พะเยา"/>
    <s v="11184"/>
    <s v="จุน,รพช."/>
    <n v="47783960.190000005"/>
    <n v="7543928.3799999999"/>
    <n v="1857645.74"/>
    <n v="2139006.97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5"/>
    <s v="เชียงม่วน,รพช."/>
    <n v="32087569.859999999"/>
    <n v="3294165.07"/>
    <n v="1167787.5"/>
    <n v="1520213.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11186"/>
    <s v="ดอกคำใต้,รพช."/>
    <n v="58616731.310000002"/>
    <n v="10198082.470000001"/>
    <n v="3032100.34"/>
    <n v="2020094.3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7"/>
    <s v="ปง,รพช."/>
    <n v="46593881.189999998"/>
    <n v="7274457"/>
    <n v="2405652.63"/>
    <n v="225533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8"/>
    <s v="แม่ใจ,รพช."/>
    <n v="33541773.719999999"/>
    <n v="5678188.0899999999"/>
    <n v="1250552.95"/>
    <n v="2709962.63999999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40744"/>
    <s v="ภูซาง,รพช."/>
    <n v="14370092.940000003"/>
    <n v="1787536.38"/>
    <n v="858474.1"/>
    <n v="1070333.9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"/>
    <s v="พะเยา"/>
    <s v="40745"/>
    <s v="ภูกามยาว,รพช."/>
    <n v="12482182.189999998"/>
    <n v="1590913.06"/>
    <n v="871569.8"/>
    <n v="593207.81000000006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แพร่"/>
    <s v="10715"/>
    <s v="แพร่,รพท."/>
    <n v="384519941.30999988"/>
    <n v="130291419.22"/>
    <n v="8504576.9499999993"/>
    <n v="81170839.769999996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แพร่"/>
    <s v="11166"/>
    <s v="ร้องกวาง,รพช."/>
    <n v="53187959.170000002"/>
    <n v="6380808.2000000002"/>
    <n v="840795.47"/>
    <n v="1378120.4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67"/>
    <s v="ลอง,รพช."/>
    <n v="41192052.990000002"/>
    <n v="5709558.25"/>
    <n v="937701.07"/>
    <n v="1566369.8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69"/>
    <s v="สูงเม่น,รพช."/>
    <n v="65714960.700000003"/>
    <n v="11411313.4"/>
    <n v="2234274.25"/>
    <n v="4781024.029999999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พร่"/>
    <s v="11170"/>
    <s v="สอง,รพช."/>
    <n v="48195670.650000006"/>
    <n v="6642675.1100000003"/>
    <n v="1890593.1"/>
    <n v="2107427.32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71"/>
    <s v="วังชิ้น,รพช."/>
    <n v="37680096.890000001"/>
    <n v="5949410.3600000003"/>
    <n v="339672.74"/>
    <n v="1552607.8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72"/>
    <s v="หนองม่วงไข่,รพช."/>
    <n v="36255414.500000007"/>
    <n v="2421656.0699999998"/>
    <n v="1178672.71"/>
    <n v="987082.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พร่"/>
    <s v="11452"/>
    <s v="สมเด็จพระยุพราชเด่นชัย,รพช."/>
    <n v="50492768.820000008"/>
    <n v="7962225"/>
    <n v="1295192.19"/>
    <n v="1494963.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ม่ฮ่องสอน"/>
    <s v="10719"/>
    <s v="ศรีสังวาลย์,รพท."/>
    <n v="135454831.98999995"/>
    <n v="28482249.52"/>
    <n v="1946626.6"/>
    <n v="11350248.58"/>
    <x v="10"/>
    <x v="10"/>
    <n v="202237035.05250007"/>
    <n v="246228016.66999996"/>
    <n v="43990981.617499888"/>
    <n v="136250562.62625024"/>
    <n v="312214489.09624982"/>
    <x v="1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"/>
    <s v="แม่ฮ่องสอน"/>
    <s v="11203"/>
    <s v="ขุนยวม,รพช."/>
    <n v="39055214.209999993"/>
    <n v="4737750.37"/>
    <n v="2149282.25"/>
    <n v="1982886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ม่ฮ่องสอน"/>
    <s v="11204"/>
    <s v="ปาย,รพช."/>
    <n v="54742287.359999999"/>
    <n v="8252942.7400000002"/>
    <n v="3206103.35"/>
    <n v="2661596.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ม่ฮ่องสอน"/>
    <s v="11205"/>
    <s v="แม่สะเรียง,รพช."/>
    <n v="88633400.449999988"/>
    <n v="15864335.33"/>
    <n v="10631815.5"/>
    <n v="6551809.1999999993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แม่ฮ่องสอน"/>
    <s v="11206"/>
    <s v="แม่ลาน้อย,รพช."/>
    <n v="36898559.270000003"/>
    <n v="4598868.1500000004"/>
    <n v="2783111.8"/>
    <n v="1369482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ม่ฮ่องสอน"/>
    <s v="11207"/>
    <s v="สบเมย,รพช."/>
    <n v="36248984.539999999"/>
    <n v="3351293.77"/>
    <n v="1515824.75"/>
    <n v="1256958.8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ม่ฮ่องสอน"/>
    <s v="11208"/>
    <s v="ปางมะผ้า,รพช."/>
    <n v="29866665.749999993"/>
    <n v="2731284.95"/>
    <n v="1824803.9"/>
    <n v="740752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0672"/>
    <s v="ลำปาง,รพศ."/>
    <n v="701791613.25"/>
    <n v="411802276.19999999"/>
    <n v="24641565.760000002"/>
    <n v="245686829.06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ลำปาง"/>
    <s v="11146"/>
    <s v="แม่เมาะ,รพช."/>
    <n v="38276037.749999993"/>
    <n v="6149786.9800000004"/>
    <n v="362652.28"/>
    <n v="2191390.3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47"/>
    <s v="เกาะคา,รพช."/>
    <n v="119102577.38999999"/>
    <n v="26294162.289999999"/>
    <n v="3208462.4"/>
    <n v="19560920.91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ลำปาง"/>
    <s v="11148"/>
    <s v="เสริมงาม,รพช."/>
    <n v="34186167.68"/>
    <n v="4639662"/>
    <n v="893540.36"/>
    <n v="1121182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49"/>
    <s v="งาว,รพช."/>
    <n v="45130220.830000006"/>
    <n v="7012788.9400000004"/>
    <n v="918966.4"/>
    <n v="1867760.6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0"/>
    <s v="แจ้ห่ม,รพช."/>
    <n v="41208141.590000004"/>
    <n v="6517610.8300000001"/>
    <n v="732400.5"/>
    <n v="1231495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1"/>
    <s v="วังเหนือ,รพช."/>
    <n v="40728892.319999993"/>
    <n v="8223684.04"/>
    <n v="1480646.95"/>
    <n v="1469529.5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2"/>
    <s v="เถิน,รพช."/>
    <n v="73416302.640000015"/>
    <n v="12890811.6"/>
    <n v="2558855.6"/>
    <n v="4577114.650000000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ลำปาง"/>
    <s v="11153"/>
    <s v="แม่พริก,รพช."/>
    <n v="23069567.350000005"/>
    <n v="2911924.48"/>
    <n v="175852.79999999999"/>
    <n v="472350.5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4"/>
    <s v="แม่ทะ,รพช."/>
    <n v="40868726.139999993"/>
    <n v="6731061.3600000003"/>
    <n v="611903.69999999995"/>
    <n v="1070688.2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5"/>
    <s v="สบปราบ,รพช."/>
    <n v="31688198.099999998"/>
    <n v="3944563.92"/>
    <n v="742905.5"/>
    <n v="986240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6"/>
    <s v="ห้างฉัตร,รพช."/>
    <n v="46503901.699999996"/>
    <n v="9735904.5600000005"/>
    <n v="714315.4"/>
    <n v="1656753.9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7"/>
    <s v="เมืองปาน,รพช."/>
    <n v="34957507.669999994"/>
    <n v="4099709.16"/>
    <n v="625564.75"/>
    <n v="951500.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0714"/>
    <s v="ลำพูน,รพท."/>
    <n v="345834001.06999999"/>
    <n v="114217631.14"/>
    <n v="5560597.8600000003"/>
    <n v="72610666.20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ลำพูน"/>
    <s v="11140"/>
    <s v="แม่ทา,รพช."/>
    <n v="34818616.74000001"/>
    <n v="4963318.4000000004"/>
    <n v="1473527.75"/>
    <n v="1345638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1"/>
    <s v="บ้านโฮ่ง,รพช."/>
    <n v="39934540.75999999"/>
    <n v="5595631.4299999997"/>
    <n v="716452"/>
    <n v="1401051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2"/>
    <s v="ลี้,รพช."/>
    <n v="73083574.939999983"/>
    <n v="12009921.9"/>
    <n v="1860701.9"/>
    <n v="3759494.2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ลำพูน"/>
    <s v="11143"/>
    <s v="ทุ่งหัวช้าง,รพช."/>
    <n v="34659699.689999998"/>
    <n v="2657408.83"/>
    <n v="815479.34"/>
    <n v="744052.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4"/>
    <s v="ป่าซาง,รพช."/>
    <n v="59970268.530000001"/>
    <n v="14467965.560000001"/>
    <n v="2549146.25"/>
    <n v="2930336.7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ลำพูน"/>
    <s v="11145"/>
    <s v="บ้านธิ,รพช."/>
    <n v="30535053.699999999"/>
    <n v="2857870.86"/>
    <n v="916939.81"/>
    <n v="786670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24956"/>
    <s v="เวียงหนองล่อง,รพช."/>
    <n v="23189072.219999999"/>
    <n v="2610952.9700000002"/>
    <n v="879550.3"/>
    <n v="825383.32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ตาก"/>
    <s v="10722"/>
    <s v="สมเด็จพระเจ้าตากสินมหาราช,รพท."/>
    <n v="251512923.9900001"/>
    <n v="149803345.16999999"/>
    <n v="16319533.18"/>
    <n v="57934662.83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1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2"/>
    <s v="ตาก"/>
    <s v="10723"/>
    <s v="แม่สอด,รพท."/>
    <n v="303668540.16000003"/>
    <n v="118430019.37"/>
    <n v="10195572.970000001"/>
    <n v="54005943.74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2"/>
    <s v="ตาก"/>
    <s v="11238"/>
    <s v="บ้านตาก,รพช."/>
    <n v="49660926.869999982"/>
    <n v="6524644.1600000001"/>
    <n v="3537495.9"/>
    <n v="3373918.5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ตาก"/>
    <s v="11239"/>
    <s v="สามเงา,รพช."/>
    <n v="38352807.099999994"/>
    <n v="4650969.54"/>
    <n v="2022589.6"/>
    <n v="1310992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ตาก"/>
    <s v="11240"/>
    <s v="แม่ระมาด,รพช."/>
    <n v="91638394.159999996"/>
    <n v="12822845.189999999"/>
    <n v="6841343.5"/>
    <n v="5951110.570000000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ตาก"/>
    <s v="11241"/>
    <s v="ท่าสองยาง,รพช."/>
    <n v="80889925.699999988"/>
    <n v="22988495.75"/>
    <n v="5047567.01"/>
    <n v="5363124.6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11242"/>
    <s v="พบพระ,รพช."/>
    <n v="73539360.540000007"/>
    <n v="11505378.800000001"/>
    <n v="7048168.0499999998"/>
    <n v="7502999.510000000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11243"/>
    <s v="อุ้มผาง,รพช."/>
    <n v="78078351.410000011"/>
    <n v="16542681.800000001"/>
    <n v="4152252.12"/>
    <n v="5293057.4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27443"/>
    <s v="วังเจ้า,รพช."/>
    <n v="31213989.149999999"/>
    <n v="4101243.14"/>
    <n v="2388177"/>
    <n v="1545893.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พิษณุโลก"/>
    <s v="10676"/>
    <s v="พุทธชินราช,รพศ."/>
    <n v="868085170.36000013"/>
    <n v="418492176.68000001"/>
    <n v="18174888.02"/>
    <n v="266586306.59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2"/>
    <s v="พิษณุโลก"/>
    <s v="11251"/>
    <s v="ชาติตระการ,รพช."/>
    <n v="45486690.949999996"/>
    <n v="5613910.6900000004"/>
    <n v="1355295.86"/>
    <n v="2117443.53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พิษณุโลก"/>
    <s v="11252"/>
    <s v="บางระกำ,รพช."/>
    <n v="66969230.590000004"/>
    <n v="15231069.890000001"/>
    <n v="8650078.75"/>
    <n v="8466330.32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2"/>
    <s v="พิษณุโลก"/>
    <s v="11253"/>
    <s v="บางกระทุ่ม,รพช."/>
    <n v="45639719.999999993"/>
    <n v="10283991.210000001"/>
    <n v="3685761.6"/>
    <n v="4407781.7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2"/>
    <s v="พิษณุโลก"/>
    <s v="11254"/>
    <s v="พรหมพิราม,รพช."/>
    <n v="57435215.780000001"/>
    <n v="11436531.68"/>
    <n v="5568767"/>
    <n v="2340512.0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พิษณุโลก"/>
    <s v="11255"/>
    <s v="วัดโบสถ์,รพช."/>
    <n v="50896642.780000009"/>
    <n v="8121917.3300000001"/>
    <n v="5449826.1500000004"/>
    <n v="3215643.51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1"/>
  </r>
  <r>
    <n v="2"/>
    <s v="พิษณุโลก"/>
    <s v="11256"/>
    <s v="วังทอง,รพช."/>
    <n v="77205845.209999993"/>
    <n v="18924536.449999999"/>
    <n v="9801107.75"/>
    <n v="9243649.450000001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1"/>
    <n v="3202010.66"/>
    <n v="4896174.01"/>
    <n v="1694163.3499999996"/>
    <n v="660765.63500000071"/>
    <n v="7437419.0349999992"/>
    <x v="1"/>
  </r>
  <r>
    <n v="2"/>
    <s v="พิษณุโลก"/>
    <s v="11257"/>
    <s v="เนินมะปราง,รพช."/>
    <n v="47177619.269999996"/>
    <n v="7319966.9800000004"/>
    <n v="2587571.75"/>
    <n v="2700610.9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พิษณุโลก"/>
    <s v="11455"/>
    <s v="สมเด็จพระยุพราชนครไทย,รพช."/>
    <n v="94610360.929999992"/>
    <n v="20426670.780000001"/>
    <n v="5079983.04"/>
    <n v="12312074.2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เพชรบูรณ์"/>
    <s v="10727"/>
    <s v="เพชรบูรณ์,รพท."/>
    <n v="349618992.7899999"/>
    <n v="128116796.56"/>
    <n v="4540021.45"/>
    <n v="57897888.720000006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2"/>
    <s v="เพชรบูรณ์"/>
    <s v="11264"/>
    <s v="ชนแดน,รพช."/>
    <n v="53150559.68"/>
    <n v="10713540.17"/>
    <n v="5453236"/>
    <n v="3178800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265"/>
    <s v="หล่มสัก,รพท."/>
    <n v="137155638.21000001"/>
    <n v="47587811"/>
    <n v="3024016.26"/>
    <n v="16764615.42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เพชรบูรณ์"/>
    <s v="11266"/>
    <s v="วิเชียรบุรี,รพท."/>
    <n v="152357667.51999998"/>
    <n v="33252416.100000001"/>
    <n v="3343704.62"/>
    <n v="21380081.76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เพชรบูรณ์"/>
    <s v="11267"/>
    <s v="ศรีเทพ,รพช."/>
    <n v="49646203.620000005"/>
    <n v="8241625.5099999998"/>
    <n v="4913754.4800000004"/>
    <n v="3288904.0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268"/>
    <s v="หนองไผ่,รพช."/>
    <n v="90281181.810000017"/>
    <n v="17768162.09"/>
    <n v="3255513.42"/>
    <n v="7296415.33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เพชรบูรณ์"/>
    <s v="11269"/>
    <s v="บึงสามพัน,รพช."/>
    <n v="62667122.610000007"/>
    <n v="12512352.550000001"/>
    <n v="7412902"/>
    <n v="3450460.3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2"/>
    <s v="เพชรบูรณ์"/>
    <s v="11270"/>
    <s v="น้ำหนาว,รพช."/>
    <n v="22264066.150000002"/>
    <n v="3279872.14"/>
    <n v="587217.41"/>
    <n v="954276.5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2"/>
    <s v="เพชรบูรณ์"/>
    <s v="11271"/>
    <s v="วังโป่ง,รพช."/>
    <n v="37675596.329999991"/>
    <n v="5662506.7800000003"/>
    <n v="1211443.45"/>
    <n v="1527767.3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เพชรบูรณ์"/>
    <s v="11272"/>
    <s v="เขาค้อ,รพช."/>
    <n v="44946112.080000006"/>
    <n v="5271838.76"/>
    <n v="4836308.8099999996"/>
    <n v="3050476.67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457"/>
    <s v="สมเด็จพระยุพราชหล่มเก่า,รพช."/>
    <n v="79234665.680000007"/>
    <n v="22350514.149999999"/>
    <n v="6231212.6500000004"/>
    <n v="5134238.8500000006"/>
    <x v="4"/>
    <x v="4"/>
    <n v="44214452.677500002"/>
    <n v="55578290.410000004"/>
    <n v="11363837.732500002"/>
    <n v="27168696.078749999"/>
    <n v="72624047.008750007"/>
    <x v="1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สุโขทัย"/>
    <s v="10724"/>
    <s v="สุโขทัย,รพท."/>
    <n v="227530767.99999997"/>
    <n v="53815619.219999999"/>
    <n v="3763780.5"/>
    <n v="44726502.81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2"/>
    <s v="สุโขทัย"/>
    <s v="10725"/>
    <s v="ศรีสังวรสุโขทัย,รพท."/>
    <n v="202711562.24999997"/>
    <n v="48867926.880000003"/>
    <n v="3256483.19"/>
    <n v="42126474.30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สุโขทัย"/>
    <s v="11244"/>
    <s v="บ้านด่านลานหอย,รพช."/>
    <n v="45967144.190000013"/>
    <n v="5966428.5800000001"/>
    <n v="1113067.25"/>
    <n v="2173617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5"/>
    <s v="คีรีมาศ,รพช."/>
    <n v="43999577.390000001"/>
    <n v="7285670.3399999999"/>
    <n v="723547"/>
    <n v="1927475.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6"/>
    <s v="กงไกรลาศ,รพช."/>
    <n v="43045519.050000004"/>
    <n v="7467548.0999999996"/>
    <n v="673359"/>
    <n v="1902326.2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7"/>
    <s v="ศรีสัชนาลัย,รพช."/>
    <n v="59069447.119999997"/>
    <n v="15855511.189999999"/>
    <n v="1109069.25"/>
    <n v="4145210.65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2"/>
    <s v="สุโขทัย"/>
    <s v="11248"/>
    <s v="สวรรคโลก,รพช."/>
    <n v="78926959.489999995"/>
    <n v="18172309.670000002"/>
    <n v="3108557.95"/>
    <n v="4771160.40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สุโขทัย"/>
    <s v="11249"/>
    <s v="ศรีนคร,รพช."/>
    <n v="29445687.550000001"/>
    <n v="4080206.55"/>
    <n v="1576089.34"/>
    <n v="1071423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สุโขทัย"/>
    <s v="11250"/>
    <s v="ทุ่งเสลี่ยม,รพช."/>
    <n v="35522928.940000013"/>
    <n v="8832399.0899999999"/>
    <n v="2479312.5"/>
    <n v="2546546.0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อุตรดิตถ์"/>
    <s v="10673"/>
    <s v="อุตรดิตถ์,รพศ."/>
    <n v="512169192.30999994"/>
    <n v="196209380.55000001"/>
    <n v="16677875.359999999"/>
    <n v="96521347.239999995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2"/>
    <s v="อุตรดิตถ์"/>
    <s v="11158"/>
    <s v="ตรอน,รพช."/>
    <n v="40375346.199999996"/>
    <n v="5601065.7599999998"/>
    <n v="3109091.25"/>
    <n v="1494366.4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59"/>
    <s v="ท่าปลา,รพช."/>
    <n v="42967206.370000005"/>
    <n v="5155959.2699999996"/>
    <n v="2137992.59"/>
    <n v="1124372.45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0"/>
    <s v="น้ำปาด,รพช."/>
    <n v="46180957.169999994"/>
    <n v="6733771.2999999998"/>
    <n v="3887371.34"/>
    <n v="1785865.4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อุตรดิตถ์"/>
    <s v="11161"/>
    <s v="ฟากท่า,รพช."/>
    <n v="25957353.130000006"/>
    <n v="1508648.6"/>
    <n v="1640648.65"/>
    <n v="810574.6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2"/>
    <s v="บ้านโคก,รพช."/>
    <n v="25957221.849999998"/>
    <n v="2605777.39"/>
    <n v="1579877.5"/>
    <n v="650858.189999999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3"/>
    <s v="พิชัย,รพช."/>
    <n v="57202150.639999986"/>
    <n v="11783057.99"/>
    <n v="4803622.83"/>
    <n v="3365677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2"/>
    <s v="อุตรดิตถ์"/>
    <s v="11164"/>
    <s v="ลับแล,รพช."/>
    <n v="51073213.579999998"/>
    <n v="8903409.3200000003"/>
    <n v="4883244.7300000004"/>
    <n v="2542320.7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อุตรดิตถ์"/>
    <s v="11165"/>
    <s v="ทองแสนขัน,รพช."/>
    <n v="34250856.709999993"/>
    <n v="4154833.55"/>
    <n v="1728062.85"/>
    <n v="909160.6200000001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กำแพงเพชร"/>
    <s v="10721"/>
    <s v="กำแพงเพชร,รพท."/>
    <n v="405709800.60000002"/>
    <n v="130065356"/>
    <n v="20772272"/>
    <n v="64306266.27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3"/>
    <s v="กำแพงเพชร"/>
    <s v="11228"/>
    <s v="ทุ่งโพธิ์ทะเล,รพช."/>
    <n v="19672818.010000005"/>
    <n v="2904345.4"/>
    <n v="3108395"/>
    <n v="805737.419999999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1"/>
    <n v="440481.15499999997"/>
    <n v="965411.89500000002"/>
    <n v="524930.74"/>
    <n v="-346914.95500000002"/>
    <n v="1752808.0049999999"/>
    <x v="0"/>
  </r>
  <r>
    <n v="3"/>
    <s v="กำแพงเพชร"/>
    <s v="11229"/>
    <s v="ไทรงาม,รพช."/>
    <n v="38230786.220000014"/>
    <n v="6393542.0599999996"/>
    <n v="4644800.5"/>
    <n v="1475534.2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กำแพงเพชร"/>
    <s v="11230"/>
    <s v="คลองลาน,รพช."/>
    <n v="49219728.04999999"/>
    <n v="10264931.939999999"/>
    <n v="11314378.4"/>
    <n v="3835896.6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3"/>
    <s v="กำแพงเพชร"/>
    <s v="11231"/>
    <s v="ขาณุวรลักษบุรี,รพช."/>
    <n v="77433844.13000001"/>
    <n v="20641370.710000001"/>
    <n v="13201180.9"/>
    <n v="6345375.84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3"/>
    <s v="กำแพงเพชร"/>
    <s v="11232"/>
    <s v="คลองขลุง,รพช."/>
    <n v="60922564.850000001"/>
    <n v="19505360.32"/>
    <n v="12263018"/>
    <n v="5594756.2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1"/>
    <n v="3202010.66"/>
    <n v="4896174.01"/>
    <n v="1694163.3499999996"/>
    <n v="660765.63500000071"/>
    <n v="7437419.0349999992"/>
    <x v="0"/>
  </r>
  <r>
    <n v="3"/>
    <s v="กำแพงเพชร"/>
    <s v="11233"/>
    <s v="พรานกระต่าย,รพช."/>
    <n v="49647777.780000001"/>
    <n v="6951210.9199999999"/>
    <n v="6386384"/>
    <n v="2899549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กำแพงเพชร"/>
    <s v="11234"/>
    <s v="ลานกระบือ,รพช."/>
    <n v="40349738.200000003"/>
    <n v="8070253.7199999997"/>
    <n v="8682488.5"/>
    <n v="2174694.78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1235"/>
    <s v="ทรายทองวัฒนา,รพช."/>
    <n v="33527873.450000003"/>
    <n v="5000350.43"/>
    <n v="5240896"/>
    <n v="2364936.07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1236"/>
    <s v="ปางศิลาทอง,รพช."/>
    <n v="27890770.150000002"/>
    <n v="5094983.6900000004"/>
    <n v="5996741.8099999996"/>
    <n v="1933454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4135"/>
    <s v="บึงสามัคคี,รพช."/>
    <n v="28489798.060000002"/>
    <n v="4186228.26"/>
    <n v="4843233"/>
    <n v="1272568.7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28010"/>
    <s v="โกสัมพีนคร,รพช."/>
    <n v="21421690.680000003"/>
    <n v="3809023.99"/>
    <n v="2960173"/>
    <n v="1550798.309999999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ชัยนาท"/>
    <s v="10694"/>
    <s v="ชัยนาทนเรนทร,รพท."/>
    <n v="255341088.09000006"/>
    <n v="73885781.019999996"/>
    <n v="9755937.0600000005"/>
    <n v="35859473.7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3"/>
    <s v="ชัยนาท"/>
    <s v="10802"/>
    <s v="มโนรมย์,รพช."/>
    <n v="32173628.550000004"/>
    <n v="4427145.8099999996"/>
    <n v="1538213.64"/>
    <n v="1410544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3"/>
    <s v="วัดสิงห์,รพช."/>
    <n v="32386658.609999999"/>
    <n v="3877585.35"/>
    <n v="1034948"/>
    <n v="1011631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4"/>
    <s v="สรรพยา,รพช."/>
    <n v="33415105.809999999"/>
    <n v="4770678.71"/>
    <n v="2739238.5"/>
    <n v="1254619.7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5"/>
    <s v="สรรคบุรี,รพช."/>
    <n v="58189832.850000016"/>
    <n v="11443691.880000001"/>
    <n v="3743614.9"/>
    <n v="4002041.6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ชัยนาท"/>
    <s v="10806"/>
    <s v="หันคา,รพช."/>
    <n v="44158302.890000008"/>
    <n v="9357861.4800000004"/>
    <n v="3983507.65"/>
    <n v="2273166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ชัยนาท"/>
    <s v="27974"/>
    <s v="หนองมะโมง,รพช."/>
    <n v="20099405.009999998"/>
    <n v="3308381.09"/>
    <n v="1675393.9"/>
    <n v="974604.0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ชัยนาท"/>
    <s v="27975"/>
    <s v="เนินขาม,รพช."/>
    <n v="10863023.57"/>
    <n v="2443909.4500000002"/>
    <n v="942938"/>
    <n v="358048.2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นครสวรรค์"/>
    <s v="10675"/>
    <s v="สวรรค์ประชารักษ์,รพศ."/>
    <n v="623652628.40999985"/>
    <n v="340610674.31999999"/>
    <n v="24258457.760000002"/>
    <n v="134775055.42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3"/>
    <s v="นครสวรรค์"/>
    <s v="11209"/>
    <s v="โกรกพระ,รพช."/>
    <n v="36839276.330000006"/>
    <n v="4963939.76"/>
    <n v="691531.3"/>
    <n v="1884718.2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10"/>
    <s v="ชุมแสง,รพช."/>
    <n v="54142317.969999999"/>
    <n v="11509934.48"/>
    <n v="1059557.3999999999"/>
    <n v="4586248.9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นครสวรรค์"/>
    <s v="11211"/>
    <s v="หนองบัว,รพช."/>
    <n v="49168804.139999993"/>
    <n v="9833536.1099999994"/>
    <n v="2428031.7000000002"/>
    <n v="4252652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3"/>
    <s v="นครสวรรค์"/>
    <s v="11212"/>
    <s v="บรรพตพิสัย,รพช."/>
    <n v="76074623.909999996"/>
    <n v="15754292.74"/>
    <n v="2322772.14"/>
    <n v="3768737.4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3"/>
    <s v="นครสวรรค์"/>
    <s v="11213"/>
    <s v="เก้าเลี้ยว,รพช."/>
    <n v="34743521.120000012"/>
    <n v="5212289.43"/>
    <n v="1510402.55"/>
    <n v="1367168.2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14"/>
    <s v="ตาคลี,รพช."/>
    <n v="85970404.789999977"/>
    <n v="18038120.140000001"/>
    <n v="6863056.4100000001"/>
    <n v="8669939.490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3"/>
    <s v="นครสวรรค์"/>
    <s v="11215"/>
    <s v="ท่าตะโก,รพช."/>
    <n v="52606967.510000013"/>
    <n v="13451348.5"/>
    <n v="376377"/>
    <n v="27512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นครสวรรค์"/>
    <s v="11216"/>
    <s v="ไพศาลี,รพช."/>
    <n v="51075581.490000002"/>
    <n v="9279550.9600000009"/>
    <n v="1868580.56"/>
    <n v="2436010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11217"/>
    <s v="พยุหะคีรี,รพช."/>
    <n v="36958956.780000009"/>
    <n v="8369922.3600000003"/>
    <n v="1002880"/>
    <n v="1601236.0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11218"/>
    <s v="ลาดยาว,รพช."/>
    <n v="81336908.830000013"/>
    <n v="20084120.5"/>
    <n v="2200472.25"/>
    <n v="11345827.9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นครสวรรค์"/>
    <s v="11219"/>
    <s v="ตากฟ้า,รพช."/>
    <n v="39731844.969999999"/>
    <n v="6215437.7199999997"/>
    <n v="1666386.9"/>
    <n v="2032437.55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20"/>
    <s v="แม่วงก์,รพช."/>
    <n v="31991959.490000002"/>
    <n v="7824147.6900000004"/>
    <n v="4692846.03"/>
    <n v="1603847.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40749"/>
    <s v="ชุมตาบง,รพช."/>
    <n v="19679844.230000004"/>
    <n v="3145799.01"/>
    <n v="1328780.2"/>
    <n v="940270.7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พิจิตร"/>
    <s v="10726"/>
    <s v="พิจิตร,รพท."/>
    <n v="342990061.81999999"/>
    <n v="120401552.45999999"/>
    <n v="27049817.870000001"/>
    <n v="62698490.039999999"/>
    <x v="10"/>
    <x v="10"/>
    <n v="202237035.05250007"/>
    <n v="246228016.66999996"/>
    <n v="43990981.617499888"/>
    <n v="136250562.62625024"/>
    <n v="312214489.09624982"/>
    <x v="1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1"/>
    <n v="27180948.702500001"/>
    <n v="40777818.969999999"/>
    <n v="13596870.267499998"/>
    <n v="6785643.3012500033"/>
    <n v="61173124.371249996"/>
    <x v="1"/>
  </r>
  <r>
    <n v="3"/>
    <s v="พิจิตร"/>
    <s v="11258"/>
    <s v="วังทรายพูน,รพช."/>
    <n v="30529925.699999999"/>
    <n v="4559356.9400000004"/>
    <n v="1240567"/>
    <n v="1425523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259"/>
    <s v="โพธิ์ประทับช้าง,รพช."/>
    <n v="31426933.580000006"/>
    <n v="6024957.4800000004"/>
    <n v="1485154.71"/>
    <n v="1727097.42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พิจิตร"/>
    <s v="11260"/>
    <s v="บางมูลนาก,รพช."/>
    <n v="75302296.180000007"/>
    <n v="19747513.829999998"/>
    <n v="3996556.51"/>
    <n v="16741000.61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พิจิตร"/>
    <s v="11261"/>
    <s v="โพทะเล,รพช."/>
    <n v="40654398.499999985"/>
    <n v="6167574.46"/>
    <n v="1961270.85"/>
    <n v="1860316.13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พิจิตร"/>
    <s v="11262"/>
    <s v="สามง่าม,รพช."/>
    <n v="33033721.869999997"/>
    <n v="6787502.0199999996"/>
    <n v="2099099.86"/>
    <n v="1968132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263"/>
    <s v="ทับคล้อ,รพช."/>
    <n v="34415445.649999999"/>
    <n v="5820206.1699999999"/>
    <n v="1839994.94"/>
    <n v="1225188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456"/>
    <s v="สมเด็จพระยุพราชตะพานหิน,รพช."/>
    <n v="86640648.459999993"/>
    <n v="28913564.239999998"/>
    <n v="6048271.3600000003"/>
    <n v="16535146.52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1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พิจิตร"/>
    <s v="11631"/>
    <s v="วชิรบารมี,รพช."/>
    <n v="31569898.239999998"/>
    <n v="2726081.01"/>
    <n v="1118535.28"/>
    <n v="1494210.6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27978"/>
    <s v="สากเหล็ก,รพช."/>
    <n v="16088739.610000001"/>
    <n v="3435773.52"/>
    <n v="926128.41"/>
    <n v="846834.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พิจิตร"/>
    <s v="27979"/>
    <s v="บึงนาราง,รพช."/>
    <n v="15244964.279999999"/>
    <n v="2504410.96"/>
    <n v="1315312.8999999999"/>
    <n v="758627.5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พิจิตร"/>
    <s v="27980"/>
    <s v="ดงเจริญ,รพช."/>
    <n v="15006936.640000001"/>
    <n v="3035152.38"/>
    <n v="1005339.44"/>
    <n v="1070845.379999999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อุทัยธานี"/>
    <s v="10720"/>
    <s v="อุทัยธานี,รพท."/>
    <n v="207141873.41000009"/>
    <n v="62533257.840000004"/>
    <n v="2292896.9"/>
    <n v="34240895.300000004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3"/>
    <s v="อุทัยธานี"/>
    <s v="11221"/>
    <s v="ทัพทัน,รพช."/>
    <n v="58536214.169999994"/>
    <n v="7983237.7300000004"/>
    <n v="690970"/>
    <n v="2853952.67000000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2"/>
    <s v="สว่างอารมณ์,รพช."/>
    <n v="37641663.489999995"/>
    <n v="3259722.08"/>
    <n v="560116"/>
    <n v="993266.29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อุทัยธานี"/>
    <s v="11223"/>
    <s v="หนองฉาง,รพช."/>
    <n v="63112063.410000004"/>
    <n v="14628451.1"/>
    <n v="1493828"/>
    <n v="4555924.13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4"/>
    <s v="หนองขาหย่าง,รพช."/>
    <n v="15526617.839999998"/>
    <n v="1598291.45"/>
    <n v="767483.6"/>
    <n v="338740.7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อุทัยธานี"/>
    <s v="11225"/>
    <s v="บ้านไร่,รพช."/>
    <n v="52272493.729999997"/>
    <n v="7069463.46"/>
    <n v="1002480.15"/>
    <n v="2626137.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6"/>
    <s v="ลานสัก,รพช."/>
    <n v="46404723.349999994"/>
    <n v="7447986.8600000003"/>
    <n v="1003368.6"/>
    <n v="1864707.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อุทัยธานี"/>
    <s v="11227"/>
    <s v="ห้วยคต,รพช."/>
    <n v="28246176.829999998"/>
    <n v="3136338.3"/>
    <n v="955248.8"/>
    <n v="857413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นครนายก"/>
    <s v="10698"/>
    <s v="นครนายก,รพท."/>
    <n v="238248705.43000004"/>
    <n v="81525769.230000004"/>
    <n v="5361006.8"/>
    <n v="41474832.759999998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นครนายก"/>
    <s v="10863"/>
    <s v="ปากพลี,รพช."/>
    <n v="27669800.880000003"/>
    <n v="2548138.06"/>
    <n v="798203.9"/>
    <n v="972562.2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นครนายก"/>
    <s v="10864"/>
    <s v="บ้านนา,รพช."/>
    <n v="55009980.31000001"/>
    <n v="7033178.54"/>
    <n v="2660749.5"/>
    <n v="2116280.24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นครนายก"/>
    <s v="10865"/>
    <s v="องครักษ์,รพช."/>
    <n v="44194670.040000007"/>
    <n v="8090990.4900000002"/>
    <n v="2045022.9"/>
    <n v="2206418.8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นนทบุรี"/>
    <s v="10686"/>
    <s v="พระนั่งเกล้า,รพศ."/>
    <n v="528721857.68000001"/>
    <n v="346976194.35000002"/>
    <n v="46832147.880000003"/>
    <n v="151602938.06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นนทบุรี"/>
    <s v="10756"/>
    <s v="บางกรวย,รพช."/>
    <n v="58903282.420000017"/>
    <n v="9639530.0500000007"/>
    <n v="2076482.32"/>
    <n v="3331387.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นนทบุรี"/>
    <s v="10757"/>
    <s v="บางใหญ่,รพช."/>
    <n v="99387605.029999986"/>
    <n v="44743671.840000004"/>
    <n v="5289603.12"/>
    <n v="11786475.51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นนทบุรี"/>
    <s v="10758"/>
    <s v="บางบัวทอง,รพช."/>
    <n v="96112876.390000015"/>
    <n v="24574405.829999998"/>
    <n v="5623943.8799999999"/>
    <n v="12701590.95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นนทบุรี"/>
    <s v="10759"/>
    <s v="ไทรน้อย,รพช."/>
    <n v="62059399.719999991"/>
    <n v="12093370.25"/>
    <n v="2548751.6"/>
    <n v="3249247.94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นนทบุรี"/>
    <s v="10760"/>
    <s v="ปากเกร็ด,รพช."/>
    <n v="92195521.939999998"/>
    <n v="28380707.190000001"/>
    <n v="4653030.8499999996"/>
    <n v="11423609.61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1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4"/>
    <s v="นนทบุรี"/>
    <s v="28875"/>
    <s v="พิมลราช,รพช."/>
    <n v="23188306.330000002"/>
    <n v="2191502.08"/>
    <n v="2024033.5"/>
    <n v="1129781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นนทบุรี"/>
    <s v="41768"/>
    <s v="ศูนย์บริการการแพทย์นนทบุรี,รพช."/>
    <n v="41015972.539999999"/>
    <n v="14454359.539999999"/>
    <n v="435386.82"/>
    <n v="1659935.62"/>
    <x v="8"/>
    <x v="8"/>
    <n v="14715302.33"/>
    <n v="23680923.704999998"/>
    <n v="8965621.3749999981"/>
    <n v="1266870.2675000038"/>
    <n v="37129355.767499998"/>
    <x v="1"/>
    <n v="1557062.915"/>
    <n v="2574399.7549999999"/>
    <n v="1017336.8399999999"/>
    <n v="31057.655000000261"/>
    <n v="4100405.0149999997"/>
    <x v="1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ปทุมธานี"/>
    <s v="10687"/>
    <s v="ปทุมธานี,รพท."/>
    <n v="378991037.48000008"/>
    <n v="130302213.67"/>
    <n v="42148094.5"/>
    <n v="82781323.50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1"/>
    <n v="48794610.419999994"/>
    <n v="78390445.295000002"/>
    <n v="29595834.875000007"/>
    <n v="4400858.1074999794"/>
    <n v="122784197.60750002"/>
    <x v="0"/>
  </r>
  <r>
    <n v="4"/>
    <s v="ปทุมธานี"/>
    <s v="10761"/>
    <s v="คลองหลวง,รพช."/>
    <n v="66040384.649999984"/>
    <n v="16380483.140000001"/>
    <n v="4618302.29"/>
    <n v="2877933.7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ปทุมธานี"/>
    <s v="10762"/>
    <s v="ธัญบุรี,รพช."/>
    <n v="82113987.529999986"/>
    <n v="25694795.329999998"/>
    <n v="15240550.5"/>
    <n v="9290708.309999998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ปทุมธานี"/>
    <s v="10763"/>
    <s v="ประชาธิปัตย์,รพช."/>
    <n v="49202240.82"/>
    <n v="9153648.3499999996"/>
    <n v="4748786.8"/>
    <n v="5746951.41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1"/>
  </r>
  <r>
    <n v="4"/>
    <s v="ปทุมธานี"/>
    <s v="10764"/>
    <s v="หนองเสือ,รพช."/>
    <n v="39639554.349999994"/>
    <n v="7607931.8099999996"/>
    <n v="2266810.5"/>
    <n v="2590159.50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ปทุมธานี"/>
    <s v="10765"/>
    <s v="ลาดหลุมแก้ว,รพช."/>
    <n v="40916339.279999994"/>
    <n v="6391645.9900000002"/>
    <n v="1835465"/>
    <n v="2023560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ปทุมธานี"/>
    <s v="10766"/>
    <s v="ลำลูกกา,รพช."/>
    <n v="52397167.289999992"/>
    <n v="5370967.1399999997"/>
    <n v="3464251.3"/>
    <n v="4137479.67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ปทุมธานี"/>
    <s v="10767"/>
    <s v="สามโคก,รพช."/>
    <n v="33911795.930000007"/>
    <n v="4369662.17"/>
    <n v="1654827.29"/>
    <n v="1474718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660"/>
    <s v="พระนครศรีอยุธยา,รพศ."/>
    <n v="450451051.16999996"/>
    <n v="181962664.33000001"/>
    <n v="29011927.550000001"/>
    <n v="75081569.71000000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พระนครศรีอยุธยา"/>
    <s v="10688"/>
    <s v="เสนา,รพท."/>
    <n v="164566456.96000004"/>
    <n v="42494939.710000001"/>
    <n v="10739898.01"/>
    <n v="28171789.70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พระนครศรีอยุธยา"/>
    <s v="10768"/>
    <s v="ท่าเรือ,รพช."/>
    <n v="40507129.11999999"/>
    <n v="5783416.0199999996"/>
    <n v="3742993"/>
    <n v="1733105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69"/>
    <s v="สมเด็จพระสังฆราชเจ้า กรมหลวงชินวราลงกรณ (วาสนมหาเถร),รพช."/>
    <n v="30486425"/>
    <n v="6060136.7999999998"/>
    <n v="942664.5"/>
    <n v="1411821.9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0"/>
    <s v="บางไทร(พระนครศรีอยุธยา),รพช."/>
    <n v="29351513.280000005"/>
    <n v="3955006.58"/>
    <n v="3340108.25"/>
    <n v="1308502.7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1"/>
    <s v="บางบาล,รพช."/>
    <n v="24561572.27"/>
    <n v="2213516.96"/>
    <n v="1860728.03"/>
    <n v="994288.409999999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2"/>
    <s v="บางปะอิน,รพช."/>
    <n v="83118154.469999984"/>
    <n v="19758181.25"/>
    <n v="8199235"/>
    <n v="14716039.38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4"/>
    <s v="พระนครศรีอยุธยา"/>
    <s v="10773"/>
    <s v="บางปะหัน,รพช."/>
    <n v="34393869.900000006"/>
    <n v="4486858.25"/>
    <n v="2662725"/>
    <n v="1780594.6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4"/>
    <s v="ผักไห่,รพช."/>
    <n v="29871183.229999993"/>
    <n v="3873743.19"/>
    <n v="1674538.99"/>
    <n v="1014744.0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5"/>
    <s v="ภาชี,รพช."/>
    <n v="33992997.25999999"/>
    <n v="4490022.41"/>
    <n v="1877542.19"/>
    <n v="1284693.4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6"/>
    <s v="ลาดบัวหลวง,รพช."/>
    <n v="34420873.140000001"/>
    <n v="4996203.91"/>
    <n v="624981.1"/>
    <n v="1148942.35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7"/>
    <s v="วังน้อย,รพช."/>
    <n v="51943266.229999997"/>
    <n v="11316963.43"/>
    <n v="6225275.1500000004"/>
    <n v="5012218.6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8"/>
    <s v="บางซ้าย,รพช."/>
    <n v="18165136.299999997"/>
    <n v="1695073.75"/>
    <n v="814588"/>
    <n v="334448.32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พระนครศรีอยุธยา"/>
    <s v="10779"/>
    <s v="อุทัย,รพช."/>
    <n v="44930027.569999993"/>
    <n v="4713580.26"/>
    <n v="2217636.25"/>
    <n v="2138602.8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พระนครศรีอยุธยา"/>
    <s v="10780"/>
    <s v="มหาราช,รพช."/>
    <n v="22940578.400000002"/>
    <n v="2243550.31"/>
    <n v="1285505.97"/>
    <n v="1656884.7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81"/>
    <s v="บ้านแพรก,รพช."/>
    <n v="23532378.640000001"/>
    <n v="2469518.37"/>
    <n v="803719.5"/>
    <n v="5666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ลพบุรี"/>
    <s v="10690"/>
    <s v="พระนารายณ์มหาราช,รพท."/>
    <n v="358373317.00999999"/>
    <n v="153790344.50999999"/>
    <n v="15458889.720000001"/>
    <n v="55807801.3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4"/>
    <s v="ลพบุรี"/>
    <s v="10691"/>
    <s v="บ้านหมี่,รพท."/>
    <n v="143065594.13"/>
    <n v="22094849.039999999"/>
    <n v="1794380.6"/>
    <n v="11483545.21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ลพบุรี"/>
    <s v="10789"/>
    <s v="พัฒนานิคม,รพช."/>
    <n v="50374298.000000015"/>
    <n v="9924688.5999999996"/>
    <n v="4908813.3899999997"/>
    <n v="3284208.65000000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ลพบุรี"/>
    <s v="10790"/>
    <s v="โคกสำโรง,รพช."/>
    <n v="70760529.350000009"/>
    <n v="16427073.550000001"/>
    <n v="7072690.9199999999"/>
    <n v="11931141.62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ลพบุรี"/>
    <s v="10791"/>
    <s v="ชัยบาดาล,รพช."/>
    <n v="94340196.489999995"/>
    <n v="21385805.879999999"/>
    <n v="8987939.5800000001"/>
    <n v="14563477.2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ลพบุรี"/>
    <s v="10792"/>
    <s v="ท่าวุ้ง,รพช."/>
    <n v="39824568.660000004"/>
    <n v="4861904.26"/>
    <n v="477110"/>
    <n v="1889949.3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3"/>
    <s v="ท่าหลวง,รพช."/>
    <n v="41284023.179999992"/>
    <n v="2113997.5699999998"/>
    <n v="1451728"/>
    <n v="1269246.52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4"/>
    <s v="สระโบสถ์,รพช."/>
    <n v="22977426.089999996"/>
    <n v="2292912.48"/>
    <n v="1782548.5"/>
    <n v="1261400.0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5"/>
    <s v="โคกเจริญ,รพช."/>
    <n v="24841407.800000004"/>
    <n v="2953319.92"/>
    <n v="1871237.53"/>
    <n v="1055844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6"/>
    <s v="ลำสนธิ,รพช."/>
    <n v="27556048.069999997"/>
    <n v="3714074.63"/>
    <n v="1865318.5"/>
    <n v="1057477.5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7"/>
    <s v="หนองม่วง,รพช."/>
    <n v="33843638.129999995"/>
    <n v="4020511.41"/>
    <n v="2305506.85"/>
    <n v="1330596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661"/>
    <s v="สระบุรี,รพศ."/>
    <n v="518295689.33999997"/>
    <n v="286465076.19"/>
    <n v="10967049.15"/>
    <n v="148704814.8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สระบุรี"/>
    <s v="10695"/>
    <s v="พระพุทธบาท,รพท."/>
    <n v="207686394.85999998"/>
    <n v="47795278.409999996"/>
    <n v="4199167.6399999997"/>
    <n v="27196852.79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สระบุรี"/>
    <s v="10807"/>
    <s v="แก่งคอย,รพช."/>
    <n v="67339806.019999996"/>
    <n v="13031262.99"/>
    <n v="7227191.8600000003"/>
    <n v="3922873.7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สระบุรี"/>
    <s v="10808"/>
    <s v="หนองแค,รพช."/>
    <n v="46366507.310000002"/>
    <n v="6865024.6600000001"/>
    <n v="1997218.5"/>
    <n v="1539180.9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สระบุรี"/>
    <s v="10809"/>
    <s v="วิหารแดง,รพช."/>
    <n v="36572706.440000013"/>
    <n v="4359424.1399999997"/>
    <n v="3594258.03"/>
    <n v="3061336.59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4"/>
    <s v="สระบุรี"/>
    <s v="10810"/>
    <s v="หนองแซง,รพช."/>
    <n v="22455403.400000002"/>
    <n v="2451819.0499999998"/>
    <n v="593264.43999999994"/>
    <n v="929982.7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1"/>
    <s v="บ้านหมอ,รพช."/>
    <n v="32372641.919999998"/>
    <n v="3960155.42"/>
    <n v="1897151.89"/>
    <n v="1254879.163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2"/>
    <s v="ดอนพุด,รพช."/>
    <n v="22057724.839999996"/>
    <n v="1718330.01"/>
    <n v="1214196.31"/>
    <n v="485963.8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สระบุรี"/>
    <s v="10813"/>
    <s v="หนองโดน,รพช."/>
    <n v="27866097.960000001"/>
    <n v="6584040.0800000001"/>
    <n v="834988.54"/>
    <n v="958261.549999999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1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สระบุรี"/>
    <s v="10814"/>
    <s v="เสาไห้เฉลิมพระเกียรติ ๘๐ พรรษา,รพช."/>
    <n v="38513938.420000002"/>
    <n v="3889738.02"/>
    <n v="1748342.6"/>
    <n v="1959275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5"/>
    <s v="มวกเหล็ก,รพช."/>
    <n v="43490320.940000005"/>
    <n v="4939025.87"/>
    <n v="3167680.6"/>
    <n v="2363470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สระบุรี"/>
    <s v="10816"/>
    <s v="วังม่วงสัทธรรม,รพช."/>
    <n v="33754641.079999998"/>
    <n v="3657479.64"/>
    <n v="1336018"/>
    <n v="1330016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692"/>
    <s v="สิงห์บุรี,รพท."/>
    <n v="220481832.11999992"/>
    <n v="69049275.150000006"/>
    <n v="5906017.4000000004"/>
    <n v="24132498.03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สิงห์บุรี"/>
    <s v="10693"/>
    <s v="อินทร์บุรี,รพท."/>
    <n v="135518483.78"/>
    <n v="25406121.640000001"/>
    <n v="3352677.14"/>
    <n v="15210420.5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สิงห์บุรี"/>
    <s v="10798"/>
    <s v="บางระจัน,รพช."/>
    <n v="30371280.509999998"/>
    <n v="3644863.16"/>
    <n v="941232.25"/>
    <n v="1043859.8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799"/>
    <s v="ค่ายบางระจัน,รพช."/>
    <n v="29708792.420000002"/>
    <n v="3536695.76"/>
    <n v="707438.35"/>
    <n v="761585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800"/>
    <s v="พรหมบุรี,รพช."/>
    <n v="28158203.379999999"/>
    <n v="2404611.85"/>
    <n v="755171.7"/>
    <n v="985461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801"/>
    <s v="ท่าช้าง,รพช."/>
    <n v="31683278.319999997"/>
    <n v="2830166.05"/>
    <n v="482762.61"/>
    <n v="857793.2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689"/>
    <s v="อ่างทอง,รพท."/>
    <n v="228559381.08000001"/>
    <n v="72349269.640000001"/>
    <n v="16436175.01"/>
    <n v="33875727.0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อ่างทอง"/>
    <s v="10782"/>
    <s v="ไชโย,รพช."/>
    <n v="29489147.459999997"/>
    <n v="3196009.06"/>
    <n v="1592269.75"/>
    <n v="690731.08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4"/>
    <s v="ป่าโมก,รพช."/>
    <n v="39514820.520000011"/>
    <n v="4889612.28"/>
    <n v="2133297.9500000002"/>
    <n v="1811094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5"/>
    <s v="โพธิ์ทอง,รพช."/>
    <n v="50170469.349999994"/>
    <n v="7098260.5800000001"/>
    <n v="2521123"/>
    <n v="3275480.09999999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อ่างทอง"/>
    <s v="10786"/>
    <s v="แสวงหา,รพช."/>
    <n v="35008281.399999991"/>
    <n v="4805064.29"/>
    <n v="2123458.2799999998"/>
    <n v="990156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7"/>
    <s v="วิเศษชัยชาญ,รพช."/>
    <n v="67603593.659999996"/>
    <n v="10765590.300000001"/>
    <n v="2801950.81"/>
    <n v="3623546.1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อ่างทอง"/>
    <s v="10788"/>
    <s v="สามโก้,รพช."/>
    <n v="27104629.700000003"/>
    <n v="3940090.09"/>
    <n v="799428.7"/>
    <n v="929973.1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5"/>
    <s v="กาญจนบุรี"/>
    <s v="10731"/>
    <s v="พหลพลพยุหเสนา,รพท."/>
    <n v="389290360.80000007"/>
    <n v="168328784.34"/>
    <n v="26051290.649999999"/>
    <n v="81853724.390000015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5"/>
    <s v="กาญจนบุรี"/>
    <s v="10732"/>
    <s v="มะการักษ์,รพท."/>
    <n v="200283220.51999998"/>
    <n v="46973881.659999996"/>
    <n v="7078135.5899999999"/>
    <n v="31780964.24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กาญจนบุรี"/>
    <s v="11278"/>
    <s v="ไทรโยค,รพช."/>
    <n v="35248972.349999994"/>
    <n v="6301638.79"/>
    <n v="1462576.5"/>
    <n v="1671767.82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79"/>
    <s v="สมเด็จพระปิยมหาราชรมณียเขต,รพช."/>
    <n v="24793446.489999995"/>
    <n v="2670153.2200000002"/>
    <n v="1122453"/>
    <n v="814377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0"/>
    <s v="บ่อพลอย,รพช."/>
    <n v="53651875.330000006"/>
    <n v="10203282.9"/>
    <n v="4677400.63"/>
    <n v="2616168.25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กาญจนบุรี"/>
    <s v="11281"/>
    <s v="ท่ากระดาน,รพช."/>
    <n v="17945096.32"/>
    <n v="1548379.8"/>
    <n v="781945.25"/>
    <n v="585230.560000000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2"/>
    <s v="สมเด็จพระสังฆราชองค์ที่๑๙,รพช."/>
    <n v="100668321.97"/>
    <n v="24060326.280000001"/>
    <n v="4901261.97"/>
    <n v="10021437.20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กาญจนบุรี"/>
    <s v="11283"/>
    <s v="ทองผาภูมิ,รพช."/>
    <n v="61429328.119999997"/>
    <n v="16431883.460000001"/>
    <n v="4477345.25"/>
    <n v="11457041.4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กาญจนบุรี"/>
    <s v="11284"/>
    <s v="สังขละบุรี,รพช."/>
    <n v="34432796.829999998"/>
    <n v="7025879.7599999998"/>
    <n v="2671434.75"/>
    <n v="2744089.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กาญจนบุรี"/>
    <s v="11285"/>
    <s v="เจ้าคุณไพบูลย์พนมทวน,รพช."/>
    <n v="52937901.689999998"/>
    <n v="9713138.5600000005"/>
    <n v="3077591"/>
    <n v="3431109.3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กาญจนบุรี"/>
    <s v="11286"/>
    <s v="เลาขวัญ,รพช."/>
    <n v="37932036.800000012"/>
    <n v="6582991.6200000001"/>
    <n v="2835141.75"/>
    <n v="2379435.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กาญจนบุรี"/>
    <s v="11287"/>
    <s v="ด่านมะขามเตี้ย,รพช."/>
    <n v="33263217.559999999"/>
    <n v="6204433.7699999996"/>
    <n v="453422.5"/>
    <n v="1790646.7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8"/>
    <s v="สถานพระบารมี,รพช."/>
    <n v="26329587.189999998"/>
    <n v="2265259.36"/>
    <n v="685113.75"/>
    <n v="991078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4136"/>
    <s v="ศุกร์ศิริศรีสวัสดิ์,รพช."/>
    <n v="13282065.259999998"/>
    <n v="880821.87"/>
    <n v="474025.5"/>
    <n v="205236.3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5"/>
    <s v="กาญจนบุรี"/>
    <s v="21948"/>
    <s v="ห้วยกระเจาเฉลิมพระเกียรติ ๘๐ พรรษา,รพช."/>
    <n v="26741293.489999998"/>
    <n v="4043903.13"/>
    <n v="3784977.3"/>
    <n v="1842405.4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41701"/>
    <s v="หนองปรือ,รพช."/>
    <n v="11375133.499999998"/>
    <n v="2490708.35"/>
    <n v="1261470.3"/>
    <n v="1286127.45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5"/>
    <s v="นครปฐม"/>
    <s v="10679"/>
    <s v="นครปฐม,รพศ."/>
    <n v="620505209.03999996"/>
    <n v="315013238.41000003"/>
    <n v="42319815.75"/>
    <n v="169289150.23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นครปฐม"/>
    <s v="11297"/>
    <s v="กำแพงแสน,รพช."/>
    <n v="80452565.290000007"/>
    <n v="26758917.859999999"/>
    <n v="5972748.0099999998"/>
    <n v="8815492.40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นครปฐม"/>
    <s v="11298"/>
    <s v="นครชัยศรี,รพช."/>
    <n v="45091856.400000006"/>
    <n v="10855915.76"/>
    <n v="2594726.7000000002"/>
    <n v="4986762.6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5"/>
    <s v="นครปฐม"/>
    <s v="11299"/>
    <s v="ห้วยพลู,รพช."/>
    <n v="55675123.190000005"/>
    <n v="8042100.9400000004"/>
    <n v="3151327.97"/>
    <n v="3229918.4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นครปฐม"/>
    <s v="11300"/>
    <s v="ดอนตูม,รพช."/>
    <n v="43923610.269999996"/>
    <n v="9898212.0199999996"/>
    <n v="763604"/>
    <n v="9917233.619999999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5"/>
    <s v="นครปฐม"/>
    <s v="11301"/>
    <s v="บางเลน,รพช."/>
    <n v="41850354.829999998"/>
    <n v="11276434.189999999"/>
    <n v="2939280.56"/>
    <n v="4687246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นครปฐม"/>
    <s v="11302"/>
    <s v="สามพราน,รพช."/>
    <n v="120532761.91000001"/>
    <n v="36451571.130000003"/>
    <n v="10822461.6"/>
    <n v="22387032.07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นครปฐม"/>
    <s v="11303"/>
    <s v="พุทธมณฑล,รพช."/>
    <n v="34164983.330000006"/>
    <n v="6356158.3700000001"/>
    <n v="2264135.56"/>
    <n v="1299649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นครปฐม"/>
    <s v="13819"/>
    <s v="หลวงพ่อเปิ่น,รพช."/>
    <n v="39265427.150000006"/>
    <n v="5276031.7699999996"/>
    <n v="2300687.0299999998"/>
    <n v="1930115.8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ประจวบคีรีขันธ์"/>
    <s v="10737"/>
    <s v="ประจวบคีรีขันธ์,รพท."/>
    <n v="208478207.77000001"/>
    <n v="70726893.180000007"/>
    <n v="3681678.5"/>
    <n v="3250851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ประจวบคีรีขันธ์"/>
    <s v="11315"/>
    <s v="กุยบุรี,รพช."/>
    <n v="36331983.75"/>
    <n v="4406509.79"/>
    <n v="932452.8"/>
    <n v="1361125.01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ประจวบคีรีขันธ์"/>
    <s v="11316"/>
    <s v="ทับสะแก,รพช."/>
    <n v="47058461.160000004"/>
    <n v="7632443.4400000004"/>
    <n v="691214.94"/>
    <n v="2745157.4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ประจวบคีรีขันธ์"/>
    <s v="11317"/>
    <s v="บางสะพาน,รพท."/>
    <n v="108994175.67999999"/>
    <n v="24650967.760000002"/>
    <n v="2143991.21"/>
    <n v="25330547.16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ประจวบคีรีขันธ์"/>
    <s v="11318"/>
    <s v="บางสะพานน้อย,รพช."/>
    <n v="35073771.419999994"/>
    <n v="3670087.23"/>
    <n v="713881.8"/>
    <n v="2026823.0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ประจวบคีรีขันธ์"/>
    <s v="11319"/>
    <s v="ปราณบุรี,รพช."/>
    <n v="56921159.07"/>
    <n v="11254206.800000001"/>
    <n v="394576.74"/>
    <n v="3049435.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ประจวบคีรีขันธ์"/>
    <s v="11320"/>
    <s v="หัวหิน,รพท."/>
    <n v="301458907.50999999"/>
    <n v="139460453.75999999"/>
    <n v="19969999.890000001"/>
    <n v="89414817.5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5"/>
    <s v="ประจวบคีรีขันธ์"/>
    <s v="11321"/>
    <s v="สามร้อยยอด,รพช."/>
    <n v="54671556.460000001"/>
    <n v="11287954.789999999"/>
    <n v="2685318.06"/>
    <n v="4344799.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เพชรบุรี"/>
    <s v="10736"/>
    <s v="พระจอมเกล้า,รพท."/>
    <n v="330143893.63"/>
    <n v="135282241.44"/>
    <n v="14592652.32"/>
    <n v="45865959.00999999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5"/>
    <s v="เพชรบุรี"/>
    <s v="11308"/>
    <s v="เขาย้อย,รพช."/>
    <n v="38383684.109999992"/>
    <n v="7917008.8200000003"/>
    <n v="2763019.91"/>
    <n v="1575459.7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เพชรบุรี"/>
    <s v="11309"/>
    <s v="หนองหญ้าปล้อง,รพช."/>
    <n v="35668634.07"/>
    <n v="2732527.86"/>
    <n v="1576852.41"/>
    <n v="1427987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เพชรบุรี"/>
    <s v="11310"/>
    <s v="ชะอำ,รพช."/>
    <n v="79151399.50999999"/>
    <n v="18767913.120000001"/>
    <n v="4985527.8"/>
    <n v="5399739.839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เพชรบุรี"/>
    <s v="11311"/>
    <s v="ท่ายาง,รพช."/>
    <n v="71493019.069999963"/>
    <n v="15608184.98"/>
    <n v="6035635.3899999997"/>
    <n v="4330489.2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เพชรบุรี"/>
    <s v="11312"/>
    <s v="บ้านลาด,รพช."/>
    <n v="49170587.069999993"/>
    <n v="8186963.29"/>
    <n v="4056257.21"/>
    <n v="2100111.4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เพชรบุรี"/>
    <s v="11313"/>
    <s v="บ้านแหลม,รพช."/>
    <n v="40454110.440000005"/>
    <n v="6798656.8799999999"/>
    <n v="2513410.75"/>
    <n v="1528627.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เพชรบุรี"/>
    <s v="11314"/>
    <s v="แก่งกระจาน,รพช."/>
    <n v="38589500.969999991"/>
    <n v="5419673.1100000003"/>
    <n v="1299803.95"/>
    <n v="1603883.6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0677"/>
    <s v="ราชบุรี,รพศ."/>
    <n v="630550958.93999994"/>
    <n v="454703021.69"/>
    <n v="14095114.77"/>
    <n v="133899811.37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ราชบุรี"/>
    <s v="10728"/>
    <s v="ดำเนินสะดวก,รพท."/>
    <n v="150285684.28"/>
    <n v="28779677.890000001"/>
    <n v="4248828.12"/>
    <n v="18266726.86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ราชบุรี"/>
    <s v="10729"/>
    <s v="บ้านโป่ง,รพท."/>
    <n v="229076575.96000004"/>
    <n v="78481003.400000006"/>
    <n v="4601869.4000000004"/>
    <n v="40545481.03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ราชบุรี"/>
    <s v="10730"/>
    <s v="โพธาราม,รพท."/>
    <n v="192380633.72"/>
    <n v="46183679.439999998"/>
    <n v="7109398.5999999996"/>
    <n v="24397005.14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ราชบุรี"/>
    <s v="11273"/>
    <s v="สวนผึ้ง,รพช."/>
    <n v="44528442.059999987"/>
    <n v="7950786.8499999996"/>
    <n v="2155772.89"/>
    <n v="4669003.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5"/>
    <s v="ราชบุรี"/>
    <s v="11274"/>
    <s v="บางแพ,รพช."/>
    <n v="44589901.210000001"/>
    <n v="4909564.24"/>
    <n v="1760720"/>
    <n v="1518430.2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ราชบุรี"/>
    <s v="11275"/>
    <s v="เจ็ดเสมียน,รพช."/>
    <n v="28684485.469999999"/>
    <n v="2468491.88"/>
    <n v="1775106.22"/>
    <n v="699392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1276"/>
    <s v="ปากท่อ,รพช."/>
    <n v="50883498.210000001"/>
    <n v="6674984.3200000003"/>
    <n v="3933103.24"/>
    <n v="2296920.45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ราชบุรี"/>
    <s v="11277"/>
    <s v="วัดเพลง,รพช."/>
    <n v="33137982.509999998"/>
    <n v="4305952.8657"/>
    <n v="1314529.1200000001"/>
    <n v="1518553.867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1458"/>
    <s v="สมเด็จพระยุพราชจอมบึง,รพช."/>
    <n v="57524683.819999993"/>
    <n v="17211244.710000001"/>
    <n v="4855978.75"/>
    <n v="3664049.4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ราชบุรี"/>
    <s v="28858"/>
    <s v="บ้านคา,รพช."/>
    <n v="20640174.84"/>
    <n v="3087539.63"/>
    <n v="1820485.67"/>
    <n v="703225.8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5"/>
    <s v="สมุทรสงคราม"/>
    <s v="10735"/>
    <s v="สมเด็จพระพุทธเลิศหล้า,รพท."/>
    <n v="223109317.89000002"/>
    <n v="74939739.599999994"/>
    <n v="8957599.2899999991"/>
    <n v="27118458.98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สมุทรสงคราม"/>
    <s v="11306"/>
    <s v="นภาลัย,รพช."/>
    <n v="52784809.780000001"/>
    <n v="6643646.4000000004"/>
    <n v="1240470.3400000001"/>
    <n v="1833234.4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สมุทรสงคราม"/>
    <s v="11307"/>
    <s v="อัมพวา,รพช."/>
    <n v="32328417.469999999"/>
    <n v="4311846.8499999996"/>
    <n v="1071936.98"/>
    <n v="929340.5599999999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มุทรสาคร"/>
    <s v="10734"/>
    <s v="สมุทรสาคร,รพศ."/>
    <n v="627837144.8499999"/>
    <n v="176165267.94999999"/>
    <n v="5601024.8899999997"/>
    <n v="89299049.980000004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5"/>
    <s v="สมุทรสาคร"/>
    <s v="11304"/>
    <s v="กระทุ่มแบน,รพท."/>
    <n v="228232979.41999999"/>
    <n v="106549373.56"/>
    <n v="11825625.07"/>
    <n v="38786125.74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สุพรรณบุรี"/>
    <s v="10678"/>
    <s v="เจ้าพระยายมราช,รพศ."/>
    <n v="539484699.71000004"/>
    <n v="307092224.85000002"/>
    <n v="17377883.84"/>
    <n v="144669416.9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สุพรรณบุรี"/>
    <s v="10733"/>
    <s v="สมเด็จพระสังฆราชองค์ที่๑๗,รพท."/>
    <n v="188645792.67000002"/>
    <n v="41136559.969999999"/>
    <n v="1462670.3"/>
    <n v="18452322.19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สุพรรณบุรี"/>
    <s v="11289"/>
    <s v="เดิมบางนางบวช,รพช."/>
    <n v="68994283.409999996"/>
    <n v="29756706.870000001"/>
    <n v="2605258.4"/>
    <n v="4705727.2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1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5"/>
    <s v="สุพรรณบุรี"/>
    <s v="11290"/>
    <s v="ด่านช้าง,รพช."/>
    <n v="80708633.549999997"/>
    <n v="26996832.030000001"/>
    <n v="1432858.8"/>
    <n v="4827342.4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สุพรรณบุรี"/>
    <s v="11291"/>
    <s v="บางปลาม้า,รพช."/>
    <n v="57714389.499999985"/>
    <n v="23326428.539999999"/>
    <n v="1494646"/>
    <n v="3747733.4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ุพรรณบุรี"/>
    <s v="11292"/>
    <s v="ศรีประจันต์,รพช."/>
    <n v="49394691.876999997"/>
    <n v="20731350.170000002"/>
    <n v="898742.81"/>
    <n v="2561097.71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สุพรรณบุรี"/>
    <s v="11293"/>
    <s v="ดอนเจดีย์,รพช."/>
    <n v="54903354.720000006"/>
    <n v="19430183"/>
    <n v="3207998.86"/>
    <n v="2477015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ุพรรณบุรี"/>
    <s v="11294"/>
    <s v="สามชุก,รพช."/>
    <n v="49686131.119999997"/>
    <n v="30336735.57"/>
    <n v="1267202"/>
    <n v="7915564.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1"/>
  </r>
  <r>
    <n v="5"/>
    <s v="สุพรรณบุรี"/>
    <s v="11295"/>
    <s v="อู่ทอง,รพช."/>
    <n v="111683807.04000002"/>
    <n v="41072883.549999997"/>
    <n v="2473404.7000000002"/>
    <n v="15056117.2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สุพรรณบุรี"/>
    <s v="11296"/>
    <s v="หนองหญ้าไซ,รพช."/>
    <n v="42243218.659999989"/>
    <n v="7962912.9100000001"/>
    <n v="1096298"/>
    <n v="1611538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664"/>
    <s v="พระปกเกล้า,รพศ."/>
    <n v="637751139.38000011"/>
    <n v="289446094.00999999"/>
    <n v="54631786.990000002"/>
    <n v="152141409.39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จันทบุรี"/>
    <s v="10834"/>
    <s v="ขลุง,รพช."/>
    <n v="46661192.139999993"/>
    <n v="9927522.8300000001"/>
    <n v="3191645.38"/>
    <n v="3387053.7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35"/>
    <s v="ท่าใหม่,รพช."/>
    <n v="28167920.879999999"/>
    <n v="4491889.1100000003"/>
    <n v="470037.95"/>
    <n v="1794376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6"/>
    <s v="เขาสุกิม,รพช."/>
    <n v="29134280.639999997"/>
    <n v="4069390.2"/>
    <n v="686549.7"/>
    <n v="1186823.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7"/>
    <s v="สองพี่น้อง,รพช."/>
    <n v="29173106.349999998"/>
    <n v="3311798.51"/>
    <n v="467395"/>
    <n v="1030910.4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8"/>
    <s v="โป่งน้ำร้อน,รพช."/>
    <n v="32343289.630000006"/>
    <n v="8115631.5899999999"/>
    <n v="3750950.85"/>
    <n v="2346032.54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39"/>
    <s v="มะขาม,รพช."/>
    <n v="44181683.400000006"/>
    <n v="6048140.2199999997"/>
    <n v="2088027.36"/>
    <n v="2178065.04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40"/>
    <s v="แหลมสิงห์,รพช."/>
    <n v="35748220.859999999"/>
    <n v="5491168.96"/>
    <n v="957632.67"/>
    <n v="2060848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41"/>
    <s v="สอยดาว,รพช."/>
    <n v="60281187.18"/>
    <n v="10140677.199999999"/>
    <n v="3468392.25"/>
    <n v="3946722.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จันทบุรี"/>
    <s v="10842"/>
    <s v="แก่งหางแมว,รพช."/>
    <n v="34162678.050000004"/>
    <n v="5097602.3499999996"/>
    <n v="432791.7"/>
    <n v="1466162.5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จันทบุรี"/>
    <s v="10843"/>
    <s v="นายายอาม,รพช."/>
    <n v="34849496.200000003"/>
    <n v="4960706.63"/>
    <n v="2371089.12"/>
    <n v="1626288.8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44"/>
    <s v="เขาคิชฌกูฏ,รพช."/>
    <n v="30996883.07"/>
    <n v="5692342.8300000001"/>
    <n v="1636306.55"/>
    <n v="1452592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ฉะเชิงเทรา"/>
    <s v="10697"/>
    <s v="พุทธโสธร,รพศ."/>
    <n v="476878259.98000002"/>
    <n v="189990917.97"/>
    <n v="31175701.18"/>
    <n v="104629627.02000001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ฉะเชิงเทรา"/>
    <s v="10833"/>
    <s v="ท่าตะเกียบ,รพช."/>
    <n v="40910937.890000001"/>
    <n v="6324052.1600000001"/>
    <n v="2657553.7999999998"/>
    <n v="1598167.4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0850"/>
    <s v="บางคล้า,รพช."/>
    <n v="50400962.11999999"/>
    <n v="8381501.21"/>
    <n v="2516149.75"/>
    <n v="2302037.3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ฉะเชิงเทรา"/>
    <s v="10851"/>
    <s v="บางน้ำเปรี้ยว,รพช."/>
    <n v="67680799.090000004"/>
    <n v="11708178.17"/>
    <n v="2852006.38"/>
    <n v="3032980.1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ฉะเชิงเทรา"/>
    <s v="10852"/>
    <s v="บางปะกง,รพช."/>
    <n v="59678091.380000003"/>
    <n v="14014181.91"/>
    <n v="1947391.46"/>
    <n v="5844265.009999999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ฉะเชิงเทรา"/>
    <s v="10853"/>
    <s v="บ้านโพธิ์,รพช."/>
    <n v="31621305.379999999"/>
    <n v="7611951.7599999998"/>
    <n v="2509836.79"/>
    <n v="1497649.2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0854"/>
    <s v="พนมสารคาม,รพช."/>
    <n v="98796468.570000023"/>
    <n v="22524117.390000001"/>
    <n v="2632939"/>
    <n v="15938338.64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ฉะเชิงเทรา"/>
    <s v="10855"/>
    <s v="สนามชัยเขต,รพช."/>
    <n v="81881782.409999996"/>
    <n v="11847893.619999999"/>
    <n v="855177.95"/>
    <n v="4927705.899999999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ฉะเชิงเทรา"/>
    <s v="10856"/>
    <s v="แปลงยาว,รพช."/>
    <n v="53614037.170000002"/>
    <n v="10685291.949999999"/>
    <n v="3785225.41"/>
    <n v="2824002.92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3747"/>
    <s v="ราชสาส์น,รพช."/>
    <n v="21618928.800000001"/>
    <n v="2079498.63"/>
    <n v="456611.75"/>
    <n v="664792.949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ฉะเชิงเทรา"/>
    <s v="31327"/>
    <s v="คลองเขื่อน,รพช."/>
    <n v="16599145.800000001"/>
    <n v="2025619.44"/>
    <n v="897558.98"/>
    <n v="589010.4200000000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6"/>
    <s v="ชลบุรี"/>
    <s v="10662"/>
    <s v="ชลบุรี,รพศ."/>
    <n v="771599959.11999977"/>
    <n v="408188978.11000001"/>
    <n v="57704642.359999999"/>
    <n v="235708354.45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ชลบุรี"/>
    <s v="10817"/>
    <s v="บ้านบึง,รพช."/>
    <n v="113820627.46000001"/>
    <n v="21999297.829999998"/>
    <n v="7080746.0499999998"/>
    <n v="16108605.8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ชลบุรี"/>
    <s v="10818"/>
    <s v="หนองใหญ่,รพช."/>
    <n v="33833560.539999992"/>
    <n v="5458342.0800000001"/>
    <n v="3020463"/>
    <n v="2376836.78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19"/>
    <s v="บางละมุง,รพท."/>
    <n v="271610010.97000003"/>
    <n v="107100068.03"/>
    <n v="6373363.0800000001"/>
    <n v="68126722.81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6"/>
    <s v="ชลบุรี"/>
    <s v="10820"/>
    <s v="วัดญาณสังวราราม,รพช."/>
    <n v="34399249.369999997"/>
    <n v="3997885.25"/>
    <n v="1699814.9"/>
    <n v="1231512.38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21"/>
    <s v="พานทอง,รพช."/>
    <n v="85694295.969999984"/>
    <n v="13315918.119999999"/>
    <n v="2001427.75"/>
    <n v="5214936.73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ชลบุรี"/>
    <s v="10822"/>
    <s v="พนัสนิคม,รพท."/>
    <n v="164929952.03000003"/>
    <n v="50100723.950000003"/>
    <n v="6826255.8099999996"/>
    <n v="34114888.71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ชลบุรี"/>
    <s v="10823"/>
    <s v="แหลมฉบัง,รพช."/>
    <n v="130541437.34000002"/>
    <n v="24530570.18"/>
    <n v="10507410.08"/>
    <n v="10541140.18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ชลบุรี"/>
    <s v="10824"/>
    <s v="เกาะสีชัง,รพช."/>
    <n v="16785626.080000002"/>
    <n v="1097097.1399999999"/>
    <n v="313383.75"/>
    <n v="729585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25"/>
    <s v="สัตหีบกม.๑๐,รพช."/>
    <n v="55480327.670000017"/>
    <n v="8822656.1600000001"/>
    <n v="4806792.5999999996"/>
    <n v="1831482.410000000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ชลบุรี"/>
    <s v="10826"/>
    <s v="บ่อทอง,รพช."/>
    <n v="49815974.639999986"/>
    <n v="8309269.7199999997"/>
    <n v="1754265"/>
    <n v="2884616.8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ชลบุรี"/>
    <s v="28006"/>
    <s v="เกาะจันทร์,รพช."/>
    <n v="30048458.469999995"/>
    <n v="4368754.6900000004"/>
    <n v="879833.9"/>
    <n v="2465520.82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696"/>
    <s v="ตราด,รพท."/>
    <n v="250979450.53999999"/>
    <n v="83230685.640000001"/>
    <n v="8778918.9399999995"/>
    <n v="42643882.85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6"/>
    <s v="ตราด"/>
    <s v="10845"/>
    <s v="คลองใหญ่,รพช."/>
    <n v="34644194.829999998"/>
    <n v="3329843.39"/>
    <n v="1455556.01"/>
    <n v="519400.6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6"/>
    <s v="เขาสมิง,รพช."/>
    <n v="36099280.889999993"/>
    <n v="5125653.72"/>
    <n v="975130.53"/>
    <n v="1414811.13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ตราด"/>
    <s v="10847"/>
    <s v="บ่อไร่,รพช."/>
    <n v="29892639.84"/>
    <n v="4984330.26"/>
    <n v="880625.6"/>
    <n v="1136348.64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8"/>
    <s v="แหลมงอบ,รพช."/>
    <n v="29908931.379999999"/>
    <n v="2750863.54"/>
    <n v="321230.75"/>
    <n v="563382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9"/>
    <s v="เกาะกูด,รพช."/>
    <n v="13726868.340000002"/>
    <n v="926929.82"/>
    <n v="594253.81000000006"/>
    <n v="222592.5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6"/>
    <s v="ตราด"/>
    <s v="13816"/>
    <s v="เกาะช้าง,รพช."/>
    <n v="22677431.109999996"/>
    <n v="1416723.36"/>
    <n v="393978.76"/>
    <n v="1017747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ปราจีนบุรี"/>
    <s v="10665"/>
    <s v="เจ้าพระยาอภัยภูเบศร,รพศ."/>
    <n v="377846341.23999989"/>
    <n v="150230126.88999999"/>
    <n v="31383300.030000001"/>
    <n v="54649122.32999999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ปราจีนบุรี"/>
    <s v="10857"/>
    <s v="กบินทร์บุรี,รพท."/>
    <n v="169132060.29000002"/>
    <n v="39405637.270000003"/>
    <n v="5274941.62"/>
    <n v="21820162.3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ปราจีนบุรี"/>
    <s v="10858"/>
    <s v="นาดี,รพช."/>
    <n v="40013188.740000002"/>
    <n v="5708255.7300000004"/>
    <n v="1836606.76"/>
    <n v="1785879.8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ปราจีนบุรี"/>
    <s v="10859"/>
    <s v="บ้านสร้าง,รพช."/>
    <n v="29621215.619999997"/>
    <n v="3579710.13"/>
    <n v="1783421.5"/>
    <n v="1035340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ปราจีนบุรี"/>
    <s v="10860"/>
    <s v="ประจันตคาม,รพช."/>
    <n v="35977150.579999998"/>
    <n v="4549511.63"/>
    <n v="2429035.9"/>
    <n v="1220790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ปราจีนบุรี"/>
    <s v="10861"/>
    <s v="ศรีมหาโพธิ,รพช."/>
    <n v="55767727.109999999"/>
    <n v="7786055.3600000003"/>
    <n v="2106070.64"/>
    <n v="1483302.7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ปราจีนบุรี"/>
    <s v="10862"/>
    <s v="ศรีมโหสถ,รพช."/>
    <n v="29252165.870000005"/>
    <n v="2873236.38"/>
    <n v="1328337.3600000001"/>
    <n v="615351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10663"/>
    <s v="ระยอง,รพศ."/>
    <n v="493952601.6400001"/>
    <n v="255083079.13"/>
    <n v="12722786.119999999"/>
    <n v="115798200.39999999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ระยอง"/>
    <s v="10827"/>
    <s v="เฉลิมพระเกียรติสมเด็จพระเทพรัตนราชสุดาฯ สยามบรมราชกุมารี ระยอง,รพท."/>
    <n v="144200257.07000002"/>
    <n v="29859776.649999999"/>
    <n v="1721579.5"/>
    <n v="27227858.3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ระยอง"/>
    <s v="10828"/>
    <s v="บ้านฉาง,รพช."/>
    <n v="59351096.310000002"/>
    <n v="13925492.460000001"/>
    <n v="5448656.5999999996"/>
    <n v="5422080.01999999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ระยอง"/>
    <s v="10829"/>
    <s v="แกลง,รพท."/>
    <n v="143555738.64000002"/>
    <n v="41695434.549999997"/>
    <n v="6332611.2999999998"/>
    <n v="19990187.29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ระยอง"/>
    <s v="10830"/>
    <s v="วังจันทร์,รพช."/>
    <n v="37826873.950000003"/>
    <n v="6001211.6200000001"/>
    <n v="3749190.65"/>
    <n v="1394757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10831"/>
    <s v="บ้านค่าย,รพช."/>
    <n v="52321527.939999998"/>
    <n v="11994344.800000001"/>
    <n v="3976895.1"/>
    <n v="3379288.6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ระยอง"/>
    <s v="10832"/>
    <s v="ปลวกแดง,รพช."/>
    <n v="74811534.569999978"/>
    <n v="14256850.220000001"/>
    <n v="4469055.75"/>
    <n v="10295383.37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6"/>
    <s v="ระยอง"/>
    <s v="22734"/>
    <s v="เขาชะเมาเฉลิมพระเกียรติ ๘๐ พรรษา,รพช."/>
    <n v="25280947.170000002"/>
    <n v="3819179.02"/>
    <n v="968359.82"/>
    <n v="901749.3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23962"/>
    <s v="นิคมพัฒนา,รพช."/>
    <n v="21814736.129999999"/>
    <n v="5518997.0599999996"/>
    <n v="4301265"/>
    <n v="2628628.5699999998"/>
    <x v="4"/>
    <x v="4"/>
    <n v="44214452.677500002"/>
    <n v="55578290.410000004"/>
    <n v="11363837.732500002"/>
    <n v="27168696.078749999"/>
    <n v="72624047.008750007"/>
    <x v="1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สมุทรปราการ"/>
    <s v="10685"/>
    <s v="สมุทรปราการ,รพศ."/>
    <n v="461521231.29999989"/>
    <n v="161411878.99000001"/>
    <n v="45726278.789999999"/>
    <n v="101030538.56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สมุทรปราการ"/>
    <s v="10752"/>
    <s v="บางบ่อ,รพช."/>
    <n v="114698706.11000001"/>
    <n v="43095704.700000003"/>
    <n v="14188439.109999999"/>
    <n v="14285100.89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สมุทรปราการ"/>
    <s v="10753"/>
    <s v="บางพลี,รพท."/>
    <n v="183938504.57000002"/>
    <n v="58758937.469999999"/>
    <n v="5769494.25"/>
    <n v="37409960.59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สมุทรปราการ"/>
    <s v="10754"/>
    <s v="บางจาก,รพช."/>
    <n v="73635374.719999984"/>
    <n v="19437296.920000002"/>
    <n v="7719340.1500000004"/>
    <n v="3990665.969999999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สมุทรปราการ"/>
    <s v="10755"/>
    <s v="พระสมุทรเจดีย์สวาทยานนท์,รพช."/>
    <n v="53175776.589999996"/>
    <n v="12006153"/>
    <n v="5242924.8499999996"/>
    <n v="2187997.0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สมุทรปราการ"/>
    <s v="28785"/>
    <s v="บางเสาธง,รพช."/>
    <n v="28862549.41"/>
    <n v="5346131.67"/>
    <n v="1755630.38"/>
    <n v="1793732.4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10699"/>
    <s v="สมเด็จพระยุพราชสระแก้ว,รพท."/>
    <n v="303140144.11999995"/>
    <n v="95252536.140000001"/>
    <n v="13365934.390000001"/>
    <n v="46208471.71000000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6"/>
    <s v="สระแก้ว"/>
    <s v="10866"/>
    <s v="คลองหาด,รพช."/>
    <n v="34039232"/>
    <n v="3307464.68"/>
    <n v="804520.24"/>
    <n v="632004.6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สระแก้ว"/>
    <s v="10867"/>
    <s v="ตาพระยา,รพช."/>
    <n v="38061714.790000014"/>
    <n v="6152701.3799999999"/>
    <n v="1078347.8999999999"/>
    <n v="2363692.70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10868"/>
    <s v="วังน้ำเย็น,รพช."/>
    <n v="58294685.269999996"/>
    <n v="7371441.9400000004"/>
    <n v="2655589.81"/>
    <n v="2104443.75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สระแก้ว"/>
    <s v="10869"/>
    <s v="วัฒนานคร,รพช."/>
    <n v="62551482.059999995"/>
    <n v="9745325.6999999993"/>
    <n v="4012585.89"/>
    <n v="3207102.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สระแก้ว"/>
    <s v="10870"/>
    <s v="อรัญประเทศ,รพท."/>
    <n v="126500948.92"/>
    <n v="41453277.280000001"/>
    <n v="6162987.4400000004"/>
    <n v="20979673.55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สระแก้ว"/>
    <s v="13817"/>
    <s v="เขาฉกรรจ์,รพช."/>
    <n v="37454865.859999999"/>
    <n v="4803019.29"/>
    <n v="864348.5"/>
    <n v="1326844.6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28849"/>
    <s v="วังสมบูรณ์,รพช."/>
    <n v="24698132.380000006"/>
    <n v="2764287.49"/>
    <n v="1333086.1000000001"/>
    <n v="1437401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สระแก้ว"/>
    <s v="28850"/>
    <s v="โคกสูง,รพช."/>
    <n v="24772757.07"/>
    <n v="2829967.09"/>
    <n v="968714.55"/>
    <n v="1209537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0709"/>
    <s v="กาฬสินธุ์,รพท."/>
    <n v="452844443.23999995"/>
    <n v="117994871.52"/>
    <n v="29721275.84"/>
    <n v="82544724.69999998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7"/>
    <s v="กาฬสินธุ์"/>
    <s v="11077"/>
    <s v="นามน,รพช."/>
    <n v="38502713.879999988"/>
    <n v="5001893.1399999997"/>
    <n v="2865464.15"/>
    <n v="3416206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7"/>
    <s v="กาฬสินธุ์"/>
    <s v="11078"/>
    <s v="กมลาไสย,รพช."/>
    <n v="91345691.480000004"/>
    <n v="17839565.309999999"/>
    <n v="2646618.6"/>
    <n v="3962364.1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79"/>
    <s v="ร่องคำ,รพช."/>
    <n v="26396891.740000002"/>
    <n v="2428761.9900000002"/>
    <n v="1508566.91"/>
    <n v="1132054.1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080"/>
    <s v="เขาวง,รพช."/>
    <n v="58932765.909999996"/>
    <n v="10833556.810000001"/>
    <n v="6141527.4000000004"/>
    <n v="3317763.85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1"/>
  </r>
  <r>
    <n v="7"/>
    <s v="กาฬสินธุ์"/>
    <s v="11081"/>
    <s v="ยางตลาด,รพช."/>
    <n v="117957849.45"/>
    <n v="22117944.91"/>
    <n v="9439276.3300000001"/>
    <n v="10027827.37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82"/>
    <s v="ห้วยเม็ก,รพช."/>
    <n v="39309679.20000001"/>
    <n v="6898835.1299999999"/>
    <n v="3694269.25"/>
    <n v="2256333.5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กาฬสินธุ์"/>
    <s v="11083"/>
    <s v="สหัสขันธ์,รพช."/>
    <n v="37037366.280000001"/>
    <n v="5169158.38"/>
    <n v="1796299.2"/>
    <n v="1382590.26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084"/>
    <s v="คำม่วง,รพช."/>
    <n v="49103892.219999991"/>
    <n v="8104573.5300000003"/>
    <n v="5130240.5"/>
    <n v="1956267.0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กาฬสินธุ์"/>
    <s v="11085"/>
    <s v="ท่าคันโท,รพช."/>
    <n v="36848258.5"/>
    <n v="7939145.4100000001"/>
    <n v="5670005.5"/>
    <n v="2943384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7"/>
    <s v="กาฬสินธุ์"/>
    <s v="11086"/>
    <s v="หนองกุงศรี,รพช."/>
    <n v="48845506.639999993"/>
    <n v="9216569.4000000004"/>
    <n v="4548991"/>
    <n v="2588065.73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กาฬสินธุ์"/>
    <s v="11087"/>
    <s v="สมเด็จ,รพช."/>
    <n v="76683718.629999995"/>
    <n v="12337937.99"/>
    <n v="4293847.25"/>
    <n v="4561971.1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88"/>
    <s v="ห้วยผึ้ง,รพช."/>
    <n v="33973105.849999994"/>
    <n v="3590029.23"/>
    <n v="2150509.5"/>
    <n v="1313554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449"/>
    <s v="สมเด็จพระยุพราชกุฉินารายณ์,รพช."/>
    <n v="143436365.86999997"/>
    <n v="32670945.239999998"/>
    <n v="10324822.560000001"/>
    <n v="20463187.16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7"/>
    <s v="กาฬสินธุ์"/>
    <s v="28017"/>
    <s v="นาคู,รพช."/>
    <n v="29147365.32"/>
    <n v="5616319.4400000004"/>
    <n v="2449178.2999999998"/>
    <n v="1524749.5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28789"/>
    <s v="ฆ้องชัย,รพช."/>
    <n v="19957425.379999999"/>
    <n v="3741516.93"/>
    <n v="465027.1"/>
    <n v="1137643.5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กาฬสินธุ์"/>
    <s v="28790"/>
    <s v="ดอนจาน,รพช."/>
    <n v="18374070.68"/>
    <n v="2125475.56"/>
    <n v="1497873.29"/>
    <n v="707409.4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กาฬสินธุ์"/>
    <s v="28791"/>
    <s v="สามชัย,รพช."/>
    <n v="24400437.010000002"/>
    <n v="4170331.47"/>
    <n v="2375545.37"/>
    <n v="822498.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0670"/>
    <s v="ขอนแก่น,รพศ."/>
    <n v="1100776107"/>
    <n v="575609952.52999997"/>
    <n v="105839913.92"/>
    <n v="257177554.22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7"/>
    <s v="ขอนแก่น"/>
    <s v="10995"/>
    <s v="บ้านฝาง,รพช."/>
    <n v="43353287.06000001"/>
    <n v="7720702.6799999997"/>
    <n v="2411120.1800000002"/>
    <n v="2561927.63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ขอนแก่น"/>
    <s v="10996"/>
    <s v="พระยืน,รพช."/>
    <n v="37211041.25"/>
    <n v="5396149.1100000003"/>
    <n v="2268053.33"/>
    <n v="1834864.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0997"/>
    <s v="หนองเรือ,รพช."/>
    <n v="71598741.030000001"/>
    <n v="10484126.359999999"/>
    <n v="5814587.8300000001"/>
    <n v="4829323.9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0998"/>
    <s v="ชุมแพ,รพท."/>
    <n v="209601855.74000001"/>
    <n v="57730280.210000001"/>
    <n v="6291464.5099999998"/>
    <n v="45665731.69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7"/>
    <s v="ขอนแก่น"/>
    <s v="10999"/>
    <s v="สีชมพู,รพช."/>
    <n v="58977777.510000005"/>
    <n v="9064121.7699999996"/>
    <n v="2175872"/>
    <n v="4186350.6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0"/>
    <s v="น้ำพอง,รพช."/>
    <n v="104036019.58000001"/>
    <n v="20099885.379999999"/>
    <n v="3911703.5"/>
    <n v="7996040.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1"/>
    <s v="อุบลรัตน์,รพช."/>
    <n v="45268405.359999999"/>
    <n v="4349417.16"/>
    <n v="1526024.37"/>
    <n v="1922647.2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02"/>
    <s v="บ้านไผ่,รพช."/>
    <n v="103367066.57999998"/>
    <n v="26114215.739999998"/>
    <n v="7803536.4699999997"/>
    <n v="11184724.6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3"/>
    <s v="เปือยน้อย,รพช."/>
    <n v="29128113.629999999"/>
    <n v="3618920.44"/>
    <n v="1416809.45"/>
    <n v="1951291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004"/>
    <s v="พล,รพช."/>
    <n v="96177218.810000002"/>
    <n v="19000385.699999999"/>
    <n v="3930469.22"/>
    <n v="13177078.2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5"/>
    <s v="แวงใหญ่,รพช."/>
    <n v="33730967.370000005"/>
    <n v="4745846.57"/>
    <n v="2155852.5099999998"/>
    <n v="3395488.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7"/>
    <s v="ขอนแก่น"/>
    <s v="11006"/>
    <s v="แวงน้อย,รพช."/>
    <n v="32895015.219999999"/>
    <n v="6597559.2999999998"/>
    <n v="826190.45"/>
    <n v="2426049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007"/>
    <s v="หนองสองห้อง,รพช."/>
    <n v="55770561.099999987"/>
    <n v="8148473.5099999998"/>
    <n v="1992705.98"/>
    <n v="2535367.7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8"/>
    <s v="ภูเวียง,รพช."/>
    <n v="64887236.379999995"/>
    <n v="9832772.5800000001"/>
    <n v="4414399.78"/>
    <n v="3233009.7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9"/>
    <s v="มัญจาคีรี,รพช."/>
    <n v="63984482.859999992"/>
    <n v="10077977.25"/>
    <n v="3246525.65"/>
    <n v="2870116.1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10"/>
    <s v="ชนบท,รพช."/>
    <n v="39009613.480000004"/>
    <n v="5969809.9000000004"/>
    <n v="3235050.2"/>
    <n v="2615107.1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ขอนแก่น"/>
    <s v="11011"/>
    <s v="เขาสวนกวาง,รพช."/>
    <n v="38117630.68999999"/>
    <n v="4623607.3499999996"/>
    <n v="1793446.82"/>
    <n v="1536939.41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12"/>
    <s v="ภูผาม่าน,รพช."/>
    <n v="29416304.48"/>
    <n v="2831470.36"/>
    <n v="1518235.5"/>
    <n v="1603450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445"/>
    <s v="สมเด็จพระยุพราชกระนวน,รพช."/>
    <n v="101997304.79000001"/>
    <n v="20867503.030000001"/>
    <n v="2588757.2999999998"/>
    <n v="16512097.62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2275"/>
    <s v="สิรินธร จังหวัดขอนแก่น,รพท."/>
    <n v="105490522.78999999"/>
    <n v="22399184.16"/>
    <n v="4239568.0999999996"/>
    <n v="24707247.70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7"/>
    <s v="ขอนแก่น"/>
    <s v="14132"/>
    <s v="ซำสูง,รพช."/>
    <n v="32128909.399999999"/>
    <n v="3489211.89"/>
    <n v="924757.5"/>
    <n v="2013488.2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77649"/>
    <s v="หนองนาคำ,รพช."/>
    <n v="14200869.090000002"/>
    <n v="2093679.32"/>
    <n v="1227967.1000000001"/>
    <n v="661795.9399999999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ขอนแก่น"/>
    <s v="77650"/>
    <s v="เวียงเก่า,รพช."/>
    <n v="16358762.820000002"/>
    <n v="2016163.42"/>
    <n v="964939.98"/>
    <n v="696951.8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7"/>
    <s v="ขอนแก่น"/>
    <s v="77651"/>
    <s v="โคกโพธิ์ไชย,รพช."/>
    <n v="15982113.649999999"/>
    <n v="2765452.53"/>
    <n v="1135465.6499999999"/>
    <n v="772669.6900000000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ขอนแก่น"/>
    <s v="77652"/>
    <s v="โนนศิลา,รพช."/>
    <n v="18212473.25"/>
    <n v="2550726.48"/>
    <n v="1525105.57"/>
    <n v="1127128.9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มหาสารคาม"/>
    <s v="10707"/>
    <s v="มหาสารคาม,รพท."/>
    <n v="529526844.24000001"/>
    <n v="142224148.75999999"/>
    <n v="7436909"/>
    <n v="55483666.68999999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7"/>
    <s v="มหาสารคาม"/>
    <s v="11051"/>
    <s v="แกดำ,รพช."/>
    <n v="31675874"/>
    <n v="3740373.47"/>
    <n v="1471883"/>
    <n v="1128831.1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11052"/>
    <s v="โกสุมพิสัย,รพช."/>
    <n v="86877696.629999995"/>
    <n v="14503217.470000001"/>
    <n v="8846417.5500000007"/>
    <n v="6012334.33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3"/>
    <s v="กันทรวิชัย,รพช."/>
    <n v="50936709.230000004"/>
    <n v="5106943.17"/>
    <n v="3121671.98"/>
    <n v="2020740.5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มหาสารคาม"/>
    <s v="11054"/>
    <s v="เชียงยืน,รพช."/>
    <n v="51852752.409999996"/>
    <n v="9104753.5999999996"/>
    <n v="3737324.8"/>
    <n v="2665026.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มหาสารคาม"/>
    <s v="11055"/>
    <s v="บรบือ,รพช."/>
    <n v="102107741.51000001"/>
    <n v="19556117.640000001"/>
    <n v="9729299.0700000003"/>
    <n v="14621920.4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6"/>
    <s v="นาเชือก,รพช."/>
    <n v="39991050.489999995"/>
    <n v="4351642.4800000004"/>
    <n v="4238108.12"/>
    <n v="2225407.18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มหาสารคาม"/>
    <s v="11057"/>
    <s v="พยัคฆภูมิพิสัย,รพช."/>
    <n v="87065756.459999993"/>
    <n v="15503456"/>
    <n v="1929642.75"/>
    <n v="9094535.09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8"/>
    <s v="วาปีปทุม,รพช."/>
    <n v="88134759.379999995"/>
    <n v="13740657.060000001"/>
    <n v="2370033.5"/>
    <n v="8931832.05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9"/>
    <s v="นาดูน,รพช."/>
    <n v="34409159.669999994"/>
    <n v="3253277.64"/>
    <n v="1544444.7"/>
    <n v="1451294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11060"/>
    <s v="ยางสีสุราช,รพช."/>
    <n v="31399533.440000001"/>
    <n v="3549348.89"/>
    <n v="2318694.5"/>
    <n v="2045256.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24704"/>
    <s v="กุดรัง,รพช."/>
    <n v="21808477.920000002"/>
    <n v="2839178.37"/>
    <n v="1849955.6"/>
    <n v="1214116.5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28843"/>
    <s v="ชื่นชม,รพช."/>
    <n v="19220717.790000003"/>
    <n v="2705614.07"/>
    <n v="1310461.24"/>
    <n v="753526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0708"/>
    <s v="ร้อยเอ็ด,รพศ."/>
    <n v="741349379.41999996"/>
    <n v="295037232.55000001"/>
    <n v="52329446.799999997"/>
    <n v="169779998.84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7"/>
    <s v="ร้อยเอ็ด"/>
    <s v="11061"/>
    <s v="เกษตรวิสัย,รพช."/>
    <n v="105792294.28"/>
    <n v="24938917.59"/>
    <n v="14040743.109999999"/>
    <n v="15897498.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62"/>
    <s v="ปทุมรัตต์,รพช."/>
    <n v="40091421.770000003"/>
    <n v="8870527.0800000001"/>
    <n v="3945333.5"/>
    <n v="2352867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3"/>
    <s v="จตุรพักตรพิมาน,รพช."/>
    <n v="56683505.670000002"/>
    <n v="11509306.75"/>
    <n v="4353553.5"/>
    <n v="3466565.92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4"/>
    <s v="ธวัชบุรี,รพช."/>
    <n v="47572731.449999988"/>
    <n v="7181672.4500000002"/>
    <n v="5230290.5"/>
    <n v="2722211.42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5"/>
    <s v="พนมไพร,รพช."/>
    <n v="58777942.95000001"/>
    <n v="11627688.039999999"/>
    <n v="7545768.0499999998"/>
    <n v="4721635.390000000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7"/>
    <s v="ร้อยเอ็ด"/>
    <s v="11066"/>
    <s v="โพนทอง,รพช."/>
    <n v="100988683.13999999"/>
    <n v="38311191.460000001"/>
    <n v="10947511.630000001"/>
    <n v="14114858.1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67"/>
    <s v="โพธิ์ชัย,รพช."/>
    <n v="36527250.600000001"/>
    <n v="9212156.3000000007"/>
    <n v="3685328"/>
    <n v="2091456.7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8"/>
    <s v="หนองพอก,รพช."/>
    <n v="49300750.359999999"/>
    <n v="9166001.7699999996"/>
    <n v="4729130.4400000004"/>
    <n v="3041603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9"/>
    <s v="เสลภูมิ,รพช."/>
    <n v="99848348.589999989"/>
    <n v="30419346.59"/>
    <n v="13202292.85"/>
    <n v="17457795.58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70"/>
    <s v="สุวรรณภูมิ,รพช."/>
    <n v="109850957.05000001"/>
    <n v="33644139.359999999"/>
    <n v="13903649"/>
    <n v="22687790.82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71"/>
    <s v="เมืองสรวง,รพช."/>
    <n v="29490510.429999996"/>
    <n v="3132868.44"/>
    <n v="1574991.16"/>
    <n v="1400760.4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2"/>
    <s v="โพนทราย,รพช."/>
    <n v="26124283.379999999"/>
    <n v="4309315.8899999997"/>
    <n v="1484585.25"/>
    <n v="1652527.6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3"/>
    <s v="อาจสามารถ,รพช."/>
    <n v="40507683.669999994"/>
    <n v="8871635.4000000004"/>
    <n v="4695165.9400000004"/>
    <n v="2239512.5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74"/>
    <s v="เมยวดี,รพช."/>
    <n v="28854422.270000003"/>
    <n v="3570059.57"/>
    <n v="2224465.4"/>
    <n v="1390273.3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5"/>
    <s v="ศรีสมเด็จ,รพช."/>
    <n v="35993217.649999999"/>
    <n v="4132068.27"/>
    <n v="2207294.5"/>
    <n v="1485246.07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6"/>
    <s v="จังหาร,รพช."/>
    <n v="35383767.950000003"/>
    <n v="6314535.9100000001"/>
    <n v="3912255"/>
    <n v="2589953.2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27988"/>
    <s v="ทุ่งเขาหลวง,รพช."/>
    <n v="20427314.690000001"/>
    <n v="2717889.74"/>
    <n v="2082015"/>
    <n v="987660.02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ร้อยเอ็ด"/>
    <s v="27989"/>
    <s v="เชียงขวัญ,รพช."/>
    <n v="15013678.120000001"/>
    <n v="3099353.09"/>
    <n v="1271851.98"/>
    <n v="644883.6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ร้อยเอ็ด"/>
    <s v="27990"/>
    <s v="หนองฮี,รพช."/>
    <n v="22924589.949999999"/>
    <n v="3215481.05"/>
    <n v="1978013"/>
    <n v="1452427.8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0711"/>
    <s v="นครพนม,รพท."/>
    <n v="274843192.31999993"/>
    <n v="93051453.590000004"/>
    <n v="10303271.880000001"/>
    <n v="28782115.49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นครพนม"/>
    <s v="11104"/>
    <s v="ปลาปาก,รพช."/>
    <n v="36950019.579999998"/>
    <n v="5911801.5300000003"/>
    <n v="2748327.66"/>
    <n v="3139183.3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05"/>
    <s v="ท่าอุเทน,รพช."/>
    <n v="36361270.139999993"/>
    <n v="4794385.17"/>
    <n v="3912975.9"/>
    <n v="1824281.5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06"/>
    <s v="บ้านแพง,รพช."/>
    <n v="38961228.579999998"/>
    <n v="5573883.2199999997"/>
    <n v="3470207.1"/>
    <n v="1731812.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1107"/>
    <s v="นาทม,รพช."/>
    <n v="30098058.59"/>
    <n v="3333164.63"/>
    <n v="1055195"/>
    <n v="1438894.53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1108"/>
    <s v="เรณูนคร,รพช."/>
    <n v="42288203.210000008"/>
    <n v="9170368.4600000009"/>
    <n v="3395315.3"/>
    <n v="6068660.48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8"/>
    <s v="นครพนม"/>
    <s v="11109"/>
    <s v="นาแก,รพช."/>
    <n v="55411020.550000004"/>
    <n v="7734198.2999999998"/>
    <n v="4084244.9"/>
    <n v="2692757.69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10"/>
    <s v="ศรีสงคราม,รพช."/>
    <n v="68219935.070000008"/>
    <n v="15330702.140000001"/>
    <n v="5434940.75"/>
    <n v="4535044.4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นครพนม"/>
    <s v="11111"/>
    <s v="นาหว้า,รพช."/>
    <n v="40204562.88000001"/>
    <n v="6505645.9400000004"/>
    <n v="3315918"/>
    <n v="1901356.85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12"/>
    <s v="โพนสวรรค์,รพช."/>
    <n v="46354897.040000007"/>
    <n v="6315978.4100000001"/>
    <n v="5770561.4900000002"/>
    <n v="1527940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451"/>
    <s v="สมเด็จพระยุพราชธาตุพนม,รพช."/>
    <n v="93432206.050000012"/>
    <n v="20067229.52"/>
    <n v="8517205.5"/>
    <n v="11355269.14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นครพนม"/>
    <s v="40840"/>
    <s v="วังยาง,รพช."/>
    <n v="16239865.960000001"/>
    <n v="2217063.4300000002"/>
    <n v="1535516.2"/>
    <n v="1458646.7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บึงกาฬ"/>
    <s v="11040"/>
    <s v="บึงกาฬ,รพท."/>
    <n v="177386367.91000003"/>
    <n v="51142615.32"/>
    <n v="15795231.539999999"/>
    <n v="37758053.64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บึงกาฬ"/>
    <s v="11041"/>
    <s v="พรเจริญ,รพช."/>
    <n v="39253014.460000001"/>
    <n v="7212030.7800000003"/>
    <n v="2057851.01"/>
    <n v="3328829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3"/>
    <s v="โซ่พิสัย,รพช."/>
    <n v="49745639.480000012"/>
    <n v="8552476.2699999996"/>
    <n v="2857414"/>
    <n v="3637632.4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บึงกาฬ"/>
    <s v="11046"/>
    <s v="เซกา,รพช."/>
    <n v="70272545.720000044"/>
    <n v="18129642.75"/>
    <n v="850216"/>
    <n v="5031612.600000000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บึงกาฬ"/>
    <s v="11047"/>
    <s v="ปากคาด,รพช."/>
    <n v="37614372.93999999"/>
    <n v="5472075.5999999996"/>
    <n v="3028349.86"/>
    <n v="1914195.33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8"/>
    <s v="บึงโขงหลง,รพช."/>
    <n v="37651000.969999991"/>
    <n v="6999868.6600000001"/>
    <n v="2367516"/>
    <n v="3017114.8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9"/>
    <s v="ศรีวิไล,รพช."/>
    <n v="37273271.389999993"/>
    <n v="5141595.43"/>
    <n v="2300058"/>
    <n v="1829594.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50"/>
    <s v="บุ่งคล้า,รพช."/>
    <n v="24468178.869999994"/>
    <n v="2124745.5699999998"/>
    <n v="1413583.3"/>
    <n v="828091.6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เลย"/>
    <s v="10705"/>
    <s v="เลย,รพท."/>
    <n v="340690160.1699999"/>
    <n v="92128819.269999996"/>
    <n v="2002402"/>
    <n v="86755708.620000005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8"/>
    <s v="เลย"/>
    <s v="11030"/>
    <s v="นาด้วง,รพช."/>
    <n v="29348539.940000005"/>
    <n v="4228899.66"/>
    <n v="1944889.2"/>
    <n v="1531583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1"/>
    <s v="เชียงคาน,รพช."/>
    <n v="49797233.160000004"/>
    <n v="8376431.2800000003"/>
    <n v="3274609.8"/>
    <n v="4002065.4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เลย"/>
    <s v="11032"/>
    <s v="ปากชม,รพช."/>
    <n v="40278119.979999997"/>
    <n v="5475246.7400000002"/>
    <n v="3045319.3"/>
    <n v="3016592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11033"/>
    <s v="นาแห้ว,รพช."/>
    <n v="24083961.760000002"/>
    <n v="2433424.34"/>
    <n v="2176191.2999999998"/>
    <n v="752433.8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เลย"/>
    <s v="11034"/>
    <s v="ภูเรือ,รพช."/>
    <n v="28365100.380000003"/>
    <n v="3433788.65"/>
    <n v="1540141.92"/>
    <n v="1366631.0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5"/>
    <s v="ท่าลี่,รพช."/>
    <n v="33520146.27"/>
    <n v="4969192.82"/>
    <n v="2376507.8199999998"/>
    <n v="2081803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6"/>
    <s v="วังสะพุง,รพช."/>
    <n v="96330270.020000011"/>
    <n v="20045057.859999999"/>
    <n v="10815333.039999999"/>
    <n v="7934955.83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เลย"/>
    <s v="11037"/>
    <s v="ภูกระดึง,รพช."/>
    <n v="33079293.250000007"/>
    <n v="3158178.98"/>
    <n v="1722530"/>
    <n v="1852770.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8"/>
    <s v="ภูหลวง,รพช."/>
    <n v="31003605.539999999"/>
    <n v="3975310.28"/>
    <n v="2136284.36"/>
    <n v="1762264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9"/>
    <s v="ผาขาว,รพช."/>
    <n v="39999469.259999998"/>
    <n v="5405424.4800000004"/>
    <n v="4937358"/>
    <n v="2535924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11447"/>
    <s v="สมเด็จพระยุพราชด่านซ้าย,รพช."/>
    <n v="61113396.149999991"/>
    <n v="13274442.41"/>
    <n v="2133424.16"/>
    <n v="4668746.13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8"/>
    <s v="เลย"/>
    <s v="14133"/>
    <s v="เอราวัณ,รพช."/>
    <n v="32862665.759999998"/>
    <n v="5302155.8899999997"/>
    <n v="2582703.1"/>
    <n v="2516804.74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28861"/>
    <s v="หนองหิน,รพช."/>
    <n v="26991316.82"/>
    <n v="3505202.53"/>
    <n v="3446657.2"/>
    <n v="1805688.14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0710"/>
    <s v="สกลนคร,รพศ."/>
    <n v="581936214.37999988"/>
    <n v="336458730.06999999"/>
    <n v="13946702.779999999"/>
    <n v="213699312.04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8"/>
    <s v="สกลนคร"/>
    <s v="11089"/>
    <s v="กุสุมาลย์,รพช."/>
    <n v="39520465.359999999"/>
    <n v="5561908.5499999998"/>
    <n v="1990736.25"/>
    <n v="4144460.69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0"/>
    <s v="กุดบาก,รพช."/>
    <n v="31292755.859999999"/>
    <n v="2972832.5"/>
    <n v="2321218.4"/>
    <n v="1814172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091"/>
    <s v="พระอาจารย์ฝั้นอาจาโร,รพช."/>
    <n v="66650029.32"/>
    <n v="16178948.52"/>
    <n v="4294090.25"/>
    <n v="8177341.4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8"/>
    <s v="สกลนคร"/>
    <s v="11092"/>
    <s v="พังโคน,รพช."/>
    <n v="70076870.480000019"/>
    <n v="12422542.109999999"/>
    <n v="5796250.0099999998"/>
    <n v="5934368.54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สกลนคร"/>
    <s v="11093"/>
    <s v="วาริชภูมิ,รพช."/>
    <n v="39898632.610000007"/>
    <n v="6638590.3200000003"/>
    <n v="2665745.7200000002"/>
    <n v="2175729.6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4"/>
    <s v="นิคมน้ำอูน,รพช."/>
    <n v="21242669.379999999"/>
    <n v="1753026.22"/>
    <n v="1102378"/>
    <n v="845010.52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สกลนคร"/>
    <s v="11095"/>
    <s v="วานรนิวาส,รพท."/>
    <n v="147717991.28000003"/>
    <n v="52594390.189999998"/>
    <n v="12975492.34"/>
    <n v="27988065.30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1"/>
    <n v="18267817.850000001"/>
    <n v="31832938.02"/>
    <n v="13565120.169999998"/>
    <n v="-2079862.4049999937"/>
    <n v="52180618.274999991"/>
    <x v="0"/>
  </r>
  <r>
    <n v="8"/>
    <s v="สกลนคร"/>
    <s v="11096"/>
    <s v="คำตากล้า,รพช."/>
    <n v="35066896.219999999"/>
    <n v="5498748.7999999998"/>
    <n v="3385117.7"/>
    <n v="2462346.1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7"/>
    <s v="พระอาจารย์มั่น ภูริทัตโต,รพช."/>
    <n v="60655320.649999999"/>
    <n v="11589140.49"/>
    <n v="4076887.4"/>
    <n v="6483707.259999999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สกลนคร"/>
    <s v="11098"/>
    <s v="อากาศอำนวย,รพช."/>
    <n v="66588492.279999994"/>
    <n v="12012626.98"/>
    <n v="5731511.3499999996"/>
    <n v="6787498.629999999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สกลนคร"/>
    <s v="11099"/>
    <s v="พระอาจารย์วัน อุตฺตโม,รพช."/>
    <n v="37496596.320000008"/>
    <n v="4762604.0999999996"/>
    <n v="2651382.5"/>
    <n v="2045801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0"/>
    <s v="เต่างอย,รพช."/>
    <n v="26981441.690000005"/>
    <n v="2743314.16"/>
    <n v="1733646.65"/>
    <n v="1374592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1"/>
    <s v="โคกศรีสุพรรณ,รพช."/>
    <n v="41836584.890000001"/>
    <n v="6080512.6399999997"/>
    <n v="3216794.13"/>
    <n v="1619977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2"/>
    <s v="เจริญศิลป์,รพช."/>
    <n v="36437168.289999992"/>
    <n v="6173576.6100000003"/>
    <n v="2733665.8"/>
    <n v="3004995.84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103"/>
    <s v="โพนนาแก้ว,รพช."/>
    <n v="33717450.560000002"/>
    <n v="4933914.54"/>
    <n v="2227294.2000000002"/>
    <n v="2313345.0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450"/>
    <s v="สมเด็จพระยุพราชสว่างแดนดิน,รพท."/>
    <n v="159394176.42000002"/>
    <n v="65458135.759999998"/>
    <n v="10253355.220000001"/>
    <n v="16517723.2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สกลนคร"/>
    <s v="21323"/>
    <s v="พระอาจารย์แบน ธนากโร,รพช."/>
    <n v="34186991.439999998"/>
    <n v="5297764.79"/>
    <n v="1922108"/>
    <n v="2358745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0706"/>
    <s v="หนองคาย,รพท."/>
    <n v="324664103.36000001"/>
    <n v="148222024.63999999"/>
    <n v="4726627.6500000004"/>
    <n v="87869781.46000000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8"/>
    <s v="หนองคาย"/>
    <s v="11042"/>
    <s v="โพนพิสัย,รพช."/>
    <n v="95979571.210000038"/>
    <n v="17703478.960000001"/>
    <n v="6159755.4299999997"/>
    <n v="5242481.1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หนองคาย"/>
    <s v="11044"/>
    <s v="ศรีเชียงใหม่,รพช."/>
    <n v="32953043.690000001"/>
    <n v="3714259.14"/>
    <n v="2374528.5"/>
    <n v="1309395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1045"/>
    <s v="สังคม,รพช."/>
    <n v="38130704.239999987"/>
    <n v="4475533.25"/>
    <n v="2651359.71"/>
    <n v="2240514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1448"/>
    <s v="สมเด็จพระยุพราชท่าบ่อ,รพท."/>
    <n v="188725260.84999996"/>
    <n v="49930720.359999999"/>
    <n v="4185148.59"/>
    <n v="40101927.48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8"/>
    <s v="หนองคาย"/>
    <s v="21356"/>
    <s v="สระใคร,รพช."/>
    <n v="27972238.880000003"/>
    <n v="2978954.02"/>
    <n v="1664235.14"/>
    <n v="1307203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28778"/>
    <s v="โพธิ์ตาก,รพช."/>
    <n v="20185128.590000004"/>
    <n v="1642444.31"/>
    <n v="1306546"/>
    <n v="995096.76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หนองคาย"/>
    <s v="28811"/>
    <s v="เฝ้าไร่,รพช."/>
    <n v="25839659.380000003"/>
    <n v="5440699.1600000001"/>
    <n v="2082576.2"/>
    <n v="1191676.7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หนองคาย"/>
    <s v="28815"/>
    <s v="รัตนวาปี,รพช."/>
    <n v="24102286.550000001"/>
    <n v="4889032.9400000004"/>
    <n v="2279803.15"/>
    <n v="2028223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บัวลำภู"/>
    <s v="10704"/>
    <s v="หนองบัวลำภู,รพท."/>
    <n v="240183218.72999996"/>
    <n v="60231042.090000004"/>
    <n v="7830858.8499999996"/>
    <n v="43078414.76000000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หนองบัวลำภู"/>
    <s v="10991"/>
    <s v="นากลาง,รพช."/>
    <n v="58120156.549999997"/>
    <n v="12766108.939999999"/>
    <n v="3277505.75"/>
    <n v="4117445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หนองบัวลำภู"/>
    <s v="10992"/>
    <s v="โนนสัง,รพช."/>
    <n v="44674073.560000002"/>
    <n v="8129783.25"/>
    <n v="3606713.11"/>
    <n v="3628972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หนองบัวลำภู"/>
    <s v="10993"/>
    <s v="ศรีบุญเรือง,รพช."/>
    <n v="66640514.910000004"/>
    <n v="13933435.779999999"/>
    <n v="5865019.5999999996"/>
    <n v="5654708.9499999993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8"/>
    <s v="หนองบัวลำภู"/>
    <s v="10994"/>
    <s v="สุวรรณคูหา,รพช."/>
    <n v="46341170.720000014"/>
    <n v="8455479.6099999994"/>
    <n v="3792995.66"/>
    <n v="3186736.3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หนองบัวลำภู"/>
    <s v="23367"/>
    <s v="นาวังเฉลิมพระเกียรติ ๘๐ พรรษา,รพช."/>
    <n v="35549972.939999998"/>
    <n v="5610688.6600000001"/>
    <n v="4727159.72"/>
    <n v="2202048.5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8"/>
    <s v="อุดรธานี"/>
    <s v="10671"/>
    <s v="อุดรธานี,รพศ."/>
    <n v="943797882.90999985"/>
    <n v="531092567.38"/>
    <n v="9000971.7400000002"/>
    <n v="338896013.41999996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8"/>
    <s v="อุดรธานี"/>
    <s v="11013"/>
    <s v="กุดจับ,รพช."/>
    <n v="48791895.450000003"/>
    <n v="7553072.1299999999"/>
    <n v="3118857"/>
    <n v="2442009.78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อุดรธานี"/>
    <s v="11014"/>
    <s v="หนองวัวซอ,รพช."/>
    <n v="46038652.970000006"/>
    <n v="6273322.46"/>
    <n v="2909481.01"/>
    <n v="2512373.28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อุดรธานี"/>
    <s v="11015"/>
    <s v="กุมภวาปี,รพท."/>
    <n v="175022423.95000002"/>
    <n v="46356283.649999999"/>
    <n v="7523088.0899999999"/>
    <n v="27201778.60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อุดรธานี"/>
    <s v="11016"/>
    <s v="ห้วยเกิ้ง,รพช."/>
    <n v="14423668.02"/>
    <n v="2801363.77"/>
    <n v="8431.5"/>
    <n v="316600.7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อุดรธานี"/>
    <s v="11017"/>
    <s v="โนนสะอาด,รพช."/>
    <n v="40468709.380000003"/>
    <n v="5340711.62"/>
    <n v="2992513.13"/>
    <n v="2087579.1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18"/>
    <s v="หนองหาน,รพช."/>
    <n v="101810379.63000001"/>
    <n v="25919848.620000001"/>
    <n v="8542077.1999999993"/>
    <n v="14356463.52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19"/>
    <s v="ทุ่งฝน,รพช."/>
    <n v="28594816.609999996"/>
    <n v="4160820.81"/>
    <n v="1535790.35"/>
    <n v="1467382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0"/>
    <s v="ไชยวาน,รพช."/>
    <n v="31548769.879999999"/>
    <n v="3179162.81"/>
    <n v="3011548"/>
    <n v="1694363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1"/>
    <s v="ศรีธาตุ,รพช."/>
    <n v="37981366.159999996"/>
    <n v="5825064.6200000001"/>
    <n v="3316648.21"/>
    <n v="2867237.8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22"/>
    <s v="วังสามหมอ,รพช."/>
    <n v="46466785.140000001"/>
    <n v="8241085.6399999997"/>
    <n v="4575378"/>
    <n v="2459912.53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อุดรธานี"/>
    <s v="11023"/>
    <s v="บ้านผือ,รพช."/>
    <n v="92598569.25"/>
    <n v="20133227.760000002"/>
    <n v="5918853"/>
    <n v="8210152.200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24"/>
    <s v="น้ำโสม,รพช."/>
    <n v="49515561.790000014"/>
    <n v="7135725.9500000002"/>
    <n v="3056721.97"/>
    <n v="2506909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25"/>
    <s v="เพ็ญ,รพช."/>
    <n v="78179866.88000001"/>
    <n v="19243437.149999999"/>
    <n v="4472100.75"/>
    <n v="6813058.80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26"/>
    <s v="สร้างคอม,รพช."/>
    <n v="28526522.790000003"/>
    <n v="3293208.63"/>
    <n v="684160"/>
    <n v="2491737.1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7"/>
    <s v="หนองแสง,รพช."/>
    <n v="28329855.220000003"/>
    <n v="2904362.36"/>
    <n v="1734782"/>
    <n v="898034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8"/>
    <s v="นายูง,รพช."/>
    <n v="29812367.52"/>
    <n v="3815114.98"/>
    <n v="2588027"/>
    <n v="1245016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9"/>
    <s v="พิบูลย์รักษ์,รพช."/>
    <n v="28369445.550000004"/>
    <n v="3297798.79"/>
    <n v="1814252.3"/>
    <n v="1499804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446"/>
    <s v="สมเด็จพระยุพราชบ้านดุง,รพช."/>
    <n v="100027582.05999999"/>
    <n v="26182475.789999999"/>
    <n v="14255374.52"/>
    <n v="15204019.6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25058"/>
    <s v="กู่แก้ว,รพช."/>
    <n v="22801890.270000003"/>
    <n v="2353976.42"/>
    <n v="1783312"/>
    <n v="1089577.12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25059"/>
    <s v="ประจักษ์ศิลปาคม,รพช."/>
    <n v="19292476.16"/>
    <n v="2420873.46"/>
    <n v="1764690"/>
    <n v="1371455.93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ชัยภูมิ"/>
    <s v="04007"/>
    <s v="ซับใหญ่,รพช."/>
    <n v="18452500"/>
    <n v="2372191.13"/>
    <n v="1281161.8799999999"/>
    <n v="828634.5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9"/>
    <s v="ชัยภูมิ"/>
    <s v="10702"/>
    <s v="ชัยภูมิ,รพศ."/>
    <n v="464947561.09000009"/>
    <n v="197024929.27000001"/>
    <n v="8641435.5"/>
    <n v="118615524.79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ชัยภูมิ"/>
    <s v="10970"/>
    <s v="บ้านเขว้า,รพช."/>
    <n v="45832283.919999994"/>
    <n v="5738577.9299999997"/>
    <n v="1473125"/>
    <n v="1831998.4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1"/>
    <s v="คอนสวรรค์,รพช."/>
    <n v="45399905.649999999"/>
    <n v="6226964.1100000003"/>
    <n v="1155648.7"/>
    <n v="1963647.4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2"/>
    <s v="เกษตรสมบูรณ์,รพช."/>
    <n v="55521734.779999994"/>
    <n v="17021450.359999999"/>
    <n v="2851866"/>
    <n v="4352031.7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ชัยภูมิ"/>
    <s v="10973"/>
    <s v="หนองบัวแดง,รพช."/>
    <n v="77935828.75"/>
    <n v="27798297.149999999"/>
    <n v="9069612.5"/>
    <n v="17117044.35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ชัยภูมิ"/>
    <s v="10974"/>
    <s v="จัตุรัส,รพช."/>
    <n v="68763298.919999987"/>
    <n v="16445896.85"/>
    <n v="6536322.0599999996"/>
    <n v="5165697.63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9"/>
    <s v="ชัยภูมิ"/>
    <s v="10975"/>
    <s v="บำเหน็จณรงค์,รพช."/>
    <n v="51783362.579999998"/>
    <n v="8189966.2999999998"/>
    <n v="977331.3"/>
    <n v="2840565.15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ชัยภูมิ"/>
    <s v="10976"/>
    <s v="หนองบัวระเหว,รพช."/>
    <n v="41322278.849999994"/>
    <n v="5488004.2699999996"/>
    <n v="2977959.61"/>
    <n v="2860856.36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ชัยภูมิ"/>
    <s v="10977"/>
    <s v="เทพสถิต,รพช."/>
    <n v="39110555.859999999"/>
    <n v="5930729.5899999999"/>
    <n v="1003418.2"/>
    <n v="1877335.27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8"/>
    <s v="ภูเขียวเฉลิมพระเกียรติ,รพท."/>
    <n v="155613058.94"/>
    <n v="53279692.049999997"/>
    <n v="5935131.7000000002"/>
    <n v="46914267.02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ชัยภูมิ"/>
    <s v="10979"/>
    <s v="บ้านแท่น,รพช."/>
    <n v="38738347.809999995"/>
    <n v="5997497.1699999999"/>
    <n v="1487489.6"/>
    <n v="1983536.6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80"/>
    <s v="แก้งคร้อ,รพช."/>
    <n v="69526436.649999991"/>
    <n v="20135341.379999999"/>
    <n v="7115441.9800000004"/>
    <n v="4533143.3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ชัยภูมิ"/>
    <s v="10981"/>
    <s v="คอนสาร,รพช."/>
    <n v="39413297.160000004"/>
    <n v="8366490.3099999996"/>
    <n v="1790977.49"/>
    <n v="2784893.2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ชัยภูมิ"/>
    <s v="10982"/>
    <s v="ภักดีชุมพล,รพช."/>
    <n v="33846077.5"/>
    <n v="4680562.1399999997"/>
    <n v="2239335"/>
    <n v="2635937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ชัยภูมิ"/>
    <s v="10983"/>
    <s v="เนินสง่า,รพช."/>
    <n v="32655225.469999991"/>
    <n v="3436959.37"/>
    <n v="2099485.5"/>
    <n v="1384056.33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666"/>
    <s v="มหาราชนครราชสีมา,รพศ."/>
    <n v="1293429910.2900002"/>
    <n v="649786138.32000005"/>
    <n v="43319142.789999999"/>
    <n v="395460962.32999998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9"/>
    <s v="นครราชสีมา"/>
    <s v="10871"/>
    <s v="ครบุรี,รพช."/>
    <n v="79762869.780000001"/>
    <n v="19949515.329999998"/>
    <n v="6891396.1200000001"/>
    <n v="8636109.41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2"/>
    <s v="เสิงสาง,รพช."/>
    <n v="53081432.649999991"/>
    <n v="11161619.279999999"/>
    <n v="3379286.05"/>
    <n v="3559129.84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3"/>
    <s v="คง,รพช."/>
    <n v="46195264.089999989"/>
    <n v="6817883.46"/>
    <n v="1589443.5"/>
    <n v="1968001.0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0874"/>
    <s v="บ้านเหลื่อม,รพช."/>
    <n v="32689601.550000001"/>
    <n v="5369117.8899999997"/>
    <n v="688240"/>
    <n v="2065271.2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75"/>
    <s v="จักราช,รพช."/>
    <n v="55819173.059999995"/>
    <n v="8711238.6300000008"/>
    <n v="4191078.5"/>
    <n v="3225860.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6"/>
    <s v="โชคชัย,รพช."/>
    <n v="83549230.409999996"/>
    <n v="16254542.810000001"/>
    <n v="6582202.4100000001"/>
    <n v="8252643.58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7"/>
    <s v="ด่านขุนทด,รพช."/>
    <n v="86611125.700000003"/>
    <n v="24425241.510000002"/>
    <n v="2561770.5"/>
    <n v="9592939.450000001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8"/>
    <s v="โนนไทย,รพช."/>
    <n v="55255917.120000005"/>
    <n v="10715002.119999999"/>
    <n v="2129212.7000000002"/>
    <n v="4599765.4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9"/>
    <s v="โนนสูง,รพช."/>
    <n v="73121177.549999982"/>
    <n v="15925581.050000001"/>
    <n v="2103936.94"/>
    <n v="4385904.109999999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9"/>
    <s v="นครราชสีมา"/>
    <s v="10880"/>
    <s v="ขามสะแกแสง,รพช."/>
    <n v="43874132.699999988"/>
    <n v="8408388.4100000001"/>
    <n v="854076.75"/>
    <n v="2017986.3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0881"/>
    <s v="บัวใหญ่,รพท."/>
    <n v="119129076.63000001"/>
    <n v="30854750.300000001"/>
    <n v="21148919.129999999"/>
    <n v="19656888.66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1"/>
    <n v="18267817.850000001"/>
    <n v="31832938.02"/>
    <n v="13565120.169999998"/>
    <n v="-2079862.4049999937"/>
    <n v="52180618.274999991"/>
    <x v="0"/>
  </r>
  <r>
    <n v="9"/>
    <s v="นครราชสีมา"/>
    <s v="10882"/>
    <s v="ประทาย,รพช."/>
    <n v="55268297.300999999"/>
    <n v="9712709.4000000004"/>
    <n v="6390227.5999999996"/>
    <n v="3685407.8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3"/>
    <s v="ปักธงชัย,รพช."/>
    <n v="77756868.689999998"/>
    <n v="18156871.039999999"/>
    <n v="6297613.3600000003"/>
    <n v="6140375.060000000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84"/>
    <s v="พิมาย,รพท."/>
    <n v="134012995"/>
    <n v="42782372.689999998"/>
    <n v="5804582.2999999998"/>
    <n v="19746019.9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นครราชสีมา"/>
    <s v="10885"/>
    <s v="ห้วยแถลง,รพช."/>
    <n v="47566427.350000001"/>
    <n v="11480803.33"/>
    <n v="2229401.2000000002"/>
    <n v="2600650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6"/>
    <s v="ชุมพวง,รพช."/>
    <n v="57211144.939999998"/>
    <n v="14317617.73"/>
    <n v="1232853.51"/>
    <n v="5096724.279999999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7"/>
    <s v="สูงเนิน,รพช."/>
    <n v="67193008.729999989"/>
    <n v="15186990.02"/>
    <n v="3045135.97"/>
    <n v="4438369.9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8"/>
    <s v="ขามทะเลสอ,รพช."/>
    <n v="38493943.200000003"/>
    <n v="4861905.75"/>
    <n v="2798145.3"/>
    <n v="1830405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89"/>
    <s v="สีคิ้ว,รพช."/>
    <n v="99766340.329999998"/>
    <n v="23423706.379999999"/>
    <n v="6797029.2999999998"/>
    <n v="9698832.530000001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90"/>
    <s v="ปากช่องนานา,รพท."/>
    <n v="212942876.34999993"/>
    <n v="61502971.840000004"/>
    <n v="4692637.0199999996"/>
    <n v="33383533.78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9"/>
    <s v="นครราชสีมา"/>
    <s v="10891"/>
    <s v="หนองบุญมาก,รพช."/>
    <n v="46725385.089999996"/>
    <n v="8668130.9600000009"/>
    <n v="1268909.3600000001"/>
    <n v="2897425.48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นครราชสีมา"/>
    <s v="10892"/>
    <s v="แก้งสนามนาง,รพช."/>
    <n v="34118586.010000005"/>
    <n v="4653748.5"/>
    <n v="1074582"/>
    <n v="1401230.40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93"/>
    <s v="โนนแดง,รพช."/>
    <n v="30820472.579999998"/>
    <n v="5109370.2"/>
    <n v="1006830.66"/>
    <n v="2044984.6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94"/>
    <s v="วังน้ำเขียว,รพช."/>
    <n v="39800678.059999995"/>
    <n v="5476869.6500000004"/>
    <n v="534701.56999999995"/>
    <n v="1465200.1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1602"/>
    <s v="เฉลิมพระเกียรติสมเด็จย่า ๑๐๐ ปี,รพช."/>
    <n v="30725911.329999998"/>
    <n v="3842695.73"/>
    <n v="310016"/>
    <n v="1909996.2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1608"/>
    <s v="ลำทะเมนชัย,รพช."/>
    <n v="30365122.199999999"/>
    <n v="3859645.4"/>
    <n v="283372.68"/>
    <n v="1265733.4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22456"/>
    <s v="พระทองคำเฉลิมพระเกียรติ ๘๐ พรรษา,รพช."/>
    <n v="35339264.509999998"/>
    <n v="6111267.3200000003"/>
    <n v="1733916.64"/>
    <n v="2074066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23839"/>
    <s v="เทพรัตน์นครราชสีมา,รพท."/>
    <n v="173241128.56999999"/>
    <n v="36611032.149999999"/>
    <n v="2657401.17"/>
    <n v="43870924.80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นครราชสีมา"/>
    <s v="24692"/>
    <s v="เฉลิมพระเกียรติ(นครราชสีมา),รพช."/>
    <n v="25999982.710000001"/>
    <n v="4731332.08"/>
    <n v="2302239.1"/>
    <n v="842151.36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27839"/>
    <s v="บัวลาย,รพช."/>
    <n v="16448301.299999999"/>
    <n v="2949167.64"/>
    <n v="448617.8"/>
    <n v="1065871.5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นครราชสีมา"/>
    <s v="27840"/>
    <s v="สีดา,รพช."/>
    <n v="18698547.789999999"/>
    <n v="2465607"/>
    <n v="204142.5"/>
    <n v="1061347.1800000002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นครราชสีมา"/>
    <s v="27841"/>
    <s v="เทพารักษ์,รพช."/>
    <n v="17244149.969999999"/>
    <n v="3586299.51"/>
    <n v="3465148.6"/>
    <n v="1056606.4099999999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1"/>
    <n v="723724.53249999997"/>
    <n v="1135014.865"/>
    <n v="411290.33250000002"/>
    <n v="106789.03374999994"/>
    <n v="1751950.36375"/>
    <x v="0"/>
  </r>
  <r>
    <n v="9"/>
    <s v="นครราชสีมา"/>
    <s v="77498"/>
    <s v="มกุฏคีรีวัน,รพช."/>
    <n v="7895549.5800000001"/>
    <n v="1289251.95"/>
    <n v="1033840"/>
    <n v="949809.7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9"/>
    <s v="บุรีรัมย์"/>
    <s v="10667"/>
    <s v="บุรีรัมย์,รพศ."/>
    <n v="757344647.12"/>
    <n v="353867476.32999998"/>
    <n v="13088535.279999999"/>
    <n v="134147318.94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บุรีรัมย์"/>
    <s v="10895"/>
    <s v="คูเมือง,รพช."/>
    <n v="62851342.729999997"/>
    <n v="11742464.67"/>
    <n v="5249962.5999999996"/>
    <n v="3012468.00000000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บุรีรัมย์"/>
    <s v="10896"/>
    <s v="กระสัง,รพช."/>
    <n v="68267206.840000004"/>
    <n v="11000080.689999999"/>
    <n v="4998737.9000000004"/>
    <n v="3751870.61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897"/>
    <s v="นางรอง,รพท."/>
    <n v="262202866.30000001"/>
    <n v="59845739.740000002"/>
    <n v="13926608.15"/>
    <n v="26923199.64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9"/>
    <s v="บุรีรัมย์"/>
    <s v="10898"/>
    <s v="หนองกี่,รพช."/>
    <n v="58072270.150000006"/>
    <n v="12803321.310000001"/>
    <n v="5823139.4299999997"/>
    <n v="3566206.4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899"/>
    <s v="ละหานทราย,รพช."/>
    <n v="68555202.359999999"/>
    <n v="15550338.57"/>
    <n v="7219341.25"/>
    <n v="4874434.01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0"/>
    <s v="ประโคนชัย,รพช."/>
    <n v="104457236.56"/>
    <n v="21067611.59"/>
    <n v="6850642.5"/>
    <n v="11569575.8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1"/>
    <s v="บ้านกรวด,รพช."/>
    <n v="55539239.300000004"/>
    <n v="10008159.210000001"/>
    <n v="3476851"/>
    <n v="2487838.180000000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902"/>
    <s v="พุทไธสง,รพช."/>
    <n v="58213719.619999997"/>
    <n v="8870721.7100000009"/>
    <n v="3919862.44"/>
    <n v="2752920.7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บุรีรัมย์"/>
    <s v="10904"/>
    <s v="ลำปลายมาศ,รพช."/>
    <n v="106817422.47000001"/>
    <n v="24670584.629999999"/>
    <n v="8873777.0299999993"/>
    <n v="8062519.19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5"/>
    <s v="สตึก,รพช."/>
    <n v="80125564.520000011"/>
    <n v="18795064.289999999"/>
    <n v="5150283.25"/>
    <n v="7077313.680000000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6"/>
    <s v="ปะคำ,รพช."/>
    <n v="37184646.940000005"/>
    <n v="5193202.93"/>
    <n v="1619799.15"/>
    <n v="1536603.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07"/>
    <s v="นาโพธิ์,รพช."/>
    <n v="38908109.109999992"/>
    <n v="4634204.6100000003"/>
    <n v="2823263.5"/>
    <n v="2373147.3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08"/>
    <s v="หนองหงส์,รพช."/>
    <n v="43797994.75999999"/>
    <n v="7347450"/>
    <n v="5095270"/>
    <n v="1968524.7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09"/>
    <s v="พลับพลาชัย,รพช."/>
    <n v="39546553.989999987"/>
    <n v="6490973.7199999997"/>
    <n v="2375969.7000000002"/>
    <n v="2105878.00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10"/>
    <s v="ห้วยราช,รพช."/>
    <n v="39084393.169999994"/>
    <n v="4715005.83"/>
    <n v="1643635.4"/>
    <n v="3034725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9"/>
    <s v="บุรีรัมย์"/>
    <s v="10911"/>
    <s v="โนนสุวรรณ,รพช."/>
    <n v="28769076.840000004"/>
    <n v="3955761.92"/>
    <n v="1400695.8"/>
    <n v="1269249.39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2"/>
    <s v="ชำนิ,รพช."/>
    <n v="32287712.049999997"/>
    <n v="4387306.28"/>
    <n v="2767108.54"/>
    <n v="1881247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3"/>
    <s v="บ้านใหม่ไชยพจน์,รพช."/>
    <n v="33064260.919999998"/>
    <n v="3658586.5"/>
    <n v="1774377.7"/>
    <n v="1303067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4"/>
    <s v="โนนดินแดง,รพช."/>
    <n v="32450136.199999996"/>
    <n v="4855914.22"/>
    <n v="1726902.5"/>
    <n v="1601982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1619"/>
    <s v="เฉลิมพระเกียรติ(บุรีรัมย์),รพช."/>
    <n v="29863739.639999997"/>
    <n v="5637176.2800000003"/>
    <n v="2318717.88"/>
    <n v="1713130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23578"/>
    <s v="แคนดง,รพช."/>
    <n v="26516065.439999994"/>
    <n v="3973800.94"/>
    <n v="1596170"/>
    <n v="1415732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28020"/>
    <s v="บ้านด่าน,รพช."/>
    <n v="31760804.010000002"/>
    <n v="3942758.11"/>
    <n v="2783151.5"/>
    <n v="1521699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10668"/>
    <s v="สุรินทร์,รพศ."/>
    <n v="729178172.56999981"/>
    <n v="323272040.79000002"/>
    <n v="29905038.420000002"/>
    <n v="205268959.30999997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สุรินทร์"/>
    <s v="10915"/>
    <s v="ชุมพลบุรี,รพช."/>
    <n v="48373191.399999991"/>
    <n v="8254225.3399999999"/>
    <n v="4210513.05"/>
    <n v="1750676.9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16"/>
    <s v="ท่าตูม,รพช."/>
    <n v="91042400.179999992"/>
    <n v="21214503.34"/>
    <n v="10094531.92"/>
    <n v="7579305.75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17"/>
    <s v="จอมพระ,รพช."/>
    <n v="43297905.939999998"/>
    <n v="7408304.9800000004"/>
    <n v="2505706"/>
    <n v="2279773.1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10918"/>
    <s v="ปราสาท,รพท."/>
    <n v="177522302.21999997"/>
    <n v="48238164.909999996"/>
    <n v="6008790.9100000001"/>
    <n v="20829772.85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สุรินทร์"/>
    <s v="10919"/>
    <s v="กาบเชิง,รพช."/>
    <n v="53458327.579999998"/>
    <n v="6789150.1100000003"/>
    <n v="2769537.25"/>
    <n v="2302745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20"/>
    <s v="รัตนบุรี,รพช."/>
    <n v="90019114.109999999"/>
    <n v="18813784.710000001"/>
    <n v="7171631"/>
    <n v="6583587.460000000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21"/>
    <s v="สนม,รพช."/>
    <n v="33418814.57"/>
    <n v="3746569.48"/>
    <n v="2278624.5"/>
    <n v="1213024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10922"/>
    <s v="ศีขรภูมิ,รพท."/>
    <n v="145103146.22000006"/>
    <n v="10293052.16"/>
    <n v="7005069.25"/>
    <n v="14435613.8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สุรินทร์"/>
    <s v="10923"/>
    <s v="สังขะ,รพช."/>
    <n v="108218746.72999999"/>
    <n v="24512109.420000002"/>
    <n v="13441562.310000001"/>
    <n v="12694494.06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24"/>
    <s v="ลำดวน,รพช."/>
    <n v="61965711.300000004"/>
    <n v="11669792.99"/>
    <n v="3433219.86"/>
    <n v="3861953.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25"/>
    <s v="สำโรงทาบ,รพช."/>
    <n v="44333895.54999999"/>
    <n v="5837690.4299999997"/>
    <n v="2860182.25"/>
    <n v="2358677.63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10926"/>
    <s v="บัวเชด,รพช."/>
    <n v="33447293.890000004"/>
    <n v="4639590.13"/>
    <n v="1488915.3"/>
    <n v="2446452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22302"/>
    <s v="พนมดงรักเฉลิมพระเกียรติ ๘๐ พรรษา,รพช."/>
    <n v="32012922.479999997"/>
    <n v="4697640.6399999997"/>
    <n v="2052832"/>
    <n v="1615708.8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2"/>
    <s v="เขวาสินรินทร์,รพช."/>
    <n v="22859006.220000003"/>
    <n v="4391564.1500000004"/>
    <n v="1691906.61"/>
    <n v="2008241.53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3"/>
    <s v="ศรีณรงค์,รพช."/>
    <n v="22923607.989999998"/>
    <n v="4168766.37"/>
    <n v="3822290"/>
    <n v="2178980.20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4"/>
    <s v="โนนนารายณ์,รพช."/>
    <n v="23130020.819999993"/>
    <n v="4152622.73"/>
    <n v="2323214.48"/>
    <n v="1205452.9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มุกดาหาร"/>
    <s v="10712"/>
    <s v="มุกดาหาร,รพท."/>
    <n v="269198799.53999996"/>
    <n v="103485414.95999999"/>
    <n v="12824316.619999999"/>
    <n v="46380161.869999997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มุกดาหาร"/>
    <s v="11113"/>
    <s v="นิคมคำสร้อย,รพช."/>
    <n v="44149162.160000004"/>
    <n v="6363508.8600000003"/>
    <n v="2315401.2000000002"/>
    <n v="1715648.73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4"/>
    <s v="ดอนตาล,รพช."/>
    <n v="38375493.880000003"/>
    <n v="4758428.87"/>
    <n v="807083.8"/>
    <n v="929195.2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5"/>
    <s v="ดงหลวง,รพช."/>
    <n v="34121620.129999995"/>
    <n v="4459022.4000000004"/>
    <n v="1953576.4"/>
    <n v="714712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6"/>
    <s v="คำชะอี,รพช."/>
    <n v="38344071.980000004"/>
    <n v="6131383.0300000003"/>
    <n v="4109429.78"/>
    <n v="2924945.1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7"/>
    <s v="หว้านใหญ่,รพช."/>
    <n v="29536550.290000003"/>
    <n v="2017835.15"/>
    <n v="1732087.3"/>
    <n v="754439.279999999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มุกดาหาร"/>
    <s v="11118"/>
    <s v="หนองสูง,รพช."/>
    <n v="33023181.140000001"/>
    <n v="3064359.04"/>
    <n v="2444889.84"/>
    <n v="1237111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701"/>
    <s v="ยโสธร,รพท."/>
    <n v="309331053.91000003"/>
    <n v="103571691.06"/>
    <n v="36489512.219999999"/>
    <n v="51209058.96999999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ยโสธร"/>
    <s v="10963"/>
    <s v="ทรายมูล,รพช."/>
    <n v="32596792.98"/>
    <n v="3763245.64"/>
    <n v="1430711"/>
    <n v="2436952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4"/>
    <s v="กุดชุม,รพช."/>
    <n v="52061734.149999999"/>
    <n v="7157468.2999999998"/>
    <n v="2453244.5"/>
    <n v="2218002.5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5"/>
    <s v="คำเขื่อนแก้ว,รพช."/>
    <n v="53967553.460000016"/>
    <n v="7724246.5199999996"/>
    <n v="2373717.85"/>
    <n v="2348832.26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6"/>
    <s v="ป่าติ้ว,รพช."/>
    <n v="31649944.93"/>
    <n v="4918023.58"/>
    <n v="1787040"/>
    <n v="1616298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7"/>
    <s v="มหาชนะชัย,รพช."/>
    <n v="42825014.499999993"/>
    <n v="6290737.0800000001"/>
    <n v="3359574.8"/>
    <n v="1323637.2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8"/>
    <s v="ค้อวัง,รพช."/>
    <n v="28525791.620000001"/>
    <n v="2841011.48"/>
    <n v="1481337"/>
    <n v="998388.7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9"/>
    <s v="ไทยเจริญ,รพช."/>
    <n v="26488516.889999997"/>
    <n v="4267211.6399999997"/>
    <n v="1643760.92"/>
    <n v="1097149.3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1444"/>
    <s v="สมเด็จพระยุพราชเลิงนกทา,รพช."/>
    <n v="101197855.65000001"/>
    <n v="31039828.41"/>
    <n v="5353955.5999999996"/>
    <n v="7397308.729999999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700"/>
    <s v="ศรีสะเกษ,รพศ."/>
    <n v="584740189.76999998"/>
    <n v="266230558.59999999"/>
    <n v="21055955.82"/>
    <n v="125304857.01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0"/>
    <s v="ศรีสะเกษ"/>
    <s v="10927"/>
    <s v="ยางชุมน้อย,รพช."/>
    <n v="29801274.549999997"/>
    <n v="5744066.3799999999"/>
    <n v="647873.73"/>
    <n v="3326826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0"/>
    <s v="ศรีสะเกษ"/>
    <s v="10928"/>
    <s v="กันทรารมย์,รพช."/>
    <n v="77975813.840000004"/>
    <n v="18993298.010000002"/>
    <n v="3974233.8"/>
    <n v="6055846.570000000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29"/>
    <s v="กันทรลักษ์,รพท."/>
    <n v="171282585.89000002"/>
    <n v="52414815.200000003"/>
    <n v="10229730.25"/>
    <n v="31832938.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0"/>
    <s v="ศรีสะเกษ"/>
    <s v="10930"/>
    <s v="ขุขันธ์,รพช."/>
    <n v="101101024.06999996"/>
    <n v="23386611.82"/>
    <n v="5954039.1200000001"/>
    <n v="6920249.04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31"/>
    <s v="ไพรบึง,รพช."/>
    <n v="42078725.439999998"/>
    <n v="5972286.4500000002"/>
    <n v="679515.2"/>
    <n v="1603700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2"/>
    <s v="ปรางค์กู่,รพช."/>
    <n v="45424992.620000005"/>
    <n v="7642683.8700000001"/>
    <n v="4254260.0599999996"/>
    <n v="3228383.3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3"/>
    <s v="ขุนหาญ,รพช."/>
    <n v="81268459.500000015"/>
    <n v="16438978.050000001"/>
    <n v="3698465.76"/>
    <n v="3509696.8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0"/>
    <s v="ศรีสะเกษ"/>
    <s v="10934"/>
    <s v="ราษีไศล,รพช."/>
    <n v="80350636.49000001"/>
    <n v="20232091.41"/>
    <n v="1387849.64"/>
    <n v="5595500.150000000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0"/>
    <s v="ศรีสะเกษ"/>
    <s v="10935"/>
    <s v="อุทุมพรพิสัย,รพช."/>
    <n v="107434922.63000001"/>
    <n v="19860606.420000002"/>
    <n v="4588984.88"/>
    <n v="11279698.36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36"/>
    <s v="บึงบูรพ์,รพช."/>
    <n v="28232529.809999999"/>
    <n v="2623240.3199999998"/>
    <n v="379920.5"/>
    <n v="1068278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10937"/>
    <s v="ห้วยทับทัน,รพช."/>
    <n v="32936632.509999998"/>
    <n v="6491771.8300000001"/>
    <n v="601283.15"/>
    <n v="1438534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8"/>
    <s v="โนนคูณ,รพช."/>
    <n v="33620906.420000002"/>
    <n v="5405619.3700000001"/>
    <n v="503212"/>
    <n v="1714480.8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10939"/>
    <s v="ศรีรัตนะ,รพช."/>
    <n v="46091773.810000002"/>
    <n v="7904568.3399999999"/>
    <n v="1526297.9"/>
    <n v="3167781.28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0"/>
    <s v="ศรีสะเกษ"/>
    <s v="10940"/>
    <s v="วังหิน,รพช."/>
    <n v="38207127.559999987"/>
    <n v="5384812.75"/>
    <n v="761924"/>
    <n v="1573113.9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1"/>
    <s v="น้ำเกลี้ยง,รพช."/>
    <n v="35471445.850000001"/>
    <n v="6434120.8399999999"/>
    <n v="705135.15"/>
    <n v="1952728.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2"/>
    <s v="ภูสิงห์,รพช."/>
    <n v="40276393.769999988"/>
    <n v="7469883.7599999998"/>
    <n v="978308.92"/>
    <n v="1535882.49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3"/>
    <s v="เมืองจันทร์,รพช."/>
    <n v="26816329.919999998"/>
    <n v="2665579.1"/>
    <n v="298173.65000000002"/>
    <n v="907141.4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3125"/>
    <s v="เบญจลักษ์เฉลิมพระเกียรติ ๘๐ พรรษา,รพช."/>
    <n v="26666116.550000001"/>
    <n v="6811726.3600000003"/>
    <n v="555074.56000000006"/>
    <n v="2246720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4"/>
    <s v="พยุห์,รพช."/>
    <n v="25682720.300000004"/>
    <n v="4246896.2"/>
    <n v="921059.35"/>
    <n v="1358297.7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5"/>
    <s v="โพธิ์ศรีสุวรรณ,รพช."/>
    <n v="24381548.240000002"/>
    <n v="3905828.33"/>
    <n v="505362.75"/>
    <n v="1599748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6"/>
    <s v="ศิลาลาด,รพช."/>
    <n v="18242068.879999995"/>
    <n v="2600661.4500000002"/>
    <n v="351669"/>
    <n v="107882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0"/>
    <s v="อำนาจเจริญ"/>
    <s v="10703"/>
    <s v="อำนาจเจริญ,รพท."/>
    <n v="254687489.50999996"/>
    <n v="83582111.709999993"/>
    <n v="3579997.23"/>
    <n v="26801465.129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อำนาจเจริญ"/>
    <s v="10985"/>
    <s v="ชานุมาน,รพช."/>
    <n v="36251509.18"/>
    <n v="5072561.7699999996"/>
    <n v="2204479.5"/>
    <n v="1586277.54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ำนาจเจริญ"/>
    <s v="10986"/>
    <s v="ปทุมราชวงศา,รพช."/>
    <n v="39863515.75"/>
    <n v="6854181.6799999997"/>
    <n v="3518476.9"/>
    <n v="2073458.4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ำนาจเจริญ"/>
    <s v="10987"/>
    <s v="พนา,รพช."/>
    <n v="35947061.68"/>
    <n v="4687940.59"/>
    <n v="3247974"/>
    <n v="1664346.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ำนาจเจริญ"/>
    <s v="10988"/>
    <s v="เสนางคนิคม,รพช."/>
    <n v="33840814.860000007"/>
    <n v="5192139.97"/>
    <n v="1808057.3"/>
    <n v="1508967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ำนาจเจริญ"/>
    <s v="10989"/>
    <s v="หัวตะพาน,รพช."/>
    <n v="49100312.779999994"/>
    <n v="10982260.289999999"/>
    <n v="6094308.6900000004"/>
    <n v="4452634.4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0"/>
    <s v="อำนาจเจริญ"/>
    <s v="10990"/>
    <s v="ลืออำนาจ,รพช."/>
    <n v="34192764.519999996"/>
    <n v="4694255.7699999996"/>
    <n v="2474155"/>
    <n v="2126694.6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669"/>
    <s v="สรรพสิทธิประสงค์,รพศ."/>
    <n v="1024824641.5799999"/>
    <n v="603371695.65999997"/>
    <n v="88140344.870000005"/>
    <n v="349577621.57999992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10"/>
    <s v="อุบลราชธานี"/>
    <s v="10944"/>
    <s v="ศรีเมืองใหม่,รพช."/>
    <n v="52510850.159999996"/>
    <n v="9528528.6799999997"/>
    <n v="1779465.1"/>
    <n v="3785931.4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45"/>
    <s v="โขงเจียม,รพช."/>
    <n v="36170402.980000004"/>
    <n v="4228934.41"/>
    <n v="1753910.3"/>
    <n v="2446477.68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46"/>
    <s v="เขื่องใน,รพช."/>
    <n v="83288677.599999994"/>
    <n v="18598403.510000002"/>
    <n v="5411219.2199999997"/>
    <n v="6097599.580000000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47"/>
    <s v="เขมราฐ,รพช."/>
    <n v="55473276.339999996"/>
    <n v="12104590.369999999"/>
    <n v="2102073.9"/>
    <n v="3131427.2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48"/>
    <s v="นาจะหลวย,รพช."/>
    <n v="44636061.609999992"/>
    <n v="6702829.3399999999"/>
    <n v="3893898.59"/>
    <n v="1733901.40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49"/>
    <s v="น้ำยืน,รพช."/>
    <n v="53374548.260000005"/>
    <n v="10732210.189999999"/>
    <n v="1505113.34"/>
    <n v="4295042.9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0"/>
    <s v="บุณฑริก,รพช."/>
    <n v="62681474.200000018"/>
    <n v="13581539.91"/>
    <n v="8830333.9700000007"/>
    <n v="7135556.399999999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1"/>
    <s v="ตระการพืชผล,รพท."/>
    <n v="111770431.37"/>
    <n v="22527216.02"/>
    <n v="6306616.25"/>
    <n v="17665840.16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0"/>
    <s v="อุบลราชธานี"/>
    <s v="10952"/>
    <s v="กุดข้าวปุ้น,รพช."/>
    <n v="37892903.780000016"/>
    <n v="4718621.51"/>
    <n v="1284228.17"/>
    <n v="2526670.3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53"/>
    <s v="ม่วงสามสิบ,รพช."/>
    <n v="63396947.620000005"/>
    <n v="10947657"/>
    <n v="1709568.11"/>
    <n v="4611450.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4"/>
    <s v="วารินชำราบ,รพท."/>
    <n v="203407346.04000002"/>
    <n v="61205957.840000004"/>
    <n v="11048993.27"/>
    <n v="59443931.31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1"/>
  </r>
  <r>
    <n v="10"/>
    <s v="อุบลราชธานี"/>
    <s v="10956"/>
    <s v="พิบูลมังสาหาร,รพช."/>
    <n v="111290426.82999998"/>
    <n v="34855301.049999997"/>
    <n v="7847830.3099999996"/>
    <n v="14394714.34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อุบลราชธานี"/>
    <s v="10957"/>
    <s v="ตาลสุม,รพช."/>
    <n v="29917615.740000006"/>
    <n v="3333025.95"/>
    <n v="845785.5"/>
    <n v="926601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58"/>
    <s v="โพธิ์ไทร,รพช."/>
    <n v="36276215.61999999"/>
    <n v="5911577.9000000004"/>
    <n v="1588054.9"/>
    <n v="2908913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59"/>
    <s v="สำโรง,รพช."/>
    <n v="41012068.609999999"/>
    <n v="6512009.4100000001"/>
    <n v="1701296"/>
    <n v="2491377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60"/>
    <s v="ดอนมดแดง,รพช."/>
    <n v="29512063.100000001"/>
    <n v="4126343.67"/>
    <n v="810288.07"/>
    <n v="1809350.1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61"/>
    <s v="สิรินธร,รพช."/>
    <n v="41491630.280000001"/>
    <n v="5765398.4500000002"/>
    <n v="929929.16"/>
    <n v="1808483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62"/>
    <s v="ทุ่งศรีอุดม,รพช."/>
    <n v="29768249.109999996"/>
    <n v="3960876.91"/>
    <n v="971743"/>
    <n v="2801847.09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1443"/>
    <s v="สมเด็จพระยุพราชเดชอุดม,รพท."/>
    <n v="244644205.37999997"/>
    <n v="60285795.799999997"/>
    <n v="14314318.300000001"/>
    <n v="37472569.76000000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0"/>
    <s v="อุบลราชธานี"/>
    <s v="21984"/>
    <s v="๕๐ พรรษา มหาวชิราลงกรณ,รพท."/>
    <n v="187522519.97999996"/>
    <n v="51118649.140000001"/>
    <n v="10534214.58"/>
    <n v="38635472.78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0"/>
    <s v="อุบลราชธานี"/>
    <s v="24032"/>
    <s v="นาตาล,รพช."/>
    <n v="32193901.410000004"/>
    <n v="5634112.6600000001"/>
    <n v="2963433"/>
    <n v="3271342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0"/>
    <s v="อุบลราชธานี"/>
    <s v="24821"/>
    <s v="นาเยีย,รพช."/>
    <n v="27760579.460000001"/>
    <n v="4343326.59"/>
    <n v="1346624.3"/>
    <n v="2563414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67"/>
    <s v="สว่างวีระวงศ์,รพช."/>
    <n v="25266392.329999998"/>
    <n v="2468866.44"/>
    <n v="239802.5"/>
    <n v="784958.5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68"/>
    <s v="น้ำขุ่น,รพช."/>
    <n v="22967751.530000001"/>
    <n v="3307673.77"/>
    <n v="944313.85"/>
    <n v="1763217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76"/>
    <s v="เหล่าเสือโก้ก,รพช."/>
    <n v="20999123.919999998"/>
    <n v="2572668.2000000002"/>
    <n v="309980.3"/>
    <n v="2173655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0738"/>
    <s v="กระบี่,รพท."/>
    <n v="309643965.73999995"/>
    <n v="133388717.86"/>
    <n v="13589667.66"/>
    <n v="64383436.910000004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1"/>
    <s v="กระบี่"/>
    <s v="11340"/>
    <s v="เขาพนม,รพช."/>
    <n v="47527111.929999992"/>
    <n v="9653108.4299999997"/>
    <n v="4403735.25"/>
    <n v="2490886.990000000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กระบี่"/>
    <s v="11341"/>
    <s v="เกาะลันตา,รพช."/>
    <n v="36734009.490000002"/>
    <n v="5667557.9199999999"/>
    <n v="3534526.65"/>
    <n v="1169813.5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1342"/>
    <s v="คลองท่อม,รพช."/>
    <n v="62658396.940000005"/>
    <n v="13391205.800000001"/>
    <n v="3736551.33"/>
    <n v="2178312.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กระบี่"/>
    <s v="11343"/>
    <s v="อ่าวลึก,รพช."/>
    <n v="58523611.420000002"/>
    <n v="6652379.5"/>
    <n v="7253288.0999999996"/>
    <n v="3206030.92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11"/>
    <s v="กระบี่"/>
    <s v="11344"/>
    <s v="ปลายพระยา,รพช."/>
    <n v="44312760.509999998"/>
    <n v="8000572.4199999999"/>
    <n v="1848179.8"/>
    <n v="3337834.8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กระบี่"/>
    <s v="11345"/>
    <s v="ลำทับ,รพช."/>
    <n v="40336391.239999995"/>
    <n v="5978686.4299999997"/>
    <n v="1740300.15"/>
    <n v="1365760.1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1346"/>
    <s v="เหนือคลอง,รพช."/>
    <n v="46896208.749999985"/>
    <n v="9420573.3900000006"/>
    <n v="2887866.25"/>
    <n v="2184774.0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กระบี่"/>
    <s v="77753"/>
    <s v="เกาะพีพี,รพช."/>
    <n v="13996496.220000001"/>
    <n v="861834.98"/>
    <n v="1252960.45"/>
    <n v="483086.5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ชุมพร"/>
    <s v="10744"/>
    <s v="ชุมพรเขตรอุดมศักดิ์,รพท."/>
    <n v="378228619.78999996"/>
    <n v="108499954.43000001"/>
    <n v="31152443.100000001"/>
    <n v="68654669.89000000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1"/>
    <s v="ชุมพร"/>
    <s v="11375"/>
    <s v="ปากน้ำชุมพร,รพช."/>
    <n v="27572421.149999999"/>
    <n v="2485214.91"/>
    <n v="1656819.44"/>
    <n v="1593121.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ชุมพร"/>
    <s v="11376"/>
    <s v="ท่าแซะ,รพช."/>
    <n v="56033902.980000004"/>
    <n v="17347843.129999999"/>
    <n v="7471134.8200000003"/>
    <n v="9378512.17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1"/>
    <s v="ชุมพร"/>
    <s v="11377"/>
    <s v="ปะทิว,รพช."/>
    <n v="30707206.179999996"/>
    <n v="2909121.71"/>
    <n v="1641615.9"/>
    <n v="1236510.62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78"/>
    <s v="มาบอำมฤต,รพช."/>
    <n v="29847012.18"/>
    <n v="3113143.62"/>
    <n v="1985363.4"/>
    <n v="1415545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79"/>
    <s v="หลังสวน,รพช."/>
    <n v="99982090.099999964"/>
    <n v="25653612.809999999"/>
    <n v="2969069.3"/>
    <n v="15848241.17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ชุมพร"/>
    <s v="11380"/>
    <s v="ปากน้ำหลังสวน,รพช."/>
    <n v="27170981.810000002"/>
    <n v="2908154.07"/>
    <n v="1171569"/>
    <n v="172383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1"/>
    <s v="ละแม,รพช."/>
    <n v="39103263.360000007"/>
    <n v="4420842.95"/>
    <n v="773822.85"/>
    <n v="1757419.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2"/>
    <s v="พะโต๊ะ,รพช."/>
    <n v="33244293.160000004"/>
    <n v="3229153.34"/>
    <n v="2321230.6"/>
    <n v="1642262.1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3"/>
    <s v="สวี,รพช."/>
    <n v="36067184.269999996"/>
    <n v="13760260.539999999"/>
    <n v="4667321.5"/>
    <n v="3494480.5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ชุมพร"/>
    <s v="11385"/>
    <s v="ทุ่งตะโก,รพช."/>
    <n v="26074291.400000002"/>
    <n v="2483501.9"/>
    <n v="1543852.45"/>
    <n v="1375187.13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0680"/>
    <s v="มหาราชนครศรีธรรมราช,รพศ."/>
    <n v="751242197.40999997"/>
    <n v="361240022.58999997"/>
    <n v="39776402.659999996"/>
    <n v="168828354.27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1"/>
    <s v="นครศรีธรรมราช"/>
    <s v="11322"/>
    <s v="พรหมคีรี,รพช."/>
    <n v="33192355.039999999"/>
    <n v="5469613.7300000004"/>
    <n v="1452134.88"/>
    <n v="1927900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24"/>
    <s v="ลานสกา,รพช."/>
    <n v="46998458.07"/>
    <n v="8297433.8300000001"/>
    <n v="4464936.28"/>
    <n v="2058234.81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25"/>
    <s v="สมเด็จพระยุพราชฉวาง,รพช."/>
    <n v="68857975.340000004"/>
    <n v="14031693.279999999"/>
    <n v="1365589"/>
    <n v="3732142.3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นครศรีธรรมราช"/>
    <s v="11326"/>
    <s v="พิปูน,รพช."/>
    <n v="31357967.690000001"/>
    <n v="3361381.09"/>
    <n v="1456767"/>
    <n v="1016781.0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27"/>
    <s v="เชียรใหญ่,รพช."/>
    <n v="41997555.100000009"/>
    <n v="7220728.0999999996"/>
    <n v="1738224"/>
    <n v="2701803.13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นครศรีธรรมราช"/>
    <s v="11328"/>
    <s v="ชะอวด,รพช."/>
    <n v="64918293.989999995"/>
    <n v="12637693.630000001"/>
    <n v="3889031.3"/>
    <n v="2941612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29"/>
    <s v="ท่าศาลา,รพท."/>
    <n v="172083115.78"/>
    <n v="44489622.369999997"/>
    <n v="3246187.85"/>
    <n v="26824291.60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นครศรีธรรมราช"/>
    <s v="11330"/>
    <s v="ทุ่งสง,รพท."/>
    <n v="218840601.63000003"/>
    <n v="65540561.75"/>
    <n v="1678872.2"/>
    <n v="32410777.90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นครศรีธรรมราช"/>
    <s v="11331"/>
    <s v="นาบอน,รพช."/>
    <n v="42463626.559999987"/>
    <n v="3779136.79"/>
    <n v="2333690.5"/>
    <n v="1540579.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32"/>
    <s v="ทุ่งใหญ่,รพช."/>
    <n v="54523816.350000016"/>
    <n v="11834745.27"/>
    <n v="6332726.5999999996"/>
    <n v="3535648.8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33"/>
    <s v="ปากพนัง,รพช."/>
    <n v="64675699.350000001"/>
    <n v="15369903.82"/>
    <n v="4676893"/>
    <n v="5008237.4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นครศรีธรรมราช"/>
    <s v="11334"/>
    <s v="ร่อนพิบูลย์,รพช."/>
    <n v="53701843.390000001"/>
    <n v="12728253.199999999"/>
    <n v="3069305"/>
    <n v="5411620.769999999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35"/>
    <s v="สิชล,รพท."/>
    <n v="170480435.56"/>
    <n v="44869942.310000002"/>
    <n v="10282830.4"/>
    <n v="29478172.2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นครศรีธรรมราช"/>
    <s v="11336"/>
    <s v="ขนอม,รพช."/>
    <n v="37685187.390000008"/>
    <n v="6949334.0899999999"/>
    <n v="3469286.3"/>
    <n v="1993371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37"/>
    <s v="หัวไทร,รพช."/>
    <n v="51891768.429999985"/>
    <n v="7571079.0999999996"/>
    <n v="4320240.1399999997"/>
    <n v="2544389.27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38"/>
    <s v="บางขัน,รพช."/>
    <n v="35312008.609999992"/>
    <n v="10662532.289999999"/>
    <n v="1891011"/>
    <n v="2316638.1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39"/>
    <s v="ถ้ำพรรณรา,รพช."/>
    <n v="25032518.370000001"/>
    <n v="2323570.89"/>
    <n v="2336101.58"/>
    <n v="687117.8400000000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1"/>
    <s v="นครศรีธรรมราช"/>
    <s v="11660"/>
    <s v="จุฬาภรณ์,รพช."/>
    <n v="29745463.27"/>
    <n v="4551592.43"/>
    <n v="2016546.61"/>
    <n v="905801.7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491"/>
    <s v="เฉลิมพระเกียรติ(นครศรีธรรมราช),รพช."/>
    <n v="31404948.18"/>
    <n v="3402237.99"/>
    <n v="1225783.46"/>
    <n v="1030132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492"/>
    <s v="พ่อท่านคล้ายวาจาสิทธิ์,รพช."/>
    <n v="24755998.43"/>
    <n v="2725642.88"/>
    <n v="874269.7"/>
    <n v="1296722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742"/>
    <s v="นบพิตำ,รพช."/>
    <n v="18772552.150000006"/>
    <n v="2763610"/>
    <n v="1698680.2"/>
    <n v="1084199.8400000001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1"/>
    <s v="นครศรีธรรมราช"/>
    <s v="40743"/>
    <s v="พระพรหม,รพช."/>
    <n v="30295045.129999995"/>
    <n v="5966718.4000000004"/>
    <n v="5058021.3600000003"/>
    <n v="1900240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พังงา"/>
    <s v="10739"/>
    <s v="พังงา,รพท."/>
    <n v="175319623.31999999"/>
    <n v="45551721.020000003"/>
    <n v="11781233.5"/>
    <n v="17174903.89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พังงา"/>
    <s v="10740"/>
    <s v="ตะกั่วป่า,รพท."/>
    <n v="142082747.98000002"/>
    <n v="32240975.440000001"/>
    <n v="2316641"/>
    <n v="15914769.81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พังงา"/>
    <s v="11347"/>
    <s v="เกาะยาวชัยพัฒน์,รพช."/>
    <n v="25755576.509999998"/>
    <n v="973998.48"/>
    <n v="254005.76000000001"/>
    <n v="674878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48"/>
    <s v="กะปงชัยพัฒน์,รพช."/>
    <n v="24713785.359999999"/>
    <n v="1108514.02"/>
    <n v="1000924.47"/>
    <n v="841520.5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49"/>
    <s v="ตะกั่วทุ่ง,รพช."/>
    <n v="34547905.620000005"/>
    <n v="5026814.4400000004"/>
    <n v="1928682.09"/>
    <n v="1699475.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พังงา"/>
    <s v="11350"/>
    <s v="บางไทร(พังงา),รพช."/>
    <n v="18350076.420000002"/>
    <n v="898338.09"/>
    <n v="30210"/>
    <n v="417468.4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พังงา"/>
    <s v="11352"/>
    <s v="คุระบุรีชัยพัฒน์,รพช."/>
    <n v="33627971.570000008"/>
    <n v="4641061.83"/>
    <n v="1624249.55"/>
    <n v="1347041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53"/>
    <s v="ทับปุด,รพช."/>
    <n v="28375976.009999998"/>
    <n v="3821944.22"/>
    <n v="2073870.23"/>
    <n v="965523.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54"/>
    <s v="ท้ายเหมืองชัยพัฒน์,รพช."/>
    <n v="35621369.199999996"/>
    <n v="4713401.68"/>
    <n v="2397014.2599999998"/>
    <n v="1337352.2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ภูเก็ต"/>
    <s v="10741"/>
    <s v="วชิระภูเก็ต,รพศ."/>
    <n v="660778776.50999987"/>
    <n v="266407295.25"/>
    <n v="51780635.409999996"/>
    <n v="172231044.3299999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1"/>
    <s v="ภูเก็ต"/>
    <s v="11355"/>
    <s v="ป่าตอง,รพช."/>
    <n v="88484701.710000008"/>
    <n v="13381325.619999999"/>
    <n v="8305354.6200000001"/>
    <n v="10230980.31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ภูเก็ต"/>
    <s v="11356"/>
    <s v="ถลาง,รพช."/>
    <n v="87153487.600000024"/>
    <n v="18261905.98"/>
    <n v="4057176.6"/>
    <n v="8685065.21000000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1"/>
    <s v="ภูเก็ต"/>
    <s v="41436"/>
    <s v="ฉลอง,รพช."/>
    <n v="43603044.850000001"/>
    <n v="5157385.62"/>
    <n v="3037934.3"/>
    <n v="3457736.2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ระนอง"/>
    <s v="10743"/>
    <s v="ระนอง,รพท."/>
    <n v="219056003.51999995"/>
    <n v="52670609.969999999"/>
    <n v="15127251.130000001"/>
    <n v="23727195.29000000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ระนอง"/>
    <s v="11323"/>
    <s v="ละอุ่น,รพช."/>
    <n v="24697946.869999994"/>
    <n v="1523212.77"/>
    <n v="829536.5"/>
    <n v="327527.7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ระนอง"/>
    <s v="11372"/>
    <s v="กะเปอร์,รพช."/>
    <n v="26120953.140000001"/>
    <n v="2599502.52"/>
    <n v="1201555.3700000001"/>
    <n v="671140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ระนอง"/>
    <s v="11373"/>
    <s v="กระบุรี,รพช."/>
    <n v="45831469.409999996"/>
    <n v="4811519.8499999996"/>
    <n v="1113862.8999999999"/>
    <n v="2032824.93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ระนอง"/>
    <s v="11374"/>
    <s v="สุขสำราญ,รพช."/>
    <n v="23829468.769999996"/>
    <n v="1944822.88"/>
    <n v="1235665.9199999999"/>
    <n v="902724.0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สุราษฎร์ธานี"/>
    <s v="09192"/>
    <s v="เกาะเต่า,รพช."/>
    <n v="13592991.780000003"/>
    <n v="1468824.36"/>
    <n v="466898"/>
    <n v="1372793.769999999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สุราษฎร์ธานี"/>
    <s v="10681"/>
    <s v="สุราษฎร์ธานี,รพศ."/>
    <n v="713000368.08999979"/>
    <n v="440651179.88999999"/>
    <n v="41623196.859999999"/>
    <n v="100092981.9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1"/>
    <s v="สุราษฎร์ธานี"/>
    <s v="10742"/>
    <s v="เกาะสมุย,รพท."/>
    <n v="144222968.63000003"/>
    <n v="34432433.369999997"/>
    <n v="9027585.5399999991"/>
    <n v="17052737.43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สุราษฎร์ธานี"/>
    <s v="11357"/>
    <s v="กาญจนดิษฐ์,รพช."/>
    <n v="127677546.05000001"/>
    <n v="24683157.079999998"/>
    <n v="8793110.1999999993"/>
    <n v="17133852.25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สุราษฎร์ธานี"/>
    <s v="11358"/>
    <s v="ดอนสัก,รพช."/>
    <n v="37922655.24000001"/>
    <n v="5333402.08"/>
    <n v="2109410.1"/>
    <n v="1470746.1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59"/>
    <s v="เกาะพงัน,รพช."/>
    <n v="47714030.179999992"/>
    <n v="6270078.1900000004"/>
    <n v="3898849.94"/>
    <n v="3663973.7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60"/>
    <s v="ไชยา,รพช."/>
    <n v="70424100.340000018"/>
    <n v="15113653.82"/>
    <n v="3847830.91"/>
    <n v="5854978.9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361"/>
    <s v="ท่าชนะ,รพช."/>
    <n v="45524431.269999996"/>
    <n v="6572952.7999999998"/>
    <n v="2319802.5"/>
    <n v="1693087.5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2"/>
    <s v="คีรีรัฐนิคม,รพช."/>
    <n v="48503306.669999994"/>
    <n v="6337157.2199999997"/>
    <n v="2611294.3199999998"/>
    <n v="1936270.9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3"/>
    <s v="บ้านตาขุน,รพช."/>
    <n v="37864392.899999991"/>
    <n v="3394058.99"/>
    <n v="1992715.99"/>
    <n v="1738129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64"/>
    <s v="พนม,รพช."/>
    <n v="37242943.039999999"/>
    <n v="5705482.2400000002"/>
    <n v="2348411.36"/>
    <n v="1275304.9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65"/>
    <s v="ท่าฉาง,รพช."/>
    <n v="45305663.689999998"/>
    <n v="5493573.5499999998"/>
    <n v="2151507.75"/>
    <n v="3611824.0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1"/>
    <s v="สุราษฎร์ธานี"/>
    <s v="11366"/>
    <s v="บ้านนาสาร,รพช."/>
    <n v="69966249.329999998"/>
    <n v="17452981.219999999"/>
    <n v="8751217.5"/>
    <n v="3084527.2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367"/>
    <s v="บ้านนาเดิม,รพช."/>
    <n v="39721816.829999998"/>
    <n v="4602179.3"/>
    <n v="838997.25"/>
    <n v="2100636.8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68"/>
    <s v="เคียนซา,รพช."/>
    <n v="46692009.859999999"/>
    <n v="6392807.1200000001"/>
    <n v="4109934.96"/>
    <n v="1775625.1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9"/>
    <s v="พระแสง,รพช."/>
    <n v="62166162.130000003"/>
    <n v="10349788.34"/>
    <n v="4769302.45"/>
    <n v="4074128.57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สุราษฎร์ธานี"/>
    <s v="11370"/>
    <s v="พุนพิน,รพช."/>
    <n v="54319451.559999987"/>
    <n v="9914623.9800000004"/>
    <n v="4474146.4000000004"/>
    <n v="2317966.43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71"/>
    <s v="ชัยบุรี,รพช."/>
    <n v="40899727.75"/>
    <n v="3770815.28"/>
    <n v="1431423.91"/>
    <n v="939129.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459"/>
    <s v="สมเด็จพระยุพราชเวียงสระ,รพช."/>
    <n v="92172647.640000001"/>
    <n v="18852831.550000001"/>
    <n v="8519507.6799999997"/>
    <n v="8955006.800000000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654"/>
    <s v="วิภาวดี,รพช."/>
    <n v="31162237.850000005"/>
    <n v="2579752.2999999998"/>
    <n v="1216909.44"/>
    <n v="944135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4138"/>
    <s v="ท่าโรงช้าง,รพช."/>
    <n v="92004799.830000013"/>
    <n v="16123826.890000001"/>
    <n v="4727936.8899999997"/>
    <n v="10841788.3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ตรัง"/>
    <s v="10683"/>
    <s v="ตรัง,รพศ."/>
    <n v="502959747.63000005"/>
    <n v="179582764.36000001"/>
    <n v="25336853.809999999"/>
    <n v="117894115.86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2"/>
    <s v="ตรัง"/>
    <s v="11407"/>
    <s v="กันตัง,รพช."/>
    <n v="73082922.140000001"/>
    <n v="19484573.879999999"/>
    <n v="6822169.0999999996"/>
    <n v="4255395.8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ตรัง"/>
    <s v="11408"/>
    <s v="ย่านตาขาว,รพช."/>
    <n v="69080373.449999988"/>
    <n v="14034509.449999999"/>
    <n v="5292457.4800000004"/>
    <n v="3943537.1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ตรัง"/>
    <s v="11409"/>
    <s v="ปะเหลียน,รพช."/>
    <n v="44747370.260000005"/>
    <n v="8171338.6200000001"/>
    <n v="3939124.25"/>
    <n v="3550821.4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0"/>
    <s v="สิเกา,รพช."/>
    <n v="40032700.49000001"/>
    <n v="7771402.0599999996"/>
    <n v="4150769.23"/>
    <n v="2662221.1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1"/>
    <s v="ห้วยยอด,รพช."/>
    <n v="98879698.260000005"/>
    <n v="20494387.350000001"/>
    <n v="7129929.1399999997"/>
    <n v="8506839.55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ตรัง"/>
    <s v="11412"/>
    <s v="วังวิเศษ,รพช."/>
    <n v="43572116.649999999"/>
    <n v="7087865.6600000001"/>
    <n v="2627547.0499999998"/>
    <n v="2499907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3"/>
    <s v="นาโยง,รพช."/>
    <n v="50426649.580000006"/>
    <n v="8375380.5199999996"/>
    <n v="3382164"/>
    <n v="5801520.24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12"/>
    <s v="ตรัง"/>
    <s v="14139"/>
    <s v="รัษฎา,รพช."/>
    <n v="36832597.07"/>
    <n v="6112805.6100000003"/>
    <n v="1992682.19"/>
    <n v="791277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ตรัง"/>
    <s v="28817"/>
    <s v="หาดสำราญเฉลิมพระเกียรติ ๘๐ พรรษา,รพช."/>
    <n v="22092475.529999997"/>
    <n v="2801203.24"/>
    <n v="225250.5"/>
    <n v="672596.70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นราธิวาส"/>
    <s v="10750"/>
    <s v="นราธิวาสราชนครินทร์,รพท."/>
    <n v="374246779.22999996"/>
    <n v="83851725.219999999"/>
    <n v="19761775.859999999"/>
    <n v="43737633.719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นราธิวาส"/>
    <s v="10751"/>
    <s v="สุไหงโก-ลก,รพท."/>
    <n v="211830645.32999998"/>
    <n v="44670339.850000001"/>
    <n v="4037212.06"/>
    <n v="17503701.87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2"/>
    <s v="นราธิวาส"/>
    <s v="11435"/>
    <s v="ตากใบ,รพช."/>
    <n v="81597818.519999981"/>
    <n v="11535446.59"/>
    <n v="3061615.5"/>
    <n v="4190388.3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นราธิวาส"/>
    <s v="11436"/>
    <s v="บาเจาะ,รพช."/>
    <n v="63855034.899999999"/>
    <n v="7241387.4400000004"/>
    <n v="4075981.35"/>
    <n v="2409825.8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37"/>
    <s v="ระแงะ,รพช."/>
    <n v="93261522.01000002"/>
    <n v="9182893.7599999998"/>
    <n v="7850288.6500000004"/>
    <n v="8348920.4500000002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2"/>
    <s v="นราธิวาส"/>
    <s v="11438"/>
    <s v="รือเสาะ,รพช."/>
    <n v="78909511.390000001"/>
    <n v="7522140.5300000003"/>
    <n v="4192916.4"/>
    <n v="1547011.6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นราธิวาส"/>
    <s v="11439"/>
    <s v="ศรีสาคร,รพช."/>
    <n v="57453530.549999982"/>
    <n v="4802599.04"/>
    <n v="3278231.98"/>
    <n v="1547623.3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40"/>
    <s v="แว้ง,รพช."/>
    <n v="55557741.620000005"/>
    <n v="6286790.8600000003"/>
    <n v="4049586.55"/>
    <n v="2053531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41"/>
    <s v="สุคิริน,รพช."/>
    <n v="41854987.279999994"/>
    <n v="3555999.39"/>
    <n v="2514572.5"/>
    <n v="1214356.7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นราธิวาส"/>
    <s v="11442"/>
    <s v="สุไหงปาดี,รพช."/>
    <n v="64098455.129999995"/>
    <n v="4541834.68"/>
    <n v="4170819.5"/>
    <n v="1489225.35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3818"/>
    <s v="จะแนะ,รพช."/>
    <n v="58385948.810000002"/>
    <n v="4212972.33"/>
    <n v="2918535"/>
    <n v="1845539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5010"/>
    <s v="เจาะไอร้อง,รพช."/>
    <n v="50821992.630000003"/>
    <n v="4283645.16"/>
    <n v="2397781.6"/>
    <n v="1996936.41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23771"/>
    <s v="ยี่งอเฉลิมพระเกียรติ ๘๐ พรรษา,รพช."/>
    <n v="60408377.139999993"/>
    <n v="3995351.41"/>
    <n v="4057060.5"/>
    <n v="2159247.2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0748"/>
    <s v="ปัตตานี,รพท."/>
    <n v="397128372.08000004"/>
    <n v="99966824.260000005"/>
    <n v="18895772.800000001"/>
    <n v="37899829.229999997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ปัตตานี"/>
    <s v="11423"/>
    <s v="โคกโพธิ์,รพช."/>
    <n v="104191583.53999998"/>
    <n v="10250594.91"/>
    <n v="6590993.7199999997"/>
    <n v="4509563.84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ปัตตานี"/>
    <s v="11424"/>
    <s v="หนองจิก,รพช."/>
    <n v="64999382.789999999"/>
    <n v="6321357.2000000002"/>
    <n v="764062.1"/>
    <n v="3286683.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5"/>
    <s v="ปะนาเระ,รพช."/>
    <n v="60914807.729999989"/>
    <n v="4355998.33"/>
    <n v="2192663.08"/>
    <n v="1427629.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6"/>
    <s v="มายอ,รพช."/>
    <n v="64535588.989999995"/>
    <n v="4510468.66"/>
    <n v="3311558.36"/>
    <n v="2262274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7"/>
    <s v="ทุ่งยางแดง,รพช."/>
    <n v="51558841.019999996"/>
    <n v="2718162.7"/>
    <n v="1427048.83"/>
    <n v="1262128.45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28"/>
    <s v="ไม้แก่น,รพช."/>
    <n v="39633296.119999997"/>
    <n v="2113803.63"/>
    <n v="2000048"/>
    <n v="1010103.16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29"/>
    <s v="ยะหริ่ง,รพช."/>
    <n v="83552508.310000002"/>
    <n v="6389445.9100000001"/>
    <n v="4391157"/>
    <n v="3421701.92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30"/>
    <s v="ยะรัง,รพช."/>
    <n v="72655326.650000006"/>
    <n v="5420181.2199999997"/>
    <n v="4569666"/>
    <n v="2726399.8899999997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31"/>
    <s v="แม่ลาน,รพช."/>
    <n v="42540032.82"/>
    <n v="3144749.48"/>
    <n v="556111"/>
    <n v="1024392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60"/>
    <s v="สมเด็จพระยุพราชสายบุรี,รพช."/>
    <n v="90384333.659999996"/>
    <n v="14903858.98"/>
    <n v="5369994.4100000001"/>
    <n v="6850973.060000000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ปัตตานี"/>
    <s v="11464"/>
    <s v="กะพ้อ,รพช."/>
    <n v="42341124.739999995"/>
    <n v="2502642.61"/>
    <n v="2217986.2000000002"/>
    <n v="1033559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0747"/>
    <s v="พัทลุง,รพท."/>
    <n v="412533011.75000006"/>
    <n v="180529012.84"/>
    <n v="7906317.8600000003"/>
    <n v="52634843.56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พัทลุง"/>
    <s v="11414"/>
    <s v="กงหรา,รพช."/>
    <n v="38045617.239999995"/>
    <n v="3674147.48"/>
    <n v="646061.9"/>
    <n v="1268504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15"/>
    <s v="เขาชัยสน,รพช."/>
    <n v="36896032.899999991"/>
    <n v="5722333.2699999996"/>
    <n v="2397037.5"/>
    <n v="1572085.66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16"/>
    <s v="ตะโหมด,รพช."/>
    <n v="42918877.359999992"/>
    <n v="6152307.0999999996"/>
    <n v="1172023.25"/>
    <n v="1495309.15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พัทลุง"/>
    <s v="11417"/>
    <s v="ควนขนุน,รพช."/>
    <n v="87560460.069999993"/>
    <n v="27280644.52"/>
    <n v="1947211.91"/>
    <n v="7338608.46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พัทลุง"/>
    <s v="11418"/>
    <s v="ปากพะยูน,รพช."/>
    <n v="49537922.920000002"/>
    <n v="5942647.2599999998"/>
    <n v="1319574.8999999999"/>
    <n v="1542503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19"/>
    <s v="ศรีบรรพต,รพช."/>
    <n v="32652021.350000001"/>
    <n v="2836048.34"/>
    <n v="379061.05"/>
    <n v="1022990.8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20"/>
    <s v="ป่าบอน,รพช."/>
    <n v="40393401.749999993"/>
    <n v="4520401.34"/>
    <n v="913748.28"/>
    <n v="1408422.8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21"/>
    <s v="บางแก้ว,รพช."/>
    <n v="34042584.509999998"/>
    <n v="2722518.61"/>
    <n v="1279795.45"/>
    <n v="1116581.0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22"/>
    <s v="ป่าพะยอม,รพช."/>
    <n v="44286683.580000006"/>
    <n v="6230538.5099999998"/>
    <n v="937312.49"/>
    <n v="1552107.29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24673"/>
    <s v="ศรีนครินทร์(ปัญญานันทภิกขุ),รพช."/>
    <n v="29217830.220000006"/>
    <n v="3587197.51"/>
    <n v="427625.5"/>
    <n v="1407225.4"/>
    <x v="11"/>
    <x v="11"/>
    <n v="16008770.139999999"/>
    <n v="20309842.362500001"/>
    <n v="4301072.222500002"/>
    <n v="9557161.8062499948"/>
    <n v="26761450.696250003"/>
    <x v="1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2"/>
    <s v="ยะลา"/>
    <s v="10684"/>
    <s v="ยะลา,รพศ."/>
    <n v="564373308.89999998"/>
    <n v="176713773.87"/>
    <n v="9794994"/>
    <n v="138289066.11000001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2"/>
    <s v="ยะลา"/>
    <s v="10749"/>
    <s v="เบตง,รพท."/>
    <n v="138626710.36999997"/>
    <n v="17483608.52"/>
    <n v="2751737.01"/>
    <n v="8916095.919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2"/>
    <s v="ยะลา"/>
    <s v="11432"/>
    <s v="บันนังสตา,รพช."/>
    <n v="72147609.710000008"/>
    <n v="7322502.21"/>
    <n v="4717269.25"/>
    <n v="4653297.57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12"/>
    <s v="ยะลา"/>
    <s v="11433"/>
    <s v="ธารโต,รพช."/>
    <n v="44673229.81000001"/>
    <n v="2758991.84"/>
    <n v="1636338.14"/>
    <n v="1487462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ยะลา"/>
    <s v="11434"/>
    <s v="รามัน,รพช."/>
    <n v="91035541.539999992"/>
    <n v="10782607.1"/>
    <n v="8575262.6899999995"/>
    <n v="4441240.08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ยะลา"/>
    <s v="11461"/>
    <s v="สมเด็จพระยุพราชยะหา,รพช."/>
    <n v="75554312.039999992"/>
    <n v="6302510.6100000003"/>
    <n v="4040108.8"/>
    <n v="3417317.5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ยะลา"/>
    <s v="13806"/>
    <s v="กาบัง,รพช."/>
    <n v="38097348.109999992"/>
    <n v="2884676.66"/>
    <n v="1577773.21"/>
    <n v="1045459.5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ยะลา"/>
    <s v="24689"/>
    <s v="กรงปินัง,รพช."/>
    <n v="39911526.669999994"/>
    <n v="2864460.56"/>
    <n v="1569648"/>
    <n v="1433395.6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0682"/>
    <s v="หาดใหญ่,รพศ."/>
    <n v="783702541.56999981"/>
    <n v="330042651.69"/>
    <n v="24802518.879999999"/>
    <n v="259892251.63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2"/>
    <s v="สงขลา"/>
    <s v="10745"/>
    <s v="สงขลา,รพท."/>
    <n v="460081079.54000002"/>
    <n v="173529007.02000001"/>
    <n v="15087153.1"/>
    <n v="74137774.95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สงขลา"/>
    <s v="11386"/>
    <s v="สทิงพระ,รพช."/>
    <n v="46954626.659999996"/>
    <n v="5680787.7599999998"/>
    <n v="956157.75"/>
    <n v="1444918.59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87"/>
    <s v="จะนะ,รพช."/>
    <n v="107677296.61000001"/>
    <n v="16008117.050000001"/>
    <n v="4378058.32"/>
    <n v="2796522.71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88"/>
    <s v="สมเด็จพระบรมราชินีนาถ ณ อำเภอนาทวี,รพช."/>
    <n v="130471368.97"/>
    <n v="19782521.5"/>
    <n v="4289608.7"/>
    <n v="16828314.5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สงขลา"/>
    <s v="11390"/>
    <s v="เทพา,รพช."/>
    <n v="96667603.510000005"/>
    <n v="11589972.039999999"/>
    <n v="2573213.92"/>
    <n v="5159672.76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91"/>
    <s v="สะบ้าย้อย,รพช."/>
    <n v="80358210.420000002"/>
    <n v="7761829.5499999998"/>
    <n v="2898232.5"/>
    <n v="2965638.04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2"/>
    <s v="ระโนด,รพช."/>
    <n v="63197506.79999999"/>
    <n v="14005472.73"/>
    <n v="2666358.52"/>
    <n v="3484013.6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สงขลา"/>
    <s v="11393"/>
    <s v="กระแสสินธุ์,รพช."/>
    <n v="28658106.209999997"/>
    <n v="2000340"/>
    <n v="824244.72"/>
    <n v="655093.449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4"/>
    <s v="รัตภูมิ,รพช."/>
    <n v="53150334.440000005"/>
    <n v="7098693.6799999997"/>
    <n v="922610.87"/>
    <n v="3006479.26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5"/>
    <s v="สะเดา,รพช."/>
    <n v="67978970.650000006"/>
    <n v="15144825.57"/>
    <n v="2518244.12"/>
    <n v="4324782.800000000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96"/>
    <s v="นาหม่อม,รพช."/>
    <n v="20228560.300000004"/>
    <n v="2764085.92"/>
    <n v="1097725.02"/>
    <n v="1612717.36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7"/>
    <s v="ควนเนียง,รพช."/>
    <n v="37296357.170000009"/>
    <n v="3907292.7"/>
    <n v="1066457.19"/>
    <n v="1331326.37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8"/>
    <s v="ปาดังเบซาร์,รพช."/>
    <n v="37829559.360000007"/>
    <n v="3974336.89"/>
    <n v="854243.25"/>
    <n v="2011892.84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9"/>
    <s v="บางกล่ำ,รพช."/>
    <n v="38450228.090000004"/>
    <n v="1979686.27"/>
    <n v="729085.46"/>
    <n v="1015708.9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400"/>
    <s v="สิงหนคร,รพช."/>
    <n v="43572352.480000004"/>
    <n v="5528665.0499999998"/>
    <n v="2641609.7999999998"/>
    <n v="1569491.0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401"/>
    <s v="คลองหอยโข่ง,รพช."/>
    <n v="34403596.560000002"/>
    <n v="2975064.7"/>
    <n v="892096.01"/>
    <n v="1054724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0746"/>
    <s v="สตูล,รพท."/>
    <n v="234376952.08999988"/>
    <n v="83675348.159999996"/>
    <n v="2462561"/>
    <n v="32191684.2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2"/>
    <s v="สตูล"/>
    <s v="11402"/>
    <s v="ควนโดน,รพช."/>
    <n v="41943532.219999999"/>
    <n v="3772411.69"/>
    <n v="2271546.25"/>
    <n v="2240250.3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3"/>
    <s v="ควนกาหลง,รพช."/>
    <n v="47322179.68"/>
    <n v="4645203.46"/>
    <n v="2224895.75"/>
    <n v="1377373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4"/>
    <s v="ท่าแพ,รพช."/>
    <n v="46732711.420000009"/>
    <n v="3671968.4"/>
    <n v="3102486.9"/>
    <n v="2124812.3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5"/>
    <s v="ละงู,รพช."/>
    <n v="84632630.410000011"/>
    <n v="16345216.289999999"/>
    <n v="3986907.95"/>
    <n v="8617801.089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สตูล"/>
    <s v="11406"/>
    <s v="ทุ่งหว้า,รพช."/>
    <n v="41004948.240000002"/>
    <n v="3637044.7"/>
    <n v="654329.69999999995"/>
    <n v="1334978.6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28786"/>
    <s v="มะนัง,รพช."/>
    <n v="24393003.200000003"/>
    <n v="2935680.99"/>
    <n v="1677428.38"/>
    <n v="100248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641BA-BD0C-469C-A185-6BAEFE80D617}" name="PivotTable7" cacheId="3" applyNumberFormats="0" applyBorderFormats="0" applyFontFormats="0" applyPatternFormats="0" applyAlignmentFormats="0" applyWidthHeightFormats="1" dataCaption="ค่า" grandTotalCaption="รวม" updatedVersion="8" minRefreshableVersion="3" useAutoFormatting="1" itemPrintTitles="1" createdVersion="8" indent="0" compact="0" compactData="0" gridDropZones="1" multipleFieldFilters="0">
  <location ref="R5:U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dataField="1" compact="0" numFmtId="188" outline="0" showAll="0"/>
    <pivotField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Avg ยา" fld="5" subtotal="average" baseField="0" baseItem="1928724480" numFmtId="188"/>
    <dataField name="แห่ง" fld="2" subtotal="count" baseField="0" baseItem="0"/>
  </dataFields>
  <formats count="54">
    <format dxfId="99">
      <pivotArea type="all" dataOnly="0" outline="0" fieldPosition="0"/>
    </format>
    <format dxfId="98">
      <pivotArea outline="0" collapsedLevelsAreSubtotals="1" fieldPosition="0"/>
    </format>
    <format dxfId="97">
      <pivotArea type="origin" dataOnly="0" labelOnly="1" outline="0" fieldPosition="0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8" type="button" dataOnly="0" labelOnly="1" outline="0" axis="axisRow" fieldPosition="0"/>
    </format>
    <format dxfId="93">
      <pivotArea field="9" type="button" dataOnly="0" labelOnly="1" outline="0" axis="axisRow" fieldPosition="1"/>
    </format>
    <format dxfId="92">
      <pivotArea dataOnly="0" labelOnly="1" outline="0" fieldPosition="0">
        <references count="1">
          <reference field="8" count="0"/>
        </references>
      </pivotArea>
    </format>
    <format dxfId="91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90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89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88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87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86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85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84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83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82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81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80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79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78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77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76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75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type="origin" dataOnly="0" labelOnly="1" outline="0" fieldPosition="0"/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8" type="button" dataOnly="0" labelOnly="1" outline="0" axis="axisRow" fieldPosition="0"/>
    </format>
    <format dxfId="67">
      <pivotArea field="9" type="button" dataOnly="0" labelOnly="1" outline="0" axis="axisRow" fieldPosition="1"/>
    </format>
    <format dxfId="66">
      <pivotArea dataOnly="0" labelOnly="1" outline="0" fieldPosition="0">
        <references count="1">
          <reference field="8" count="0"/>
        </references>
      </pivotArea>
    </format>
    <format dxfId="65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64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63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62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61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60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59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58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57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56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55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54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53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52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51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50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49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A9E3CE-5877-4608-8F83-2D5527D02C20}" name="PivotTable3" cacheId="3" applyNumberFormats="0" applyBorderFormats="0" applyFontFormats="0" applyPatternFormats="0" applyAlignmentFormats="0" applyWidthHeightFormats="1" dataCaption="ค่า" grandTotalCaption="รวม" updatedVersion="8" minRefreshableVersion="3" useAutoFormatting="1" itemPrintTitles="1" createdVersion="8" indent="0" compact="0" compactData="0" gridDropZones="1" multipleFieldFilters="0">
  <location ref="L5:O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dataField="1" compact="0" numFmtId="188" outline="0" showAll="0"/>
    <pivotField compact="0" numFmtId="188" outline="0" showAll="0"/>
    <pivotField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Avg LC" fld="4" subtotal="average" baseField="9" baseItem="5" numFmtId="188"/>
    <dataField name="แห่ง" fld="2" subtotal="count" baseField="0" baseItem="0"/>
  </dataFields>
  <formats count="54">
    <format dxfId="153">
      <pivotArea type="all" dataOnly="0" outline="0" fieldPosition="0"/>
    </format>
    <format dxfId="152">
      <pivotArea outline="0" collapsedLevelsAreSubtotals="1" fieldPosition="0"/>
    </format>
    <format dxfId="151">
      <pivotArea type="origin" dataOnly="0" labelOnly="1" outline="0" fieldPosition="0"/>
    </format>
    <format dxfId="150">
      <pivotArea field="-2" type="button" dataOnly="0" labelOnly="1" outline="0" axis="axisCol" fieldPosition="0"/>
    </format>
    <format dxfId="149">
      <pivotArea type="topRight" dataOnly="0" labelOnly="1" outline="0" fieldPosition="0"/>
    </format>
    <format dxfId="148">
      <pivotArea field="8" type="button" dataOnly="0" labelOnly="1" outline="0" axis="axisRow" fieldPosition="0"/>
    </format>
    <format dxfId="147">
      <pivotArea field="9" type="button" dataOnly="0" labelOnly="1" outline="0" axis="axisRow" fieldPosition="1"/>
    </format>
    <format dxfId="146">
      <pivotArea dataOnly="0" labelOnly="1" outline="0" fieldPosition="0">
        <references count="1">
          <reference field="8" count="0"/>
        </references>
      </pivotArea>
    </format>
    <format dxfId="145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144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143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142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141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140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139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138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137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136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135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134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133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132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131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130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129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1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-2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8" type="button" dataOnly="0" labelOnly="1" outline="0" axis="axisRow" fieldPosition="0"/>
    </format>
    <format dxfId="121">
      <pivotArea field="9" type="button" dataOnly="0" labelOnly="1" outline="0" axis="axisRow" fieldPosition="1"/>
    </format>
    <format dxfId="120">
      <pivotArea dataOnly="0" labelOnly="1" outline="0" fieldPosition="0">
        <references count="1">
          <reference field="8" count="0"/>
        </references>
      </pivotArea>
    </format>
    <format dxfId="119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118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117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116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115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114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113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112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111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110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109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108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107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106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105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104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103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2" cacheId="2" applyNumberFormats="0" applyBorderFormats="0" applyFontFormats="0" applyPatternFormats="0" applyAlignmentFormats="0" applyWidthHeightFormats="1" dataCaption="ค่า" updatedVersion="8" minRefreshableVersion="3" itemPrintTitles="1" createdVersion="6" indent="0" compact="0" compactData="0" gridDropZones="1" multipleFieldFilters="0">
  <location ref="B48:H67" firstHeaderRow="1" firstDataRow="2" firstDataCol="2"/>
  <pivotFields count="14"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90" outline="0" showAll="0"/>
    <pivotField axis="axisRow" compact="0" numFmtId="190" outline="0" showAll="0" defaultSubtotal="0">
      <items count="17">
        <item x="7"/>
        <item x="11"/>
        <item x="14"/>
        <item x="3"/>
        <item x="4"/>
        <item x="5"/>
        <item x="6"/>
        <item x="1"/>
        <item x="13"/>
        <item x="2"/>
        <item x="8"/>
        <item x="9"/>
        <item x="12"/>
        <item x="10"/>
        <item x="15"/>
        <item x="0"/>
        <item x="16"/>
      </items>
    </pivotField>
    <pivotField axis="axisRow" compact="0" outline="0" showAll="0">
      <items count="36">
        <item m="1" x="26"/>
        <item m="1" x="25"/>
        <item m="1" x="22"/>
        <item m="1" x="27"/>
        <item m="1" x="21"/>
        <item m="1" x="19"/>
        <item m="1" x="24"/>
        <item m="1" x="29"/>
        <item m="1" x="23"/>
        <item m="1" x="33"/>
        <item m="1" x="18"/>
        <item m="1" x="34"/>
        <item m="1" x="31"/>
        <item m="1" x="28"/>
        <item m="1" x="20"/>
        <item m="1" x="30"/>
        <item m="1" x="32"/>
        <item x="0"/>
        <item x="8"/>
        <item x="4"/>
        <item x="1"/>
        <item x="3"/>
        <item x="9"/>
        <item x="2"/>
        <item x="6"/>
        <item x="7"/>
        <item x="5"/>
        <item x="10"/>
        <item x="12"/>
        <item x="11"/>
        <item x="13"/>
        <item x="14"/>
        <item x="15"/>
        <item x="16"/>
        <item m="1" x="17"/>
        <item t="default"/>
      </items>
    </pivotField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8"/>
    <field x="9"/>
  </rowFields>
  <rowItems count="18">
    <i>
      <x/>
      <x v="25"/>
    </i>
    <i>
      <x v="1"/>
      <x v="29"/>
    </i>
    <i>
      <x v="2"/>
      <x v="31"/>
    </i>
    <i>
      <x v="3"/>
      <x v="21"/>
    </i>
    <i>
      <x v="4"/>
      <x v="19"/>
    </i>
    <i>
      <x v="5"/>
      <x v="26"/>
    </i>
    <i>
      <x v="6"/>
      <x v="24"/>
    </i>
    <i>
      <x v="7"/>
      <x v="20"/>
    </i>
    <i>
      <x v="8"/>
      <x v="30"/>
    </i>
    <i>
      <x v="9"/>
      <x v="23"/>
    </i>
    <i>
      <x v="10"/>
      <x v="18"/>
    </i>
    <i>
      <x v="11"/>
      <x v="22"/>
    </i>
    <i>
      <x v="12"/>
      <x v="28"/>
    </i>
    <i>
      <x v="13"/>
      <x v="27"/>
    </i>
    <i>
      <x v="14"/>
      <x v="32"/>
    </i>
    <i>
      <x v="15"/>
      <x v="17"/>
    </i>
    <i>
      <x v="16"/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ean LC" fld="10" subtotal="average" baseField="9" baseItem="9" numFmtId="188"/>
    <dataField name="Mean ยา" fld="11" subtotal="average" baseField="9" baseItem="7" numFmtId="188"/>
    <dataField name="Mean ค่าวัสดุวิทยาศาสตร์และการแพทย์" fld="12" subtotal="average" baseField="9" baseItem="7" numFmtId="188"/>
    <dataField name="Mean ค่าเวชภัณฑ์มิใช่ยาและวัสดุการแพทย์" fld="13" subtotal="average" baseField="9" baseItem="7" numFmtId="188"/>
    <dataField name="แห่ง" fld="2" subtotal="count" baseField="0" baseItem="0"/>
  </dataFields>
  <formats count="54"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field="-2" type="button" dataOnly="0" labelOnly="1" outline="0" axis="axisCol" fieldPosition="0"/>
    </format>
    <format dxfId="203">
      <pivotArea type="topRight" dataOnly="0" labelOnly="1" outline="0" fieldPosition="0"/>
    </format>
    <format dxfId="202">
      <pivotArea field="8" type="button" dataOnly="0" labelOnly="1" outline="0" axis="axisRow" fieldPosition="0"/>
    </format>
    <format dxfId="201">
      <pivotArea field="9" type="button" dataOnly="0" labelOnly="1" outline="0" axis="axisRow" fieldPosition="1"/>
    </format>
    <format dxfId="200">
      <pivotArea dataOnly="0" labelOnly="1" outline="0" fieldPosition="0">
        <references count="1">
          <reference field="8" count="0"/>
        </references>
      </pivotArea>
    </format>
    <format dxfId="199">
      <pivotArea dataOnly="0" labelOnly="1" grandRow="1" outline="0" fieldPosition="0"/>
    </format>
    <format dxfId="198">
      <pivotArea dataOnly="0" labelOnly="1" outline="0" fieldPosition="0">
        <references count="2">
          <reference field="8" count="1" selected="0">
            <x v="0"/>
          </reference>
          <reference field="9" count="1">
            <x v="25"/>
          </reference>
        </references>
      </pivotArea>
    </format>
    <format dxfId="197">
      <pivotArea dataOnly="0" labelOnly="1" outline="0" fieldPosition="0">
        <references count="2">
          <reference field="8" count="1" selected="0">
            <x v="1"/>
          </reference>
          <reference field="9" count="1">
            <x v="29"/>
          </reference>
        </references>
      </pivotArea>
    </format>
    <format dxfId="196">
      <pivotArea dataOnly="0" labelOnly="1" outline="0" fieldPosition="0">
        <references count="2">
          <reference field="8" count="1" selected="0">
            <x v="2"/>
          </reference>
          <reference field="9" count="1">
            <x v="31"/>
          </reference>
        </references>
      </pivotArea>
    </format>
    <format dxfId="195">
      <pivotArea dataOnly="0" labelOnly="1" outline="0" fieldPosition="0">
        <references count="2">
          <reference field="8" count="1" selected="0">
            <x v="3"/>
          </reference>
          <reference field="9" count="1">
            <x v="21"/>
          </reference>
        </references>
      </pivotArea>
    </format>
    <format dxfId="194">
      <pivotArea dataOnly="0" labelOnly="1" outline="0" fieldPosition="0">
        <references count="2">
          <reference field="8" count="1" selected="0">
            <x v="4"/>
          </reference>
          <reference field="9" count="1">
            <x v="19"/>
          </reference>
        </references>
      </pivotArea>
    </format>
    <format dxfId="193">
      <pivotArea dataOnly="0" labelOnly="1" outline="0" fieldPosition="0">
        <references count="2">
          <reference field="8" count="1" selected="0">
            <x v="5"/>
          </reference>
          <reference field="9" count="1">
            <x v="26"/>
          </reference>
        </references>
      </pivotArea>
    </format>
    <format dxfId="192">
      <pivotArea dataOnly="0" labelOnly="1" outline="0" fieldPosition="0">
        <references count="2">
          <reference field="8" count="1" selected="0">
            <x v="6"/>
          </reference>
          <reference field="9" count="1">
            <x v="24"/>
          </reference>
        </references>
      </pivotArea>
    </format>
    <format dxfId="191">
      <pivotArea dataOnly="0" labelOnly="1" outline="0" fieldPosition="0">
        <references count="2">
          <reference field="8" count="1" selected="0">
            <x v="7"/>
          </reference>
          <reference field="9" count="1">
            <x v="20"/>
          </reference>
        </references>
      </pivotArea>
    </format>
    <format dxfId="190">
      <pivotArea dataOnly="0" labelOnly="1" outline="0" fieldPosition="0">
        <references count="2">
          <reference field="8" count="1" selected="0">
            <x v="8"/>
          </reference>
          <reference field="9" count="1">
            <x v="30"/>
          </reference>
        </references>
      </pivotArea>
    </format>
    <format dxfId="189">
      <pivotArea dataOnly="0" labelOnly="1" outline="0" fieldPosition="0">
        <references count="2">
          <reference field="8" count="1" selected="0">
            <x v="9"/>
          </reference>
          <reference field="9" count="1">
            <x v="23"/>
          </reference>
        </references>
      </pivotArea>
    </format>
    <format dxfId="188">
      <pivotArea dataOnly="0" labelOnly="1" outline="0" fieldPosition="0">
        <references count="2">
          <reference field="8" count="1" selected="0">
            <x v="10"/>
          </reference>
          <reference field="9" count="1">
            <x v="18"/>
          </reference>
        </references>
      </pivotArea>
    </format>
    <format dxfId="187">
      <pivotArea dataOnly="0" labelOnly="1" outline="0" fieldPosition="0">
        <references count="2">
          <reference field="8" count="1" selected="0">
            <x v="11"/>
          </reference>
          <reference field="9" count="1">
            <x v="22"/>
          </reference>
        </references>
      </pivotArea>
    </format>
    <format dxfId="186">
      <pivotArea dataOnly="0" labelOnly="1" outline="0" fieldPosition="0">
        <references count="2">
          <reference field="8" count="1" selected="0">
            <x v="12"/>
          </reference>
          <reference field="9" count="1">
            <x v="28"/>
          </reference>
        </references>
      </pivotArea>
    </format>
    <format dxfId="185">
      <pivotArea dataOnly="0" labelOnly="1" outline="0" fieldPosition="0">
        <references count="2">
          <reference field="8" count="1" selected="0">
            <x v="13"/>
          </reference>
          <reference field="9" count="1">
            <x v="27"/>
          </reference>
        </references>
      </pivotArea>
    </format>
    <format dxfId="184">
      <pivotArea dataOnly="0" labelOnly="1" outline="0" fieldPosition="0">
        <references count="2">
          <reference field="8" count="1" selected="0">
            <x v="14"/>
          </reference>
          <reference field="9" count="1">
            <x v="32"/>
          </reference>
        </references>
      </pivotArea>
    </format>
    <format dxfId="183">
      <pivotArea dataOnly="0" labelOnly="1" outline="0" fieldPosition="0">
        <references count="2">
          <reference field="8" count="1" selected="0">
            <x v="15"/>
          </reference>
          <reference field="9" count="1">
            <x v="17"/>
          </reference>
        </references>
      </pivotArea>
    </format>
    <format dxfId="182">
      <pivotArea dataOnly="0" labelOnly="1" outline="0" fieldPosition="0">
        <references count="2">
          <reference field="8" count="1" selected="0">
            <x v="16"/>
          </reference>
          <reference field="9" count="1">
            <x v="33"/>
          </reference>
        </references>
      </pivotArea>
    </format>
    <format dxfId="18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0">
      <pivotArea type="all" dataOnly="0" outline="0" fieldPosition="0"/>
    </format>
    <format dxfId="179">
      <pivotArea outline="0" collapsedLevelsAreSubtotals="1" fieldPosition="0"/>
    </format>
    <format dxfId="178">
      <pivotArea type="origin" dataOnly="0" labelOnly="1" outline="0" fieldPosition="0"/>
    </format>
    <format dxfId="177">
      <pivotArea field="-2" type="button" dataOnly="0" labelOnly="1" outline="0" axis="axisCol" fieldPosition="0"/>
    </format>
    <format dxfId="176">
      <pivotArea type="topRight" dataOnly="0" labelOnly="1" outline="0" fieldPosition="0"/>
    </format>
    <format dxfId="175">
      <pivotArea field="8" type="button" dataOnly="0" labelOnly="1" outline="0" axis="axisRow" fieldPosition="0"/>
    </format>
    <format dxfId="174">
      <pivotArea field="9" type="button" dataOnly="0" labelOnly="1" outline="0" axis="axisRow" fieldPosition="1"/>
    </format>
    <format dxfId="173">
      <pivotArea dataOnly="0" labelOnly="1" outline="0" fieldPosition="0">
        <references count="1">
          <reference field="8" count="0"/>
        </references>
      </pivotArea>
    </format>
    <format dxfId="172">
      <pivotArea dataOnly="0" labelOnly="1" grandRow="1" outline="0" fieldPosition="0"/>
    </format>
    <format dxfId="171">
      <pivotArea dataOnly="0" labelOnly="1" outline="0" fieldPosition="0">
        <references count="2">
          <reference field="8" count="1" selected="0">
            <x v="0"/>
          </reference>
          <reference field="9" count="1">
            <x v="25"/>
          </reference>
        </references>
      </pivotArea>
    </format>
    <format dxfId="170">
      <pivotArea dataOnly="0" labelOnly="1" outline="0" fieldPosition="0">
        <references count="2">
          <reference field="8" count="1" selected="0">
            <x v="1"/>
          </reference>
          <reference field="9" count="1">
            <x v="29"/>
          </reference>
        </references>
      </pivotArea>
    </format>
    <format dxfId="169">
      <pivotArea dataOnly="0" labelOnly="1" outline="0" fieldPosition="0">
        <references count="2">
          <reference field="8" count="1" selected="0">
            <x v="2"/>
          </reference>
          <reference field="9" count="1">
            <x v="31"/>
          </reference>
        </references>
      </pivotArea>
    </format>
    <format dxfId="168">
      <pivotArea dataOnly="0" labelOnly="1" outline="0" fieldPosition="0">
        <references count="2">
          <reference field="8" count="1" selected="0">
            <x v="3"/>
          </reference>
          <reference field="9" count="1">
            <x v="21"/>
          </reference>
        </references>
      </pivotArea>
    </format>
    <format dxfId="167">
      <pivotArea dataOnly="0" labelOnly="1" outline="0" fieldPosition="0">
        <references count="2">
          <reference field="8" count="1" selected="0">
            <x v="4"/>
          </reference>
          <reference field="9" count="1">
            <x v="19"/>
          </reference>
        </references>
      </pivotArea>
    </format>
    <format dxfId="166">
      <pivotArea dataOnly="0" labelOnly="1" outline="0" fieldPosition="0">
        <references count="2">
          <reference field="8" count="1" selected="0">
            <x v="5"/>
          </reference>
          <reference field="9" count="1">
            <x v="26"/>
          </reference>
        </references>
      </pivotArea>
    </format>
    <format dxfId="165">
      <pivotArea dataOnly="0" labelOnly="1" outline="0" fieldPosition="0">
        <references count="2">
          <reference field="8" count="1" selected="0">
            <x v="6"/>
          </reference>
          <reference field="9" count="1">
            <x v="24"/>
          </reference>
        </references>
      </pivotArea>
    </format>
    <format dxfId="164">
      <pivotArea dataOnly="0" labelOnly="1" outline="0" fieldPosition="0">
        <references count="2">
          <reference field="8" count="1" selected="0">
            <x v="7"/>
          </reference>
          <reference field="9" count="1">
            <x v="20"/>
          </reference>
        </references>
      </pivotArea>
    </format>
    <format dxfId="163">
      <pivotArea dataOnly="0" labelOnly="1" outline="0" fieldPosition="0">
        <references count="2">
          <reference field="8" count="1" selected="0">
            <x v="8"/>
          </reference>
          <reference field="9" count="1">
            <x v="30"/>
          </reference>
        </references>
      </pivotArea>
    </format>
    <format dxfId="162">
      <pivotArea dataOnly="0" labelOnly="1" outline="0" fieldPosition="0">
        <references count="2">
          <reference field="8" count="1" selected="0">
            <x v="9"/>
          </reference>
          <reference field="9" count="1">
            <x v="23"/>
          </reference>
        </references>
      </pivotArea>
    </format>
    <format dxfId="161">
      <pivotArea dataOnly="0" labelOnly="1" outline="0" fieldPosition="0">
        <references count="2">
          <reference field="8" count="1" selected="0">
            <x v="10"/>
          </reference>
          <reference field="9" count="1">
            <x v="18"/>
          </reference>
        </references>
      </pivotArea>
    </format>
    <format dxfId="160">
      <pivotArea dataOnly="0" labelOnly="1" outline="0" fieldPosition="0">
        <references count="2">
          <reference field="8" count="1" selected="0">
            <x v="11"/>
          </reference>
          <reference field="9" count="1">
            <x v="22"/>
          </reference>
        </references>
      </pivotArea>
    </format>
    <format dxfId="159">
      <pivotArea dataOnly="0" labelOnly="1" outline="0" fieldPosition="0">
        <references count="2">
          <reference field="8" count="1" selected="0">
            <x v="12"/>
          </reference>
          <reference field="9" count="1">
            <x v="28"/>
          </reference>
        </references>
      </pivotArea>
    </format>
    <format dxfId="158">
      <pivotArea dataOnly="0" labelOnly="1" outline="0" fieldPosition="0">
        <references count="2">
          <reference field="8" count="1" selected="0">
            <x v="13"/>
          </reference>
          <reference field="9" count="1">
            <x v="27"/>
          </reference>
        </references>
      </pivotArea>
    </format>
    <format dxfId="157">
      <pivotArea dataOnly="0" labelOnly="1" outline="0" fieldPosition="0">
        <references count="2">
          <reference field="8" count="1" selected="0">
            <x v="14"/>
          </reference>
          <reference field="9" count="1">
            <x v="32"/>
          </reference>
        </references>
      </pivotArea>
    </format>
    <format dxfId="156">
      <pivotArea dataOnly="0" labelOnly="1" outline="0" fieldPosition="0">
        <references count="2">
          <reference field="8" count="1" selected="0">
            <x v="15"/>
          </reference>
          <reference field="9" count="1">
            <x v="17"/>
          </reference>
        </references>
      </pivotArea>
    </format>
    <format dxfId="155">
      <pivotArea dataOnly="0" labelOnly="1" outline="0" fieldPosition="0">
        <references count="2">
          <reference field="8" count="1" selected="0">
            <x v="16"/>
          </reference>
          <reference field="9" count="1">
            <x v="33"/>
          </reference>
        </references>
      </pivotArea>
    </format>
    <format dxfId="15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8A628-CF0B-4172-B2D2-5C1177DE354D}" name="PivotTable9" cacheId="3" applyNumberFormats="0" applyBorderFormats="0" applyFontFormats="0" applyPatternFormats="0" applyAlignmentFormats="0" applyWidthHeightFormats="1" dataCaption="ค่า" grandTotalCaption="รวม" updatedVersion="8" minRefreshableVersion="3" itemPrintTitles="1" createdVersion="8" indent="0" compact="0" compactData="0" gridDropZones="1" multipleFieldFilters="0">
  <location ref="AD5:AG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dataField="1"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ค่าเฉลี่ย ของ ค่าเวชภัณฑ์มิใช่ยาและวัสดุการแพทย์" fld="7" subtotal="average" baseField="0" baseItem="1928724480" numFmtId="188"/>
    <dataField name="แห่ง" fld="2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39F14E-A9B0-4B2A-B4C6-304E02AF9F2C}" name="PivotTable8" cacheId="3" applyNumberFormats="0" applyBorderFormats="0" applyFontFormats="0" applyPatternFormats="0" applyAlignmentFormats="0" applyWidthHeightFormats="1" dataCaption="ค่า" grandTotalCaption="รวม" updatedVersion="8" minRefreshableVersion="3" itemPrintTitles="1" createdVersion="8" indent="0" compact="0" compactData="0" gridDropZones="1" multipleFieldFilters="0">
  <location ref="X5:AA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compact="0" numFmtId="188" outline="0" showAll="0"/>
    <pivotField dataField="1"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ค่าเฉลี่ย ของ ค่าวัสดุวิทยาศาสตร์และการแพทย์" fld="6" subtotal="average" baseField="0" baseItem="1928724480" numFmtId="188"/>
    <dataField name="แห่ง" fld="2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lc_outlier" xr10:uid="{071EC26C-6FC1-4CEA-BF47-9546976629D3}" sourceName="lc_outlier">
  <pivotTables>
    <pivotTable tabId="56" name="PivotTable3"/>
  </pivotTables>
  <data>
    <tabular pivotCacheId="645190953">
      <items count="2">
        <i x="0" s="1"/>
        <i x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o2_outlier" xr10:uid="{FE0A3D07-5C03-4CEE-ABF4-C3C5F72296A8}" sourceName="co2_outlier">
  <pivotTables>
    <pivotTable tabId="56" name="PivotTable7"/>
  </pivotTables>
  <data>
    <tabular pivotCacheId="645190953">
      <items count="2">
        <i x="0" s="1"/>
        <i x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03_outlier" xr10:uid="{2C5EAAB5-E35B-4E7C-979A-CD740C418B6F}" sourceName="c03_outlier">
  <pivotTables>
    <pivotTable tabId="56" name="PivotTable8"/>
  </pivotTables>
  <data>
    <tabular pivotCacheId="645190953">
      <items count="2">
        <i x="0" s="1"/>
        <i x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04_outlier" xr10:uid="{E683962D-C45B-480B-A7A8-A9F0D9A97DAF}" sourceName="c04_outlier">
  <pivotTables>
    <pivotTable tabId="56" name="PivotTable9"/>
  </pivotTables>
  <data>
    <tabular pivotCacheId="645190953">
      <items count="2">
        <i x="0" s="1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c_outlier" xr10:uid="{77C5B0BA-79C2-4E44-85D4-3EB6B4F43980}" cache="ตัวแบ่งส่วนข้อมูล_lc_outlier" caption="lc_outlier" style="SlicerStyleDark1" rowHeight="216000"/>
  <slicer name="co2_outlier" xr10:uid="{CD25AB69-F8B0-4CC6-BCC3-438ED4C30518}" cache="ตัวแบ่งส่วนข้อมูล_co2_outlier" caption="co2_outlier" style="SlicerStyleDark2" rowHeight="234950"/>
  <slicer name="c03_outlier" xr10:uid="{97CC6889-FF20-4615-AFD3-E25137E86B66}" cache="ตัวแบ่งส่วนข้อมูล_c03_outlier" caption="c03_outlier" style="SlicerStyleLight3" rowHeight="234950"/>
  <slicer name="c04_outlier" xr10:uid="{844D673D-2E57-4F27-9817-2D2BB7CB05D7}" cache="ตัวแบ่งส่วนข้อมูล_c04_outlier" caption="c04_outlier" style="SlicerStyleDark6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4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7A14A-C6D6-4A17-96C0-245B1BB78620}">
  <dimension ref="B1:I36"/>
  <sheetViews>
    <sheetView workbookViewId="0">
      <selection activeCell="C15" sqref="C15:I15"/>
    </sheetView>
  </sheetViews>
  <sheetFormatPr defaultColWidth="8.796875" defaultRowHeight="21" x14ac:dyDescent="0.4"/>
  <cols>
    <col min="1" max="2" width="8.796875" style="125"/>
    <col min="3" max="3" width="13.3984375" style="125" customWidth="1"/>
    <col min="4" max="4" width="8.796875" style="125"/>
    <col min="5" max="5" width="10.3984375" style="125" customWidth="1"/>
    <col min="6" max="6" width="11.59765625" style="125" customWidth="1"/>
    <col min="7" max="7" width="12.296875" style="125" customWidth="1"/>
    <col min="8" max="8" width="10.69921875" style="125" customWidth="1"/>
    <col min="9" max="9" width="73.3984375" style="125" customWidth="1"/>
    <col min="10" max="16384" width="8.796875" style="125"/>
  </cols>
  <sheetData>
    <row r="1" spans="2:9" ht="21.6" thickBot="1" x14ac:dyDescent="0.45"/>
    <row r="2" spans="2:9" x14ac:dyDescent="0.4">
      <c r="B2" s="334" t="s">
        <v>497</v>
      </c>
      <c r="C2" s="335"/>
      <c r="D2" s="335"/>
      <c r="E2" s="335"/>
      <c r="F2" s="335"/>
      <c r="G2" s="335"/>
      <c r="H2" s="335"/>
      <c r="I2" s="336"/>
    </row>
    <row r="3" spans="2:9" ht="21.6" thickBot="1" x14ac:dyDescent="0.45">
      <c r="B3" s="337" t="s">
        <v>493</v>
      </c>
      <c r="C3" s="338"/>
      <c r="D3" s="338"/>
      <c r="E3" s="338"/>
      <c r="F3" s="338"/>
      <c r="G3" s="338"/>
      <c r="H3" s="338"/>
      <c r="I3" s="339"/>
    </row>
    <row r="4" spans="2:9" x14ac:dyDescent="0.4">
      <c r="B4" s="340" t="s">
        <v>99</v>
      </c>
      <c r="C4" s="342" t="s">
        <v>1</v>
      </c>
      <c r="D4" s="342" t="s">
        <v>488</v>
      </c>
      <c r="E4" s="344" t="s">
        <v>492</v>
      </c>
      <c r="F4" s="344"/>
      <c r="G4" s="344"/>
      <c r="H4" s="344"/>
      <c r="I4" s="345" t="s">
        <v>489</v>
      </c>
    </row>
    <row r="5" spans="2:9" x14ac:dyDescent="0.4">
      <c r="B5" s="341"/>
      <c r="C5" s="343"/>
      <c r="D5" s="343"/>
      <c r="E5" s="127" t="s">
        <v>490</v>
      </c>
      <c r="F5" s="126" t="s">
        <v>119</v>
      </c>
      <c r="G5" s="131" t="s">
        <v>491</v>
      </c>
      <c r="H5" s="132" t="s">
        <v>119</v>
      </c>
      <c r="I5" s="346"/>
    </row>
    <row r="6" spans="2:9" x14ac:dyDescent="0.4">
      <c r="B6" s="133">
        <v>1</v>
      </c>
      <c r="C6" s="129" t="s">
        <v>118</v>
      </c>
      <c r="D6" s="130">
        <v>21</v>
      </c>
      <c r="E6" s="130">
        <v>17</v>
      </c>
      <c r="F6" s="124">
        <v>80.952380952380949</v>
      </c>
      <c r="G6" s="130">
        <v>4</v>
      </c>
      <c r="H6" s="124">
        <v>19.047619047619047</v>
      </c>
      <c r="I6" s="134" t="s">
        <v>513</v>
      </c>
    </row>
    <row r="7" spans="2:9" x14ac:dyDescent="0.4">
      <c r="B7" s="133">
        <v>2</v>
      </c>
      <c r="C7" s="129" t="s">
        <v>113</v>
      </c>
      <c r="D7" s="130">
        <v>8</v>
      </c>
      <c r="E7" s="130">
        <v>6</v>
      </c>
      <c r="F7" s="124">
        <v>75</v>
      </c>
      <c r="G7" s="130">
        <v>2</v>
      </c>
      <c r="H7" s="124">
        <v>25</v>
      </c>
      <c r="I7" s="134" t="s">
        <v>508</v>
      </c>
    </row>
    <row r="8" spans="2:9" x14ac:dyDescent="0.4">
      <c r="B8" s="133">
        <v>3</v>
      </c>
      <c r="C8" s="129" t="s">
        <v>117</v>
      </c>
      <c r="D8" s="130">
        <v>6</v>
      </c>
      <c r="E8" s="130">
        <v>4</v>
      </c>
      <c r="F8" s="124">
        <v>66.666666666666671</v>
      </c>
      <c r="G8" s="130">
        <v>2</v>
      </c>
      <c r="H8" s="124">
        <v>33.333333333333336</v>
      </c>
      <c r="I8" s="134" t="s">
        <v>512</v>
      </c>
    </row>
    <row r="9" spans="2:9" x14ac:dyDescent="0.4">
      <c r="B9" s="133">
        <v>4</v>
      </c>
      <c r="C9" s="129" t="s">
        <v>114</v>
      </c>
      <c r="D9" s="130">
        <v>14</v>
      </c>
      <c r="E9" s="130">
        <v>9</v>
      </c>
      <c r="F9" s="124">
        <v>64.285714285714292</v>
      </c>
      <c r="G9" s="130">
        <v>5</v>
      </c>
      <c r="H9" s="124">
        <v>35.714285714285715</v>
      </c>
      <c r="I9" s="134" t="s">
        <v>509</v>
      </c>
    </row>
    <row r="10" spans="2:9" x14ac:dyDescent="0.4">
      <c r="B10" s="133">
        <v>5</v>
      </c>
      <c r="C10" s="129" t="s">
        <v>115</v>
      </c>
      <c r="D10" s="130">
        <v>18</v>
      </c>
      <c r="E10" s="130">
        <v>10</v>
      </c>
      <c r="F10" s="124">
        <v>55.555555555555557</v>
      </c>
      <c r="G10" s="130">
        <v>8</v>
      </c>
      <c r="H10" s="124">
        <v>44.444444444444443</v>
      </c>
      <c r="I10" s="134" t="s">
        <v>510</v>
      </c>
    </row>
    <row r="11" spans="2:9" x14ac:dyDescent="0.4">
      <c r="B11" s="133">
        <v>6</v>
      </c>
      <c r="C11" s="129" t="s">
        <v>116</v>
      </c>
      <c r="D11" s="130">
        <v>9</v>
      </c>
      <c r="E11" s="130">
        <v>5</v>
      </c>
      <c r="F11" s="124">
        <v>55.555555555555557</v>
      </c>
      <c r="G11" s="130">
        <v>4</v>
      </c>
      <c r="H11" s="124">
        <v>44.444444444444443</v>
      </c>
      <c r="I11" s="134" t="s">
        <v>511</v>
      </c>
    </row>
    <row r="12" spans="2:9" ht="21.6" thickBot="1" x14ac:dyDescent="0.45">
      <c r="B12" s="321">
        <v>7</v>
      </c>
      <c r="C12" s="322" t="s">
        <v>112</v>
      </c>
      <c r="D12" s="323">
        <v>12</v>
      </c>
      <c r="E12" s="323">
        <v>2</v>
      </c>
      <c r="F12" s="324">
        <v>16.666666666666668</v>
      </c>
      <c r="G12" s="323">
        <v>10</v>
      </c>
      <c r="H12" s="324">
        <v>83.333333333333329</v>
      </c>
      <c r="I12" s="325" t="s">
        <v>507</v>
      </c>
    </row>
    <row r="13" spans="2:9" ht="21.6" thickBot="1" x14ac:dyDescent="0.45">
      <c r="B13" s="347" t="s">
        <v>395</v>
      </c>
      <c r="C13" s="348"/>
      <c r="D13" s="135">
        <f>SUM(D6:D12)</f>
        <v>88</v>
      </c>
      <c r="E13" s="135">
        <f>SUM(E6:E12)</f>
        <v>53</v>
      </c>
      <c r="F13" s="136">
        <f>E13*100/D13</f>
        <v>60.227272727272727</v>
      </c>
      <c r="G13" s="137">
        <f>SUM(G6:G12)</f>
        <v>35</v>
      </c>
      <c r="H13" s="138">
        <f t="shared" ref="H13" si="0">G13*100/D13</f>
        <v>39.772727272727273</v>
      </c>
      <c r="I13" s="139"/>
    </row>
    <row r="15" spans="2:9" x14ac:dyDescent="0.4">
      <c r="B15" s="128" t="s">
        <v>352</v>
      </c>
      <c r="C15" s="333" t="s">
        <v>494</v>
      </c>
      <c r="D15" s="333"/>
      <c r="E15" s="333"/>
      <c r="F15" s="333"/>
      <c r="G15" s="333"/>
      <c r="H15" s="333"/>
      <c r="I15" s="333"/>
    </row>
    <row r="16" spans="2:9" x14ac:dyDescent="0.4">
      <c r="B16" s="128"/>
      <c r="C16" s="333" t="s">
        <v>501</v>
      </c>
      <c r="D16" s="333"/>
      <c r="E16" s="333"/>
      <c r="F16" s="333"/>
      <c r="G16" s="333"/>
      <c r="H16" s="333"/>
      <c r="I16" s="333"/>
    </row>
    <row r="17" spans="2:9" x14ac:dyDescent="0.4">
      <c r="B17" s="128"/>
      <c r="C17" s="333" t="s">
        <v>495</v>
      </c>
      <c r="D17" s="333"/>
      <c r="E17" s="333"/>
      <c r="F17" s="333"/>
      <c r="G17" s="333"/>
      <c r="H17" s="333"/>
      <c r="I17" s="333"/>
    </row>
    <row r="18" spans="2:9" x14ac:dyDescent="0.4">
      <c r="B18" s="128"/>
      <c r="C18" s="333" t="s">
        <v>502</v>
      </c>
      <c r="D18" s="333"/>
      <c r="E18" s="333"/>
      <c r="F18" s="333"/>
      <c r="G18" s="333"/>
      <c r="H18" s="333"/>
      <c r="I18" s="333"/>
    </row>
    <row r="30" spans="2:9" x14ac:dyDescent="0.4">
      <c r="B30" s="125">
        <v>7</v>
      </c>
      <c r="C30" s="125" t="s">
        <v>118</v>
      </c>
      <c r="D30" s="125">
        <v>21</v>
      </c>
      <c r="E30" s="125">
        <v>17</v>
      </c>
      <c r="F30" s="320">
        <v>80.952380952380949</v>
      </c>
      <c r="G30" s="125">
        <v>4</v>
      </c>
      <c r="H30" s="320">
        <v>19.047619047619047</v>
      </c>
      <c r="I30" s="125" t="s">
        <v>513</v>
      </c>
    </row>
    <row r="31" spans="2:9" x14ac:dyDescent="0.4">
      <c r="B31" s="125">
        <v>2</v>
      </c>
      <c r="C31" s="125" t="s">
        <v>113</v>
      </c>
      <c r="D31" s="125">
        <v>8</v>
      </c>
      <c r="E31" s="125">
        <v>6</v>
      </c>
      <c r="F31" s="320">
        <v>75</v>
      </c>
      <c r="G31" s="125">
        <v>2</v>
      </c>
      <c r="H31" s="320">
        <v>25</v>
      </c>
      <c r="I31" s="125" t="s">
        <v>508</v>
      </c>
    </row>
    <row r="32" spans="2:9" x14ac:dyDescent="0.4">
      <c r="B32" s="125">
        <v>6</v>
      </c>
      <c r="C32" s="125" t="s">
        <v>117</v>
      </c>
      <c r="D32" s="125">
        <v>6</v>
      </c>
      <c r="E32" s="125">
        <v>4</v>
      </c>
      <c r="F32" s="320">
        <v>66.666666666666671</v>
      </c>
      <c r="G32" s="125">
        <v>2</v>
      </c>
      <c r="H32" s="320">
        <v>33.333333333333336</v>
      </c>
      <c r="I32" s="125" t="s">
        <v>512</v>
      </c>
    </row>
    <row r="33" spans="2:9" x14ac:dyDescent="0.4">
      <c r="B33" s="125">
        <v>3</v>
      </c>
      <c r="C33" s="125" t="s">
        <v>114</v>
      </c>
      <c r="D33" s="125">
        <v>14</v>
      </c>
      <c r="E33" s="125">
        <v>9</v>
      </c>
      <c r="F33" s="320">
        <v>64.285714285714292</v>
      </c>
      <c r="G33" s="125">
        <v>5</v>
      </c>
      <c r="H33" s="320">
        <v>35.714285714285715</v>
      </c>
      <c r="I33" s="125" t="s">
        <v>509</v>
      </c>
    </row>
    <row r="34" spans="2:9" x14ac:dyDescent="0.4">
      <c r="B34" s="125">
        <v>4</v>
      </c>
      <c r="C34" s="125" t="s">
        <v>115</v>
      </c>
      <c r="D34" s="125">
        <v>18</v>
      </c>
      <c r="E34" s="125">
        <v>10</v>
      </c>
      <c r="F34" s="320">
        <v>55.555555555555557</v>
      </c>
      <c r="G34" s="125">
        <v>8</v>
      </c>
      <c r="H34" s="320">
        <v>44.444444444444443</v>
      </c>
      <c r="I34" s="125" t="s">
        <v>510</v>
      </c>
    </row>
    <row r="35" spans="2:9" x14ac:dyDescent="0.4">
      <c r="B35" s="125">
        <v>5</v>
      </c>
      <c r="C35" s="125" t="s">
        <v>116</v>
      </c>
      <c r="D35" s="125">
        <v>9</v>
      </c>
      <c r="E35" s="125">
        <v>5</v>
      </c>
      <c r="F35" s="320">
        <v>55.555555555555557</v>
      </c>
      <c r="G35" s="125">
        <v>4</v>
      </c>
      <c r="H35" s="320">
        <v>44.444444444444443</v>
      </c>
      <c r="I35" s="125" t="s">
        <v>511</v>
      </c>
    </row>
    <row r="36" spans="2:9" x14ac:dyDescent="0.4">
      <c r="B36" s="125">
        <v>1</v>
      </c>
      <c r="C36" s="125" t="s">
        <v>112</v>
      </c>
      <c r="D36" s="125">
        <v>12</v>
      </c>
      <c r="E36" s="125">
        <v>2</v>
      </c>
      <c r="F36" s="320">
        <v>16.666666666666668</v>
      </c>
      <c r="G36" s="125">
        <v>10</v>
      </c>
      <c r="H36" s="125">
        <v>83.333333333333329</v>
      </c>
      <c r="I36" s="125" t="s">
        <v>507</v>
      </c>
    </row>
  </sheetData>
  <autoFilter ref="B29:I29" xr:uid="{8177A14A-C6D6-4A17-96C0-245B1BB78620}">
    <sortState xmlns:xlrd2="http://schemas.microsoft.com/office/spreadsheetml/2017/richdata2" ref="B30:I36">
      <sortCondition descending="1" ref="F29"/>
    </sortState>
  </autoFilter>
  <mergeCells count="12">
    <mergeCell ref="C18:I18"/>
    <mergeCell ref="B2:I2"/>
    <mergeCell ref="B3:I3"/>
    <mergeCell ref="C15:I15"/>
    <mergeCell ref="C16:I16"/>
    <mergeCell ref="C17:I17"/>
    <mergeCell ref="B4:B5"/>
    <mergeCell ref="C4:C5"/>
    <mergeCell ref="D4:D5"/>
    <mergeCell ref="E4:H4"/>
    <mergeCell ref="I4:I5"/>
    <mergeCell ref="B13:C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B1:M70"/>
  <sheetViews>
    <sheetView showGridLines="0" topLeftCell="A16" zoomScale="90" zoomScaleNormal="90" zoomScaleSheetLayoutView="100" workbookViewId="0">
      <selection activeCell="D10" sqref="D10"/>
    </sheetView>
  </sheetViews>
  <sheetFormatPr defaultColWidth="8.8984375" defaultRowHeight="24.6" x14ac:dyDescent="0.25"/>
  <cols>
    <col min="1" max="1" width="3.19921875" style="12" customWidth="1"/>
    <col min="2" max="2" width="6.69921875" style="12" customWidth="1"/>
    <col min="3" max="3" width="25.69921875" style="12" customWidth="1"/>
    <col min="4" max="4" width="48" style="46" customWidth="1"/>
    <col min="5" max="5" width="12.796875" style="53" customWidth="1"/>
    <col min="6" max="6" width="12.796875" style="46" customWidth="1"/>
    <col min="7" max="7" width="2.69921875" style="46" customWidth="1"/>
    <col min="8" max="8" width="29.296875" style="167" bestFit="1" customWidth="1"/>
    <col min="9" max="9" width="35" style="167" customWidth="1"/>
    <col min="10" max="11" width="8.8984375" style="75" hidden="1" customWidth="1"/>
    <col min="12" max="13" width="8.8984375" style="75"/>
    <col min="14" max="16384" width="8.8984375" style="12"/>
  </cols>
  <sheetData>
    <row r="1" spans="2:13" ht="35.4" customHeight="1" x14ac:dyDescent="0.25">
      <c r="B1" s="349" t="s">
        <v>497</v>
      </c>
      <c r="C1" s="349"/>
      <c r="D1" s="349"/>
      <c r="E1" s="349"/>
      <c r="F1" s="349"/>
    </row>
    <row r="2" spans="2:13" ht="34.5" customHeight="1" thickBot="1" x14ac:dyDescent="0.3">
      <c r="B2" s="13"/>
      <c r="C2" s="13"/>
      <c r="D2" s="84" t="str">
        <f>IFERROR(INDEX(ตารางคะแนนV3!$E:$E,MATCH('TPS_V3 ราย รพ.'!$E$2,ตารางคะแนนV3!$D:$D,0)),"-No-")</f>
        <v>รพ.นาวังเฉลิมพระเกียรติ ๘๐ พรรษา</v>
      </c>
      <c r="E2" s="85" t="s">
        <v>75</v>
      </c>
      <c r="F2" s="47" t="s">
        <v>295</v>
      </c>
    </row>
    <row r="3" spans="2:13" s="16" customFormat="1" ht="30.6" thickBot="1" x14ac:dyDescent="0.3">
      <c r="B3" s="14" t="s">
        <v>503</v>
      </c>
      <c r="C3" s="15"/>
      <c r="D3" s="49"/>
      <c r="E3" s="50"/>
      <c r="F3" s="51"/>
      <c r="G3" s="48"/>
      <c r="H3" s="168" t="s">
        <v>334</v>
      </c>
      <c r="I3" s="169" t="s">
        <v>335</v>
      </c>
      <c r="J3" s="76"/>
      <c r="K3" s="76"/>
      <c r="L3" s="76"/>
      <c r="M3" s="76"/>
    </row>
    <row r="4" spans="2:13" ht="22.2" customHeight="1" x14ac:dyDescent="0.25">
      <c r="B4" s="17">
        <v>1.1000000000000001</v>
      </c>
      <c r="C4" s="18" t="s">
        <v>4</v>
      </c>
      <c r="D4" s="48"/>
      <c r="E4" s="86"/>
      <c r="F4" s="87">
        <f>IFERROR(INDEX(ตารางคะแนนV3!$P:$P,MATCH('TPS_V3 ราย รพ.'!$E$2,ตารางคะแนนV3!$D:$D,0)),"-N-")</f>
        <v>6</v>
      </c>
      <c r="H4" s="170"/>
      <c r="I4" s="171"/>
    </row>
    <row r="5" spans="2:13" x14ac:dyDescent="0.25">
      <c r="B5" s="17">
        <v>1.2</v>
      </c>
      <c r="C5" s="19" t="s">
        <v>215</v>
      </c>
      <c r="D5" s="48"/>
      <c r="E5" s="389">
        <f>IFERROR(INDEX(ตารางคะแนนV3!$L:$L,MATCH('TPS_V3 ราย รพ.'!$E$2,ตารางคะแนนV3!$D:$D,0)),"-N-")</f>
        <v>1164556.5900000001</v>
      </c>
      <c r="F5" s="390"/>
      <c r="H5" s="170"/>
      <c r="I5" s="171"/>
    </row>
    <row r="6" spans="2:13" ht="24" customHeight="1" x14ac:dyDescent="0.5">
      <c r="B6" s="17">
        <v>1.3</v>
      </c>
      <c r="C6" s="18" t="s">
        <v>356</v>
      </c>
      <c r="D6" s="54"/>
      <c r="E6" s="389">
        <f>IFERROR(INDEX(ตารางคะแนนV3!$M:$M,MATCH('TPS_V3 ราย รพ.'!$E$2,ตารางคะแนนV3!$D:$D,0)),"-N-")</f>
        <v>-14799486.57</v>
      </c>
      <c r="F6" s="390"/>
      <c r="G6" s="55"/>
      <c r="H6" s="170"/>
      <c r="I6" s="171"/>
    </row>
    <row r="7" spans="2:13" ht="24.6" customHeight="1" x14ac:dyDescent="0.25">
      <c r="B7" s="17">
        <v>1.4</v>
      </c>
      <c r="C7" s="18" t="s">
        <v>216</v>
      </c>
      <c r="D7" s="18"/>
      <c r="E7" s="391">
        <f>IFERROR(INDEX(ตารางคะแนนV3!$N:$N,MATCH('TPS_V3 ราย รพ.'!$E$2,ตารางคะแนนV3!$D:$D,0)),"-N-")</f>
        <v>-4692431.91</v>
      </c>
      <c r="F7" s="392">
        <f>IFERROR(INDEX(ตารางคะแนนV3!$P:$P,MATCH('TPS_V3 ราย รพ.'!$E$2,ตารางคะแนนV3!$D:$D,0)),"-N-")</f>
        <v>6</v>
      </c>
      <c r="H7" s="170"/>
      <c r="I7" s="171"/>
    </row>
    <row r="8" spans="2:13" s="21" customFormat="1" ht="25.2" thickBot="1" x14ac:dyDescent="0.3">
      <c r="B8" s="20">
        <v>1.5</v>
      </c>
      <c r="C8" s="447" t="s">
        <v>217</v>
      </c>
      <c r="D8" s="447"/>
      <c r="E8" s="393">
        <f>IFERROR(INDEX(ตารางคะแนนV3!$O:$O,MATCH('TPS_V3 ราย รพ.'!$E$2,ตารางคะแนนV3!$D:$D,0)),"-N-")</f>
        <v>-12404217.859999999</v>
      </c>
      <c r="F8" s="394">
        <f>IFERROR(INDEX(ตารางคะแนนV3!$P:$P,MATCH('TPS_V3 ราย รพ.'!$E$2,ตารางคะแนนV3!$D:$D,0)),"-N-")</f>
        <v>6</v>
      </c>
      <c r="G8" s="46"/>
      <c r="H8" s="172"/>
      <c r="I8" s="173"/>
      <c r="J8" s="77"/>
      <c r="K8" s="77"/>
      <c r="L8" s="77"/>
      <c r="M8" s="77"/>
    </row>
    <row r="9" spans="2:13" ht="18.600000000000001" customHeight="1" thickBot="1" x14ac:dyDescent="0.3">
      <c r="H9" s="170"/>
      <c r="I9" s="171"/>
    </row>
    <row r="10" spans="2:13" s="40" customFormat="1" ht="27" x14ac:dyDescent="0.25">
      <c r="B10" s="38" t="s">
        <v>498</v>
      </c>
      <c r="C10" s="39"/>
      <c r="D10" s="56"/>
      <c r="E10" s="57"/>
      <c r="F10" s="58"/>
      <c r="G10" s="59"/>
      <c r="H10" s="170"/>
      <c r="I10" s="171"/>
      <c r="J10" s="78"/>
      <c r="K10" s="78"/>
      <c r="L10" s="78"/>
      <c r="M10" s="78"/>
    </row>
    <row r="11" spans="2:13" ht="25.95" customHeight="1" x14ac:dyDescent="0.25">
      <c r="B11" s="22"/>
      <c r="C11" s="375" t="s">
        <v>241</v>
      </c>
      <c r="D11" s="375"/>
      <c r="E11" s="88">
        <f>IFERROR(INDEX(ตารางคะแนนV3!$BA:$BA,MATCH('TPS_V3 ราย รพ.'!$E$2,ตารางคะแนนV3!$D:$D,0)),"-N-")</f>
        <v>7</v>
      </c>
      <c r="F11" s="89"/>
      <c r="G11" s="90"/>
      <c r="H11" s="170"/>
      <c r="I11" s="171"/>
    </row>
    <row r="12" spans="2:13" ht="30.6" thickBot="1" x14ac:dyDescent="0.3">
      <c r="B12" s="23"/>
      <c r="C12" s="24" t="s">
        <v>219</v>
      </c>
      <c r="D12" s="60" t="s">
        <v>224</v>
      </c>
      <c r="E12" s="91" t="str">
        <f>IFERROR(INDEX(ตารางคะแนนV3!$BB:$BB,MATCH('TPS_V3 ราย รพ.'!$E$2,ตารางคะแนนV3!$D:$D,0)),"-N-")</f>
        <v>F</v>
      </c>
      <c r="F12" s="92"/>
      <c r="G12" s="90"/>
      <c r="H12" s="170"/>
      <c r="I12" s="171"/>
      <c r="J12" s="79" t="s">
        <v>103</v>
      </c>
      <c r="K12" s="80" t="s">
        <v>220</v>
      </c>
    </row>
    <row r="13" spans="2:13" ht="18.600000000000001" customHeight="1" thickBot="1" x14ac:dyDescent="0.3">
      <c r="E13" s="93"/>
      <c r="F13" s="90"/>
      <c r="G13" s="90"/>
      <c r="H13" s="170"/>
      <c r="I13" s="171"/>
      <c r="J13" s="79" t="s">
        <v>206</v>
      </c>
      <c r="K13" s="80" t="s">
        <v>221</v>
      </c>
    </row>
    <row r="14" spans="2:13" ht="27" x14ac:dyDescent="0.25">
      <c r="B14" s="376" t="s">
        <v>218</v>
      </c>
      <c r="C14" s="377"/>
      <c r="D14" s="377"/>
      <c r="E14" s="94" t="s">
        <v>212</v>
      </c>
      <c r="F14" s="95" t="s">
        <v>213</v>
      </c>
      <c r="G14" s="90"/>
      <c r="H14" s="170"/>
      <c r="I14" s="171"/>
      <c r="J14" s="79" t="s">
        <v>207</v>
      </c>
      <c r="K14" s="80" t="s">
        <v>222</v>
      </c>
    </row>
    <row r="15" spans="2:13" ht="22.95" customHeight="1" thickBot="1" x14ac:dyDescent="0.3">
      <c r="B15" s="356" t="s">
        <v>214</v>
      </c>
      <c r="C15" s="357"/>
      <c r="D15" s="357"/>
      <c r="E15" s="96">
        <f>E18+E19+E26+E21+E22+E23+E24+E33+E35+E36+E40+E41+E44+E42+E45</f>
        <v>15</v>
      </c>
      <c r="F15" s="97">
        <f>F17+F20+F25+F38</f>
        <v>7</v>
      </c>
      <c r="G15" s="90"/>
      <c r="H15" s="170"/>
      <c r="I15" s="171"/>
    </row>
    <row r="16" spans="2:13" x14ac:dyDescent="0.25">
      <c r="B16" s="378" t="s">
        <v>242</v>
      </c>
      <c r="C16" s="379"/>
      <c r="D16" s="379"/>
      <c r="E16" s="98"/>
      <c r="F16" s="99"/>
      <c r="G16" s="90"/>
      <c r="H16" s="170"/>
      <c r="I16" s="171"/>
      <c r="J16" s="79" t="s">
        <v>209</v>
      </c>
      <c r="K16" s="80" t="s">
        <v>223</v>
      </c>
    </row>
    <row r="17" spans="2:13" s="25" customFormat="1" x14ac:dyDescent="0.25">
      <c r="B17" s="380" t="s">
        <v>398</v>
      </c>
      <c r="C17" s="381"/>
      <c r="D17" s="382"/>
      <c r="E17" s="100">
        <f>SUM(E18:E19)</f>
        <v>2</v>
      </c>
      <c r="F17" s="101">
        <f>F18+F19</f>
        <v>1</v>
      </c>
      <c r="G17" s="102"/>
      <c r="H17" s="174"/>
      <c r="I17" s="175"/>
      <c r="J17" s="82"/>
      <c r="K17" s="82"/>
      <c r="L17" s="81"/>
      <c r="M17" s="81"/>
    </row>
    <row r="18" spans="2:13" ht="24" customHeight="1" x14ac:dyDescent="0.25">
      <c r="B18" s="367" t="s">
        <v>401</v>
      </c>
      <c r="C18" s="368"/>
      <c r="D18" s="368"/>
      <c r="E18" s="103">
        <v>1</v>
      </c>
      <c r="F18" s="104">
        <f>IFERROR(INDEX(ตารางคะแนนV3!$Q:$Q,MATCH('TPS_V3 ราย รพ.'!$E$2,ตารางคะแนนV3!$D:$D,0)),"-N-")</f>
        <v>0</v>
      </c>
      <c r="G18" s="90"/>
      <c r="H18" s="170" t="s">
        <v>336</v>
      </c>
      <c r="I18" s="171" t="s">
        <v>337</v>
      </c>
    </row>
    <row r="19" spans="2:13" ht="24" customHeight="1" x14ac:dyDescent="0.25">
      <c r="B19" s="367" t="s">
        <v>402</v>
      </c>
      <c r="C19" s="368"/>
      <c r="D19" s="368"/>
      <c r="E19" s="103">
        <v>1</v>
      </c>
      <c r="F19" s="104">
        <f>IFERROR(INDEX(ตารางคะแนนV3!$R:$R,MATCH('TPS_V3 ราย รพ.'!$E$2,ตารางคะแนนV3!$D:$D,0)),"-N-")</f>
        <v>1</v>
      </c>
      <c r="G19" s="90"/>
      <c r="H19" s="170" t="s">
        <v>336</v>
      </c>
      <c r="I19" s="171" t="s">
        <v>337</v>
      </c>
    </row>
    <row r="20" spans="2:13" x14ac:dyDescent="0.25">
      <c r="B20" s="358" t="s">
        <v>305</v>
      </c>
      <c r="C20" s="359"/>
      <c r="D20" s="360"/>
      <c r="E20" s="105">
        <f>SUM(E21:E24)</f>
        <v>3</v>
      </c>
      <c r="F20" s="106">
        <f>F21+F22+F23+F24</f>
        <v>1</v>
      </c>
      <c r="G20" s="90"/>
      <c r="H20" s="170"/>
      <c r="I20" s="171"/>
    </row>
    <row r="21" spans="2:13" ht="21" customHeight="1" x14ac:dyDescent="0.25">
      <c r="B21" s="361" t="s">
        <v>389</v>
      </c>
      <c r="C21" s="362"/>
      <c r="D21" s="363"/>
      <c r="E21" s="103">
        <v>1</v>
      </c>
      <c r="F21" s="104">
        <f>IFERROR(INDEX(ตารางคะแนนV3!$U:$U,MATCH('TPS_V3 ราย รพ.'!$E$2,ตารางคะแนนV3!$D:$D,0)),"-N-")</f>
        <v>0</v>
      </c>
      <c r="G21" s="90"/>
      <c r="H21" s="170" t="s">
        <v>338</v>
      </c>
      <c r="I21" s="171" t="s">
        <v>339</v>
      </c>
    </row>
    <row r="22" spans="2:13" ht="21" customHeight="1" x14ac:dyDescent="0.25">
      <c r="B22" s="361" t="s">
        <v>252</v>
      </c>
      <c r="C22" s="362"/>
      <c r="D22" s="363"/>
      <c r="E22" s="103">
        <v>0.5</v>
      </c>
      <c r="F22" s="104">
        <f>IFERROR(INDEX(ตารางคะแนนV3!$X:$X,MATCH('TPS_V3 ราย รพ.'!$E$2,ตารางคะแนนV3!$D:$D,0)),"-N-")</f>
        <v>0</v>
      </c>
      <c r="G22" s="90"/>
      <c r="H22" s="170" t="s">
        <v>338</v>
      </c>
      <c r="I22" s="171" t="s">
        <v>340</v>
      </c>
    </row>
    <row r="23" spans="2:13" ht="21" customHeight="1" x14ac:dyDescent="0.25">
      <c r="B23" s="361" t="s">
        <v>253</v>
      </c>
      <c r="C23" s="362"/>
      <c r="D23" s="363"/>
      <c r="E23" s="103">
        <v>0.5</v>
      </c>
      <c r="F23" s="104">
        <f>IFERROR(INDEX(ตารางคะแนนV3!$AA:$AA,MATCH('TPS_V3 ราย รพ.'!$E$2,ตารางคะแนนV3!$D:$D,0)),"-N-")</f>
        <v>0</v>
      </c>
      <c r="G23" s="90"/>
      <c r="H23" s="170" t="s">
        <v>338</v>
      </c>
      <c r="I23" s="171" t="s">
        <v>341</v>
      </c>
    </row>
    <row r="24" spans="2:13" s="25" customFormat="1" x14ac:dyDescent="0.25">
      <c r="B24" s="364" t="s">
        <v>268</v>
      </c>
      <c r="C24" s="365"/>
      <c r="D24" s="366"/>
      <c r="E24" s="107">
        <v>1</v>
      </c>
      <c r="F24" s="108" t="str">
        <f>IFERROR(INDEX(ตารางคะแนนV3!$AC:$AC,MATCH('TPS_V3 ราย รพ.'!$E$2,ตารางคะแนนV3!$D:$D,0)),"-N-")</f>
        <v>1</v>
      </c>
      <c r="G24" s="102"/>
      <c r="H24" s="174" t="s">
        <v>338</v>
      </c>
      <c r="I24" s="175" t="s">
        <v>340</v>
      </c>
      <c r="J24" s="81"/>
      <c r="K24" s="81"/>
      <c r="L24" s="81"/>
      <c r="M24" s="81"/>
    </row>
    <row r="25" spans="2:13" ht="22.5" customHeight="1" x14ac:dyDescent="0.25">
      <c r="B25" s="358" t="s">
        <v>274</v>
      </c>
      <c r="C25" s="359"/>
      <c r="D25" s="360"/>
      <c r="E25" s="105">
        <f>SUM(E26,E33,E34)</f>
        <v>5</v>
      </c>
      <c r="F25" s="109">
        <f>SUM(F26,F33,F34)</f>
        <v>4</v>
      </c>
      <c r="G25" s="90"/>
      <c r="H25" s="170"/>
      <c r="I25" s="171"/>
    </row>
    <row r="26" spans="2:13" s="21" customFormat="1" x14ac:dyDescent="0.25">
      <c r="B26" s="26" t="s">
        <v>276</v>
      </c>
      <c r="C26" s="27"/>
      <c r="D26" s="61"/>
      <c r="E26" s="110">
        <v>2</v>
      </c>
      <c r="F26" s="111">
        <f>IFERROR(INDEX(ตารางคะแนนV3!$AL:$AL,MATCH('TPS_V3 ราย รพ.'!$E$2,ตารางคะแนนV3!$D:$D,0)),"-N-")</f>
        <v>1</v>
      </c>
      <c r="G26" s="90"/>
      <c r="H26" s="172"/>
      <c r="I26" s="173"/>
      <c r="J26" s="77"/>
      <c r="K26" s="77"/>
      <c r="L26" s="77"/>
      <c r="M26" s="77"/>
    </row>
    <row r="27" spans="2:13" ht="22.5" customHeight="1" x14ac:dyDescent="0.25">
      <c r="B27" s="367" t="s">
        <v>254</v>
      </c>
      <c r="C27" s="368"/>
      <c r="D27" s="368"/>
      <c r="E27" s="103">
        <v>1</v>
      </c>
      <c r="F27" s="104">
        <f>IFERROR(INDEX(ตารางคะแนนV3!$AE:$AE,MATCH('TPS_V3 ราย รพ.'!$E$2,ตารางคะแนนV3!$D:$D,0)),"-N-")</f>
        <v>0</v>
      </c>
      <c r="G27" s="90"/>
      <c r="H27" s="170" t="s">
        <v>342</v>
      </c>
      <c r="I27" s="171" t="s">
        <v>343</v>
      </c>
    </row>
    <row r="28" spans="2:13" ht="22.5" customHeight="1" x14ac:dyDescent="0.25">
      <c r="B28" s="383" t="s">
        <v>258</v>
      </c>
      <c r="C28" s="384"/>
      <c r="D28" s="384"/>
      <c r="E28" s="103">
        <v>1</v>
      </c>
      <c r="F28" s="104">
        <f>IFERROR(INDEX(ตารางคะแนนV3!$AF:$AF,MATCH('TPS_V3 ราย รพ.'!$E$2,ตารางคะแนนV3!$D:$D,0)),"-N-")</f>
        <v>1</v>
      </c>
      <c r="G28" s="90"/>
      <c r="H28" s="170" t="s">
        <v>342</v>
      </c>
      <c r="I28" s="171" t="s">
        <v>343</v>
      </c>
    </row>
    <row r="29" spans="2:13" ht="22.5" customHeight="1" x14ac:dyDescent="0.25">
      <c r="B29" s="367" t="s">
        <v>257</v>
      </c>
      <c r="C29" s="368"/>
      <c r="D29" s="368"/>
      <c r="E29" s="103">
        <v>0.5</v>
      </c>
      <c r="F29" s="104">
        <f>IFERROR(INDEX(ตารางคะแนนV3!$AG:$AG,MATCH('TPS_V3 ราย รพ.'!$E$2,ตารางคะแนนV3!$D:$D,0)),"-N-")</f>
        <v>0</v>
      </c>
      <c r="G29" s="90"/>
      <c r="H29" s="170" t="s">
        <v>344</v>
      </c>
      <c r="I29" s="171" t="s">
        <v>343</v>
      </c>
    </row>
    <row r="30" spans="2:13" ht="22.5" customHeight="1" x14ac:dyDescent="0.25">
      <c r="B30" s="367" t="s">
        <v>256</v>
      </c>
      <c r="C30" s="368"/>
      <c r="D30" s="368"/>
      <c r="E30" s="103">
        <v>0.5</v>
      </c>
      <c r="F30" s="104">
        <f>IFERROR(INDEX(ตารางคะแนนV3!$AH:$AH,MATCH('TPS_V3 ราย รพ.'!$E$2,ตารางคะแนนV3!$D:$D,0)),"-N-")</f>
        <v>0</v>
      </c>
      <c r="G30" s="90"/>
      <c r="H30" s="170" t="s">
        <v>344</v>
      </c>
      <c r="I30" s="171" t="s">
        <v>343</v>
      </c>
    </row>
    <row r="31" spans="2:13" ht="22.5" customHeight="1" x14ac:dyDescent="0.25">
      <c r="B31" s="367" t="s">
        <v>255</v>
      </c>
      <c r="C31" s="368"/>
      <c r="D31" s="368"/>
      <c r="E31" s="103">
        <v>0.5</v>
      </c>
      <c r="F31" s="104">
        <f>IFERROR(INDEX(ตารางคะแนนV3!$AI:$AI,MATCH('TPS_V3 ราย รพ.'!$E$2,ตารางคะแนนV3!$D:$D,0)),"-N-")</f>
        <v>0</v>
      </c>
      <c r="G31" s="90"/>
      <c r="H31" s="170" t="s">
        <v>344</v>
      </c>
      <c r="I31" s="171" t="s">
        <v>343</v>
      </c>
    </row>
    <row r="32" spans="2:13" ht="22.5" customHeight="1" x14ac:dyDescent="0.25">
      <c r="B32" s="367" t="s">
        <v>259</v>
      </c>
      <c r="C32" s="368"/>
      <c r="D32" s="368"/>
      <c r="E32" s="103">
        <v>0.5</v>
      </c>
      <c r="F32" s="104">
        <f>IFERROR(INDEX(ตารางคะแนนV3!$AJ:$AJ,MATCH('TPS_V3 ราย รพ.'!$E$2,ตารางคะแนนV3!$D:$D,0)),"-N-")</f>
        <v>0</v>
      </c>
      <c r="G32" s="90"/>
      <c r="H32" s="170" t="s">
        <v>344</v>
      </c>
      <c r="I32" s="171" t="s">
        <v>343</v>
      </c>
    </row>
    <row r="33" spans="2:13" ht="21" customHeight="1" x14ac:dyDescent="0.25">
      <c r="B33" s="372" t="s">
        <v>260</v>
      </c>
      <c r="C33" s="373"/>
      <c r="D33" s="374"/>
      <c r="E33" s="112">
        <v>1</v>
      </c>
      <c r="F33" s="111">
        <f>IFERROR(INDEX(ตารางคะแนนV3!$AM:$AM,MATCH('TPS_V3 ราย รพ.'!$E$2,ตารางคะแนนV3!$D:$D,0)),"-N-")</f>
        <v>1</v>
      </c>
      <c r="G33" s="90"/>
      <c r="H33" s="170" t="s">
        <v>345</v>
      </c>
      <c r="I33" s="171"/>
    </row>
    <row r="34" spans="2:13" s="21" customFormat="1" ht="21.75" customHeight="1" x14ac:dyDescent="0.25">
      <c r="B34" s="385" t="s">
        <v>390</v>
      </c>
      <c r="C34" s="386"/>
      <c r="D34" s="386"/>
      <c r="E34" s="113">
        <f>SUM(E35:E36)</f>
        <v>2</v>
      </c>
      <c r="F34" s="114">
        <f>SUM(F35:F36)</f>
        <v>2</v>
      </c>
      <c r="G34" s="90"/>
      <c r="H34" s="172"/>
      <c r="I34" s="173"/>
      <c r="J34" s="77"/>
      <c r="K34" s="77"/>
      <c r="L34" s="77"/>
      <c r="M34" s="77"/>
    </row>
    <row r="35" spans="2:13" ht="21.75" customHeight="1" x14ac:dyDescent="0.25">
      <c r="B35" s="367" t="s">
        <v>399</v>
      </c>
      <c r="C35" s="368"/>
      <c r="D35" s="368"/>
      <c r="E35" s="103">
        <v>1</v>
      </c>
      <c r="F35" s="104">
        <f>IFERROR(INDEX(ตารางคะแนนV3!$AN:$AN,MATCH('TPS_V3 ราย รพ.'!$E$2,ตารางคะแนนV3!$D:$D,0)),"-N-")</f>
        <v>1</v>
      </c>
      <c r="G35" s="90"/>
      <c r="H35" s="170" t="s">
        <v>346</v>
      </c>
      <c r="I35" s="171" t="s">
        <v>304</v>
      </c>
    </row>
    <row r="36" spans="2:13" ht="21.75" customHeight="1" x14ac:dyDescent="0.25">
      <c r="B36" s="361" t="s">
        <v>400</v>
      </c>
      <c r="C36" s="362"/>
      <c r="D36" s="363"/>
      <c r="E36" s="103">
        <v>1</v>
      </c>
      <c r="F36" s="104">
        <f>IFERROR(INDEX(ตารางคะแนนV3!$AO:$AO,MATCH('TPS_V3 ราย รพ.'!$E$2,ตารางคะแนนV3!$D:$D,0)),"-N-")</f>
        <v>1</v>
      </c>
      <c r="G36" s="90"/>
      <c r="H36" s="170" t="s">
        <v>346</v>
      </c>
      <c r="I36" s="171" t="s">
        <v>347</v>
      </c>
    </row>
    <row r="37" spans="2:13" ht="21.75" customHeight="1" x14ac:dyDescent="0.25">
      <c r="B37" s="28"/>
      <c r="C37" s="45"/>
      <c r="D37" s="62"/>
      <c r="E37" s="103"/>
      <c r="F37" s="104"/>
      <c r="G37" s="90"/>
      <c r="H37" s="170"/>
      <c r="I37" s="171"/>
    </row>
    <row r="38" spans="2:13" s="21" customFormat="1" ht="24" customHeight="1" x14ac:dyDescent="0.25">
      <c r="B38" s="387" t="s">
        <v>243</v>
      </c>
      <c r="C38" s="388"/>
      <c r="D38" s="388"/>
      <c r="E38" s="115">
        <f>SUM(E43,E39)</f>
        <v>5</v>
      </c>
      <c r="F38" s="116">
        <f>SUM(F43,F39)</f>
        <v>1</v>
      </c>
      <c r="G38" s="90"/>
      <c r="H38" s="172"/>
      <c r="I38" s="173"/>
      <c r="J38" s="77"/>
      <c r="K38" s="77"/>
      <c r="L38" s="77"/>
      <c r="M38" s="77"/>
    </row>
    <row r="39" spans="2:13" s="21" customFormat="1" ht="21.75" customHeight="1" x14ac:dyDescent="0.25">
      <c r="B39" s="369" t="s">
        <v>261</v>
      </c>
      <c r="C39" s="370"/>
      <c r="D39" s="371"/>
      <c r="E39" s="115">
        <f>SUM(E40:E42)</f>
        <v>3</v>
      </c>
      <c r="F39" s="116">
        <f>SUM(F40:F42)</f>
        <v>0</v>
      </c>
      <c r="G39" s="90"/>
      <c r="H39" s="172"/>
      <c r="I39" s="173"/>
      <c r="J39" s="77"/>
      <c r="K39" s="77"/>
      <c r="L39" s="77"/>
      <c r="M39" s="77"/>
    </row>
    <row r="40" spans="2:13" s="21" customFormat="1" ht="23.25" customHeight="1" x14ac:dyDescent="0.25">
      <c r="B40" s="350" t="s">
        <v>262</v>
      </c>
      <c r="C40" s="351"/>
      <c r="D40" s="352"/>
      <c r="E40" s="103">
        <v>1</v>
      </c>
      <c r="F40" s="104">
        <f>IFERROR(INDEX(ตารางคะแนนV3!$AS:$AS,MATCH('TPS_V3 ราย รพ.'!$E$2,ตารางคะแนนV3!$D:$D,0)),"-N-")</f>
        <v>0</v>
      </c>
      <c r="G40" s="90"/>
      <c r="H40" s="170" t="s">
        <v>338</v>
      </c>
      <c r="I40" s="171" t="s">
        <v>343</v>
      </c>
      <c r="J40" s="77"/>
      <c r="K40" s="77"/>
      <c r="L40" s="77"/>
      <c r="M40" s="77"/>
    </row>
    <row r="41" spans="2:13" s="21" customFormat="1" ht="23.25" customHeight="1" x14ac:dyDescent="0.25">
      <c r="B41" s="350" t="s">
        <v>263</v>
      </c>
      <c r="C41" s="351"/>
      <c r="D41" s="352"/>
      <c r="E41" s="103">
        <v>1</v>
      </c>
      <c r="F41" s="104">
        <f>IFERROR(INDEX(ตารางคะแนนV3!$AT:$AT,MATCH('TPS_V3 ราย รพ.'!$E$2,ตารางคะแนนV3!$D:$D,0)),"-N-")</f>
        <v>0</v>
      </c>
      <c r="G41" s="90"/>
      <c r="H41" s="170" t="s">
        <v>338</v>
      </c>
      <c r="I41" s="171" t="s">
        <v>343</v>
      </c>
      <c r="J41" s="77"/>
      <c r="K41" s="77"/>
      <c r="L41" s="77"/>
      <c r="M41" s="77"/>
    </row>
    <row r="42" spans="2:13" s="21" customFormat="1" ht="23.25" customHeight="1" x14ac:dyDescent="0.25">
      <c r="B42" s="350" t="s">
        <v>264</v>
      </c>
      <c r="C42" s="351"/>
      <c r="D42" s="352"/>
      <c r="E42" s="103">
        <v>1</v>
      </c>
      <c r="F42" s="104">
        <f>IFERROR(INDEX(ตารางคะแนนV3!$AU:$AU,MATCH('TPS_V3 ราย รพ.'!$E$2,ตารางคะแนนV3!$D:$D,0)),"-N-")</f>
        <v>0</v>
      </c>
      <c r="G42" s="90"/>
      <c r="H42" s="170" t="s">
        <v>348</v>
      </c>
      <c r="I42" s="171" t="s">
        <v>349</v>
      </c>
      <c r="J42" s="77"/>
      <c r="K42" s="77"/>
      <c r="L42" s="77"/>
      <c r="M42" s="77"/>
    </row>
    <row r="43" spans="2:13" s="21" customFormat="1" ht="21.75" customHeight="1" x14ac:dyDescent="0.25">
      <c r="B43" s="369" t="s">
        <v>265</v>
      </c>
      <c r="C43" s="370"/>
      <c r="D43" s="371"/>
      <c r="E43" s="115">
        <f>SUM(E44:E45)</f>
        <v>2</v>
      </c>
      <c r="F43" s="115">
        <f>SUM(F44:F45)</f>
        <v>1</v>
      </c>
      <c r="G43" s="90"/>
      <c r="H43" s="170"/>
      <c r="I43" s="171"/>
      <c r="J43" s="77"/>
      <c r="K43" s="77"/>
      <c r="L43" s="77"/>
      <c r="M43" s="77"/>
    </row>
    <row r="44" spans="2:13" s="21" customFormat="1" ht="25.5" customHeight="1" x14ac:dyDescent="0.25">
      <c r="B44" s="350" t="s">
        <v>266</v>
      </c>
      <c r="C44" s="351"/>
      <c r="D44" s="352"/>
      <c r="E44" s="103">
        <v>1</v>
      </c>
      <c r="F44" s="104">
        <f>IFERROR(INDEX(ตารางคะแนนV3!$AW:$AW,MATCH('TPS_V3 ราย รพ.'!$E$2,ตารางคะแนนV3!$D:$D,0)),"-N-")</f>
        <v>1</v>
      </c>
      <c r="G44" s="90"/>
      <c r="H44" s="170" t="s">
        <v>350</v>
      </c>
      <c r="I44" s="171" t="s">
        <v>349</v>
      </c>
      <c r="J44" s="77"/>
      <c r="K44" s="77"/>
      <c r="L44" s="77"/>
      <c r="M44" s="77"/>
    </row>
    <row r="45" spans="2:13" s="21" customFormat="1" ht="25.5" customHeight="1" thickBot="1" x14ac:dyDescent="0.3">
      <c r="B45" s="353" t="s">
        <v>267</v>
      </c>
      <c r="C45" s="354"/>
      <c r="D45" s="355"/>
      <c r="E45" s="117">
        <v>1</v>
      </c>
      <c r="F45" s="118">
        <f>IFERROR(INDEX(ตารางคะแนนV3!$AX:$AX,MATCH('TPS_V3 ราย รพ.'!$E$2,ตารางคะแนนV3!$D:$D,0)),"-N-")</f>
        <v>0</v>
      </c>
      <c r="G45" s="90"/>
      <c r="H45" s="176" t="s">
        <v>350</v>
      </c>
      <c r="I45" s="177" t="s">
        <v>351</v>
      </c>
      <c r="J45" s="77"/>
      <c r="K45" s="77"/>
      <c r="L45" s="77"/>
      <c r="M45" s="77"/>
    </row>
    <row r="46" spans="2:13" x14ac:dyDescent="0.25">
      <c r="E46" s="93"/>
      <c r="F46" s="90"/>
      <c r="G46" s="90"/>
    </row>
    <row r="47" spans="2:13" s="13" customFormat="1" ht="30" x14ac:dyDescent="0.25">
      <c r="B47" s="29"/>
      <c r="C47" s="29" t="s">
        <v>499</v>
      </c>
      <c r="D47" s="63"/>
      <c r="E47" s="64"/>
      <c r="F47" s="63"/>
      <c r="G47" s="65"/>
      <c r="H47" s="167"/>
      <c r="I47" s="167"/>
      <c r="J47" s="83"/>
      <c r="K47" s="83"/>
      <c r="L47" s="83"/>
      <c r="M47" s="83"/>
    </row>
    <row r="48" spans="2:13" s="13" customFormat="1" ht="30" x14ac:dyDescent="0.25">
      <c r="B48" s="29"/>
      <c r="C48" s="29" t="s">
        <v>226</v>
      </c>
      <c r="D48" s="119" t="str">
        <f>D2</f>
        <v>รพ.นาวังเฉลิมพระเกียรติ ๘๐ พรรษา</v>
      </c>
      <c r="E48" s="64"/>
      <c r="F48" s="63"/>
      <c r="G48" s="65"/>
      <c r="H48" s="167"/>
      <c r="I48" s="167"/>
      <c r="J48" s="83"/>
      <c r="K48" s="83"/>
      <c r="L48" s="83"/>
      <c r="M48" s="83"/>
    </row>
    <row r="52" spans="3:5" x14ac:dyDescent="0.25">
      <c r="C52" s="12">
        <v>2</v>
      </c>
      <c r="D52" s="46" t="s">
        <v>227</v>
      </c>
      <c r="E52" s="66">
        <f>F18+F19</f>
        <v>1</v>
      </c>
    </row>
    <row r="53" spans="3:5" x14ac:dyDescent="0.25">
      <c r="C53" s="12">
        <v>2</v>
      </c>
      <c r="D53" s="46" t="s">
        <v>244</v>
      </c>
      <c r="E53" s="66">
        <f>F26</f>
        <v>1</v>
      </c>
    </row>
    <row r="54" spans="3:5" x14ac:dyDescent="0.25">
      <c r="C54" s="12">
        <v>1</v>
      </c>
      <c r="D54" s="46" t="s">
        <v>291</v>
      </c>
      <c r="E54" s="66">
        <f>F33</f>
        <v>1</v>
      </c>
    </row>
    <row r="55" spans="3:5" x14ac:dyDescent="0.25">
      <c r="C55" s="12">
        <v>3</v>
      </c>
      <c r="D55" s="46" t="s">
        <v>292</v>
      </c>
      <c r="E55" s="66">
        <f>F21+F22+F23+F24</f>
        <v>1</v>
      </c>
    </row>
    <row r="56" spans="3:5" x14ac:dyDescent="0.25">
      <c r="C56" s="12">
        <v>1</v>
      </c>
      <c r="D56" s="46" t="s">
        <v>245</v>
      </c>
      <c r="E56" s="66">
        <f>F40</f>
        <v>0</v>
      </c>
    </row>
    <row r="57" spans="3:5" x14ac:dyDescent="0.25">
      <c r="C57" s="12">
        <v>1</v>
      </c>
      <c r="D57" s="46" t="s">
        <v>246</v>
      </c>
      <c r="E57" s="66">
        <f>F41</f>
        <v>0</v>
      </c>
    </row>
    <row r="58" spans="3:5" x14ac:dyDescent="0.25">
      <c r="C58" s="12">
        <v>1</v>
      </c>
      <c r="D58" s="46" t="s">
        <v>247</v>
      </c>
      <c r="E58" s="67">
        <f>F44</f>
        <v>1</v>
      </c>
    </row>
    <row r="59" spans="3:5" x14ac:dyDescent="0.25">
      <c r="C59" s="12">
        <v>1</v>
      </c>
      <c r="D59" s="46" t="s">
        <v>248</v>
      </c>
      <c r="E59" s="67">
        <f>F42</f>
        <v>0</v>
      </c>
    </row>
    <row r="60" spans="3:5" x14ac:dyDescent="0.25">
      <c r="C60" s="12">
        <v>1</v>
      </c>
      <c r="D60" s="46" t="s">
        <v>249</v>
      </c>
      <c r="E60" s="67">
        <f>F45</f>
        <v>0</v>
      </c>
    </row>
    <row r="61" spans="3:5" x14ac:dyDescent="0.25">
      <c r="C61" s="30">
        <f>SUM(C52:C60)</f>
        <v>13</v>
      </c>
    </row>
    <row r="63" spans="3:5" x14ac:dyDescent="0.25">
      <c r="C63" s="31" t="s">
        <v>202</v>
      </c>
      <c r="D63" s="68" t="s">
        <v>225</v>
      </c>
      <c r="E63" s="52"/>
    </row>
    <row r="64" spans="3:5" x14ac:dyDescent="0.25">
      <c r="C64" s="32" t="s">
        <v>391</v>
      </c>
      <c r="D64" s="69" t="s">
        <v>293</v>
      </c>
    </row>
    <row r="65" spans="3:6" x14ac:dyDescent="0.25">
      <c r="C65" s="33" t="s">
        <v>392</v>
      </c>
      <c r="D65" s="70" t="s">
        <v>283</v>
      </c>
      <c r="E65" s="71"/>
    </row>
    <row r="66" spans="3:6" x14ac:dyDescent="0.25">
      <c r="C66" s="34" t="s">
        <v>393</v>
      </c>
      <c r="D66" s="72" t="s">
        <v>284</v>
      </c>
    </row>
    <row r="67" spans="3:6" x14ac:dyDescent="0.25">
      <c r="C67" s="35" t="s">
        <v>394</v>
      </c>
      <c r="D67" s="73" t="s">
        <v>285</v>
      </c>
    </row>
    <row r="68" spans="3:6" x14ac:dyDescent="0.25">
      <c r="C68" s="36" t="s">
        <v>250</v>
      </c>
      <c r="D68" s="74" t="s">
        <v>286</v>
      </c>
    </row>
    <row r="69" spans="3:6" ht="27" x14ac:dyDescent="0.25">
      <c r="C69" s="37" t="s">
        <v>228</v>
      </c>
    </row>
    <row r="70" spans="3:6" x14ac:dyDescent="0.25">
      <c r="D70" s="123"/>
      <c r="E70" s="120"/>
      <c r="F70" s="121" t="s">
        <v>294</v>
      </c>
    </row>
  </sheetData>
  <mergeCells count="36">
    <mergeCell ref="E5:F5"/>
    <mergeCell ref="E6:F6"/>
    <mergeCell ref="E7:F7"/>
    <mergeCell ref="E8:F8"/>
    <mergeCell ref="B34:D34"/>
    <mergeCell ref="B35:D35"/>
    <mergeCell ref="B36:D36"/>
    <mergeCell ref="B38:D38"/>
    <mergeCell ref="B40:D40"/>
    <mergeCell ref="B33:D33"/>
    <mergeCell ref="C11:D11"/>
    <mergeCell ref="B14:D14"/>
    <mergeCell ref="B16:D16"/>
    <mergeCell ref="B17:D17"/>
    <mergeCell ref="B18:D18"/>
    <mergeCell ref="B32:D32"/>
    <mergeCell ref="B27:D27"/>
    <mergeCell ref="B28:D28"/>
    <mergeCell ref="B29:D29"/>
    <mergeCell ref="B30:D30"/>
    <mergeCell ref="B1:F1"/>
    <mergeCell ref="B44:D44"/>
    <mergeCell ref="B42:D42"/>
    <mergeCell ref="B45:D45"/>
    <mergeCell ref="B15:D15"/>
    <mergeCell ref="B20:D20"/>
    <mergeCell ref="B21:D21"/>
    <mergeCell ref="B22:D22"/>
    <mergeCell ref="B23:D23"/>
    <mergeCell ref="B24:D24"/>
    <mergeCell ref="B19:D19"/>
    <mergeCell ref="B31:D31"/>
    <mergeCell ref="B25:D25"/>
    <mergeCell ref="B39:D39"/>
    <mergeCell ref="B43:D43"/>
    <mergeCell ref="B41:D41"/>
  </mergeCells>
  <conditionalFormatting sqref="E11:E12">
    <cfRule type="containsText" dxfId="45" priority="2" operator="containsText" text="F">
      <formula>NOT(ISERROR(SEARCH("F",E11)))</formula>
    </cfRule>
    <cfRule type="containsText" dxfId="44" priority="3" operator="containsText" text="D">
      <formula>NOT(ISERROR(SEARCH("D",E11)))</formula>
    </cfRule>
    <cfRule type="containsText" dxfId="43" priority="4" operator="containsText" text="C">
      <formula>NOT(ISERROR(SEARCH("C",E11)))</formula>
    </cfRule>
    <cfRule type="containsText" dxfId="42" priority="5" operator="containsText" text="B">
      <formula>NOT(ISERROR(SEARCH("B",E11)))</formula>
    </cfRule>
    <cfRule type="containsText" dxfId="41" priority="6" operator="containsText" text="A">
      <formula>NOT(ISERROR(SEARCH("A",E11)))</formula>
    </cfRule>
  </conditionalFormatting>
  <pageMargins left="0.46" right="0.17" top="0.39370078740157483" bottom="0.27559055118110237" header="0.23622047244094491" footer="0.43307086614173229"/>
  <pageSetup paperSize="9" scale="9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"/>
  <sheetViews>
    <sheetView workbookViewId="0">
      <selection activeCell="D5" sqref="D5"/>
    </sheetView>
  </sheetViews>
  <sheetFormatPr defaultColWidth="8.69921875" defaultRowHeight="28.8" x14ac:dyDescent="0.55000000000000004"/>
  <cols>
    <col min="1" max="1" width="25.59765625" style="3" customWidth="1"/>
    <col min="2" max="2" width="14.19921875" style="3" customWidth="1"/>
    <col min="3" max="16384" width="8.69921875" style="3"/>
  </cols>
  <sheetData>
    <row r="1" spans="1:2" x14ac:dyDescent="0.55000000000000004">
      <c r="A1" s="3" t="s">
        <v>287</v>
      </c>
    </row>
    <row r="2" spans="1:2" x14ac:dyDescent="0.55000000000000004">
      <c r="A2" s="3" t="s">
        <v>288</v>
      </c>
      <c r="B2" s="4">
        <v>2</v>
      </c>
    </row>
    <row r="3" spans="1:2" x14ac:dyDescent="0.55000000000000004">
      <c r="A3" s="3" t="s">
        <v>289</v>
      </c>
      <c r="B3" s="4">
        <v>2568</v>
      </c>
    </row>
    <row r="4" spans="1:2" x14ac:dyDescent="0.55000000000000004">
      <c r="A4" s="3" t="s">
        <v>290</v>
      </c>
      <c r="B4" s="4" t="str">
        <f>B2&amp;"/"&amp;B3</f>
        <v>2/2568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961D8-8FD0-4FAB-93A0-9958876BBD5E}">
  <sheetPr>
    <tabColor rgb="FF00FF00"/>
  </sheetPr>
  <dimension ref="B1:CO52"/>
  <sheetViews>
    <sheetView showGridLines="0" topLeftCell="B1" zoomScale="50" zoomScaleNormal="50" zoomScaleSheetLayoutView="100" workbookViewId="0">
      <pane xSplit="4" ySplit="12" topLeftCell="F13" activePane="bottomRight" state="frozen"/>
      <selection activeCell="B1" sqref="B1"/>
      <selection pane="topRight" activeCell="F1" sqref="F1"/>
      <selection pane="bottomLeft" activeCell="B13" sqref="B13"/>
      <selection pane="bottomRight" activeCell="G12" sqref="G12"/>
    </sheetView>
  </sheetViews>
  <sheetFormatPr defaultColWidth="8.8984375" defaultRowHeight="22.8" x14ac:dyDescent="0.65"/>
  <cols>
    <col min="1" max="1" width="3.19921875" style="451" customWidth="1"/>
    <col min="2" max="2" width="6.69921875" style="451" customWidth="1"/>
    <col min="3" max="3" width="25.69921875" style="451" customWidth="1"/>
    <col min="4" max="4" width="52.3984375" style="534" customWidth="1"/>
    <col min="5" max="5" width="12.796875" style="540" customWidth="1"/>
    <col min="6" max="29" width="17.19921875" style="540" customWidth="1"/>
    <col min="30" max="31" width="17.19921875" style="534" customWidth="1"/>
    <col min="32" max="35" width="17.19921875" style="451" customWidth="1"/>
    <col min="36" max="58" width="17.19921875" style="540" customWidth="1"/>
    <col min="59" max="60" width="17.19921875" style="534" customWidth="1"/>
    <col min="61" max="64" width="17.19921875" style="451" customWidth="1"/>
    <col min="65" max="84" width="17.19921875" style="540" customWidth="1"/>
    <col min="85" max="87" width="16.59765625" style="540" customWidth="1"/>
    <col min="88" max="89" width="16.59765625" style="534" customWidth="1"/>
    <col min="90" max="93" width="16.59765625" style="451" customWidth="1"/>
    <col min="94" max="16384" width="8.8984375" style="451"/>
  </cols>
  <sheetData>
    <row r="1" spans="2:93" ht="35.4" customHeight="1" thickBot="1" x14ac:dyDescent="0.7">
      <c r="B1" s="448" t="s">
        <v>526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 s="449"/>
      <c r="AV1" s="449"/>
      <c r="AW1" s="449"/>
      <c r="AX1" s="449"/>
      <c r="AY1" s="449"/>
      <c r="AZ1" s="449"/>
      <c r="BA1" s="449"/>
      <c r="BB1" s="449"/>
      <c r="BC1" s="449"/>
      <c r="BD1" s="449"/>
      <c r="BE1" s="449"/>
      <c r="BF1" s="449"/>
      <c r="BG1" s="449"/>
      <c r="BH1" s="449"/>
      <c r="BI1" s="449"/>
      <c r="BJ1" s="449"/>
      <c r="BK1" s="449"/>
      <c r="BL1" s="449"/>
      <c r="BM1" s="449"/>
      <c r="BN1" s="449"/>
      <c r="BO1" s="449"/>
      <c r="BP1" s="449"/>
      <c r="BQ1" s="449"/>
      <c r="BR1" s="449"/>
      <c r="BS1" s="449"/>
      <c r="BT1" s="449"/>
      <c r="BU1" s="449"/>
      <c r="BV1" s="449"/>
      <c r="BW1" s="449"/>
      <c r="BX1" s="449"/>
      <c r="BY1" s="449"/>
      <c r="BZ1" s="449"/>
      <c r="CA1" s="449"/>
      <c r="CB1" s="449"/>
      <c r="CC1" s="449"/>
      <c r="CD1" s="449"/>
      <c r="CE1" s="449"/>
      <c r="CF1" s="449"/>
      <c r="CG1" s="449"/>
      <c r="CH1" s="449"/>
      <c r="CI1" s="449"/>
      <c r="CJ1" s="449"/>
      <c r="CK1" s="449"/>
      <c r="CL1" s="449"/>
      <c r="CM1" s="449"/>
      <c r="CN1" s="449"/>
      <c r="CO1" s="450"/>
    </row>
    <row r="2" spans="2:93" ht="23.4" thickBot="1" x14ac:dyDescent="0.7">
      <c r="B2" s="452" t="s">
        <v>503</v>
      </c>
      <c r="C2" s="453"/>
      <c r="D2" s="453"/>
      <c r="E2" s="454"/>
      <c r="F2" s="455" t="s">
        <v>403</v>
      </c>
      <c r="G2" s="456" t="s">
        <v>404</v>
      </c>
      <c r="H2" s="457" t="s">
        <v>405</v>
      </c>
      <c r="I2" s="457" t="s">
        <v>406</v>
      </c>
      <c r="J2" s="457" t="s">
        <v>407</v>
      </c>
      <c r="K2" s="458" t="s">
        <v>408</v>
      </c>
      <c r="L2" s="455" t="s">
        <v>409</v>
      </c>
      <c r="M2" s="456" t="s">
        <v>410</v>
      </c>
      <c r="N2" s="457" t="s">
        <v>411</v>
      </c>
      <c r="O2" s="457" t="s">
        <v>412</v>
      </c>
      <c r="P2" s="457" t="s">
        <v>413</v>
      </c>
      <c r="Q2" s="458" t="s">
        <v>414</v>
      </c>
      <c r="R2" s="455" t="s">
        <v>113</v>
      </c>
      <c r="S2" s="456" t="s">
        <v>415</v>
      </c>
      <c r="T2" s="457" t="s">
        <v>416</v>
      </c>
      <c r="U2" s="457" t="s">
        <v>417</v>
      </c>
      <c r="V2" s="457" t="s">
        <v>418</v>
      </c>
      <c r="W2" s="458" t="s">
        <v>419</v>
      </c>
      <c r="X2" s="455" t="s">
        <v>420</v>
      </c>
      <c r="Y2" s="456" t="s">
        <v>421</v>
      </c>
      <c r="Z2" s="457" t="s">
        <v>114</v>
      </c>
      <c r="AA2" s="457" t="s">
        <v>422</v>
      </c>
      <c r="AB2" s="457" t="s">
        <v>423</v>
      </c>
      <c r="AC2" s="458" t="s">
        <v>424</v>
      </c>
      <c r="AD2" s="455" t="s">
        <v>425</v>
      </c>
      <c r="AE2" s="456" t="s">
        <v>426</v>
      </c>
      <c r="AF2" s="457" t="s">
        <v>427</v>
      </c>
      <c r="AG2" s="457" t="s">
        <v>428</v>
      </c>
      <c r="AH2" s="457" t="s">
        <v>429</v>
      </c>
      <c r="AI2" s="458" t="s">
        <v>430</v>
      </c>
      <c r="AJ2" s="456" t="s">
        <v>431</v>
      </c>
      <c r="AK2" s="457" t="s">
        <v>432</v>
      </c>
      <c r="AL2" s="457" t="s">
        <v>433</v>
      </c>
      <c r="AM2" s="457" t="s">
        <v>434</v>
      </c>
      <c r="AN2" s="458" t="s">
        <v>115</v>
      </c>
      <c r="AO2" s="455" t="s">
        <v>435</v>
      </c>
      <c r="AP2" s="456" t="s">
        <v>436</v>
      </c>
      <c r="AQ2" s="457" t="s">
        <v>437</v>
      </c>
      <c r="AR2" s="457" t="s">
        <v>438</v>
      </c>
      <c r="AS2" s="457" t="s">
        <v>439</v>
      </c>
      <c r="AT2" s="458" t="s">
        <v>440</v>
      </c>
      <c r="AU2" s="455" t="s">
        <v>441</v>
      </c>
      <c r="AV2" s="456" t="s">
        <v>442</v>
      </c>
      <c r="AW2" s="457" t="s">
        <v>443</v>
      </c>
      <c r="AX2" s="457" t="s">
        <v>444</v>
      </c>
      <c r="AY2" s="457" t="s">
        <v>445</v>
      </c>
      <c r="AZ2" s="458" t="s">
        <v>446</v>
      </c>
      <c r="BA2" s="455" t="s">
        <v>447</v>
      </c>
      <c r="BB2" s="456" t="s">
        <v>448</v>
      </c>
      <c r="BC2" s="457" t="s">
        <v>449</v>
      </c>
      <c r="BD2" s="457" t="s">
        <v>450</v>
      </c>
      <c r="BE2" s="457" t="s">
        <v>451</v>
      </c>
      <c r="BF2" s="458" t="s">
        <v>116</v>
      </c>
      <c r="BG2" s="455" t="s">
        <v>452</v>
      </c>
      <c r="BH2" s="456" t="s">
        <v>453</v>
      </c>
      <c r="BI2" s="457" t="s">
        <v>454</v>
      </c>
      <c r="BJ2" s="457" t="s">
        <v>455</v>
      </c>
      <c r="BK2" s="457" t="s">
        <v>456</v>
      </c>
      <c r="BL2" s="458" t="s">
        <v>457</v>
      </c>
      <c r="BM2" s="456" t="s">
        <v>458</v>
      </c>
      <c r="BN2" s="457" t="s">
        <v>459</v>
      </c>
      <c r="BO2" s="457" t="s">
        <v>117</v>
      </c>
      <c r="BP2" s="457" t="s">
        <v>460</v>
      </c>
      <c r="BQ2" s="458" t="s">
        <v>461</v>
      </c>
      <c r="BR2" s="455" t="s">
        <v>462</v>
      </c>
      <c r="BS2" s="456" t="s">
        <v>463</v>
      </c>
      <c r="BT2" s="457" t="s">
        <v>464</v>
      </c>
      <c r="BU2" s="457" t="s">
        <v>118</v>
      </c>
      <c r="BV2" s="457" t="s">
        <v>465</v>
      </c>
      <c r="BW2" s="458" t="s">
        <v>466</v>
      </c>
      <c r="BX2" s="455" t="s">
        <v>467</v>
      </c>
      <c r="BY2" s="456" t="s">
        <v>468</v>
      </c>
      <c r="BZ2" s="457" t="s">
        <v>469</v>
      </c>
      <c r="CA2" s="457" t="s">
        <v>470</v>
      </c>
      <c r="CB2" s="457" t="s">
        <v>471</v>
      </c>
      <c r="CC2" s="458" t="s">
        <v>472</v>
      </c>
      <c r="CD2" s="455" t="s">
        <v>473</v>
      </c>
      <c r="CE2" s="456" t="s">
        <v>474</v>
      </c>
      <c r="CF2" s="457" t="s">
        <v>475</v>
      </c>
      <c r="CG2" s="457" t="s">
        <v>476</v>
      </c>
      <c r="CH2" s="457" t="s">
        <v>477</v>
      </c>
      <c r="CI2" s="458" t="s">
        <v>478</v>
      </c>
      <c r="CJ2" s="455" t="s">
        <v>479</v>
      </c>
      <c r="CK2" s="456" t="s">
        <v>480</v>
      </c>
      <c r="CL2" s="457" t="s">
        <v>481</v>
      </c>
      <c r="CM2" s="457" t="s">
        <v>482</v>
      </c>
      <c r="CN2" s="457" t="s">
        <v>483</v>
      </c>
      <c r="CO2" s="458" t="s">
        <v>484</v>
      </c>
    </row>
    <row r="3" spans="2:93" ht="22.2" customHeight="1" x14ac:dyDescent="0.65">
      <c r="B3" s="459">
        <v>1.1000000000000001</v>
      </c>
      <c r="C3" s="460" t="s">
        <v>4</v>
      </c>
      <c r="D3" s="461"/>
      <c r="E3" s="462"/>
      <c r="F3" s="463">
        <f>ตารางคะแนนV3!$P$7</f>
        <v>1</v>
      </c>
      <c r="G3" s="463">
        <f>ตารางคะแนนV3!$P$8</f>
        <v>1</v>
      </c>
      <c r="H3" s="463">
        <f>ตารางคะแนนV3!$P$9</f>
        <v>1</v>
      </c>
      <c r="I3" s="463">
        <f>ตารางคะแนนV3!$P$10</f>
        <v>2</v>
      </c>
      <c r="J3" s="463">
        <f>ตารางคะแนนV3!$P$11</f>
        <v>1</v>
      </c>
      <c r="K3" s="463">
        <f>ตารางคะแนนV3!$P$12</f>
        <v>7</v>
      </c>
      <c r="L3" s="463">
        <f>ตารางคะแนนV3!$P$13</f>
        <v>6</v>
      </c>
      <c r="M3" s="463">
        <f>ตารางคะแนนV3!$P$14</f>
        <v>7</v>
      </c>
      <c r="N3" s="463">
        <f>ตารางคะแนนV3!$P$15</f>
        <v>7</v>
      </c>
      <c r="O3" s="463">
        <f>ตารางคะแนนV3!$P$16</f>
        <v>7</v>
      </c>
      <c r="P3" s="463">
        <f>ตารางคะแนนV3!$P$17</f>
        <v>5</v>
      </c>
      <c r="Q3" s="463">
        <f>ตารางคะแนนV3!$P$18</f>
        <v>7</v>
      </c>
      <c r="R3" s="463">
        <f>ตารางคะแนนV3!$P$19</f>
        <v>1</v>
      </c>
      <c r="S3" s="463">
        <f>ตารางคะแนนV3!$P$20</f>
        <v>1</v>
      </c>
      <c r="T3" s="463">
        <f>ตารางคะแนนV3!$P$21</f>
        <v>4</v>
      </c>
      <c r="U3" s="463">
        <f>ตารางคะแนนV3!$P$22</f>
        <v>2</v>
      </c>
      <c r="V3" s="463">
        <f>ตารางคะแนนV3!$P$23</f>
        <v>1</v>
      </c>
      <c r="W3" s="463">
        <f>ตารางคะแนนV3!$P$24</f>
        <v>1</v>
      </c>
      <c r="X3" s="463">
        <f>ตารางคะแนนV3!$P$25</f>
        <v>3</v>
      </c>
      <c r="Y3" s="463">
        <f>ตารางคะแนนV3!$P$26</f>
        <v>7</v>
      </c>
      <c r="Z3" s="463">
        <f>ตารางคะแนนV3!$P$27</f>
        <v>2</v>
      </c>
      <c r="AA3" s="463">
        <f>ตารางคะแนนV3!$P$28</f>
        <v>0</v>
      </c>
      <c r="AB3" s="463">
        <f>ตารางคะแนนV3!$P$29</f>
        <v>3</v>
      </c>
      <c r="AC3" s="463">
        <f>ตารางคะแนนV3!$P$30</f>
        <v>1</v>
      </c>
      <c r="AD3" s="463">
        <f>ตารางคะแนนV3!$P$31</f>
        <v>7</v>
      </c>
      <c r="AE3" s="463">
        <f>ตารางคะแนนV3!$P$32</f>
        <v>0</v>
      </c>
      <c r="AF3" s="463">
        <f>ตารางคะแนนV3!$P$33</f>
        <v>5</v>
      </c>
      <c r="AG3" s="463">
        <f>ตารางคะแนนV3!$P$34</f>
        <v>7</v>
      </c>
      <c r="AH3" s="463">
        <f>ตารางคะแนนV3!$P$35</f>
        <v>3</v>
      </c>
      <c r="AI3" s="463">
        <f>ตารางคะแนนV3!$P$36</f>
        <v>3</v>
      </c>
      <c r="AJ3" s="463">
        <f>ตารางคะแนนV3!$P$37</f>
        <v>7</v>
      </c>
      <c r="AK3" s="463">
        <f>ตารางคะแนนV3!$P$38</f>
        <v>7</v>
      </c>
      <c r="AL3" s="463">
        <f>ตารางคะแนนV3!$P$39</f>
        <v>1</v>
      </c>
      <c r="AM3" s="463">
        <f>ตารางคะแนนV3!$P$40</f>
        <v>3</v>
      </c>
      <c r="AN3" s="463">
        <f>ตารางคะแนนV3!$P$41</f>
        <v>0</v>
      </c>
      <c r="AO3" s="463">
        <f>ตารางคะแนนV3!$P$42</f>
        <v>1</v>
      </c>
      <c r="AP3" s="463">
        <f>ตารางคะแนนV3!$P$43</f>
        <v>1</v>
      </c>
      <c r="AQ3" s="463">
        <f>ตารางคะแนนV3!$P$44</f>
        <v>1</v>
      </c>
      <c r="AR3" s="463">
        <f>ตารางคะแนนV3!$P$45</f>
        <v>7</v>
      </c>
      <c r="AS3" s="463">
        <f>ตารางคะแนนV3!$P$46</f>
        <v>2</v>
      </c>
      <c r="AT3" s="463">
        <f>ตารางคะแนนV3!$P$47</f>
        <v>4</v>
      </c>
      <c r="AU3" s="463">
        <f>ตารางคะแนนV3!$P$48</f>
        <v>2</v>
      </c>
      <c r="AV3" s="463">
        <f>ตารางคะแนนV3!$P$49</f>
        <v>1</v>
      </c>
      <c r="AW3" s="463">
        <f>ตารางคะแนนV3!$P$50</f>
        <v>6</v>
      </c>
      <c r="AX3" s="463">
        <f>ตารางคะแนนV3!$P$51</f>
        <v>7</v>
      </c>
      <c r="AY3" s="463">
        <f>ตารางคะแนนV3!$P$52</f>
        <v>0</v>
      </c>
      <c r="AZ3" s="463">
        <f>ตารางคะแนนV3!$P$53</f>
        <v>1</v>
      </c>
      <c r="BA3" s="463">
        <f>ตารางคะแนนV3!$P$54</f>
        <v>1</v>
      </c>
      <c r="BB3" s="463">
        <f>ตารางคะแนนV3!$P$55</f>
        <v>0</v>
      </c>
      <c r="BC3" s="463">
        <f>ตารางคะแนนV3!$P$56</f>
        <v>5</v>
      </c>
      <c r="BD3" s="463">
        <f>ตารางคะแนนV3!$P$57</f>
        <v>1</v>
      </c>
      <c r="BE3" s="463">
        <f>ตารางคะแนนV3!$P$58</f>
        <v>1</v>
      </c>
      <c r="BF3" s="463">
        <f>ตารางคะแนนV3!$P$59</f>
        <v>0</v>
      </c>
      <c r="BG3" s="463">
        <f>ตารางคะแนนV3!$P$60</f>
        <v>4</v>
      </c>
      <c r="BH3" s="463">
        <f>ตารางคะแนนV3!$P$61</f>
        <v>5</v>
      </c>
      <c r="BI3" s="463">
        <f>ตารางคะแนนV3!$P$62</f>
        <v>5</v>
      </c>
      <c r="BJ3" s="463">
        <f>ตารางคะแนนV3!$P$63</f>
        <v>2</v>
      </c>
      <c r="BK3" s="463">
        <f>ตารางคะแนนV3!$P$64</f>
        <v>0</v>
      </c>
      <c r="BL3" s="463">
        <f>ตารางคะแนนV3!$P$65</f>
        <v>7</v>
      </c>
      <c r="BM3" s="463">
        <f>ตารางคะแนนV3!$P$66</f>
        <v>1</v>
      </c>
      <c r="BN3" s="463">
        <f>ตารางคะแนนV3!$P$67</f>
        <v>1</v>
      </c>
      <c r="BO3" s="463">
        <f>ตารางคะแนนV3!$P$68</f>
        <v>0</v>
      </c>
      <c r="BP3" s="463">
        <f>ตารางคะแนนV3!$P$69</f>
        <v>3</v>
      </c>
      <c r="BQ3" s="463">
        <f>ตารางคะแนนV3!$P$70</f>
        <v>3</v>
      </c>
      <c r="BR3" s="463">
        <f>ตารางคะแนนV3!$P$71</f>
        <v>5</v>
      </c>
      <c r="BS3" s="463">
        <f>ตารางคะแนนV3!$P$72</f>
        <v>7</v>
      </c>
      <c r="BT3" s="463">
        <f>ตารางคะแนนV3!$P$73</f>
        <v>6</v>
      </c>
      <c r="BU3" s="463">
        <f>ตารางคะแนนV3!$P$74</f>
        <v>0</v>
      </c>
      <c r="BV3" s="463">
        <f>ตารางคะแนนV3!$P$75</f>
        <v>3</v>
      </c>
      <c r="BW3" s="463">
        <f>ตารางคะแนนV3!$P$76</f>
        <v>5</v>
      </c>
      <c r="BX3" s="463">
        <f>ตารางคะแนนV3!$P$77</f>
        <v>0</v>
      </c>
      <c r="BY3" s="463">
        <f>ตารางคะแนนV3!$P$78</f>
        <v>0</v>
      </c>
      <c r="BZ3" s="463">
        <f>ตารางคะแนนV3!$P$79</f>
        <v>2</v>
      </c>
      <c r="CA3" s="463">
        <f>ตารางคะแนนV3!$P$80</f>
        <v>7</v>
      </c>
      <c r="CB3" s="463">
        <f>ตารางคะแนนV3!$P$81</f>
        <v>6</v>
      </c>
      <c r="CC3" s="463">
        <f>ตารางคะแนนV3!$P$82</f>
        <v>3</v>
      </c>
      <c r="CD3" s="463">
        <f>ตารางคะแนนV3!$P$83</f>
        <v>3</v>
      </c>
      <c r="CE3" s="463">
        <f>ตารางคะแนนV3!$P$84</f>
        <v>2</v>
      </c>
      <c r="CF3" s="463">
        <f>ตารางคะแนนV3!$P$85</f>
        <v>3</v>
      </c>
      <c r="CG3" s="463">
        <f>ตารางคะแนนV3!$P$86</f>
        <v>1</v>
      </c>
      <c r="CH3" s="463">
        <f>ตารางคะแนนV3!$P$87</f>
        <v>5</v>
      </c>
      <c r="CI3" s="463">
        <f>ตารางคะแนนV3!$P$88</f>
        <v>4</v>
      </c>
      <c r="CJ3" s="463">
        <f>ตารางคะแนนV3!$P$89</f>
        <v>2</v>
      </c>
      <c r="CK3" s="463">
        <f>ตารางคะแนนV3!$P$90</f>
        <v>6</v>
      </c>
      <c r="CL3" s="463">
        <f>ตารางคะแนนV3!$P$91</f>
        <v>3</v>
      </c>
      <c r="CM3" s="463">
        <f>ตารางคะแนนV3!$P$92</f>
        <v>5</v>
      </c>
      <c r="CN3" s="463">
        <f>ตารางคะแนนV3!$P$93</f>
        <v>3</v>
      </c>
      <c r="CO3" s="464">
        <f>ตารางคะแนนV3!$P$94</f>
        <v>1</v>
      </c>
    </row>
    <row r="4" spans="2:93" x14ac:dyDescent="0.65">
      <c r="B4" s="465">
        <v>1.2</v>
      </c>
      <c r="C4" s="466" t="s">
        <v>215</v>
      </c>
      <c r="D4" s="467"/>
      <c r="E4" s="468"/>
      <c r="F4" s="469">
        <f>ตารางคะแนนV3!$L$7</f>
        <v>116234712.48</v>
      </c>
      <c r="G4" s="470">
        <f>ตารางคะแนนV3!$L$8</f>
        <v>11541866.220000001</v>
      </c>
      <c r="H4" s="470">
        <f>ตารางคะแนนV3!$L$9</f>
        <v>15286440.1</v>
      </c>
      <c r="I4" s="470">
        <f>ตารางคะแนนV3!$L$10</f>
        <v>6841857.6900000004</v>
      </c>
      <c r="J4" s="470">
        <f>ตารางคะแนนV3!$L$11</f>
        <v>7289495.25</v>
      </c>
      <c r="K4" s="470">
        <f>ตารางคะแนนV3!$L$12</f>
        <v>-1633625.02</v>
      </c>
      <c r="L4" s="470">
        <f>ตารางคะแนนV3!$L$13</f>
        <v>3448327.47</v>
      </c>
      <c r="M4" s="470">
        <f>ตารางคะแนนV3!$L$14</f>
        <v>-3893146.06</v>
      </c>
      <c r="N4" s="470">
        <f>ตารางคะแนนV3!$L$15</f>
        <v>-3611055.61</v>
      </c>
      <c r="O4" s="470">
        <f>ตารางคะแนนV3!$L$16</f>
        <v>-9668497.7100000009</v>
      </c>
      <c r="P4" s="470">
        <f>ตารางคะแนนV3!$L$17</f>
        <v>-22251516.870000001</v>
      </c>
      <c r="Q4" s="470">
        <f>ตารางคะแนนV3!$L$18</f>
        <v>-4972979.05</v>
      </c>
      <c r="R4" s="470">
        <f>ตารางคะแนนV3!$L$19</f>
        <v>92122851.819999993</v>
      </c>
      <c r="S4" s="470">
        <f>ตารางคะแนนV3!$L$20</f>
        <v>16447950.16</v>
      </c>
      <c r="T4" s="470">
        <f>ตารางคะแนนV3!$L$21</f>
        <v>-4613691.82</v>
      </c>
      <c r="U4" s="470">
        <f>ตารางคะแนนV3!$L$22</f>
        <v>34713054.530000001</v>
      </c>
      <c r="V4" s="470">
        <f>ตารางคะแนนV3!$L$23</f>
        <v>14449704.539999999</v>
      </c>
      <c r="W4" s="470">
        <f>ตารางคะแนนV3!$L$24</f>
        <v>17687104.199999999</v>
      </c>
      <c r="X4" s="470">
        <f>ตารางคะแนนV3!$L$25</f>
        <v>5995652.8600000003</v>
      </c>
      <c r="Y4" s="470">
        <f>ตารางคะแนนV3!$L$26</f>
        <v>-7233457.0999999996</v>
      </c>
      <c r="Z4" s="470">
        <f>ตารางคะแนนV3!$L$27</f>
        <v>243273512.59999999</v>
      </c>
      <c r="AA4" s="470">
        <f>ตารางคะแนนV3!$L$28</f>
        <v>33997543.289999999</v>
      </c>
      <c r="AB4" s="470">
        <f>ตารางคะแนนV3!$L$29</f>
        <v>1541514.07</v>
      </c>
      <c r="AC4" s="470">
        <f>ตารางคะแนนV3!$L$30</f>
        <v>12173685.27</v>
      </c>
      <c r="AD4" s="470">
        <f>ตารางคะแนนV3!$L$31</f>
        <v>-8290092.8300000001</v>
      </c>
      <c r="AE4" s="470">
        <f>ตารางคะแนนV3!$L$32</f>
        <v>10410923.550000001</v>
      </c>
      <c r="AF4" s="470">
        <f>ตารางคะแนนV3!$L$33</f>
        <v>3263852.59</v>
      </c>
      <c r="AG4" s="470">
        <f>ตารางคะแนนV3!$L$34</f>
        <v>-16627389.73</v>
      </c>
      <c r="AH4" s="470">
        <f>ตารางคะแนนV3!$L$35</f>
        <v>4200483.79</v>
      </c>
      <c r="AI4" s="470">
        <f>ตารางคะแนนV3!$L$36</f>
        <v>2920210.05</v>
      </c>
      <c r="AJ4" s="470">
        <f>ตารางคะแนนV3!$L$37</f>
        <v>-3023446.87</v>
      </c>
      <c r="AK4" s="470">
        <f>ตารางคะแนนV3!$L$38</f>
        <v>-1975738.03</v>
      </c>
      <c r="AL4" s="470">
        <f>ตารางคะแนนV3!$L$39</f>
        <v>13831049.380000001</v>
      </c>
      <c r="AM4" s="470">
        <f>ตารางคะแนนV3!$L$40</f>
        <v>2976111.48</v>
      </c>
      <c r="AN4" s="470">
        <f>ตารางคะแนนV3!$L$41</f>
        <v>706310085.80999994</v>
      </c>
      <c r="AO4" s="470">
        <f>ตารางคะแนนV3!$L$42</f>
        <v>37737878.270000003</v>
      </c>
      <c r="AP4" s="470">
        <f>ตารางคะแนนV3!$L$43</f>
        <v>17229843.550000001</v>
      </c>
      <c r="AQ4" s="470">
        <f>ตารางคะแนนV3!$L$44</f>
        <v>43479094.299999997</v>
      </c>
      <c r="AR4" s="470">
        <f>ตารางคะแนนV3!$L$45</f>
        <v>-2721396.98</v>
      </c>
      <c r="AS4" s="470">
        <f>ตารางคะแนนV3!$L$46</f>
        <v>8984304.5700000003</v>
      </c>
      <c r="AT4" s="470">
        <f>ตารางคะแนนV3!$L$47</f>
        <v>2736937.13</v>
      </c>
      <c r="AU4" s="470">
        <f>ตารางคะแนนV3!$L$48</f>
        <v>63148274.780000001</v>
      </c>
      <c r="AV4" s="470">
        <f>ตารางคะแนนV3!$L$49</f>
        <v>13747537.279999999</v>
      </c>
      <c r="AW4" s="470">
        <f>ตารางคะแนนV3!$L$50</f>
        <v>375827.01</v>
      </c>
      <c r="AX4" s="470">
        <f>ตารางคะแนนV3!$L$51</f>
        <v>-2627096.62</v>
      </c>
      <c r="AY4" s="470">
        <f>ตารางคะแนนV3!$L$52</f>
        <v>17873367.489999998</v>
      </c>
      <c r="AZ4" s="470">
        <f>ตารางคะแนนV3!$L$53</f>
        <v>7043328.6699999999</v>
      </c>
      <c r="BA4" s="470">
        <f>ตารางคะแนนV3!$L$54</f>
        <v>20918843.260000002</v>
      </c>
      <c r="BB4" s="470">
        <f>ตารางคะแนนV3!$L$55</f>
        <v>19011423.629999999</v>
      </c>
      <c r="BC4" s="470">
        <f>ตารางคะแนนV3!$L$56</f>
        <v>4327818.96</v>
      </c>
      <c r="BD4" s="470">
        <f>ตารางคะแนนV3!$L$57</f>
        <v>242579679.63999999</v>
      </c>
      <c r="BE4" s="470">
        <f>ตารางคะแนนV3!$L$58</f>
        <v>27214567.449999999</v>
      </c>
      <c r="BF4" s="470">
        <f>ตารางคะแนนV3!$L$59</f>
        <v>528605272.06999999</v>
      </c>
      <c r="BG4" s="470">
        <f>ตารางคะแนนV3!$L$60</f>
        <v>-21276952.16</v>
      </c>
      <c r="BH4" s="470">
        <f>ตารางคะแนนV3!$L$61</f>
        <v>-2722144.64</v>
      </c>
      <c r="BI4" s="470">
        <f>ตารางคะแนนV3!$L$62</f>
        <v>2239229.81</v>
      </c>
      <c r="BJ4" s="470">
        <f>ตารางคะแนนV3!$L$63</f>
        <v>47225378.439999998</v>
      </c>
      <c r="BK4" s="470">
        <f>ตารางคะแนนV3!$L$64</f>
        <v>31284326.309999999</v>
      </c>
      <c r="BL4" s="470">
        <f>ตารางคะแนนV3!$L$65</f>
        <v>-6288491.8700000001</v>
      </c>
      <c r="BM4" s="470">
        <f>ตารางคะแนนV3!$L$66</f>
        <v>11567189.01</v>
      </c>
      <c r="BN4" s="470">
        <f>ตารางคะแนนV3!$L$67</f>
        <v>10384479.26</v>
      </c>
      <c r="BO4" s="470">
        <f>ตารางคะแนนV3!$L$68</f>
        <v>424042903.13999999</v>
      </c>
      <c r="BP4" s="470">
        <f>ตารางคะแนนV3!$L$69</f>
        <v>9129709.3499999996</v>
      </c>
      <c r="BQ4" s="470">
        <f>ตารางคะแนนV3!$L$70</f>
        <v>6336458.4900000002</v>
      </c>
      <c r="BR4" s="470">
        <f>ตารางคะแนนV3!$L$71</f>
        <v>-177458.54</v>
      </c>
      <c r="BS4" s="470">
        <f>ตารางคะแนนV3!$L$72</f>
        <v>-5273773.62</v>
      </c>
      <c r="BT4" s="470">
        <f>ตารางคะแนนV3!$L$73</f>
        <v>1164556.5900000001</v>
      </c>
      <c r="BU4" s="470">
        <f>ตารางคะแนนV3!$L$74</f>
        <v>1371448452.3499999</v>
      </c>
      <c r="BV4" s="470">
        <f>ตารางคะแนนV3!$L$75</f>
        <v>495258.01</v>
      </c>
      <c r="BW4" s="470">
        <f>ตารางคะแนนV3!$L$76</f>
        <v>-4306198.33</v>
      </c>
      <c r="BX4" s="470">
        <f>ตารางคะแนนV3!$L$77</f>
        <v>91599986.930000007</v>
      </c>
      <c r="BY4" s="470">
        <f>ตารางคะแนนV3!$L$78</f>
        <v>20655599.870000001</v>
      </c>
      <c r="BZ4" s="470">
        <f>ตารางคะแนนV3!$L$79</f>
        <v>7285167.4299999997</v>
      </c>
      <c r="CA4" s="470">
        <f>ตารางคะแนนV3!$L$80</f>
        <v>-9875948.0199999996</v>
      </c>
      <c r="CB4" s="470">
        <f>ตารางคะแนนV3!$L$81</f>
        <v>362398.27</v>
      </c>
      <c r="CC4" s="470">
        <f>ตารางคะแนนV3!$L$82</f>
        <v>19396.39</v>
      </c>
      <c r="CD4" s="470">
        <f>ตารางคะแนนV3!$L$83</f>
        <v>7567932.4699999997</v>
      </c>
      <c r="CE4" s="470">
        <f>ตารางคะแนนV3!$L$84</f>
        <v>16070292.550000001</v>
      </c>
      <c r="CF4" s="470">
        <f>ตารางคะแนนV3!$L$85</f>
        <v>6646438.2699999996</v>
      </c>
      <c r="CG4" s="470">
        <f>ตารางคะแนนV3!$L$86</f>
        <v>32344803.699999999</v>
      </c>
      <c r="CH4" s="470">
        <f>ตารางคะแนนV3!$L$87</f>
        <v>4129111.04</v>
      </c>
      <c r="CI4" s="470">
        <f>ตารางคะแนนV3!$L$88</f>
        <v>1197692.44</v>
      </c>
      <c r="CJ4" s="470">
        <f>ตารางคะแนนV3!$L$89</f>
        <v>4043997.68</v>
      </c>
      <c r="CK4" s="470">
        <f>ตารางคะแนนV3!$L$90</f>
        <v>397014.84</v>
      </c>
      <c r="CL4" s="470">
        <f>ตารางคะแนนV3!$L$91</f>
        <v>2942686.85</v>
      </c>
      <c r="CM4" s="470">
        <f>ตารางคะแนนV3!$L$92</f>
        <v>-6231866.4800000004</v>
      </c>
      <c r="CN4" s="470">
        <f>ตารางคะแนนV3!$L$93</f>
        <v>110502.17</v>
      </c>
      <c r="CO4" s="471">
        <f>ตารางคะแนนV3!$L$94</f>
        <v>10968360.07</v>
      </c>
    </row>
    <row r="5" spans="2:93" ht="24" customHeight="1" x14ac:dyDescent="0.65">
      <c r="B5" s="465">
        <v>1.3</v>
      </c>
      <c r="C5" s="472" t="s">
        <v>356</v>
      </c>
      <c r="D5" s="473"/>
      <c r="E5" s="468"/>
      <c r="F5" s="469">
        <f>ตารางคะแนนV3!$M$7</f>
        <v>-95792721.520000041</v>
      </c>
      <c r="G5" s="470">
        <f>ตารางคะแนนV3!$M$8</f>
        <v>-609960.61999999918</v>
      </c>
      <c r="H5" s="470">
        <f>ตารางคะแนนV3!$M$9</f>
        <v>1945287.8100000005</v>
      </c>
      <c r="I5" s="470">
        <f>ตารางคะแนนV3!$M$10</f>
        <v>-6259624.6600000011</v>
      </c>
      <c r="J5" s="470">
        <f>ตารางคะแนนV3!$M$11</f>
        <v>497557.36000000127</v>
      </c>
      <c r="K5" s="470">
        <f>ตารางคะแนนV3!$M$12</f>
        <v>-17760479.25</v>
      </c>
      <c r="L5" s="470">
        <f>ตารางคะแนนV3!$M$13</f>
        <v>-19740512.790000014</v>
      </c>
      <c r="M5" s="470">
        <f>ตารางคะแนนV3!$M$14</f>
        <v>-38069733.230000004</v>
      </c>
      <c r="N5" s="470">
        <f>ตารางคะแนนV3!$M$15</f>
        <v>-13667887.239999998</v>
      </c>
      <c r="O5" s="470">
        <f>ตารางคะแนนV3!$M$16</f>
        <v>-21927632.490000002</v>
      </c>
      <c r="P5" s="470">
        <f>ตารางคะแนนV3!$M$17</f>
        <v>-68808792.520000011</v>
      </c>
      <c r="Q5" s="470">
        <f>ตารางคะแนนV3!$M$18</f>
        <v>-8924695.3300000019</v>
      </c>
      <c r="R5" s="470">
        <f>ตารางคะแนนV3!$M$19</f>
        <v>-42812317.670000002</v>
      </c>
      <c r="S5" s="470">
        <f>ตารางคะแนนV3!$M$20</f>
        <v>5506842.0099999961</v>
      </c>
      <c r="T5" s="470">
        <f>ตารางคะแนนV3!$M$21</f>
        <v>-26455312.539999988</v>
      </c>
      <c r="U5" s="470">
        <f>ตารางคะแนนV3!$M$22</f>
        <v>-10766795.469999995</v>
      </c>
      <c r="V5" s="470">
        <f>ตารางคะแนนV3!$M$23</f>
        <v>40365.089999999851</v>
      </c>
      <c r="W5" s="470">
        <f>ตารางคะแนนV3!$M$24</f>
        <v>1821016.4900000002</v>
      </c>
      <c r="X5" s="470">
        <f>ตารางคะแนนV3!$M$25</f>
        <v>-5601264.3400000017</v>
      </c>
      <c r="Y5" s="470">
        <f>ตารางคะแนนV3!$M$26</f>
        <v>-11161360.960000001</v>
      </c>
      <c r="Z5" s="470">
        <f>ตารางคะแนนV3!$M$27</f>
        <v>-67080431.770000041</v>
      </c>
      <c r="AA5" s="470">
        <f>ตารางคะแนนV3!$M$28</f>
        <v>22631741.510000002</v>
      </c>
      <c r="AB5" s="470">
        <f>ตารางคะแนนV3!$M$29</f>
        <v>-31557149.139999993</v>
      </c>
      <c r="AC5" s="470">
        <f>ตารางคะแนนV3!$M$30</f>
        <v>-9290838.3899999969</v>
      </c>
      <c r="AD5" s="470">
        <f>ตารางคะแนนV3!$M$31</f>
        <v>-13200758.67</v>
      </c>
      <c r="AE5" s="470">
        <f>ตารางคะแนนV3!$M$32</f>
        <v>-1096747.1699999981</v>
      </c>
      <c r="AF5" s="470">
        <f>ตารางคะแนนV3!$M$33</f>
        <v>-9783193.879999999</v>
      </c>
      <c r="AG5" s="470">
        <f>ตารางคะแนนV3!$M$34</f>
        <v>-60769571.040000007</v>
      </c>
      <c r="AH5" s="470">
        <f>ตารางคะแนนV3!$M$35</f>
        <v>-7593788.0399999991</v>
      </c>
      <c r="AI5" s="470">
        <f>ตารางคะแนนV3!$M$36</f>
        <v>-9126232.8699999973</v>
      </c>
      <c r="AJ5" s="470">
        <f>ตารางคะแนนV3!$M$37</f>
        <v>-15337221.149999999</v>
      </c>
      <c r="AK5" s="470">
        <f>ตารางคะแนนV3!$M$38</f>
        <v>-31212013.230000004</v>
      </c>
      <c r="AL5" s="470">
        <f>ตารางคะแนนV3!$M$39</f>
        <v>-670439.26999999769</v>
      </c>
      <c r="AM5" s="470">
        <f>ตารางคะแนนV3!$M$40</f>
        <v>-18745573.469999995</v>
      </c>
      <c r="AN5" s="470">
        <f>ตารางคะแนนV3!$M$41</f>
        <v>-65896616.78000012</v>
      </c>
      <c r="AO5" s="470">
        <f>ตารางคะแนนV3!$M$42</f>
        <v>26840292.490000002</v>
      </c>
      <c r="AP5" s="470">
        <f>ตารางคะแนนV3!$M$43</f>
        <v>9026525.0799999982</v>
      </c>
      <c r="AQ5" s="470">
        <f>ตารางคะแนนV3!$M$44</f>
        <v>-21809716.65000001</v>
      </c>
      <c r="AR5" s="470">
        <f>ตารางคะแนนV3!$M$45</f>
        <v>-33763274.289999999</v>
      </c>
      <c r="AS5" s="470">
        <f>ตารางคะแนนV3!$M$46</f>
        <v>-2701676.5299999984</v>
      </c>
      <c r="AT5" s="470">
        <f>ตารางคะแนนV3!$M$47</f>
        <v>-2556257.0599999996</v>
      </c>
      <c r="AU5" s="470">
        <f>ตารางคะแนนV3!$M$48</f>
        <v>-59295975.980000019</v>
      </c>
      <c r="AV5" s="470">
        <f>ตารางคะแนนV3!$M$49</f>
        <v>-1425832.290000001</v>
      </c>
      <c r="AW5" s="470">
        <f>ตารางคะแนนV3!$M$50</f>
        <v>-22195119.02</v>
      </c>
      <c r="AX5" s="470">
        <f>ตารางคะแนนV3!$M$51</f>
        <v>-25537092.269999996</v>
      </c>
      <c r="AY5" s="470">
        <f>ตารางคะแนนV3!$M$52</f>
        <v>5695974.4400000004</v>
      </c>
      <c r="AZ5" s="470">
        <f>ตารางคะแนนV3!$M$53</f>
        <v>-1070073.0300000003</v>
      </c>
      <c r="BA5" s="470">
        <f>ตารางคะแนนV3!$M$54</f>
        <v>6739655.3899999987</v>
      </c>
      <c r="BB5" s="470">
        <f>ตารางคะแนนV3!$M$55</f>
        <v>4656134.4499999974</v>
      </c>
      <c r="BC5" s="470">
        <f>ตารางคะแนนV3!$M$56</f>
        <v>-3959309.9300000025</v>
      </c>
      <c r="BD5" s="470">
        <f>ตารางคะแนนV3!$M$57</f>
        <v>122283627.83000001</v>
      </c>
      <c r="BE5" s="470">
        <f>ตารางคะแนนV3!$M$58</f>
        <v>17984207.57</v>
      </c>
      <c r="BF5" s="470">
        <f>ตารางคะแนนV3!$M$59</f>
        <v>288045029.22000003</v>
      </c>
      <c r="BG5" s="470">
        <f>ตารางคะแนนV3!$M$60</f>
        <v>-67765735.659999996</v>
      </c>
      <c r="BH5" s="470">
        <f>ตารางคะแนนV3!$M$61</f>
        <v>-18040862.310000002</v>
      </c>
      <c r="BI5" s="470">
        <f>ตารางคะแนนV3!$M$62</f>
        <v>-11799979.739999996</v>
      </c>
      <c r="BJ5" s="470">
        <f>ตารางคะแนนV3!$M$63</f>
        <v>-69018881.889999941</v>
      </c>
      <c r="BK5" s="470">
        <f>ตารางคะแนนV3!$M$64</f>
        <v>20755396.890000001</v>
      </c>
      <c r="BL5" s="470">
        <f>ตารางคะแนนV3!$M$65</f>
        <v>-14244515.870000003</v>
      </c>
      <c r="BM5" s="470">
        <f>ตารางคะแนนV3!$M$66</f>
        <v>-6573611.4599999953</v>
      </c>
      <c r="BN5" s="470">
        <f>ตารางคะแนนV3!$M$67</f>
        <v>-3791426.709999999</v>
      </c>
      <c r="BO5" s="470">
        <f>ตารางคะแนนV3!$M$68</f>
        <v>60901075.509999961</v>
      </c>
      <c r="BP5" s="470">
        <f>ตารางคะแนนV3!$M$69</f>
        <v>-14438511.040000003</v>
      </c>
      <c r="BQ5" s="470">
        <f>ตารางคะแนนV3!$M$70</f>
        <v>-9188530.5500000045</v>
      </c>
      <c r="BR5" s="470">
        <f>ตารางคะแนนV3!$M$71</f>
        <v>-37491901.560000002</v>
      </c>
      <c r="BS5" s="470">
        <f>ตารางคะแนนV3!$M$72</f>
        <v>-21617480.139999997</v>
      </c>
      <c r="BT5" s="470">
        <f>ตารางคะแนนV3!$M$73</f>
        <v>-14799486.57</v>
      </c>
      <c r="BU5" s="470">
        <f>ตารางคะแนนV3!$M$74</f>
        <v>255444121.81000006</v>
      </c>
      <c r="BV5" s="470">
        <f>ตารางคะแนนV3!$M$75</f>
        <v>-15042486.300000004</v>
      </c>
      <c r="BW5" s="470">
        <f>ตารางคะแนนV3!$M$76</f>
        <v>-24940950.269999996</v>
      </c>
      <c r="BX5" s="470">
        <f>ตารางคะแนนV3!$M$77</f>
        <v>-29458743.229999989</v>
      </c>
      <c r="BY5" s="470">
        <f>ตารางคะแนนV3!$M$78</f>
        <v>13802387.420000004</v>
      </c>
      <c r="BZ5" s="470">
        <f>ตารางคะแนนV3!$M$79</f>
        <v>-5825140.8000000082</v>
      </c>
      <c r="CA5" s="470">
        <f>ตารางคะแนนV3!$M$80</f>
        <v>-75197607.799999997</v>
      </c>
      <c r="CB5" s="470">
        <f>ตารางคะแนนV3!$M$81</f>
        <v>-7189538.2400000021</v>
      </c>
      <c r="CC5" s="470">
        <f>ตารางคะแนนV3!$M$82</f>
        <v>-13409060.829999998</v>
      </c>
      <c r="CD5" s="470">
        <f>ตารางคะแนนV3!$M$83</f>
        <v>-4519854.2400000058</v>
      </c>
      <c r="CE5" s="470">
        <f>ตารางคะแนนV3!$M$84</f>
        <v>-21229650.919999994</v>
      </c>
      <c r="CF5" s="470">
        <f>ตารางคะแนนV3!$M$85</f>
        <v>-47949370.359999999</v>
      </c>
      <c r="CG5" s="470">
        <f>ตารางคะแนนV3!$M$86</f>
        <v>13812546.520000003</v>
      </c>
      <c r="CH5" s="470">
        <f>ตารางคะแนนV3!$M$87</f>
        <v>-21638443.859999999</v>
      </c>
      <c r="CI5" s="470">
        <f>ตารางคะแนนV3!$M$88</f>
        <v>-6226156.8599999975</v>
      </c>
      <c r="CJ5" s="470">
        <f>ตารางคะแนนV3!$M$89</f>
        <v>-13303190.030000005</v>
      </c>
      <c r="CK5" s="470">
        <f>ตารางคะแนนV3!$M$90</f>
        <v>-6999250.6000000015</v>
      </c>
      <c r="CL5" s="470">
        <f>ตารางคะแนนV3!$M$91</f>
        <v>-3171994.49</v>
      </c>
      <c r="CM5" s="470">
        <f>ตารางคะแนนV3!$M$92</f>
        <v>-55000945.82000003</v>
      </c>
      <c r="CN5" s="470">
        <f>ตารางคะแนนV3!$M$93</f>
        <v>-5056807.33</v>
      </c>
      <c r="CO5" s="471">
        <f>ตารางคะแนนV3!$M$94</f>
        <v>3753693.0500000007</v>
      </c>
    </row>
    <row r="6" spans="2:93" ht="22.8" customHeight="1" x14ac:dyDescent="0.65">
      <c r="B6" s="465">
        <v>1.4</v>
      </c>
      <c r="C6" s="472" t="s">
        <v>216</v>
      </c>
      <c r="D6" s="472"/>
      <c r="E6" s="474"/>
      <c r="F6" s="469">
        <f>ตารางคะแนนV3!$N$7</f>
        <v>93875798.400000006</v>
      </c>
      <c r="G6" s="470">
        <f>ตารางคะแนนV3!$N$8</f>
        <v>-10553705.310000001</v>
      </c>
      <c r="H6" s="470">
        <f>ตารางคะแนนV3!$N$9</f>
        <v>-13907362.630000001</v>
      </c>
      <c r="I6" s="470">
        <f>ตารางคะแนนV3!$N$10</f>
        <v>-4692152.3600000003</v>
      </c>
      <c r="J6" s="470">
        <f>ตารางคะแนนV3!$N$11</f>
        <v>-3660347.31</v>
      </c>
      <c r="K6" s="470">
        <f>ตารางคะแนนV3!$N$12</f>
        <v>-10238787.130000001</v>
      </c>
      <c r="L6" s="470">
        <f>ตารางคะแนนV3!$N$13</f>
        <v>-13316627.41</v>
      </c>
      <c r="M6" s="470">
        <f>ตารางคะแนนV3!$N$14</f>
        <v>-11293892.130000001</v>
      </c>
      <c r="N6" s="470">
        <f>ตารางคะแนนV3!$N$15</f>
        <v>-7167700.9199999999</v>
      </c>
      <c r="O6" s="470">
        <f>ตารางคะแนนV3!$N$16</f>
        <v>-6891482.79</v>
      </c>
      <c r="P6" s="470">
        <f>ตารางคะแนนV3!$N$17</f>
        <v>6728727.0499999998</v>
      </c>
      <c r="Q6" s="470">
        <f>ตารางคะแนนV3!$N$18</f>
        <v>-482815.74</v>
      </c>
      <c r="R6" s="470">
        <f>ตารางคะแนนV3!$N$19</f>
        <v>38400779.869999997</v>
      </c>
      <c r="S6" s="470">
        <f>ตารางคะแนนV3!$N$20</f>
        <v>-2064361.74</v>
      </c>
      <c r="T6" s="470">
        <f>ตารางคะแนนV3!$N$21</f>
        <v>23267684.91</v>
      </c>
      <c r="U6" s="470">
        <f>ตารางคะแนนV3!$N$22</f>
        <v>14925444.039999999</v>
      </c>
      <c r="V6" s="470">
        <f>ตารางคะแนนV3!$N$23</f>
        <v>-3550517.59</v>
      </c>
      <c r="W6" s="470">
        <f>ตารางคะแนนV3!$N$24</f>
        <v>-96140.55</v>
      </c>
      <c r="X6" s="470">
        <f>ตารางคะแนนV3!$N$25</f>
        <v>-480468.24</v>
      </c>
      <c r="Y6" s="470">
        <f>ตารางคะแนนV3!$N$26</f>
        <v>-4246757.62</v>
      </c>
      <c r="Z6" s="470">
        <f>ตารางคะแนนV3!$N$27</f>
        <v>82866263.010000005</v>
      </c>
      <c r="AA6" s="470">
        <f>ตารางคะแนนV3!$N$28</f>
        <v>9768152.0199999996</v>
      </c>
      <c r="AB6" s="470">
        <f>ตารางคะแนนV3!$N$29</f>
        <v>18760008.809999999</v>
      </c>
      <c r="AC6" s="470">
        <f>ตารางคะแนนV3!$N$30</f>
        <v>8931205.0899999999</v>
      </c>
      <c r="AD6" s="470">
        <f>ตารางคะแนนV3!$N$31</f>
        <v>-3375882.67</v>
      </c>
      <c r="AE6" s="470">
        <f>ตารางคะแนนV3!$N$32</f>
        <v>3124831.37</v>
      </c>
      <c r="AF6" s="470">
        <f>ตารางคะแนนV3!$N$33</f>
        <v>-6130807.3399999999</v>
      </c>
      <c r="AG6" s="470">
        <f>ตารางคะแนนV3!$N$34</f>
        <v>-11102463.1</v>
      </c>
      <c r="AH6" s="470">
        <f>ตารางคะแนนV3!$N$35</f>
        <v>7311004.1699999999</v>
      </c>
      <c r="AI6" s="470">
        <f>ตารางคะแนนV3!$N$36</f>
        <v>3574588.48</v>
      </c>
      <c r="AJ6" s="470">
        <f>ตารางคะแนนV3!$N$37</f>
        <v>2148492.3199999998</v>
      </c>
      <c r="AK6" s="470">
        <f>ตารางคะแนนV3!$N$38</f>
        <v>6292343.7300000004</v>
      </c>
      <c r="AL6" s="470">
        <f>ตารางคะแนนV3!$N$39</f>
        <v>6351716.4100000001</v>
      </c>
      <c r="AM6" s="470">
        <f>ตารางคะแนนV3!$N$40</f>
        <v>16416773.85</v>
      </c>
      <c r="AN6" s="470">
        <f>ตารางคะแนนV3!$N$41</f>
        <v>173040339.25999999</v>
      </c>
      <c r="AO6" s="470">
        <f>ตารางคะแนนV3!$N$42</f>
        <v>-7589529.25</v>
      </c>
      <c r="AP6" s="470">
        <f>ตารางคะแนนV3!$N$43</f>
        <v>-5914533.6799999997</v>
      </c>
      <c r="AQ6" s="470">
        <f>ตารางคะแนนV3!$N$44</f>
        <v>17899296.210000001</v>
      </c>
      <c r="AR6" s="470">
        <f>ตารางคะแนนV3!$N$45</f>
        <v>-7399837.9500000002</v>
      </c>
      <c r="AS6" s="470">
        <f>ตารางคะแนนV3!$N$46</f>
        <v>1412128.79</v>
      </c>
      <c r="AT6" s="470">
        <f>ตารางคะแนนV3!$N$47</f>
        <v>-4449131.71</v>
      </c>
      <c r="AU6" s="470">
        <f>ตารางคะแนนV3!$N$48</f>
        <v>21078881.399999999</v>
      </c>
      <c r="AV6" s="470">
        <f>ตารางคะแนนV3!$N$49</f>
        <v>-3600400.83</v>
      </c>
      <c r="AW6" s="470">
        <f>ตารางคะแนนV3!$N$50</f>
        <v>-2769759.4</v>
      </c>
      <c r="AX6" s="470">
        <f>ตารางคะแนนV3!$N$51</f>
        <v>-5220982.84</v>
      </c>
      <c r="AY6" s="470">
        <f>ตารางคะแนนV3!$N$52</f>
        <v>7839476.7300000004</v>
      </c>
      <c r="AZ6" s="470">
        <f>ตารางคะแนนV3!$N$53</f>
        <v>-795417.23</v>
      </c>
      <c r="BA6" s="470">
        <f>ตารางคะแนนV3!$N$54</f>
        <v>-1232488.31</v>
      </c>
      <c r="BB6" s="470">
        <f>ตารางคะแนนV3!$N$55</f>
        <v>7601555.6200000001</v>
      </c>
      <c r="BC6" s="470">
        <f>ตารางคะแนนV3!$N$56</f>
        <v>-10682489.98</v>
      </c>
      <c r="BD6" s="470">
        <f>ตารางคะแนนV3!$N$57</f>
        <v>11021357.18</v>
      </c>
      <c r="BE6" s="470">
        <f>ตารางคะแนนV3!$N$58</f>
        <v>-1364386.07</v>
      </c>
      <c r="BF6" s="470">
        <f>ตารางคะแนนV3!$N$59</f>
        <v>159481085.77000001</v>
      </c>
      <c r="BG6" s="470">
        <f>ตารางคะแนนV3!$N$60</f>
        <v>94759114.629999995</v>
      </c>
      <c r="BH6" s="470">
        <f>ตารางคะแนนV3!$N$61</f>
        <v>7520584.2300000004</v>
      </c>
      <c r="BI6" s="470">
        <f>ตารางคะแนนV3!$N$62</f>
        <v>5237753.4800000004</v>
      </c>
      <c r="BJ6" s="470">
        <f>ตารางคะแนนV3!$N$63</f>
        <v>63063456.32</v>
      </c>
      <c r="BK6" s="470">
        <f>ตารางคะแนนV3!$N$64</f>
        <v>4857312.88</v>
      </c>
      <c r="BL6" s="470">
        <f>ตารางคะแนนV3!$N$65</f>
        <v>-5600555.7800000003</v>
      </c>
      <c r="BM6" s="470">
        <f>ตารางคะแนนV3!$N$66</f>
        <v>10585703.439999999</v>
      </c>
      <c r="BN6" s="470">
        <f>ตารางคะแนนV3!$N$67</f>
        <v>10063921.6</v>
      </c>
      <c r="BO6" s="470">
        <f>ตารางคะแนนV3!$N$68</f>
        <v>112495499.43000001</v>
      </c>
      <c r="BP6" s="470">
        <f>ตารางคะแนนV3!$N$69</f>
        <v>8841587.7699999996</v>
      </c>
      <c r="BQ6" s="470">
        <f>ตารางคะแนนV3!$N$70</f>
        <v>1484232.19</v>
      </c>
      <c r="BR6" s="470">
        <f>ตารางคะแนนV3!$N$71</f>
        <v>7004114.3600000003</v>
      </c>
      <c r="BS6" s="470">
        <f>ตารางคะแนนV3!$N$72</f>
        <v>2692938.85</v>
      </c>
      <c r="BT6" s="470">
        <f>ตารางคะแนนV3!$N$73</f>
        <v>-4692431.91</v>
      </c>
      <c r="BU6" s="470">
        <f>ตารางคะแนนV3!$N$74</f>
        <v>311409930.91000003</v>
      </c>
      <c r="BV6" s="470">
        <f>ตารางคะแนนV3!$N$75</f>
        <v>8225693.3200000003</v>
      </c>
      <c r="BW6" s="470">
        <f>ตารางคะแนนV3!$N$76</f>
        <v>12151601.550000001</v>
      </c>
      <c r="BX6" s="470">
        <f>ตารางคะแนนV3!$N$77</f>
        <v>47424099.219999999</v>
      </c>
      <c r="BY6" s="470">
        <f>ตารางคะแนนV3!$N$78</f>
        <v>8887685.3100000005</v>
      </c>
      <c r="BZ6" s="470">
        <f>ตารางคะแนนV3!$N$79</f>
        <v>7242398.0300000003</v>
      </c>
      <c r="CA6" s="470">
        <f>ตารางคะแนนV3!$N$80</f>
        <v>22538833.829999998</v>
      </c>
      <c r="CB6" s="470">
        <f>ตารางคะแนนV3!$N$81</f>
        <v>-1856511.65</v>
      </c>
      <c r="CC6" s="470">
        <f>ตารางคะแนนV3!$N$82</f>
        <v>5195869.5599999996</v>
      </c>
      <c r="CD6" s="470">
        <f>ตารางคะแนนV3!$N$83</f>
        <v>4367410.55</v>
      </c>
      <c r="CE6" s="470">
        <f>ตารางคะแนนV3!$N$84</f>
        <v>21650420.719999999</v>
      </c>
      <c r="CF6" s="470">
        <f>ตารางคะแนนV3!$N$85</f>
        <v>20186734.170000002</v>
      </c>
      <c r="CG6" s="470">
        <f>ตารางคะแนนV3!$N$86</f>
        <v>-1041704.6</v>
      </c>
      <c r="CH6" s="470">
        <f>ตารางคะแนนV3!$N$87</f>
        <v>3640608.69</v>
      </c>
      <c r="CI6" s="470">
        <f>ตารางคะแนนV3!$N$88</f>
        <v>5406520.1200000001</v>
      </c>
      <c r="CJ6" s="470">
        <f>ตารางคะแนนV3!$N$89</f>
        <v>4947898.68</v>
      </c>
      <c r="CK6" s="470">
        <f>ตารางคะแนนV3!$N$90</f>
        <v>-268748.63</v>
      </c>
      <c r="CL6" s="470">
        <f>ตารางคะแนนV3!$N$91</f>
        <v>471818.51</v>
      </c>
      <c r="CM6" s="470">
        <f>ตารางคะแนนV3!$N$92</f>
        <v>26528507.289999999</v>
      </c>
      <c r="CN6" s="470">
        <f>ตารางคะแนนV3!$N$93</f>
        <v>5673293.75</v>
      </c>
      <c r="CO6" s="471">
        <f>ตารางคะแนนV3!$N$94</f>
        <v>57841.07</v>
      </c>
    </row>
    <row r="7" spans="2:93" s="481" customFormat="1" ht="23.4" thickBot="1" x14ac:dyDescent="0.7">
      <c r="B7" s="475">
        <v>1.5</v>
      </c>
      <c r="C7" s="476" t="s">
        <v>217</v>
      </c>
      <c r="D7" s="476"/>
      <c r="E7" s="477"/>
      <c r="F7" s="478">
        <f>ตารางคะแนนV3!$O$7</f>
        <v>34668485.369999997</v>
      </c>
      <c r="G7" s="479">
        <f>ตารางคะแนนV3!$O$8</f>
        <v>-16937881.370000001</v>
      </c>
      <c r="H7" s="479">
        <f>ตารางคะแนนV3!$O$9</f>
        <v>-16739999.310000001</v>
      </c>
      <c r="I7" s="479">
        <f>ตารางคะแนนV3!$O$10</f>
        <v>-11103899.199999999</v>
      </c>
      <c r="J7" s="479">
        <f>ตารางคะแนนV3!$O$11</f>
        <v>-7678636.4000000004</v>
      </c>
      <c r="K7" s="479">
        <f>ตารางคะแนนV3!$O$12</f>
        <v>-12206374.25</v>
      </c>
      <c r="L7" s="479">
        <f>ตารางคะแนนV3!$O$13</f>
        <v>-15873282.359999999</v>
      </c>
      <c r="M7" s="479">
        <f>ตารางคะแนนV3!$O$14</f>
        <v>-23679009.27</v>
      </c>
      <c r="N7" s="479">
        <f>ตารางคะแนนV3!$O$15</f>
        <v>-15387424.189999999</v>
      </c>
      <c r="O7" s="479">
        <f>ตารางคะแนนV3!$O$16</f>
        <v>-15885248.380000001</v>
      </c>
      <c r="P7" s="479">
        <f>ตารางคะแนนV3!$O$17</f>
        <v>46860071.719999999</v>
      </c>
      <c r="Q7" s="479">
        <f>ตารางคะแนนV3!$O$18</f>
        <v>-3961129.94</v>
      </c>
      <c r="R7" s="479">
        <f>ตารางคะแนนV3!$O$19</f>
        <v>147819830.99000001</v>
      </c>
      <c r="S7" s="479">
        <f>ตารางคะแนนV3!$O$20</f>
        <v>-6126037.5</v>
      </c>
      <c r="T7" s="479">
        <f>ตารางคะแนนV3!$O$21</f>
        <v>20597551.66</v>
      </c>
      <c r="U7" s="479">
        <f>ตารางคะแนนV3!$O$22</f>
        <v>-1093981.72</v>
      </c>
      <c r="V7" s="479">
        <f>ตารางคะแนนV3!$O$23</f>
        <v>-8604638.3000000007</v>
      </c>
      <c r="W7" s="479">
        <f>ตารางคะแนนV3!$O$24</f>
        <v>-6363345.4699999997</v>
      </c>
      <c r="X7" s="479">
        <f>ตารางคะแนนV3!$O$25</f>
        <v>-3092915.46</v>
      </c>
      <c r="Y7" s="479">
        <f>ตารางคะแนนV3!$O$26</f>
        <v>-6613496.5999999996</v>
      </c>
      <c r="Z7" s="479">
        <f>ตารางคะแนนV3!$O$27</f>
        <v>-20426721.399999999</v>
      </c>
      <c r="AA7" s="479">
        <f>ตารางคะแนนV3!$O$28</f>
        <v>1115800.77</v>
      </c>
      <c r="AB7" s="479">
        <f>ตารางคะแนนV3!$O$29</f>
        <v>7990146.5199999996</v>
      </c>
      <c r="AC7" s="479">
        <f>ตารางคะแนนV3!$O$30</f>
        <v>2108247.91</v>
      </c>
      <c r="AD7" s="479">
        <f>ตารางคะแนนV3!$O$31</f>
        <v>-7365529.8899999997</v>
      </c>
      <c r="AE7" s="479">
        <f>ตารางคะแนนV3!$O$32</f>
        <v>800650.21</v>
      </c>
      <c r="AF7" s="479">
        <f>ตารางคะแนนV3!$O$33</f>
        <v>-12312685.83</v>
      </c>
      <c r="AG7" s="479">
        <f>ตารางคะแนนV3!$O$34</f>
        <v>-7382384.5499999998</v>
      </c>
      <c r="AH7" s="479">
        <f>ตารางคะแนนV3!$O$35</f>
        <v>-676588.47</v>
      </c>
      <c r="AI7" s="479">
        <f>ตารางคะแนนV3!$O$36</f>
        <v>-2010068.97</v>
      </c>
      <c r="AJ7" s="479">
        <f>ตารางคะแนนV3!$O$37</f>
        <v>-4549165.07</v>
      </c>
      <c r="AK7" s="479">
        <f>ตารางคะแนนV3!$O$38</f>
        <v>-3696606.58</v>
      </c>
      <c r="AL7" s="479">
        <f>ตารางคะแนนV3!$O$39</f>
        <v>-1131215.27</v>
      </c>
      <c r="AM7" s="479">
        <f>ตารางคะแนนV3!$O$40</f>
        <v>10844662.77</v>
      </c>
      <c r="AN7" s="479">
        <f>ตารางคะแนนV3!$O$41</f>
        <v>207405535.41</v>
      </c>
      <c r="AO7" s="479">
        <f>ตารางคะแนนV3!$O$42</f>
        <v>-9487686.7200000007</v>
      </c>
      <c r="AP7" s="479">
        <f>ตารางคะแนนV3!$O$43</f>
        <v>-9825316.1699999999</v>
      </c>
      <c r="AQ7" s="479">
        <f>ตารางคะแนนV3!$O$44</f>
        <v>8747704.6799999997</v>
      </c>
      <c r="AR7" s="479">
        <f>ตารางคะแนนV3!$O$45</f>
        <v>-9992149.1199999992</v>
      </c>
      <c r="AS7" s="479">
        <f>ตารางคะแนนV3!$O$46</f>
        <v>-4606610.88</v>
      </c>
      <c r="AT7" s="479">
        <f>ตารางคะแนนV3!$O$47</f>
        <v>-5600496.9299999997</v>
      </c>
      <c r="AU7" s="479">
        <f>ตารางคะแนนV3!$O$48</f>
        <v>-12965308.83</v>
      </c>
      <c r="AV7" s="479">
        <f>ตารางคะแนนV3!$O$49</f>
        <v>-13492589.220000001</v>
      </c>
      <c r="AW7" s="479">
        <f>ตารางคะแนนV3!$O$50</f>
        <v>-14186706.640000001</v>
      </c>
      <c r="AX7" s="479">
        <f>ตารางคะแนนV3!$O$51</f>
        <v>-11257642.09</v>
      </c>
      <c r="AY7" s="479">
        <f>ตารางคะแนนV3!$O$52</f>
        <v>4748271.7300000004</v>
      </c>
      <c r="AZ7" s="479">
        <f>ตารางคะแนนV3!$O$53</f>
        <v>-5279675.76</v>
      </c>
      <c r="BA7" s="479">
        <f>ตารางคะแนนV3!$O$54</f>
        <v>-6418334.9199999999</v>
      </c>
      <c r="BB7" s="479">
        <f>ตารางคะแนนV3!$O$55</f>
        <v>276215.51</v>
      </c>
      <c r="BC7" s="479">
        <f>ตารางคะแนนV3!$O$56</f>
        <v>-17224020.899999999</v>
      </c>
      <c r="BD7" s="479">
        <f>ตารางคะแนนV3!$O$57</f>
        <v>-48067346.93</v>
      </c>
      <c r="BE7" s="479">
        <f>ตารางคะแนนV3!$O$58</f>
        <v>-9420032.6699999999</v>
      </c>
      <c r="BF7" s="479">
        <f>ตารางคะแนนV3!$O$59</f>
        <v>124443617.56</v>
      </c>
      <c r="BG7" s="479">
        <f>ตารางคะแนนV3!$O$60</f>
        <v>83865373.719999999</v>
      </c>
      <c r="BH7" s="479">
        <f>ตารางคะแนนV3!$O$61</f>
        <v>6166381.4000000004</v>
      </c>
      <c r="BI7" s="479">
        <f>ตารางคะแนนV3!$O$62</f>
        <v>-6385663.3200000003</v>
      </c>
      <c r="BJ7" s="479">
        <f>ตารางคะแนนV3!$O$63</f>
        <v>48695247.82</v>
      </c>
      <c r="BK7" s="479">
        <f>ตารางคะแนนV3!$O$64</f>
        <v>367661.64</v>
      </c>
      <c r="BL7" s="479">
        <f>ตารางคะแนนV3!$O$65</f>
        <v>-5128013.08</v>
      </c>
      <c r="BM7" s="479">
        <f>ตารางคะแนนV3!$O$66</f>
        <v>6459395.9400000004</v>
      </c>
      <c r="BN7" s="479">
        <f>ตารางคะแนนV3!$O$67</f>
        <v>3451096.11</v>
      </c>
      <c r="BO7" s="479">
        <f>ตารางคะแนนV3!$O$68</f>
        <v>106672568.61</v>
      </c>
      <c r="BP7" s="479">
        <f>ตารางคะแนนV3!$O$69</f>
        <v>-2025419.58</v>
      </c>
      <c r="BQ7" s="479">
        <f>ตารางคะแนนV3!$O$70</f>
        <v>-8269963.2999999998</v>
      </c>
      <c r="BR7" s="479">
        <f>ตารางคะแนนV3!$O$71</f>
        <v>634042.03</v>
      </c>
      <c r="BS7" s="479">
        <f>ตารางคะแนนV3!$O$72</f>
        <v>-6760983.7999999998</v>
      </c>
      <c r="BT7" s="479">
        <f>ตารางคะแนนV3!$O$73</f>
        <v>-12404217.859999999</v>
      </c>
      <c r="BU7" s="479">
        <f>ตารางคะแนนV3!$O$74</f>
        <v>105322055</v>
      </c>
      <c r="BV7" s="479">
        <f>ตารางคะแนนV3!$O$75</f>
        <v>8631512.7300000004</v>
      </c>
      <c r="BW7" s="479">
        <f>ตารางคะแนนV3!$O$76</f>
        <v>8927241.6999999993</v>
      </c>
      <c r="BX7" s="479">
        <f>ตารางคะแนนV3!$O$77</f>
        <v>447187.99</v>
      </c>
      <c r="BY7" s="479">
        <f>ตารางคะแนนV3!$O$78</f>
        <v>1142306.81</v>
      </c>
      <c r="BZ7" s="479">
        <f>ตารางคะแนนV3!$O$79</f>
        <v>-366760.88</v>
      </c>
      <c r="CA7" s="479">
        <f>ตารางคะแนนV3!$O$80</f>
        <v>-2881807.09</v>
      </c>
      <c r="CB7" s="479">
        <f>ตารางคะแนนV3!$O$81</f>
        <v>-5571865.21</v>
      </c>
      <c r="CC7" s="479">
        <f>ตารางคะแนนV3!$O$82</f>
        <v>6729015.8300000001</v>
      </c>
      <c r="CD7" s="479">
        <f>ตารางคะแนนV3!$O$83</f>
        <v>-824904.79</v>
      </c>
      <c r="CE7" s="479">
        <f>ตารางคะแนนV3!$O$84</f>
        <v>13264255.66</v>
      </c>
      <c r="CF7" s="479">
        <f>ตารางคะแนนV3!$O$85</f>
        <v>145806.39999999999</v>
      </c>
      <c r="CG7" s="479">
        <f>ตารางคะแนนV3!$O$86</f>
        <v>-5834976.7000000002</v>
      </c>
      <c r="CH7" s="479">
        <f>ตารางคะแนนV3!$O$87</f>
        <v>-14637199.98</v>
      </c>
      <c r="CI7" s="479">
        <f>ตารางคะแนนV3!$O$88</f>
        <v>-572424.48</v>
      </c>
      <c r="CJ7" s="479">
        <f>ตารางคะแนนV3!$O$89</f>
        <v>1536997</v>
      </c>
      <c r="CK7" s="479">
        <f>ตารางคะแนนV3!$O$90</f>
        <v>-6197891.4900000002</v>
      </c>
      <c r="CL7" s="479">
        <f>ตารางคะแนนV3!$O$91</f>
        <v>-2286203.81</v>
      </c>
      <c r="CM7" s="479">
        <f>ตารางคะแนนV3!$O$92</f>
        <v>12987549.880000001</v>
      </c>
      <c r="CN7" s="479">
        <f>ตารางคะแนนV3!$O$93</f>
        <v>777396.05</v>
      </c>
      <c r="CO7" s="480">
        <f>ตารางคะแนนV3!$O$94</f>
        <v>-2511427.7599999998</v>
      </c>
    </row>
    <row r="8" spans="2:93" ht="23.4" thickBot="1" x14ac:dyDescent="0.7">
      <c r="B8" s="482" t="s">
        <v>498</v>
      </c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4"/>
      <c r="AJ8" s="482" t="s">
        <v>541</v>
      </c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4"/>
      <c r="BR8" s="482" t="s">
        <v>542</v>
      </c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4"/>
    </row>
    <row r="9" spans="2:93" ht="25.95" customHeight="1" thickBot="1" x14ac:dyDescent="0.7">
      <c r="B9" s="485"/>
      <c r="C9" s="486" t="s">
        <v>241</v>
      </c>
      <c r="D9" s="486"/>
      <c r="E9" s="487">
        <v>15</v>
      </c>
      <c r="F9" s="554">
        <f>ตารางคะแนนV3!$BA$7</f>
        <v>13.5</v>
      </c>
      <c r="G9" s="488">
        <f>ตารางคะแนนV3!$BA$8</f>
        <v>9</v>
      </c>
      <c r="H9" s="489">
        <f>ตารางคะแนนV3!$BA$9</f>
        <v>9</v>
      </c>
      <c r="I9" s="488">
        <f>ตารางคะแนนV3!$BA$10</f>
        <v>8.5</v>
      </c>
      <c r="J9" s="489">
        <f>ตารางคะแนนV3!$BA$11</f>
        <v>9</v>
      </c>
      <c r="K9" s="488">
        <f>ตารางคะแนนV3!$BA$12</f>
        <v>8</v>
      </c>
      <c r="L9" s="489">
        <f>ตารางคะแนนV3!$BA$13</f>
        <v>8</v>
      </c>
      <c r="M9" s="488">
        <f>ตารางคะแนนV3!$BA$14</f>
        <v>7</v>
      </c>
      <c r="N9" s="489">
        <f>ตารางคะแนนV3!$BA$15</f>
        <v>8.5</v>
      </c>
      <c r="O9" s="488">
        <f>ตารางคะแนนV3!$BA$16</f>
        <v>8</v>
      </c>
      <c r="P9" s="490">
        <f>ตารางคะแนนV3!$BA$17</f>
        <v>11</v>
      </c>
      <c r="Q9" s="491">
        <f>ตารางคะแนนV3!$BA$18</f>
        <v>8</v>
      </c>
      <c r="R9" s="488">
        <f>ตารางคะแนนV3!$BA$19</f>
        <v>11.5</v>
      </c>
      <c r="S9" s="488">
        <f>ตารางคะแนนV3!$BA$20</f>
        <v>10</v>
      </c>
      <c r="T9" s="491">
        <f>ตารางคะแนนV3!$BA$21</f>
        <v>11.5</v>
      </c>
      <c r="U9" s="488">
        <f>ตารางคะแนนV3!$BA$22</f>
        <v>11</v>
      </c>
      <c r="V9" s="491">
        <f>ตารางคะแนนV3!$BA$23</f>
        <v>10</v>
      </c>
      <c r="W9" s="488">
        <f>ตารางคะแนนV3!$BA$24</f>
        <v>9</v>
      </c>
      <c r="X9" s="491">
        <f>ตารางคะแนนV3!$BA$25</f>
        <v>7.5</v>
      </c>
      <c r="Y9" s="488">
        <f>ตารางคะแนนV3!$BA$26</f>
        <v>6.5</v>
      </c>
      <c r="Z9" s="491">
        <f>ตารางคะแนนV3!$BA$27</f>
        <v>11.5</v>
      </c>
      <c r="AA9" s="488">
        <f>ตารางคะแนนV3!$BA$28</f>
        <v>14</v>
      </c>
      <c r="AB9" s="491">
        <f>ตารางคะแนนV3!$BA$29</f>
        <v>12</v>
      </c>
      <c r="AC9" s="488">
        <f>ตารางคะแนนV3!$BA$30</f>
        <v>12.5</v>
      </c>
      <c r="AD9" s="491">
        <f>ตารางคะแนนV3!$BA$31</f>
        <v>5</v>
      </c>
      <c r="AE9" s="488">
        <f>ตารางคะแนนV3!$BA$32</f>
        <v>11</v>
      </c>
      <c r="AF9" s="488">
        <f>ตารางคะแนนV3!$BA$33</f>
        <v>8</v>
      </c>
      <c r="AG9" s="491">
        <f>ตารางคะแนนV3!$BA$34</f>
        <v>9</v>
      </c>
      <c r="AH9" s="488">
        <f>ตารางคะแนนV3!$BA$35</f>
        <v>13</v>
      </c>
      <c r="AI9" s="491">
        <f>ตารางคะแนนV3!$BA$36</f>
        <v>11</v>
      </c>
      <c r="AJ9" s="488">
        <f>ตารางคะแนนV3!$BA$37</f>
        <v>9.5</v>
      </c>
      <c r="AK9" s="491">
        <f>ตารางคะแนนV3!$BA$38</f>
        <v>8.5</v>
      </c>
      <c r="AL9" s="488">
        <f>ตารางคะแนนV3!$BA$39</f>
        <v>10.5</v>
      </c>
      <c r="AM9" s="491">
        <f>ตารางคะแนนV3!$BA$40</f>
        <v>10.5</v>
      </c>
      <c r="AN9" s="488">
        <f>ตารางคะแนนV3!$BA$41</f>
        <v>12</v>
      </c>
      <c r="AO9" s="491">
        <f>ตารางคะแนนV3!$BA$42</f>
        <v>10</v>
      </c>
      <c r="AP9" s="488">
        <f>ตารางคะแนนV3!$BA$43</f>
        <v>7.5</v>
      </c>
      <c r="AQ9" s="491">
        <f>ตารางคะแนนV3!$BA$44</f>
        <v>12</v>
      </c>
      <c r="AR9" s="488">
        <f>ตารางคะแนนV3!$BA$45</f>
        <v>7</v>
      </c>
      <c r="AS9" s="488">
        <f>ตารางคะแนนV3!$BA$46</f>
        <v>10</v>
      </c>
      <c r="AT9" s="491">
        <f>ตารางคะแนนV3!$BA$47</f>
        <v>10</v>
      </c>
      <c r="AU9" s="488">
        <f>ตารางคะแนนV3!$BA$48</f>
        <v>11.5</v>
      </c>
      <c r="AV9" s="491">
        <f>ตารางคะแนนV3!$BA$49</f>
        <v>9</v>
      </c>
      <c r="AW9" s="488">
        <f>ตารางคะแนนV3!$BA$50</f>
        <v>9</v>
      </c>
      <c r="AX9" s="491">
        <f>ตารางคะแนนV3!$BA$51</f>
        <v>10</v>
      </c>
      <c r="AY9" s="488">
        <f>ตารางคะแนนV3!$BA$52</f>
        <v>15</v>
      </c>
      <c r="AZ9" s="491">
        <f>ตารางคะแนนV3!$BA$53</f>
        <v>10</v>
      </c>
      <c r="BA9" s="488">
        <f>ตารางคะแนนV3!$BA$54</f>
        <v>12</v>
      </c>
      <c r="BB9" s="491">
        <f>ตารางคะแนนV3!$BA$55</f>
        <v>12</v>
      </c>
      <c r="BC9" s="488">
        <f>ตารางคะแนนV3!$BA$56</f>
        <v>7.5</v>
      </c>
      <c r="BD9" s="488">
        <f>ตารางคะแนนV3!$BA$57</f>
        <v>8.5</v>
      </c>
      <c r="BE9" s="488">
        <f>ตารางคะแนนV3!$BA$58</f>
        <v>10</v>
      </c>
      <c r="BF9" s="491">
        <f>ตารางคะแนนV3!$BA$59</f>
        <v>14.5</v>
      </c>
      <c r="BG9" s="488">
        <f>ตารางคะแนนV3!$BA$60</f>
        <v>8</v>
      </c>
      <c r="BH9" s="491">
        <f>ตารางคะแนนV3!$BA$61</f>
        <v>10</v>
      </c>
      <c r="BI9" s="488">
        <f>ตารางคะแนนV3!$BA$62</f>
        <v>10.5</v>
      </c>
      <c r="BJ9" s="488">
        <f>ตารางคะแนนV3!$BA$63</f>
        <v>12</v>
      </c>
      <c r="BK9" s="491">
        <f>ตารางคะแนนV3!$BA$64</f>
        <v>14</v>
      </c>
      <c r="BL9" s="488">
        <f>ตารางคะแนนV3!$BA$65</f>
        <v>5.5</v>
      </c>
      <c r="BM9" s="491">
        <f>ตารางคะแนนV3!$BA$66</f>
        <v>9</v>
      </c>
      <c r="BN9" s="488">
        <f>ตารางคะแนนV3!$BA$67</f>
        <v>10.5</v>
      </c>
      <c r="BO9" s="491">
        <f>ตารางคะแนนV3!$BA$68</f>
        <v>12</v>
      </c>
      <c r="BP9" s="488">
        <f>ตารางคะแนนV3!$BA$69</f>
        <v>11.5</v>
      </c>
      <c r="BQ9" s="491">
        <f>ตารางคะแนนV3!$BA$70</f>
        <v>9.5</v>
      </c>
      <c r="BR9" s="488">
        <f>ตารางคะแนนV3!$BA$71</f>
        <v>8.5</v>
      </c>
      <c r="BS9" s="491">
        <f>ตารางคะแนนV3!$BA$72</f>
        <v>7</v>
      </c>
      <c r="BT9" s="488">
        <f>ตารางคะแนนV3!$BA$73</f>
        <v>7</v>
      </c>
      <c r="BU9" s="491">
        <f>ตารางคะแนนV3!$BA$74</f>
        <v>14.5</v>
      </c>
      <c r="BV9" s="488">
        <f>ตารางคะแนนV3!$BA$75</f>
        <v>11</v>
      </c>
      <c r="BW9" s="491">
        <f>ตารางคะแนนV3!$BA$76</f>
        <v>9</v>
      </c>
      <c r="BX9" s="488">
        <f>ตารางคะแนนV3!$BA$77</f>
        <v>11.5</v>
      </c>
      <c r="BY9" s="491">
        <f>ตารางคะแนนV3!$BA$78</f>
        <v>10</v>
      </c>
      <c r="BZ9" s="488">
        <f>ตารางคะแนนV3!$BA$79</f>
        <v>12</v>
      </c>
      <c r="CA9" s="491">
        <f>ตารางคะแนนV3!$BA$80</f>
        <v>10</v>
      </c>
      <c r="CB9" s="488">
        <f>ตารางคะแนนV3!$BA$81</f>
        <v>6</v>
      </c>
      <c r="CC9" s="491">
        <f>ตารางคะแนนV3!$BA$82</f>
        <v>10.5</v>
      </c>
      <c r="CD9" s="488">
        <f>ตารางคะแนนV3!$BA$83</f>
        <v>13</v>
      </c>
      <c r="CE9" s="491">
        <f>ตารางคะแนนV3!$BA$84</f>
        <v>11.5</v>
      </c>
      <c r="CF9" s="488">
        <f>ตารางคะแนนV3!$BA$85</f>
        <v>10</v>
      </c>
      <c r="CG9" s="491">
        <f>ตารางคะแนนV3!$BA$86</f>
        <v>8.5</v>
      </c>
      <c r="CH9" s="488">
        <f>ตารางคะแนนV3!$BA$87</f>
        <v>10</v>
      </c>
      <c r="CI9" s="491">
        <f>ตารางคะแนนV3!$BA$88</f>
        <v>13</v>
      </c>
      <c r="CJ9" s="488">
        <f>ตารางคะแนนV3!$BA$89</f>
        <v>11</v>
      </c>
      <c r="CK9" s="491">
        <f>ตารางคะแนนV3!$BA$90</f>
        <v>8</v>
      </c>
      <c r="CL9" s="488">
        <f>ตารางคะแนนV3!$BA$91</f>
        <v>9</v>
      </c>
      <c r="CM9" s="491">
        <f>ตารางคะแนนV3!$BA$92</f>
        <v>12</v>
      </c>
      <c r="CN9" s="488">
        <f>ตารางคะแนนV3!$BA$93</f>
        <v>11</v>
      </c>
      <c r="CO9" s="492">
        <f>ตารางคะแนนV3!$BA$94</f>
        <v>9.5</v>
      </c>
    </row>
    <row r="10" spans="2:93" ht="23.4" thickBot="1" x14ac:dyDescent="0.7">
      <c r="B10" s="493"/>
      <c r="C10" s="494" t="s">
        <v>219</v>
      </c>
      <c r="D10" s="495" t="s">
        <v>224</v>
      </c>
      <c r="E10" s="496" t="s">
        <v>527</v>
      </c>
      <c r="F10" s="498" t="str">
        <f>IF(F9&lt;7.5,"F",IF(F9&lt;9,"D",IF(F9&lt;10.5,"C",IF(F9&lt;12,"B","A"))))</f>
        <v>A</v>
      </c>
      <c r="G10" s="497" t="str">
        <f>IF(G9&lt;7.5,"F",IF(G9&lt;9,"D",IF(G9&lt;10.5,"C",IF(G9&lt;12,"B","A"))))</f>
        <v>C</v>
      </c>
      <c r="H10" s="498" t="str">
        <f>IF(H9&lt;7.5,"F",IF(H9&lt;9,"D",IF(H9&lt;10.5,"C",IF(H9&lt;12,"B","A"))))</f>
        <v>C</v>
      </c>
      <c r="I10" s="497" t="str">
        <f>IF(I9&lt;7.5,"F",IF(I9&lt;9,"D",IF(I9&lt;10.5,"C",IF(I9&lt;12,"B","A"))))</f>
        <v>D</v>
      </c>
      <c r="J10" s="497" t="str">
        <f>IF(J9&lt;7.5,"F",IF(J9&lt;9,"D",IF(J9&lt;10.5,"C",IF(J9&lt;12,"B","A"))))</f>
        <v>C</v>
      </c>
      <c r="K10" s="497" t="str">
        <f>IF(K9&lt;7.5,"F",IF(K9&lt;9,"D",IF(K9&lt;10.5,"C",IF(K9&lt;12,"B","A"))))</f>
        <v>D</v>
      </c>
      <c r="L10" s="497" t="str">
        <f>IF(L9&lt;7.5,"F",IF(L9&lt;9,"D",IF(L9&lt;10.5,"C",IF(L9&lt;12,"B","A"))))</f>
        <v>D</v>
      </c>
      <c r="M10" s="497" t="str">
        <f>IF(M9&lt;7.5,"F",IF(M9&lt;9,"D",IF(M9&lt;10.5,"C",IF(M9&lt;12,"B","A"))))</f>
        <v>F</v>
      </c>
      <c r="N10" s="497" t="str">
        <f>IF(N9&lt;7.5,"F",IF(N9&lt;9,"D",IF(N9&lt;10.5,"C",IF(N9&lt;12,"B","A"))))</f>
        <v>D</v>
      </c>
      <c r="O10" s="497" t="str">
        <f>IF(O9&lt;7.5,"F",IF(O9&lt;9,"D",IF(O9&lt;10.5,"C",IF(O9&lt;12,"B","A"))))</f>
        <v>D</v>
      </c>
      <c r="P10" s="496" t="str">
        <f t="shared" ref="P10:CA10" si="0">IF(P9&lt;7.5,"F",IF(P9&lt;9,"D",IF(P9&lt;10.5,"C",IF(P9&lt;12,"B","A"))))</f>
        <v>B</v>
      </c>
      <c r="Q10" s="496" t="str">
        <f t="shared" si="0"/>
        <v>D</v>
      </c>
      <c r="R10" s="496" t="str">
        <f t="shared" si="0"/>
        <v>B</v>
      </c>
      <c r="S10" s="496" t="str">
        <f t="shared" si="0"/>
        <v>C</v>
      </c>
      <c r="T10" s="496" t="str">
        <f t="shared" si="0"/>
        <v>B</v>
      </c>
      <c r="U10" s="496" t="str">
        <f t="shared" si="0"/>
        <v>B</v>
      </c>
      <c r="V10" s="496" t="str">
        <f t="shared" si="0"/>
        <v>C</v>
      </c>
      <c r="W10" s="496" t="str">
        <f t="shared" si="0"/>
        <v>C</v>
      </c>
      <c r="X10" s="496" t="str">
        <f t="shared" si="0"/>
        <v>D</v>
      </c>
      <c r="Y10" s="496" t="str">
        <f t="shared" si="0"/>
        <v>F</v>
      </c>
      <c r="Z10" s="496" t="str">
        <f t="shared" si="0"/>
        <v>B</v>
      </c>
      <c r="AA10" s="496" t="str">
        <f t="shared" si="0"/>
        <v>A</v>
      </c>
      <c r="AB10" s="496" t="str">
        <f t="shared" si="0"/>
        <v>A</v>
      </c>
      <c r="AC10" s="496" t="str">
        <f t="shared" si="0"/>
        <v>A</v>
      </c>
      <c r="AD10" s="496" t="str">
        <f t="shared" si="0"/>
        <v>F</v>
      </c>
      <c r="AE10" s="496" t="str">
        <f t="shared" si="0"/>
        <v>B</v>
      </c>
      <c r="AF10" s="496" t="str">
        <f t="shared" si="0"/>
        <v>D</v>
      </c>
      <c r="AG10" s="496" t="str">
        <f t="shared" si="0"/>
        <v>C</v>
      </c>
      <c r="AH10" s="496" t="str">
        <f t="shared" si="0"/>
        <v>A</v>
      </c>
      <c r="AI10" s="496" t="str">
        <f t="shared" si="0"/>
        <v>B</v>
      </c>
      <c r="AJ10" s="496" t="str">
        <f t="shared" si="0"/>
        <v>C</v>
      </c>
      <c r="AK10" s="496" t="str">
        <f t="shared" si="0"/>
        <v>D</v>
      </c>
      <c r="AL10" s="496" t="str">
        <f t="shared" si="0"/>
        <v>B</v>
      </c>
      <c r="AM10" s="496" t="str">
        <f t="shared" si="0"/>
        <v>B</v>
      </c>
      <c r="AN10" s="496" t="str">
        <f t="shared" si="0"/>
        <v>A</v>
      </c>
      <c r="AO10" s="496" t="str">
        <f t="shared" si="0"/>
        <v>C</v>
      </c>
      <c r="AP10" s="496" t="str">
        <f t="shared" si="0"/>
        <v>D</v>
      </c>
      <c r="AQ10" s="496" t="str">
        <f t="shared" si="0"/>
        <v>A</v>
      </c>
      <c r="AR10" s="496" t="str">
        <f t="shared" si="0"/>
        <v>F</v>
      </c>
      <c r="AS10" s="496" t="str">
        <f t="shared" si="0"/>
        <v>C</v>
      </c>
      <c r="AT10" s="496" t="str">
        <f t="shared" si="0"/>
        <v>C</v>
      </c>
      <c r="AU10" s="496" t="str">
        <f t="shared" si="0"/>
        <v>B</v>
      </c>
      <c r="AV10" s="496" t="str">
        <f t="shared" si="0"/>
        <v>C</v>
      </c>
      <c r="AW10" s="496" t="str">
        <f t="shared" si="0"/>
        <v>C</v>
      </c>
      <c r="AX10" s="496" t="str">
        <f t="shared" si="0"/>
        <v>C</v>
      </c>
      <c r="AY10" s="496" t="str">
        <f t="shared" si="0"/>
        <v>A</v>
      </c>
      <c r="AZ10" s="496" t="str">
        <f t="shared" si="0"/>
        <v>C</v>
      </c>
      <c r="BA10" s="496" t="str">
        <f t="shared" si="0"/>
        <v>A</v>
      </c>
      <c r="BB10" s="496" t="str">
        <f t="shared" si="0"/>
        <v>A</v>
      </c>
      <c r="BC10" s="496" t="str">
        <f t="shared" si="0"/>
        <v>D</v>
      </c>
      <c r="BD10" s="496" t="str">
        <f t="shared" si="0"/>
        <v>D</v>
      </c>
      <c r="BE10" s="496" t="str">
        <f t="shared" si="0"/>
        <v>C</v>
      </c>
      <c r="BF10" s="496" t="str">
        <f t="shared" si="0"/>
        <v>A</v>
      </c>
      <c r="BG10" s="496" t="str">
        <f t="shared" si="0"/>
        <v>D</v>
      </c>
      <c r="BH10" s="496" t="str">
        <f t="shared" si="0"/>
        <v>C</v>
      </c>
      <c r="BI10" s="496" t="str">
        <f t="shared" si="0"/>
        <v>B</v>
      </c>
      <c r="BJ10" s="496" t="str">
        <f t="shared" si="0"/>
        <v>A</v>
      </c>
      <c r="BK10" s="496" t="str">
        <f t="shared" si="0"/>
        <v>A</v>
      </c>
      <c r="BL10" s="496" t="str">
        <f t="shared" si="0"/>
        <v>F</v>
      </c>
      <c r="BM10" s="496" t="str">
        <f t="shared" si="0"/>
        <v>C</v>
      </c>
      <c r="BN10" s="496" t="str">
        <f t="shared" si="0"/>
        <v>B</v>
      </c>
      <c r="BO10" s="496" t="str">
        <f t="shared" si="0"/>
        <v>A</v>
      </c>
      <c r="BP10" s="496" t="str">
        <f t="shared" si="0"/>
        <v>B</v>
      </c>
      <c r="BQ10" s="496" t="str">
        <f t="shared" si="0"/>
        <v>C</v>
      </c>
      <c r="BR10" s="496" t="str">
        <f t="shared" si="0"/>
        <v>D</v>
      </c>
      <c r="BS10" s="496" t="str">
        <f t="shared" si="0"/>
        <v>F</v>
      </c>
      <c r="BT10" s="496" t="str">
        <f t="shared" si="0"/>
        <v>F</v>
      </c>
      <c r="BU10" s="496" t="str">
        <f t="shared" si="0"/>
        <v>A</v>
      </c>
      <c r="BV10" s="496" t="str">
        <f t="shared" si="0"/>
        <v>B</v>
      </c>
      <c r="BW10" s="496" t="str">
        <f t="shared" si="0"/>
        <v>C</v>
      </c>
      <c r="BX10" s="496" t="str">
        <f t="shared" si="0"/>
        <v>B</v>
      </c>
      <c r="BY10" s="496" t="str">
        <f t="shared" si="0"/>
        <v>C</v>
      </c>
      <c r="BZ10" s="496" t="str">
        <f t="shared" si="0"/>
        <v>A</v>
      </c>
      <c r="CA10" s="496" t="str">
        <f t="shared" si="0"/>
        <v>C</v>
      </c>
      <c r="CB10" s="496" t="str">
        <f t="shared" ref="CB10:CO10" si="1">IF(CB9&lt;7.5,"F",IF(CB9&lt;9,"D",IF(CB9&lt;10.5,"C",IF(CB9&lt;12,"B","A"))))</f>
        <v>F</v>
      </c>
      <c r="CC10" s="496" t="str">
        <f t="shared" si="1"/>
        <v>B</v>
      </c>
      <c r="CD10" s="496" t="str">
        <f t="shared" si="1"/>
        <v>A</v>
      </c>
      <c r="CE10" s="496" t="str">
        <f t="shared" si="1"/>
        <v>B</v>
      </c>
      <c r="CF10" s="496" t="str">
        <f t="shared" si="1"/>
        <v>C</v>
      </c>
      <c r="CG10" s="496" t="str">
        <f t="shared" si="1"/>
        <v>D</v>
      </c>
      <c r="CH10" s="496" t="str">
        <f t="shared" si="1"/>
        <v>C</v>
      </c>
      <c r="CI10" s="496" t="str">
        <f t="shared" si="1"/>
        <v>A</v>
      </c>
      <c r="CJ10" s="496" t="str">
        <f t="shared" si="1"/>
        <v>B</v>
      </c>
      <c r="CK10" s="496" t="str">
        <f t="shared" si="1"/>
        <v>D</v>
      </c>
      <c r="CL10" s="496" t="str">
        <f t="shared" si="1"/>
        <v>C</v>
      </c>
      <c r="CM10" s="496" t="str">
        <f t="shared" si="1"/>
        <v>A</v>
      </c>
      <c r="CN10" s="499" t="str">
        <f t="shared" si="1"/>
        <v>B</v>
      </c>
      <c r="CO10" s="496" t="str">
        <f t="shared" si="1"/>
        <v>C</v>
      </c>
    </row>
    <row r="11" spans="2:93" ht="25.8" x14ac:dyDescent="0.65">
      <c r="B11" s="500" t="s">
        <v>218</v>
      </c>
      <c r="C11" s="501"/>
      <c r="D11" s="501"/>
      <c r="E11" s="502" t="s">
        <v>212</v>
      </c>
      <c r="F11" s="555" t="s">
        <v>213</v>
      </c>
      <c r="G11" s="504" t="s">
        <v>213</v>
      </c>
      <c r="H11" s="504" t="s">
        <v>213</v>
      </c>
      <c r="I11" s="504" t="s">
        <v>213</v>
      </c>
      <c r="J11" s="504" t="s">
        <v>213</v>
      </c>
      <c r="K11" s="504" t="s">
        <v>213</v>
      </c>
      <c r="L11" s="504" t="s">
        <v>213</v>
      </c>
      <c r="M11" s="504" t="s">
        <v>213</v>
      </c>
      <c r="N11" s="504" t="s">
        <v>213</v>
      </c>
      <c r="O11" s="504" t="s">
        <v>213</v>
      </c>
      <c r="P11" s="504" t="s">
        <v>213</v>
      </c>
      <c r="Q11" s="504" t="s">
        <v>213</v>
      </c>
      <c r="R11" s="504" t="s">
        <v>213</v>
      </c>
      <c r="S11" s="504" t="s">
        <v>213</v>
      </c>
      <c r="T11" s="504" t="s">
        <v>213</v>
      </c>
      <c r="U11" s="504" t="s">
        <v>213</v>
      </c>
      <c r="V11" s="504" t="s">
        <v>213</v>
      </c>
      <c r="W11" s="504" t="s">
        <v>213</v>
      </c>
      <c r="X11" s="504" t="s">
        <v>213</v>
      </c>
      <c r="Y11" s="504" t="s">
        <v>213</v>
      </c>
      <c r="Z11" s="504" t="s">
        <v>213</v>
      </c>
      <c r="AA11" s="504" t="s">
        <v>213</v>
      </c>
      <c r="AB11" s="504" t="s">
        <v>213</v>
      </c>
      <c r="AC11" s="504" t="s">
        <v>213</v>
      </c>
      <c r="AD11" s="504" t="s">
        <v>213</v>
      </c>
      <c r="AE11" s="504" t="s">
        <v>213</v>
      </c>
      <c r="AF11" s="504" t="s">
        <v>213</v>
      </c>
      <c r="AG11" s="504" t="s">
        <v>213</v>
      </c>
      <c r="AH11" s="504" t="s">
        <v>213</v>
      </c>
      <c r="AI11" s="504" t="s">
        <v>213</v>
      </c>
      <c r="AJ11" s="504" t="s">
        <v>213</v>
      </c>
      <c r="AK11" s="504" t="s">
        <v>213</v>
      </c>
      <c r="AL11" s="504" t="s">
        <v>213</v>
      </c>
      <c r="AM11" s="504" t="s">
        <v>213</v>
      </c>
      <c r="AN11" s="504" t="s">
        <v>213</v>
      </c>
      <c r="AO11" s="504" t="s">
        <v>213</v>
      </c>
      <c r="AP11" s="504" t="s">
        <v>213</v>
      </c>
      <c r="AQ11" s="504" t="s">
        <v>213</v>
      </c>
      <c r="AR11" s="504" t="s">
        <v>213</v>
      </c>
      <c r="AS11" s="504" t="s">
        <v>213</v>
      </c>
      <c r="AT11" s="504" t="s">
        <v>213</v>
      </c>
      <c r="AU11" s="504" t="s">
        <v>213</v>
      </c>
      <c r="AV11" s="504" t="s">
        <v>213</v>
      </c>
      <c r="AW11" s="504" t="s">
        <v>213</v>
      </c>
      <c r="AX11" s="504" t="s">
        <v>213</v>
      </c>
      <c r="AY11" s="504" t="s">
        <v>213</v>
      </c>
      <c r="AZ11" s="504" t="s">
        <v>213</v>
      </c>
      <c r="BA11" s="504" t="s">
        <v>213</v>
      </c>
      <c r="BB11" s="504" t="s">
        <v>213</v>
      </c>
      <c r="BC11" s="504" t="s">
        <v>213</v>
      </c>
      <c r="BD11" s="504" t="s">
        <v>213</v>
      </c>
      <c r="BE11" s="504" t="s">
        <v>213</v>
      </c>
      <c r="BF11" s="504" t="s">
        <v>213</v>
      </c>
      <c r="BG11" s="504" t="s">
        <v>213</v>
      </c>
      <c r="BH11" s="504" t="s">
        <v>213</v>
      </c>
      <c r="BI11" s="504" t="s">
        <v>213</v>
      </c>
      <c r="BJ11" s="504" t="s">
        <v>213</v>
      </c>
      <c r="BK11" s="504" t="s">
        <v>213</v>
      </c>
      <c r="BL11" s="504" t="s">
        <v>213</v>
      </c>
      <c r="BM11" s="504" t="s">
        <v>213</v>
      </c>
      <c r="BN11" s="504" t="s">
        <v>213</v>
      </c>
      <c r="BO11" s="504" t="s">
        <v>213</v>
      </c>
      <c r="BP11" s="504" t="s">
        <v>213</v>
      </c>
      <c r="BQ11" s="504" t="s">
        <v>213</v>
      </c>
      <c r="BR11" s="504" t="s">
        <v>213</v>
      </c>
      <c r="BS11" s="504" t="s">
        <v>213</v>
      </c>
      <c r="BT11" s="504" t="s">
        <v>213</v>
      </c>
      <c r="BU11" s="504" t="s">
        <v>213</v>
      </c>
      <c r="BV11" s="504" t="s">
        <v>213</v>
      </c>
      <c r="BW11" s="504" t="s">
        <v>213</v>
      </c>
      <c r="BX11" s="504" t="s">
        <v>213</v>
      </c>
      <c r="BY11" s="504" t="s">
        <v>213</v>
      </c>
      <c r="BZ11" s="504" t="s">
        <v>213</v>
      </c>
      <c r="CA11" s="504" t="s">
        <v>213</v>
      </c>
      <c r="CB11" s="504" t="s">
        <v>213</v>
      </c>
      <c r="CC11" s="504" t="s">
        <v>213</v>
      </c>
      <c r="CD11" s="504" t="s">
        <v>213</v>
      </c>
      <c r="CE11" s="504" t="s">
        <v>213</v>
      </c>
      <c r="CF11" s="504" t="s">
        <v>213</v>
      </c>
      <c r="CG11" s="504" t="s">
        <v>213</v>
      </c>
      <c r="CH11" s="504" t="s">
        <v>213</v>
      </c>
      <c r="CI11" s="504" t="s">
        <v>213</v>
      </c>
      <c r="CJ11" s="504" t="s">
        <v>213</v>
      </c>
      <c r="CK11" s="504" t="s">
        <v>213</v>
      </c>
      <c r="CL11" s="504" t="s">
        <v>213</v>
      </c>
      <c r="CM11" s="504" t="s">
        <v>213</v>
      </c>
      <c r="CN11" s="505" t="s">
        <v>213</v>
      </c>
      <c r="CO11" s="503" t="s">
        <v>213</v>
      </c>
    </row>
    <row r="12" spans="2:93" ht="22.95" customHeight="1" thickBot="1" x14ac:dyDescent="0.7">
      <c r="B12" s="506" t="s">
        <v>214</v>
      </c>
      <c r="C12" s="507"/>
      <c r="D12" s="508"/>
      <c r="E12" s="509">
        <v>15</v>
      </c>
      <c r="F12" s="556">
        <f>F14+F17+F23+F31+F32+F36+F40</f>
        <v>13.5</v>
      </c>
      <c r="G12" s="556">
        <f>G14+G17+G22+G36+G40</f>
        <v>9</v>
      </c>
      <c r="H12" s="509">
        <f t="shared" ref="G12:BR12" si="2">H15+H16+H23+H18+H19+H20+H21+H31+H33+H34+H37+H38+H41+H39+H42</f>
        <v>9</v>
      </c>
      <c r="I12" s="509">
        <f t="shared" si="2"/>
        <v>8.5</v>
      </c>
      <c r="J12" s="509">
        <f t="shared" si="2"/>
        <v>9</v>
      </c>
      <c r="K12" s="509">
        <f t="shared" si="2"/>
        <v>8</v>
      </c>
      <c r="L12" s="509">
        <f t="shared" si="2"/>
        <v>8</v>
      </c>
      <c r="M12" s="509">
        <f t="shared" si="2"/>
        <v>7</v>
      </c>
      <c r="N12" s="509">
        <f t="shared" si="2"/>
        <v>8.5</v>
      </c>
      <c r="O12" s="509">
        <f t="shared" si="2"/>
        <v>8</v>
      </c>
      <c r="P12" s="509">
        <f t="shared" si="2"/>
        <v>11</v>
      </c>
      <c r="Q12" s="509">
        <f t="shared" si="2"/>
        <v>8</v>
      </c>
      <c r="R12" s="509">
        <f t="shared" si="2"/>
        <v>11.5</v>
      </c>
      <c r="S12" s="509">
        <f t="shared" si="2"/>
        <v>10</v>
      </c>
      <c r="T12" s="509">
        <f t="shared" si="2"/>
        <v>11.5</v>
      </c>
      <c r="U12" s="509">
        <f t="shared" si="2"/>
        <v>11</v>
      </c>
      <c r="V12" s="509">
        <f t="shared" si="2"/>
        <v>10</v>
      </c>
      <c r="W12" s="509">
        <f t="shared" si="2"/>
        <v>9</v>
      </c>
      <c r="X12" s="509">
        <f t="shared" si="2"/>
        <v>7.5</v>
      </c>
      <c r="Y12" s="509">
        <f t="shared" si="2"/>
        <v>6.5</v>
      </c>
      <c r="Z12" s="509">
        <f t="shared" si="2"/>
        <v>11.5</v>
      </c>
      <c r="AA12" s="509">
        <f t="shared" si="2"/>
        <v>14</v>
      </c>
      <c r="AB12" s="509">
        <f t="shared" si="2"/>
        <v>12</v>
      </c>
      <c r="AC12" s="509">
        <f t="shared" si="2"/>
        <v>12.5</v>
      </c>
      <c r="AD12" s="509">
        <f t="shared" si="2"/>
        <v>5</v>
      </c>
      <c r="AE12" s="509">
        <f t="shared" si="2"/>
        <v>11</v>
      </c>
      <c r="AF12" s="509">
        <f t="shared" si="2"/>
        <v>8</v>
      </c>
      <c r="AG12" s="509">
        <f t="shared" si="2"/>
        <v>9</v>
      </c>
      <c r="AH12" s="509">
        <f t="shared" si="2"/>
        <v>13</v>
      </c>
      <c r="AI12" s="509">
        <f t="shared" si="2"/>
        <v>11</v>
      </c>
      <c r="AJ12" s="509">
        <f t="shared" si="2"/>
        <v>9.5</v>
      </c>
      <c r="AK12" s="509">
        <f t="shared" si="2"/>
        <v>8.5</v>
      </c>
      <c r="AL12" s="509">
        <f t="shared" si="2"/>
        <v>10.5</v>
      </c>
      <c r="AM12" s="509">
        <f t="shared" si="2"/>
        <v>10.5</v>
      </c>
      <c r="AN12" s="509">
        <f t="shared" si="2"/>
        <v>12</v>
      </c>
      <c r="AO12" s="509">
        <f t="shared" si="2"/>
        <v>10</v>
      </c>
      <c r="AP12" s="509">
        <f t="shared" si="2"/>
        <v>7.5</v>
      </c>
      <c r="AQ12" s="509">
        <f t="shared" si="2"/>
        <v>12</v>
      </c>
      <c r="AR12" s="509">
        <f t="shared" si="2"/>
        <v>7</v>
      </c>
      <c r="AS12" s="509">
        <f t="shared" si="2"/>
        <v>10</v>
      </c>
      <c r="AT12" s="509">
        <f t="shared" si="2"/>
        <v>10</v>
      </c>
      <c r="AU12" s="509">
        <f t="shared" si="2"/>
        <v>11.5</v>
      </c>
      <c r="AV12" s="509">
        <f t="shared" si="2"/>
        <v>9</v>
      </c>
      <c r="AW12" s="509">
        <f t="shared" si="2"/>
        <v>9</v>
      </c>
      <c r="AX12" s="509">
        <f t="shared" si="2"/>
        <v>10</v>
      </c>
      <c r="AY12" s="509">
        <f t="shared" si="2"/>
        <v>15</v>
      </c>
      <c r="AZ12" s="509">
        <f t="shared" si="2"/>
        <v>10</v>
      </c>
      <c r="BA12" s="509">
        <f t="shared" si="2"/>
        <v>12</v>
      </c>
      <c r="BB12" s="509">
        <f t="shared" si="2"/>
        <v>12</v>
      </c>
      <c r="BC12" s="509">
        <f t="shared" si="2"/>
        <v>7.5</v>
      </c>
      <c r="BD12" s="509">
        <f t="shared" si="2"/>
        <v>8.5</v>
      </c>
      <c r="BE12" s="509">
        <f t="shared" si="2"/>
        <v>10</v>
      </c>
      <c r="BF12" s="509">
        <f t="shared" si="2"/>
        <v>14.5</v>
      </c>
      <c r="BG12" s="509">
        <f t="shared" si="2"/>
        <v>8</v>
      </c>
      <c r="BH12" s="509">
        <f t="shared" si="2"/>
        <v>10</v>
      </c>
      <c r="BI12" s="509">
        <f t="shared" si="2"/>
        <v>10.5</v>
      </c>
      <c r="BJ12" s="509">
        <f t="shared" si="2"/>
        <v>12</v>
      </c>
      <c r="BK12" s="509">
        <f t="shared" si="2"/>
        <v>14</v>
      </c>
      <c r="BL12" s="509">
        <f t="shared" si="2"/>
        <v>5.5</v>
      </c>
      <c r="BM12" s="509">
        <f t="shared" si="2"/>
        <v>9</v>
      </c>
      <c r="BN12" s="509">
        <f t="shared" si="2"/>
        <v>10.5</v>
      </c>
      <c r="BO12" s="509">
        <f t="shared" si="2"/>
        <v>12</v>
      </c>
      <c r="BP12" s="509">
        <f t="shared" si="2"/>
        <v>11.5</v>
      </c>
      <c r="BQ12" s="509">
        <f t="shared" si="2"/>
        <v>9.5</v>
      </c>
      <c r="BR12" s="509">
        <f t="shared" si="2"/>
        <v>8.5</v>
      </c>
      <c r="BS12" s="509">
        <f t="shared" ref="BS12:CO12" si="3">BS15+BS16+BS23+BS18+BS19+BS20+BS21+BS31+BS33+BS34+BS37+BS38+BS41+BS39+BS42</f>
        <v>7</v>
      </c>
      <c r="BT12" s="509">
        <f t="shared" si="3"/>
        <v>7</v>
      </c>
      <c r="BU12" s="509">
        <f t="shared" si="3"/>
        <v>14.5</v>
      </c>
      <c r="BV12" s="509">
        <f t="shared" si="3"/>
        <v>11</v>
      </c>
      <c r="BW12" s="509">
        <f t="shared" si="3"/>
        <v>9</v>
      </c>
      <c r="BX12" s="509">
        <f t="shared" si="3"/>
        <v>11.5</v>
      </c>
      <c r="BY12" s="509">
        <f t="shared" si="3"/>
        <v>10</v>
      </c>
      <c r="BZ12" s="509">
        <f t="shared" si="3"/>
        <v>12</v>
      </c>
      <c r="CA12" s="509">
        <f>CA15+CA16+CA23+CA18+CA19+CA20+CA21+CA31+CA33+CA34+CA37+CA38+CA41+CA39+CA42</f>
        <v>10</v>
      </c>
      <c r="CB12" s="509">
        <f t="shared" si="3"/>
        <v>6</v>
      </c>
      <c r="CC12" s="509">
        <f t="shared" si="3"/>
        <v>10.5</v>
      </c>
      <c r="CD12" s="509">
        <f t="shared" si="3"/>
        <v>13</v>
      </c>
      <c r="CE12" s="509">
        <f t="shared" si="3"/>
        <v>11.5</v>
      </c>
      <c r="CF12" s="509">
        <f t="shared" si="3"/>
        <v>10</v>
      </c>
      <c r="CG12" s="509">
        <f t="shared" si="3"/>
        <v>8.5</v>
      </c>
      <c r="CH12" s="509">
        <f t="shared" si="3"/>
        <v>10</v>
      </c>
      <c r="CI12" s="509">
        <f t="shared" si="3"/>
        <v>13</v>
      </c>
      <c r="CJ12" s="509">
        <f t="shared" si="3"/>
        <v>11</v>
      </c>
      <c r="CK12" s="509">
        <f t="shared" si="3"/>
        <v>8</v>
      </c>
      <c r="CL12" s="509">
        <f t="shared" si="3"/>
        <v>9</v>
      </c>
      <c r="CM12" s="509">
        <f t="shared" si="3"/>
        <v>12</v>
      </c>
      <c r="CN12" s="509">
        <f t="shared" si="3"/>
        <v>11</v>
      </c>
      <c r="CO12" s="509">
        <f t="shared" si="3"/>
        <v>9.5</v>
      </c>
    </row>
    <row r="13" spans="2:93" x14ac:dyDescent="0.65">
      <c r="B13" s="510" t="s">
        <v>242</v>
      </c>
      <c r="C13" s="511"/>
      <c r="D13" s="512"/>
      <c r="E13" s="513"/>
      <c r="F13" s="557"/>
      <c r="G13" s="558"/>
      <c r="H13" s="558"/>
      <c r="I13" s="558"/>
      <c r="J13" s="558"/>
      <c r="K13" s="558"/>
      <c r="L13" s="558"/>
      <c r="M13" s="558"/>
      <c r="N13" s="558"/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  <c r="AB13" s="558"/>
      <c r="AC13" s="558"/>
      <c r="AD13" s="558"/>
      <c r="AE13" s="558"/>
      <c r="AF13" s="558"/>
      <c r="AG13" s="558"/>
      <c r="AH13" s="558"/>
      <c r="AI13" s="558"/>
      <c r="AJ13" s="558"/>
      <c r="AK13" s="558"/>
      <c r="AL13" s="558"/>
      <c r="AM13" s="558"/>
      <c r="AN13" s="558"/>
      <c r="AO13" s="558"/>
      <c r="AP13" s="558"/>
      <c r="AQ13" s="558"/>
      <c r="AR13" s="558"/>
      <c r="AS13" s="558"/>
      <c r="AT13" s="558"/>
      <c r="AU13" s="558"/>
      <c r="AV13" s="558"/>
      <c r="AW13" s="558"/>
      <c r="AX13" s="558"/>
      <c r="AY13" s="558"/>
      <c r="AZ13" s="558"/>
      <c r="BA13" s="558"/>
      <c r="BB13" s="558"/>
      <c r="BC13" s="558"/>
      <c r="BD13" s="558"/>
      <c r="BE13" s="558"/>
      <c r="BF13" s="558"/>
      <c r="BG13" s="558"/>
      <c r="BH13" s="558"/>
      <c r="BI13" s="558"/>
      <c r="BJ13" s="558"/>
      <c r="BK13" s="558"/>
      <c r="BL13" s="558"/>
      <c r="BM13" s="558"/>
      <c r="BN13" s="558"/>
      <c r="BO13" s="558"/>
      <c r="BP13" s="558"/>
      <c r="BQ13" s="558"/>
      <c r="BR13" s="558"/>
      <c r="BS13" s="558"/>
      <c r="BT13" s="558"/>
      <c r="BU13" s="558"/>
      <c r="BV13" s="558"/>
      <c r="BW13" s="558"/>
      <c r="BX13" s="558"/>
      <c r="BY13" s="558"/>
      <c r="BZ13" s="558"/>
      <c r="CA13" s="558"/>
      <c r="CB13" s="558"/>
      <c r="CC13" s="558"/>
      <c r="CD13" s="558"/>
      <c r="CE13" s="558"/>
      <c r="CF13" s="558"/>
      <c r="CG13" s="558"/>
      <c r="CH13" s="558"/>
      <c r="CI13" s="558"/>
      <c r="CJ13" s="558"/>
      <c r="CK13" s="558"/>
      <c r="CL13" s="558"/>
      <c r="CM13" s="558"/>
      <c r="CN13" s="559"/>
      <c r="CO13" s="560"/>
    </row>
    <row r="14" spans="2:93" s="516" customFormat="1" x14ac:dyDescent="0.65">
      <c r="B14" s="514" t="s">
        <v>398</v>
      </c>
      <c r="C14" s="515"/>
      <c r="D14" s="515"/>
      <c r="E14" s="630">
        <f>SUM(E15:E16)</f>
        <v>2</v>
      </c>
      <c r="F14" s="627">
        <f>SUM(F15:F16)</f>
        <v>2</v>
      </c>
      <c r="G14" s="571">
        <f t="shared" ref="G14:BR14" si="4">SUM(G15:G16)</f>
        <v>1</v>
      </c>
      <c r="H14" s="571">
        <f t="shared" si="4"/>
        <v>1</v>
      </c>
      <c r="I14" s="571">
        <f t="shared" si="4"/>
        <v>1</v>
      </c>
      <c r="J14" s="571">
        <f t="shared" si="4"/>
        <v>2</v>
      </c>
      <c r="K14" s="571">
        <f t="shared" si="4"/>
        <v>0</v>
      </c>
      <c r="L14" s="571">
        <f t="shared" si="4"/>
        <v>2</v>
      </c>
      <c r="M14" s="571">
        <f t="shared" si="4"/>
        <v>2</v>
      </c>
      <c r="N14" s="571">
        <f t="shared" si="4"/>
        <v>2</v>
      </c>
      <c r="O14" s="571">
        <f t="shared" si="4"/>
        <v>1</v>
      </c>
      <c r="P14" s="571">
        <f t="shared" si="4"/>
        <v>2</v>
      </c>
      <c r="Q14" s="571">
        <f t="shared" si="4"/>
        <v>2</v>
      </c>
      <c r="R14" s="571">
        <f t="shared" si="4"/>
        <v>1</v>
      </c>
      <c r="S14" s="571">
        <f t="shared" si="4"/>
        <v>0</v>
      </c>
      <c r="T14" s="571">
        <f t="shared" si="4"/>
        <v>1</v>
      </c>
      <c r="U14" s="571">
        <f t="shared" si="4"/>
        <v>1</v>
      </c>
      <c r="V14" s="571">
        <f t="shared" si="4"/>
        <v>2</v>
      </c>
      <c r="W14" s="571">
        <f t="shared" si="4"/>
        <v>2</v>
      </c>
      <c r="X14" s="571">
        <f t="shared" si="4"/>
        <v>1</v>
      </c>
      <c r="Y14" s="571">
        <f t="shared" si="4"/>
        <v>2</v>
      </c>
      <c r="Z14" s="571">
        <f t="shared" si="4"/>
        <v>1</v>
      </c>
      <c r="AA14" s="571">
        <f t="shared" si="4"/>
        <v>2</v>
      </c>
      <c r="AB14" s="571">
        <f t="shared" si="4"/>
        <v>1</v>
      </c>
      <c r="AC14" s="571">
        <f t="shared" si="4"/>
        <v>2</v>
      </c>
      <c r="AD14" s="571">
        <f t="shared" si="4"/>
        <v>1</v>
      </c>
      <c r="AE14" s="571">
        <f t="shared" si="4"/>
        <v>1</v>
      </c>
      <c r="AF14" s="571">
        <f t="shared" si="4"/>
        <v>0</v>
      </c>
      <c r="AG14" s="571">
        <f t="shared" si="4"/>
        <v>2</v>
      </c>
      <c r="AH14" s="571">
        <f t="shared" si="4"/>
        <v>2</v>
      </c>
      <c r="AI14" s="571">
        <f t="shared" si="4"/>
        <v>1</v>
      </c>
      <c r="AJ14" s="571">
        <f t="shared" si="4"/>
        <v>2</v>
      </c>
      <c r="AK14" s="571">
        <f t="shared" si="4"/>
        <v>2</v>
      </c>
      <c r="AL14" s="571">
        <f t="shared" si="4"/>
        <v>1</v>
      </c>
      <c r="AM14" s="571">
        <f t="shared" si="4"/>
        <v>1</v>
      </c>
      <c r="AN14" s="571">
        <f t="shared" si="4"/>
        <v>1</v>
      </c>
      <c r="AO14" s="571">
        <f t="shared" si="4"/>
        <v>2</v>
      </c>
      <c r="AP14" s="571">
        <f t="shared" si="4"/>
        <v>0</v>
      </c>
      <c r="AQ14" s="571">
        <f t="shared" si="4"/>
        <v>2</v>
      </c>
      <c r="AR14" s="571">
        <f t="shared" si="4"/>
        <v>0</v>
      </c>
      <c r="AS14" s="571">
        <f t="shared" si="4"/>
        <v>2</v>
      </c>
      <c r="AT14" s="571">
        <f t="shared" si="4"/>
        <v>1</v>
      </c>
      <c r="AU14" s="571">
        <f t="shared" si="4"/>
        <v>2</v>
      </c>
      <c r="AV14" s="571">
        <f t="shared" si="4"/>
        <v>0</v>
      </c>
      <c r="AW14" s="571">
        <f t="shared" si="4"/>
        <v>1</v>
      </c>
      <c r="AX14" s="571">
        <f t="shared" si="4"/>
        <v>2</v>
      </c>
      <c r="AY14" s="571">
        <f t="shared" si="4"/>
        <v>2</v>
      </c>
      <c r="AZ14" s="571">
        <f t="shared" si="4"/>
        <v>2</v>
      </c>
      <c r="BA14" s="571">
        <f t="shared" si="4"/>
        <v>2</v>
      </c>
      <c r="BB14" s="571">
        <f t="shared" si="4"/>
        <v>1</v>
      </c>
      <c r="BC14" s="571">
        <f t="shared" si="4"/>
        <v>1</v>
      </c>
      <c r="BD14" s="571">
        <f t="shared" si="4"/>
        <v>0</v>
      </c>
      <c r="BE14" s="571">
        <f t="shared" si="4"/>
        <v>1</v>
      </c>
      <c r="BF14" s="571">
        <f t="shared" si="4"/>
        <v>2</v>
      </c>
      <c r="BG14" s="571">
        <f t="shared" si="4"/>
        <v>1</v>
      </c>
      <c r="BH14" s="571">
        <f t="shared" si="4"/>
        <v>1</v>
      </c>
      <c r="BI14" s="571">
        <f t="shared" si="4"/>
        <v>2</v>
      </c>
      <c r="BJ14" s="571">
        <f t="shared" si="4"/>
        <v>2</v>
      </c>
      <c r="BK14" s="571">
        <f t="shared" si="4"/>
        <v>1</v>
      </c>
      <c r="BL14" s="571">
        <f t="shared" si="4"/>
        <v>1</v>
      </c>
      <c r="BM14" s="571">
        <f t="shared" si="4"/>
        <v>1</v>
      </c>
      <c r="BN14" s="571">
        <f t="shared" si="4"/>
        <v>1</v>
      </c>
      <c r="BO14" s="571">
        <f t="shared" si="4"/>
        <v>1</v>
      </c>
      <c r="BP14" s="571">
        <f t="shared" si="4"/>
        <v>2</v>
      </c>
      <c r="BQ14" s="571">
        <f t="shared" si="4"/>
        <v>1</v>
      </c>
      <c r="BR14" s="571">
        <f t="shared" si="4"/>
        <v>1</v>
      </c>
      <c r="BS14" s="571">
        <f t="shared" ref="BS14:CO14" si="5">SUM(BS15:BS16)</f>
        <v>1</v>
      </c>
      <c r="BT14" s="571">
        <f t="shared" si="5"/>
        <v>1</v>
      </c>
      <c r="BU14" s="571">
        <f t="shared" si="5"/>
        <v>2</v>
      </c>
      <c r="BV14" s="571">
        <f t="shared" si="5"/>
        <v>1</v>
      </c>
      <c r="BW14" s="571">
        <f t="shared" si="5"/>
        <v>1</v>
      </c>
      <c r="BX14" s="571">
        <f t="shared" si="5"/>
        <v>2</v>
      </c>
      <c r="BY14" s="571">
        <f t="shared" si="5"/>
        <v>1</v>
      </c>
      <c r="BZ14" s="571">
        <f t="shared" si="5"/>
        <v>2</v>
      </c>
      <c r="CA14" s="571">
        <f t="shared" si="5"/>
        <v>0</v>
      </c>
      <c r="CB14" s="571">
        <f t="shared" si="5"/>
        <v>1</v>
      </c>
      <c r="CC14" s="571">
        <f t="shared" si="5"/>
        <v>2</v>
      </c>
      <c r="CD14" s="571">
        <f t="shared" si="5"/>
        <v>2</v>
      </c>
      <c r="CE14" s="571">
        <f t="shared" si="5"/>
        <v>1</v>
      </c>
      <c r="CF14" s="571">
        <f t="shared" si="5"/>
        <v>0</v>
      </c>
      <c r="CG14" s="571">
        <f t="shared" si="5"/>
        <v>0</v>
      </c>
      <c r="CH14" s="571">
        <f t="shared" si="5"/>
        <v>1</v>
      </c>
      <c r="CI14" s="571">
        <f t="shared" si="5"/>
        <v>2</v>
      </c>
      <c r="CJ14" s="571">
        <f t="shared" si="5"/>
        <v>1</v>
      </c>
      <c r="CK14" s="571">
        <f t="shared" si="5"/>
        <v>1</v>
      </c>
      <c r="CL14" s="571">
        <f t="shared" si="5"/>
        <v>1</v>
      </c>
      <c r="CM14" s="571">
        <f t="shared" si="5"/>
        <v>2</v>
      </c>
      <c r="CN14" s="571">
        <f t="shared" si="5"/>
        <v>1</v>
      </c>
      <c r="CO14" s="631">
        <f t="shared" si="5"/>
        <v>1</v>
      </c>
    </row>
    <row r="15" spans="2:93" ht="24" customHeight="1" x14ac:dyDescent="0.65">
      <c r="B15" s="517" t="s">
        <v>514</v>
      </c>
      <c r="C15" s="518"/>
      <c r="D15" s="519"/>
      <c r="E15" s="572">
        <v>1</v>
      </c>
      <c r="F15" s="573">
        <f>ตารางคะแนนV3!$Q$7</f>
        <v>1</v>
      </c>
      <c r="G15" s="574">
        <f>ตารางคะแนนV3!$Q$8</f>
        <v>1</v>
      </c>
      <c r="H15" s="574">
        <f>ตารางคะแนนV3!$Q$9</f>
        <v>0</v>
      </c>
      <c r="I15" s="574">
        <f>ตารางคะแนนV3!$Q$10</f>
        <v>1</v>
      </c>
      <c r="J15" s="574">
        <f>ตารางคะแนนV3!$Q$11</f>
        <v>1</v>
      </c>
      <c r="K15" s="574">
        <f>ตารางคะแนนV3!$Q$12</f>
        <v>0</v>
      </c>
      <c r="L15" s="574">
        <f>ตารางคะแนนV3!$Q$13</f>
        <v>1</v>
      </c>
      <c r="M15" s="574">
        <f>ตารางคะแนนV3!$Q$14</f>
        <v>1</v>
      </c>
      <c r="N15" s="574">
        <f>ตารางคะแนนV3!$Q$15</f>
        <v>1</v>
      </c>
      <c r="O15" s="574">
        <f>ตารางคะแนนV3!$Q$16</f>
        <v>0</v>
      </c>
      <c r="P15" s="574">
        <f>ตารางคะแนนV3!$Q$17</f>
        <v>1</v>
      </c>
      <c r="Q15" s="574">
        <f>ตารางคะแนนV3!$Q$18</f>
        <v>1</v>
      </c>
      <c r="R15" s="574">
        <f>ตารางคะแนนV3!$Q$19</f>
        <v>0</v>
      </c>
      <c r="S15" s="574">
        <f>ตารางคะแนนV3!$Q$20</f>
        <v>0</v>
      </c>
      <c r="T15" s="574">
        <f>ตารางคะแนนV3!$Q$21</f>
        <v>0</v>
      </c>
      <c r="U15" s="574">
        <f>ตารางคะแนนV3!$Q$22</f>
        <v>0</v>
      </c>
      <c r="V15" s="574">
        <f>ตารางคะแนนV3!$Q$23</f>
        <v>1</v>
      </c>
      <c r="W15" s="574">
        <f>ตารางคะแนนV3!$Q$24</f>
        <v>1</v>
      </c>
      <c r="X15" s="574">
        <f>ตารางคะแนนV3!$Q$25</f>
        <v>1</v>
      </c>
      <c r="Y15" s="574">
        <f>ตารางคะแนนV3!$Q$26</f>
        <v>1</v>
      </c>
      <c r="Z15" s="574">
        <f>ตารางคะแนนV3!$Q$27</f>
        <v>0</v>
      </c>
      <c r="AA15" s="574">
        <f>ตารางคะแนนV3!$Q$28</f>
        <v>1</v>
      </c>
      <c r="AB15" s="574">
        <f>ตารางคะแนนV3!$Q$29</f>
        <v>0</v>
      </c>
      <c r="AC15" s="574">
        <f>ตารางคะแนนV3!$Q$30</f>
        <v>1</v>
      </c>
      <c r="AD15" s="574">
        <f>ตารางคะแนนV3!$Q$31</f>
        <v>0</v>
      </c>
      <c r="AE15" s="574">
        <f>ตารางคะแนนV3!$Q$32</f>
        <v>0</v>
      </c>
      <c r="AF15" s="574">
        <f>ตารางคะแนนV3!$Q$33</f>
        <v>0</v>
      </c>
      <c r="AG15" s="574">
        <f>ตารางคะแนนV3!$Q$34</f>
        <v>1</v>
      </c>
      <c r="AH15" s="574">
        <f>ตารางคะแนนV3!$Q$35</f>
        <v>1</v>
      </c>
      <c r="AI15" s="574">
        <f>ตารางคะแนนV3!$Q$36</f>
        <v>1</v>
      </c>
      <c r="AJ15" s="574">
        <f>ตารางคะแนนV3!$Q$37</f>
        <v>1</v>
      </c>
      <c r="AK15" s="574">
        <f>ตารางคะแนนV3!$Q$38</f>
        <v>1</v>
      </c>
      <c r="AL15" s="574">
        <f>ตารางคะแนนV3!$Q$39</f>
        <v>1</v>
      </c>
      <c r="AM15" s="574">
        <f>ตารางคะแนนV3!$Q$40</f>
        <v>1</v>
      </c>
      <c r="AN15" s="574">
        <f>ตารางคะแนนV3!$Q$41</f>
        <v>1</v>
      </c>
      <c r="AO15" s="574">
        <f>ตารางคะแนนV3!$Q$42</f>
        <v>1</v>
      </c>
      <c r="AP15" s="574">
        <f>ตารางคะแนนV3!$Q$43</f>
        <v>0</v>
      </c>
      <c r="AQ15" s="574">
        <f>ตารางคะแนนV3!$Q$44</f>
        <v>1</v>
      </c>
      <c r="AR15" s="574">
        <f>ตารางคะแนนV3!$Q$45</f>
        <v>0</v>
      </c>
      <c r="AS15" s="574">
        <f>ตารางคะแนนV3!$Q$46</f>
        <v>1</v>
      </c>
      <c r="AT15" s="574">
        <f>ตารางคะแนนV3!$Q$47</f>
        <v>1</v>
      </c>
      <c r="AU15" s="574">
        <f>ตารางคะแนนV3!$Q$48</f>
        <v>1</v>
      </c>
      <c r="AV15" s="574">
        <f>ตารางคะแนนV3!$Q$49</f>
        <v>0</v>
      </c>
      <c r="AW15" s="574">
        <f>ตารางคะแนนV3!$Q$50</f>
        <v>0</v>
      </c>
      <c r="AX15" s="574">
        <f>ตารางคะแนนV3!$Q$51</f>
        <v>1</v>
      </c>
      <c r="AY15" s="574">
        <f>ตารางคะแนนV3!$Q$52</f>
        <v>1</v>
      </c>
      <c r="AZ15" s="574">
        <f>ตารางคะแนนV3!$Q$53</f>
        <v>1</v>
      </c>
      <c r="BA15" s="574">
        <f>ตารางคะแนนV3!$Q$54</f>
        <v>1</v>
      </c>
      <c r="BB15" s="574">
        <f>ตารางคะแนนV3!$Q$55</f>
        <v>0</v>
      </c>
      <c r="BC15" s="574">
        <f>ตารางคะแนนV3!$Q$56</f>
        <v>1</v>
      </c>
      <c r="BD15" s="574">
        <f>ตารางคะแนนV3!$Q$57</f>
        <v>0</v>
      </c>
      <c r="BE15" s="574">
        <f>ตารางคะแนนV3!$Q$58</f>
        <v>1</v>
      </c>
      <c r="BF15" s="574">
        <f>ตารางคะแนนV3!$Q$59</f>
        <v>1</v>
      </c>
      <c r="BG15" s="574">
        <f>ตารางคะแนนV3!$Q$60</f>
        <v>0</v>
      </c>
      <c r="BH15" s="574">
        <f>ตารางคะแนนV3!$Q$61</f>
        <v>0</v>
      </c>
      <c r="BI15" s="574">
        <f>ตารางคะแนนV3!$Q$62</f>
        <v>1</v>
      </c>
      <c r="BJ15" s="574">
        <f>ตารางคะแนนV3!$Q$63</f>
        <v>1</v>
      </c>
      <c r="BK15" s="574">
        <f>ตารางคะแนนV3!$Q$64</f>
        <v>0</v>
      </c>
      <c r="BL15" s="574">
        <f>ตารางคะแนนV3!$Q$65</f>
        <v>0</v>
      </c>
      <c r="BM15" s="574">
        <f>ตารางคะแนนV3!$Q$66</f>
        <v>1</v>
      </c>
      <c r="BN15" s="574">
        <f>ตารางคะแนนV3!$Q$67</f>
        <v>1</v>
      </c>
      <c r="BO15" s="574">
        <f>ตารางคะแนนV3!$Q$68</f>
        <v>1</v>
      </c>
      <c r="BP15" s="574">
        <f>ตารางคะแนนV3!$Q$69</f>
        <v>1</v>
      </c>
      <c r="BQ15" s="574">
        <f>ตารางคะแนนV3!$Q$70</f>
        <v>0</v>
      </c>
      <c r="BR15" s="574">
        <f>ตารางคะแนนV3!$Q$71</f>
        <v>0</v>
      </c>
      <c r="BS15" s="574">
        <f>ตารางคะแนนV3!$Q$72</f>
        <v>0</v>
      </c>
      <c r="BT15" s="574">
        <f>ตารางคะแนนV3!$Q$73</f>
        <v>0</v>
      </c>
      <c r="BU15" s="574">
        <f>ตารางคะแนนV3!$Q$74</f>
        <v>1</v>
      </c>
      <c r="BV15" s="574">
        <f>ตารางคะแนนV3!$Q$75</f>
        <v>1</v>
      </c>
      <c r="BW15" s="574">
        <f>ตารางคะแนนV3!$Q$76</f>
        <v>0</v>
      </c>
      <c r="BX15" s="574">
        <f>ตารางคะแนนV3!$Q$77</f>
        <v>1</v>
      </c>
      <c r="BY15" s="574">
        <f>ตารางคะแนนV3!$Q$78</f>
        <v>1</v>
      </c>
      <c r="BZ15" s="574">
        <f>ตารางคะแนนV3!$Q$79</f>
        <v>1</v>
      </c>
      <c r="CA15" s="574">
        <f>ตารางคะแนนV3!$Q$80</f>
        <v>0</v>
      </c>
      <c r="CB15" s="574">
        <f>ตารางคะแนนV3!$Q$81</f>
        <v>1</v>
      </c>
      <c r="CC15" s="574">
        <f>ตารางคะแนนV3!$Q$82</f>
        <v>1</v>
      </c>
      <c r="CD15" s="574">
        <f>ตารางคะแนนV3!$Q$83</f>
        <v>1</v>
      </c>
      <c r="CE15" s="574">
        <f>ตารางคะแนนV3!$Q$84</f>
        <v>0</v>
      </c>
      <c r="CF15" s="574">
        <f>ตารางคะแนนV3!$Q$85</f>
        <v>0</v>
      </c>
      <c r="CG15" s="574">
        <f>ตารางคะแนนV3!$Q$86</f>
        <v>0</v>
      </c>
      <c r="CH15" s="574">
        <f>ตารางคะแนนV3!$Q$87</f>
        <v>1</v>
      </c>
      <c r="CI15" s="574">
        <f>ตารางคะแนนV3!$Q$88</f>
        <v>1</v>
      </c>
      <c r="CJ15" s="574">
        <f>ตารางคะแนนV3!$Q$89</f>
        <v>0</v>
      </c>
      <c r="CK15" s="574">
        <f>ตารางคะแนนV3!$Q$90</f>
        <v>0</v>
      </c>
      <c r="CL15" s="574">
        <f>ตารางคะแนนV3!$Q$91</f>
        <v>1</v>
      </c>
      <c r="CM15" s="574">
        <f>ตารางคะแนนV3!$Q$92</f>
        <v>1</v>
      </c>
      <c r="CN15" s="574">
        <f>ตารางคะแนนV3!$Q$93</f>
        <v>1</v>
      </c>
      <c r="CO15" s="575">
        <f>ตารางคะแนนV3!$Q$94</f>
        <v>1</v>
      </c>
    </row>
    <row r="16" spans="2:93" ht="24" customHeight="1" x14ac:dyDescent="0.65">
      <c r="B16" s="517" t="s">
        <v>515</v>
      </c>
      <c r="C16" s="518"/>
      <c r="D16" s="519"/>
      <c r="E16" s="572">
        <v>1</v>
      </c>
      <c r="F16" s="573">
        <f>ตารางคะแนนV3!$R$7</f>
        <v>1</v>
      </c>
      <c r="G16" s="574">
        <f>ตารางคะแนนV3!$R$8</f>
        <v>0</v>
      </c>
      <c r="H16" s="574">
        <f>ตารางคะแนนV3!$R$9</f>
        <v>1</v>
      </c>
      <c r="I16" s="574">
        <f>ตารางคะแนนV3!$R$10</f>
        <v>0</v>
      </c>
      <c r="J16" s="574">
        <f>ตารางคะแนนV3!$R$11</f>
        <v>1</v>
      </c>
      <c r="K16" s="574">
        <f>ตารางคะแนนV3!$R$12</f>
        <v>0</v>
      </c>
      <c r="L16" s="574">
        <f>ตารางคะแนนV3!$R$13</f>
        <v>1</v>
      </c>
      <c r="M16" s="574">
        <f>ตารางคะแนนV3!$R$14</f>
        <v>1</v>
      </c>
      <c r="N16" s="574">
        <f>ตารางคะแนนV3!$R$15</f>
        <v>1</v>
      </c>
      <c r="O16" s="574">
        <f>ตารางคะแนนV3!$R$16</f>
        <v>1</v>
      </c>
      <c r="P16" s="574">
        <f>ตารางคะแนนV3!$R$17</f>
        <v>1</v>
      </c>
      <c r="Q16" s="574">
        <f>ตารางคะแนนV3!$R$18</f>
        <v>1</v>
      </c>
      <c r="R16" s="574">
        <f>ตารางคะแนนV3!$R$19</f>
        <v>1</v>
      </c>
      <c r="S16" s="574">
        <f>ตารางคะแนนV3!$R$20</f>
        <v>0</v>
      </c>
      <c r="T16" s="574">
        <f>ตารางคะแนนV3!$R$21</f>
        <v>1</v>
      </c>
      <c r="U16" s="574">
        <f>ตารางคะแนนV3!$R$22</f>
        <v>1</v>
      </c>
      <c r="V16" s="574">
        <f>ตารางคะแนนV3!$R$23</f>
        <v>1</v>
      </c>
      <c r="W16" s="574">
        <f>ตารางคะแนนV3!$R$24</f>
        <v>1</v>
      </c>
      <c r="X16" s="574">
        <f>ตารางคะแนนV3!$R$25</f>
        <v>0</v>
      </c>
      <c r="Y16" s="574">
        <f>ตารางคะแนนV3!$R$26</f>
        <v>1</v>
      </c>
      <c r="Z16" s="574">
        <f>ตารางคะแนนV3!$R$27</f>
        <v>1</v>
      </c>
      <c r="AA16" s="574">
        <f>ตารางคะแนนV3!$R$28</f>
        <v>1</v>
      </c>
      <c r="AB16" s="574">
        <f>ตารางคะแนนV3!$R$29</f>
        <v>1</v>
      </c>
      <c r="AC16" s="574">
        <f>ตารางคะแนนV3!$R$30</f>
        <v>1</v>
      </c>
      <c r="AD16" s="574">
        <f>ตารางคะแนนV3!$R$31</f>
        <v>1</v>
      </c>
      <c r="AE16" s="574">
        <f>ตารางคะแนนV3!$R$32</f>
        <v>1</v>
      </c>
      <c r="AF16" s="574">
        <f>ตารางคะแนนV3!$R$33</f>
        <v>0</v>
      </c>
      <c r="AG16" s="574">
        <f>ตารางคะแนนV3!$R$34</f>
        <v>1</v>
      </c>
      <c r="AH16" s="574">
        <f>ตารางคะแนนV3!$R$35</f>
        <v>1</v>
      </c>
      <c r="AI16" s="574">
        <f>ตารางคะแนนV3!$R$36</f>
        <v>0</v>
      </c>
      <c r="AJ16" s="574">
        <f>ตารางคะแนนV3!$R$37</f>
        <v>1</v>
      </c>
      <c r="AK16" s="574">
        <f>ตารางคะแนนV3!$R$38</f>
        <v>1</v>
      </c>
      <c r="AL16" s="574">
        <f>ตารางคะแนนV3!$R$39</f>
        <v>0</v>
      </c>
      <c r="AM16" s="574">
        <f>ตารางคะแนนV3!$R$40</f>
        <v>0</v>
      </c>
      <c r="AN16" s="574">
        <f>ตารางคะแนนV3!$R$41</f>
        <v>0</v>
      </c>
      <c r="AO16" s="574">
        <f>ตารางคะแนนV3!$R$42</f>
        <v>1</v>
      </c>
      <c r="AP16" s="574">
        <f>ตารางคะแนนV3!$R$43</f>
        <v>0</v>
      </c>
      <c r="AQ16" s="574">
        <f>ตารางคะแนนV3!$R$44</f>
        <v>1</v>
      </c>
      <c r="AR16" s="574">
        <f>ตารางคะแนนV3!$R$45</f>
        <v>0</v>
      </c>
      <c r="AS16" s="574">
        <f>ตารางคะแนนV3!$R$46</f>
        <v>1</v>
      </c>
      <c r="AT16" s="574">
        <f>ตารางคะแนนV3!$R$47</f>
        <v>0</v>
      </c>
      <c r="AU16" s="574">
        <f>ตารางคะแนนV3!$R$48</f>
        <v>1</v>
      </c>
      <c r="AV16" s="574">
        <f>ตารางคะแนนV3!$R$49</f>
        <v>0</v>
      </c>
      <c r="AW16" s="574">
        <f>ตารางคะแนนV3!$R$50</f>
        <v>1</v>
      </c>
      <c r="AX16" s="574">
        <f>ตารางคะแนนV3!$R$51</f>
        <v>1</v>
      </c>
      <c r="AY16" s="574">
        <f>ตารางคะแนนV3!$R$52</f>
        <v>1</v>
      </c>
      <c r="AZ16" s="574">
        <f>ตารางคะแนนV3!$R$53</f>
        <v>1</v>
      </c>
      <c r="BA16" s="574">
        <f>ตารางคะแนนV3!$R$54</f>
        <v>1</v>
      </c>
      <c r="BB16" s="574">
        <f>ตารางคะแนนV3!$R$55</f>
        <v>1</v>
      </c>
      <c r="BC16" s="574">
        <f>ตารางคะแนนV3!$R$56</f>
        <v>0</v>
      </c>
      <c r="BD16" s="574">
        <f>ตารางคะแนนV3!$R$57</f>
        <v>0</v>
      </c>
      <c r="BE16" s="574">
        <f>ตารางคะแนนV3!$R$58</f>
        <v>0</v>
      </c>
      <c r="BF16" s="574">
        <f>ตารางคะแนนV3!$R$59</f>
        <v>1</v>
      </c>
      <c r="BG16" s="574">
        <f>ตารางคะแนนV3!$R$60</f>
        <v>1</v>
      </c>
      <c r="BH16" s="574">
        <f>ตารางคะแนนV3!$R$61</f>
        <v>1</v>
      </c>
      <c r="BI16" s="574">
        <f>ตารางคะแนนV3!$R$62</f>
        <v>1</v>
      </c>
      <c r="BJ16" s="574">
        <f>ตารางคะแนนV3!$R$63</f>
        <v>1</v>
      </c>
      <c r="BK16" s="574">
        <f>ตารางคะแนนV3!$R$64</f>
        <v>1</v>
      </c>
      <c r="BL16" s="574">
        <f>ตารางคะแนนV3!$R$65</f>
        <v>1</v>
      </c>
      <c r="BM16" s="574">
        <f>ตารางคะแนนV3!$R$66</f>
        <v>0</v>
      </c>
      <c r="BN16" s="574">
        <f>ตารางคะแนนV3!$R$67</f>
        <v>0</v>
      </c>
      <c r="BO16" s="574">
        <f>ตารางคะแนนV3!$R$68</f>
        <v>0</v>
      </c>
      <c r="BP16" s="574">
        <f>ตารางคะแนนV3!$R$69</f>
        <v>1</v>
      </c>
      <c r="BQ16" s="574">
        <f>ตารางคะแนนV3!$R$70</f>
        <v>1</v>
      </c>
      <c r="BR16" s="574">
        <f>ตารางคะแนนV3!$R$71</f>
        <v>1</v>
      </c>
      <c r="BS16" s="574">
        <f>ตารางคะแนนV3!$R$72</f>
        <v>1</v>
      </c>
      <c r="BT16" s="574">
        <f>ตารางคะแนนV3!$R$73</f>
        <v>1</v>
      </c>
      <c r="BU16" s="574">
        <f>ตารางคะแนนV3!$R$74</f>
        <v>1</v>
      </c>
      <c r="BV16" s="574">
        <f>ตารางคะแนนV3!$R$75</f>
        <v>0</v>
      </c>
      <c r="BW16" s="574">
        <f>ตารางคะแนนV3!$R$76</f>
        <v>1</v>
      </c>
      <c r="BX16" s="574">
        <f>ตารางคะแนนV3!$R$77</f>
        <v>1</v>
      </c>
      <c r="BY16" s="574">
        <f>ตารางคะแนนV3!$R$78</f>
        <v>0</v>
      </c>
      <c r="BZ16" s="574">
        <f>ตารางคะแนนV3!$R$79</f>
        <v>1</v>
      </c>
      <c r="CA16" s="574">
        <f>ตารางคะแนนV3!$R$80</f>
        <v>0</v>
      </c>
      <c r="CB16" s="574">
        <f>ตารางคะแนนV3!$R$81</f>
        <v>0</v>
      </c>
      <c r="CC16" s="574">
        <f>ตารางคะแนนV3!$R$82</f>
        <v>1</v>
      </c>
      <c r="CD16" s="574">
        <f>ตารางคะแนนV3!$R$83</f>
        <v>1</v>
      </c>
      <c r="CE16" s="574">
        <f>ตารางคะแนนV3!$R$84</f>
        <v>1</v>
      </c>
      <c r="CF16" s="574">
        <f>ตารางคะแนนV3!$R$85</f>
        <v>0</v>
      </c>
      <c r="CG16" s="574">
        <f>ตารางคะแนนV3!$R$86</f>
        <v>0</v>
      </c>
      <c r="CH16" s="574">
        <f>ตารางคะแนนV3!$R$87</f>
        <v>0</v>
      </c>
      <c r="CI16" s="574">
        <f>ตารางคะแนนV3!$R$88</f>
        <v>1</v>
      </c>
      <c r="CJ16" s="574">
        <f>ตารางคะแนนV3!$R$89</f>
        <v>1</v>
      </c>
      <c r="CK16" s="574">
        <f>ตารางคะแนนV3!$R$90</f>
        <v>1</v>
      </c>
      <c r="CL16" s="574">
        <f>ตารางคะแนนV3!$R$91</f>
        <v>0</v>
      </c>
      <c r="CM16" s="574">
        <f>ตารางคะแนนV3!$R$92</f>
        <v>1</v>
      </c>
      <c r="CN16" s="574">
        <f>ตารางคะแนนV3!$R$93</f>
        <v>0</v>
      </c>
      <c r="CO16" s="575">
        <f>ตารางคะแนนV3!$R$94</f>
        <v>0</v>
      </c>
    </row>
    <row r="17" spans="2:93" x14ac:dyDescent="0.65">
      <c r="B17" s="521" t="s">
        <v>305</v>
      </c>
      <c r="C17" s="522"/>
      <c r="D17" s="522"/>
      <c r="E17" s="523">
        <f>SUM(E18:E21)</f>
        <v>3</v>
      </c>
      <c r="F17" s="628">
        <f>F18+F19+F20+F21</f>
        <v>2.5</v>
      </c>
      <c r="G17" s="628">
        <f t="shared" ref="G17:BR17" si="6">G18+G19+G20+G21</f>
        <v>3</v>
      </c>
      <c r="H17" s="628">
        <f t="shared" si="6"/>
        <v>3</v>
      </c>
      <c r="I17" s="628">
        <f t="shared" si="6"/>
        <v>2.5</v>
      </c>
      <c r="J17" s="628">
        <f t="shared" si="6"/>
        <v>2</v>
      </c>
      <c r="K17" s="628">
        <f t="shared" si="6"/>
        <v>3</v>
      </c>
      <c r="L17" s="628">
        <f t="shared" si="6"/>
        <v>0</v>
      </c>
      <c r="M17" s="628">
        <f t="shared" si="6"/>
        <v>1</v>
      </c>
      <c r="N17" s="628">
        <f t="shared" si="6"/>
        <v>2.5</v>
      </c>
      <c r="O17" s="628">
        <f t="shared" si="6"/>
        <v>2</v>
      </c>
      <c r="P17" s="628">
        <f t="shared" si="6"/>
        <v>2</v>
      </c>
      <c r="Q17" s="628">
        <f t="shared" si="6"/>
        <v>2</v>
      </c>
      <c r="R17" s="628">
        <f t="shared" si="6"/>
        <v>1.5</v>
      </c>
      <c r="S17" s="628">
        <f t="shared" si="6"/>
        <v>3</v>
      </c>
      <c r="T17" s="628">
        <f t="shared" si="6"/>
        <v>2.5</v>
      </c>
      <c r="U17" s="628">
        <f t="shared" si="6"/>
        <v>2</v>
      </c>
      <c r="V17" s="628">
        <f t="shared" si="6"/>
        <v>1</v>
      </c>
      <c r="W17" s="628">
        <f t="shared" si="6"/>
        <v>1</v>
      </c>
      <c r="X17" s="628">
        <f t="shared" si="6"/>
        <v>1.5</v>
      </c>
      <c r="Y17" s="628">
        <f t="shared" si="6"/>
        <v>2</v>
      </c>
      <c r="Z17" s="628">
        <f t="shared" si="6"/>
        <v>2.5</v>
      </c>
      <c r="AA17" s="628">
        <f t="shared" si="6"/>
        <v>2</v>
      </c>
      <c r="AB17" s="628">
        <f t="shared" si="6"/>
        <v>2</v>
      </c>
      <c r="AC17" s="628">
        <f t="shared" si="6"/>
        <v>1.5</v>
      </c>
      <c r="AD17" s="628">
        <f t="shared" si="6"/>
        <v>1</v>
      </c>
      <c r="AE17" s="628">
        <f t="shared" si="6"/>
        <v>1</v>
      </c>
      <c r="AF17" s="628">
        <f t="shared" si="6"/>
        <v>2</v>
      </c>
      <c r="AG17" s="628">
        <f t="shared" si="6"/>
        <v>2</v>
      </c>
      <c r="AH17" s="628">
        <f t="shared" si="6"/>
        <v>2</v>
      </c>
      <c r="AI17" s="628">
        <f t="shared" si="6"/>
        <v>2</v>
      </c>
      <c r="AJ17" s="628">
        <f t="shared" si="6"/>
        <v>1.5</v>
      </c>
      <c r="AK17" s="628">
        <f t="shared" si="6"/>
        <v>1.5</v>
      </c>
      <c r="AL17" s="628">
        <f t="shared" si="6"/>
        <v>1.5</v>
      </c>
      <c r="AM17" s="628">
        <f t="shared" si="6"/>
        <v>0.5</v>
      </c>
      <c r="AN17" s="628">
        <f t="shared" si="6"/>
        <v>2</v>
      </c>
      <c r="AO17" s="628">
        <f t="shared" si="6"/>
        <v>2</v>
      </c>
      <c r="AP17" s="628">
        <f t="shared" si="6"/>
        <v>1.5</v>
      </c>
      <c r="AQ17" s="628">
        <f t="shared" si="6"/>
        <v>2</v>
      </c>
      <c r="AR17" s="628">
        <f t="shared" si="6"/>
        <v>2</v>
      </c>
      <c r="AS17" s="628">
        <f t="shared" si="6"/>
        <v>3</v>
      </c>
      <c r="AT17" s="628">
        <f t="shared" si="6"/>
        <v>3</v>
      </c>
      <c r="AU17" s="628">
        <f t="shared" si="6"/>
        <v>2.5</v>
      </c>
      <c r="AV17" s="628">
        <f t="shared" si="6"/>
        <v>2</v>
      </c>
      <c r="AW17" s="628">
        <f t="shared" si="6"/>
        <v>3</v>
      </c>
      <c r="AX17" s="628">
        <f t="shared" si="6"/>
        <v>3</v>
      </c>
      <c r="AY17" s="628">
        <f t="shared" si="6"/>
        <v>3</v>
      </c>
      <c r="AZ17" s="628">
        <f t="shared" si="6"/>
        <v>2</v>
      </c>
      <c r="BA17" s="628">
        <f t="shared" si="6"/>
        <v>3</v>
      </c>
      <c r="BB17" s="628">
        <f t="shared" si="6"/>
        <v>2</v>
      </c>
      <c r="BC17" s="628">
        <f t="shared" si="6"/>
        <v>2.5</v>
      </c>
      <c r="BD17" s="628">
        <f t="shared" si="6"/>
        <v>1.5</v>
      </c>
      <c r="BE17" s="628">
        <f t="shared" si="6"/>
        <v>3</v>
      </c>
      <c r="BF17" s="628">
        <f t="shared" si="6"/>
        <v>2.5</v>
      </c>
      <c r="BG17" s="628">
        <f t="shared" si="6"/>
        <v>0</v>
      </c>
      <c r="BH17" s="628">
        <f t="shared" si="6"/>
        <v>2</v>
      </c>
      <c r="BI17" s="628">
        <f t="shared" si="6"/>
        <v>1.5</v>
      </c>
      <c r="BJ17" s="628">
        <f t="shared" si="6"/>
        <v>1.5</v>
      </c>
      <c r="BK17" s="628">
        <f t="shared" si="6"/>
        <v>3</v>
      </c>
      <c r="BL17" s="628">
        <f t="shared" si="6"/>
        <v>0.5</v>
      </c>
      <c r="BM17" s="628">
        <f t="shared" si="6"/>
        <v>1</v>
      </c>
      <c r="BN17" s="628">
        <f t="shared" si="6"/>
        <v>1.5</v>
      </c>
      <c r="BO17" s="628">
        <f t="shared" si="6"/>
        <v>2</v>
      </c>
      <c r="BP17" s="628">
        <f t="shared" si="6"/>
        <v>1.5</v>
      </c>
      <c r="BQ17" s="628">
        <f t="shared" si="6"/>
        <v>2.5</v>
      </c>
      <c r="BR17" s="628">
        <f t="shared" si="6"/>
        <v>1.5</v>
      </c>
      <c r="BS17" s="628">
        <f t="shared" ref="BS17:CO17" si="7">BS18+BS19+BS20+BS21</f>
        <v>2</v>
      </c>
      <c r="BT17" s="628">
        <f t="shared" si="7"/>
        <v>1</v>
      </c>
      <c r="BU17" s="628">
        <f t="shared" si="7"/>
        <v>2.5</v>
      </c>
      <c r="BV17" s="628">
        <f t="shared" si="7"/>
        <v>1</v>
      </c>
      <c r="BW17" s="628">
        <f t="shared" si="7"/>
        <v>1</v>
      </c>
      <c r="BX17" s="628">
        <f t="shared" si="7"/>
        <v>1.5</v>
      </c>
      <c r="BY17" s="628">
        <f t="shared" si="7"/>
        <v>2</v>
      </c>
      <c r="BZ17" s="628">
        <f t="shared" si="7"/>
        <v>1</v>
      </c>
      <c r="CA17" s="628">
        <f t="shared" si="7"/>
        <v>2</v>
      </c>
      <c r="CB17" s="628">
        <f t="shared" si="7"/>
        <v>1</v>
      </c>
      <c r="CC17" s="628">
        <f t="shared" si="7"/>
        <v>0.5</v>
      </c>
      <c r="CD17" s="628">
        <f t="shared" si="7"/>
        <v>3</v>
      </c>
      <c r="CE17" s="628">
        <f t="shared" si="7"/>
        <v>1.5</v>
      </c>
      <c r="CF17" s="628">
        <f t="shared" si="7"/>
        <v>1</v>
      </c>
      <c r="CG17" s="628">
        <f t="shared" si="7"/>
        <v>1.5</v>
      </c>
      <c r="CH17" s="628">
        <f t="shared" si="7"/>
        <v>2</v>
      </c>
      <c r="CI17" s="628">
        <f t="shared" si="7"/>
        <v>2</v>
      </c>
      <c r="CJ17" s="628">
        <f t="shared" si="7"/>
        <v>2</v>
      </c>
      <c r="CK17" s="628">
        <f t="shared" si="7"/>
        <v>1</v>
      </c>
      <c r="CL17" s="628">
        <f t="shared" si="7"/>
        <v>2</v>
      </c>
      <c r="CM17" s="628">
        <f t="shared" si="7"/>
        <v>2</v>
      </c>
      <c r="CN17" s="628">
        <f t="shared" si="7"/>
        <v>2</v>
      </c>
      <c r="CO17" s="524">
        <f t="shared" si="7"/>
        <v>1.5</v>
      </c>
    </row>
    <row r="18" spans="2:93" ht="21" customHeight="1" x14ac:dyDescent="0.65">
      <c r="B18" s="525" t="s">
        <v>516</v>
      </c>
      <c r="C18" s="526"/>
      <c r="D18" s="526"/>
      <c r="E18" s="576">
        <v>1</v>
      </c>
      <c r="F18" s="577">
        <f>ตารางคะแนนV3!$U$7</f>
        <v>1</v>
      </c>
      <c r="G18" s="578">
        <f>ตารางคะแนนV3!$U$8</f>
        <v>1</v>
      </c>
      <c r="H18" s="578">
        <f>ตารางคะแนนV3!$U$9</f>
        <v>1</v>
      </c>
      <c r="I18" s="578">
        <f>ตารางคะแนนV3!$U$10</f>
        <v>1</v>
      </c>
      <c r="J18" s="578">
        <f>ตารางคะแนนV3!$U$11</f>
        <v>0</v>
      </c>
      <c r="K18" s="578">
        <f>ตารางคะแนนV3!$U$12</f>
        <v>1</v>
      </c>
      <c r="L18" s="578">
        <f>ตารางคะแนนV3!$U$13</f>
        <v>0</v>
      </c>
      <c r="M18" s="578">
        <f>ตารางคะแนนV3!$U$14</f>
        <v>0</v>
      </c>
      <c r="N18" s="578">
        <f>ตารางคะแนนV3!$U$15</f>
        <v>1</v>
      </c>
      <c r="O18" s="578">
        <f>ตารางคะแนนV3!$U$16</f>
        <v>0</v>
      </c>
      <c r="P18" s="578">
        <f>ตารางคะแนนV3!$U$17</f>
        <v>0</v>
      </c>
      <c r="Q18" s="578">
        <f>ตารางคะแนนV3!$U$18</f>
        <v>0</v>
      </c>
      <c r="R18" s="578">
        <f>ตารางคะแนนV3!$U$19</f>
        <v>1</v>
      </c>
      <c r="S18" s="578">
        <f>ตารางคะแนนV3!$U$20</f>
        <v>1</v>
      </c>
      <c r="T18" s="578">
        <f>ตารางคะแนนV3!$U$21</f>
        <v>1</v>
      </c>
      <c r="U18" s="578">
        <f>ตารางคะแนนV3!$U$22</f>
        <v>1</v>
      </c>
      <c r="V18" s="578">
        <f>ตารางคะแนนV3!$U$23</f>
        <v>0</v>
      </c>
      <c r="W18" s="578">
        <f>ตารางคะแนนV3!$U$24</f>
        <v>1</v>
      </c>
      <c r="X18" s="578">
        <f>ตารางคะแนนV3!$U$25</f>
        <v>1</v>
      </c>
      <c r="Y18" s="578">
        <f>ตารางคะแนนV3!$U$26</f>
        <v>0</v>
      </c>
      <c r="Z18" s="578">
        <f>ตารางคะแนนV3!$U$27</f>
        <v>1</v>
      </c>
      <c r="AA18" s="578">
        <f>ตารางคะแนนV3!$U$28</f>
        <v>0</v>
      </c>
      <c r="AB18" s="578">
        <f>ตารางคะแนนV3!$U$29</f>
        <v>0</v>
      </c>
      <c r="AC18" s="578">
        <f>ตารางคะแนนV3!$U$30</f>
        <v>1</v>
      </c>
      <c r="AD18" s="578">
        <f>ตารางคะแนนV3!$U$31</f>
        <v>0</v>
      </c>
      <c r="AE18" s="578">
        <f>ตารางคะแนนV3!$U$32</f>
        <v>0</v>
      </c>
      <c r="AF18" s="578">
        <f>ตารางคะแนนV3!$U$33</f>
        <v>0</v>
      </c>
      <c r="AG18" s="578">
        <f>ตารางคะแนนV3!$U$34</f>
        <v>0</v>
      </c>
      <c r="AH18" s="578">
        <f>ตารางคะแนนV3!$U$35</f>
        <v>0</v>
      </c>
      <c r="AI18" s="578">
        <f>ตารางคะแนนV3!$U$36</f>
        <v>0</v>
      </c>
      <c r="AJ18" s="578">
        <f>ตารางคะแนนV3!$U$37</f>
        <v>0</v>
      </c>
      <c r="AK18" s="578">
        <f>ตารางคะแนนV3!$U$38</f>
        <v>0</v>
      </c>
      <c r="AL18" s="578">
        <f>ตารางคะแนนV3!$U$39</f>
        <v>0</v>
      </c>
      <c r="AM18" s="578">
        <f>ตารางคะแนนV3!$U$40</f>
        <v>0</v>
      </c>
      <c r="AN18" s="578">
        <f>ตารางคะแนนV3!$U$41</f>
        <v>1</v>
      </c>
      <c r="AO18" s="578">
        <f>ตารางคะแนนV3!$U$42</f>
        <v>1</v>
      </c>
      <c r="AP18" s="578">
        <f>ตารางคะแนนV3!$U$43</f>
        <v>0</v>
      </c>
      <c r="AQ18" s="578">
        <f>ตารางคะแนนV3!$U$44</f>
        <v>0</v>
      </c>
      <c r="AR18" s="578">
        <f>ตารางคะแนนV3!$U$45</f>
        <v>0</v>
      </c>
      <c r="AS18" s="578">
        <f>ตารางคะแนนV3!$U$46</f>
        <v>1</v>
      </c>
      <c r="AT18" s="578">
        <f>ตารางคะแนนV3!$U$47</f>
        <v>1</v>
      </c>
      <c r="AU18" s="578">
        <f>ตารางคะแนนV3!$U$48</f>
        <v>1</v>
      </c>
      <c r="AV18" s="578">
        <f>ตารางคะแนนV3!$U$49</f>
        <v>0</v>
      </c>
      <c r="AW18" s="578">
        <f>ตารางคะแนนV3!$U$50</f>
        <v>1</v>
      </c>
      <c r="AX18" s="578">
        <f>ตารางคะแนนV3!$U$51</f>
        <v>1</v>
      </c>
      <c r="AY18" s="578">
        <f>ตารางคะแนนV3!$U$52</f>
        <v>1</v>
      </c>
      <c r="AZ18" s="578">
        <f>ตารางคะแนนV3!$U$53</f>
        <v>0</v>
      </c>
      <c r="BA18" s="578">
        <f>ตารางคะแนนV3!$U$54</f>
        <v>1</v>
      </c>
      <c r="BB18" s="578">
        <f>ตารางคะแนนV3!$U$55</f>
        <v>0</v>
      </c>
      <c r="BC18" s="578">
        <f>ตารางคะแนนV3!$U$56</f>
        <v>1</v>
      </c>
      <c r="BD18" s="578">
        <f>ตารางคะแนนV3!$U$57</f>
        <v>1</v>
      </c>
      <c r="BE18" s="578">
        <f>ตารางคะแนนV3!$U$58</f>
        <v>1</v>
      </c>
      <c r="BF18" s="578">
        <f>ตารางคะแนนV3!$U$59</f>
        <v>1</v>
      </c>
      <c r="BG18" s="578">
        <f>ตารางคะแนนV3!$U$60</f>
        <v>0</v>
      </c>
      <c r="BH18" s="578">
        <f>ตารางคะแนนV3!$U$61</f>
        <v>0</v>
      </c>
      <c r="BI18" s="578">
        <f>ตารางคะแนนV3!$U$62</f>
        <v>0</v>
      </c>
      <c r="BJ18" s="578">
        <f>ตารางคะแนนV3!$U$63</f>
        <v>0</v>
      </c>
      <c r="BK18" s="578">
        <f>ตารางคะแนนV3!$U$64</f>
        <v>1</v>
      </c>
      <c r="BL18" s="578">
        <f>ตารางคะแนนV3!$U$65</f>
        <v>0</v>
      </c>
      <c r="BM18" s="578">
        <f>ตารางคะแนนV3!$U$66</f>
        <v>1</v>
      </c>
      <c r="BN18" s="578">
        <f>ตารางคะแนนV3!$U$67</f>
        <v>1</v>
      </c>
      <c r="BO18" s="578">
        <f>ตารางคะแนนV3!$U$68</f>
        <v>1</v>
      </c>
      <c r="BP18" s="578">
        <f>ตารางคะแนนV3!$U$69</f>
        <v>0</v>
      </c>
      <c r="BQ18" s="578">
        <f>ตารางคะแนนV3!$U$70</f>
        <v>1</v>
      </c>
      <c r="BR18" s="578">
        <f>ตารางคะแนนV3!$U$71</f>
        <v>0</v>
      </c>
      <c r="BS18" s="578">
        <f>ตารางคะแนนV3!$U$72</f>
        <v>0</v>
      </c>
      <c r="BT18" s="578">
        <f>ตารางคะแนนV3!$U$73</f>
        <v>0</v>
      </c>
      <c r="BU18" s="578">
        <f>ตารางคะแนนV3!$U$74</f>
        <v>1</v>
      </c>
      <c r="BV18" s="578">
        <f>ตารางคะแนนV3!$U$75</f>
        <v>0</v>
      </c>
      <c r="BW18" s="578">
        <f>ตารางคะแนนV3!$U$76</f>
        <v>0</v>
      </c>
      <c r="BX18" s="578">
        <f>ตารางคะแนนV3!$U$77</f>
        <v>0</v>
      </c>
      <c r="BY18" s="578">
        <f>ตารางคะแนนV3!$U$78</f>
        <v>1</v>
      </c>
      <c r="BZ18" s="578">
        <f>ตารางคะแนนV3!$U$79</f>
        <v>0</v>
      </c>
      <c r="CA18" s="578">
        <f>ตารางคะแนนV3!$U$80</f>
        <v>0</v>
      </c>
      <c r="CB18" s="578">
        <f>ตารางคะแนนV3!$U$81</f>
        <v>0</v>
      </c>
      <c r="CC18" s="578">
        <f>ตารางคะแนนV3!$U$82</f>
        <v>0</v>
      </c>
      <c r="CD18" s="578">
        <f>ตารางคะแนนV3!$U$83</f>
        <v>1</v>
      </c>
      <c r="CE18" s="578">
        <f>ตารางคะแนนV3!$U$84</f>
        <v>0</v>
      </c>
      <c r="CF18" s="578">
        <f>ตารางคะแนนV3!$U$85</f>
        <v>0</v>
      </c>
      <c r="CG18" s="578">
        <f>ตารางคะแนนV3!$U$86</f>
        <v>0</v>
      </c>
      <c r="CH18" s="578">
        <f>ตารางคะแนนV3!$U$87</f>
        <v>0</v>
      </c>
      <c r="CI18" s="578">
        <f>ตารางคะแนนV3!$U$88</f>
        <v>0</v>
      </c>
      <c r="CJ18" s="578">
        <f>ตารางคะแนนV3!$U$89</f>
        <v>0</v>
      </c>
      <c r="CK18" s="578">
        <f>ตารางคะแนนV3!$U$90</f>
        <v>0</v>
      </c>
      <c r="CL18" s="578">
        <f>ตารางคะแนนV3!$U$91</f>
        <v>0</v>
      </c>
      <c r="CM18" s="578">
        <f>ตารางคะแนนV3!$U$92</f>
        <v>0</v>
      </c>
      <c r="CN18" s="578">
        <f>ตารางคะแนนV3!$U$93</f>
        <v>0</v>
      </c>
      <c r="CO18" s="579">
        <f>ตารางคะแนนV3!$U$94</f>
        <v>0</v>
      </c>
    </row>
    <row r="19" spans="2:93" ht="21" customHeight="1" x14ac:dyDescent="0.65">
      <c r="B19" s="525" t="s">
        <v>252</v>
      </c>
      <c r="C19" s="526"/>
      <c r="D19" s="526"/>
      <c r="E19" s="520">
        <v>0.5</v>
      </c>
      <c r="F19" s="561">
        <f>ตารางคะแนนV3!$X$7</f>
        <v>0</v>
      </c>
      <c r="G19" s="562">
        <f>ตารางคะแนนV3!$X$8</f>
        <v>0.5</v>
      </c>
      <c r="H19" s="562">
        <f>ตารางคะแนนV3!$X$9</f>
        <v>0.5</v>
      </c>
      <c r="I19" s="562">
        <f>ตารางคะแนนV3!$X$10</f>
        <v>0</v>
      </c>
      <c r="J19" s="562">
        <f>ตารางคะแนนV3!$X$11</f>
        <v>0.5</v>
      </c>
      <c r="K19" s="562">
        <f>ตารางคะแนนV3!$X$12</f>
        <v>0.5</v>
      </c>
      <c r="L19" s="562">
        <f>ตารางคะแนนV3!$X$13</f>
        <v>0</v>
      </c>
      <c r="M19" s="562">
        <f>ตารางคะแนนV3!$X$14</f>
        <v>0.5</v>
      </c>
      <c r="N19" s="562">
        <f>ตารางคะแนนV3!$X$15</f>
        <v>0</v>
      </c>
      <c r="O19" s="562">
        <f>ตารางคะแนนV3!$X$16</f>
        <v>0.5</v>
      </c>
      <c r="P19" s="562">
        <f>ตารางคะแนนV3!$X$17</f>
        <v>0.5</v>
      </c>
      <c r="Q19" s="562">
        <f>ตารางคะแนนV3!$X$18</f>
        <v>0.5</v>
      </c>
      <c r="R19" s="562">
        <f>ตารางคะแนนV3!$X$19</f>
        <v>0</v>
      </c>
      <c r="S19" s="562">
        <f>ตารางคะแนนV3!$X$20</f>
        <v>0.5</v>
      </c>
      <c r="T19" s="562">
        <f>ตารางคะแนนV3!$X$21</f>
        <v>0</v>
      </c>
      <c r="U19" s="562">
        <f>ตารางคะแนนV3!$X$22</f>
        <v>0</v>
      </c>
      <c r="V19" s="562">
        <f>ตารางคะแนนV3!$X$23</f>
        <v>0</v>
      </c>
      <c r="W19" s="562">
        <f>ตารางคะแนนV3!$X$24</f>
        <v>0</v>
      </c>
      <c r="X19" s="562">
        <f>ตารางคะแนนV3!$X$25</f>
        <v>0</v>
      </c>
      <c r="Y19" s="562">
        <f>ตารางคะแนนV3!$X$26</f>
        <v>0.5</v>
      </c>
      <c r="Z19" s="562">
        <f>ตารางคะแนนV3!$X$27</f>
        <v>0</v>
      </c>
      <c r="AA19" s="562">
        <f>ตารางคะแนนV3!$X$28</f>
        <v>0.5</v>
      </c>
      <c r="AB19" s="562">
        <f>ตารางคะแนนV3!$X$29</f>
        <v>0.5</v>
      </c>
      <c r="AC19" s="562">
        <f>ตารางคะแนนV3!$X$30</f>
        <v>0.5</v>
      </c>
      <c r="AD19" s="562">
        <f>ตารางคะแนนV3!$X$31</f>
        <v>0.5</v>
      </c>
      <c r="AE19" s="562">
        <f>ตารางคะแนนV3!$X$32</f>
        <v>0.5</v>
      </c>
      <c r="AF19" s="562">
        <f>ตารางคะแนนV3!$X$33</f>
        <v>0.5</v>
      </c>
      <c r="AG19" s="562">
        <f>ตารางคะแนนV3!$X$34</f>
        <v>0.5</v>
      </c>
      <c r="AH19" s="562">
        <f>ตารางคะแนนV3!$X$35</f>
        <v>0.5</v>
      </c>
      <c r="AI19" s="562">
        <f>ตารางคะแนนV3!$X$36</f>
        <v>0.5</v>
      </c>
      <c r="AJ19" s="562">
        <f>ตารางคะแนนV3!$X$37</f>
        <v>0.5</v>
      </c>
      <c r="AK19" s="562">
        <f>ตารางคะแนนV3!$X$38</f>
        <v>0.5</v>
      </c>
      <c r="AL19" s="562">
        <f>ตารางคะแนนV3!$X$39</f>
        <v>0.5</v>
      </c>
      <c r="AM19" s="562">
        <f>ตารางคะแนนV3!$X$40</f>
        <v>0.5</v>
      </c>
      <c r="AN19" s="562">
        <f>ตารางคะแนนV3!$X$41</f>
        <v>0</v>
      </c>
      <c r="AO19" s="562">
        <f>ตารางคะแนนV3!$X$42</f>
        <v>0</v>
      </c>
      <c r="AP19" s="562">
        <f>ตารางคะแนนV3!$X$43</f>
        <v>0.5</v>
      </c>
      <c r="AQ19" s="562">
        <f>ตารางคะแนนV3!$X$44</f>
        <v>0.5</v>
      </c>
      <c r="AR19" s="562">
        <f>ตารางคะแนนV3!$X$45</f>
        <v>0.5</v>
      </c>
      <c r="AS19" s="562">
        <f>ตารางคะแนนV3!$X$46</f>
        <v>0.5</v>
      </c>
      <c r="AT19" s="562">
        <f>ตารางคะแนนV3!$X$47</f>
        <v>0.5</v>
      </c>
      <c r="AU19" s="562">
        <f>ตารางคะแนนV3!$X$48</f>
        <v>0</v>
      </c>
      <c r="AV19" s="562">
        <f>ตารางคะแนนV3!$X$49</f>
        <v>0.5</v>
      </c>
      <c r="AW19" s="562">
        <f>ตารางคะแนนV3!$X$50</f>
        <v>0.5</v>
      </c>
      <c r="AX19" s="562">
        <f>ตารางคะแนนV3!$X$51</f>
        <v>0.5</v>
      </c>
      <c r="AY19" s="562">
        <f>ตารางคะแนนV3!$X$52</f>
        <v>0.5</v>
      </c>
      <c r="AZ19" s="562">
        <f>ตารางคะแนนV3!$X$53</f>
        <v>0.5</v>
      </c>
      <c r="BA19" s="562">
        <f>ตารางคะแนนV3!$X$54</f>
        <v>0.5</v>
      </c>
      <c r="BB19" s="562">
        <f>ตารางคะแนนV3!$X$55</f>
        <v>0.5</v>
      </c>
      <c r="BC19" s="562">
        <f>ตารางคะแนนV3!$X$56</f>
        <v>0.5</v>
      </c>
      <c r="BD19" s="562">
        <f>ตารางคะแนนV3!$X$57</f>
        <v>0.5</v>
      </c>
      <c r="BE19" s="562">
        <f>ตารางคะแนนV3!$X$58</f>
        <v>0.5</v>
      </c>
      <c r="BF19" s="562">
        <f>ตารางคะแนนV3!$X$59</f>
        <v>0</v>
      </c>
      <c r="BG19" s="562">
        <f>ตารางคะแนนV3!$X$60</f>
        <v>0</v>
      </c>
      <c r="BH19" s="562">
        <f>ตารางคะแนนV3!$X$61</f>
        <v>0.5</v>
      </c>
      <c r="BI19" s="562">
        <f>ตารางคะแนนV3!$X$62</f>
        <v>0.5</v>
      </c>
      <c r="BJ19" s="562">
        <f>ตารางคะแนนV3!$X$63</f>
        <v>0</v>
      </c>
      <c r="BK19" s="562">
        <f>ตารางคะแนนV3!$X$64</f>
        <v>0.5</v>
      </c>
      <c r="BL19" s="562">
        <f>ตารางคะแนนV3!$X$65</f>
        <v>0.5</v>
      </c>
      <c r="BM19" s="562">
        <f>ตารางคะแนนV3!$X$66</f>
        <v>0</v>
      </c>
      <c r="BN19" s="562">
        <f>ตารางคะแนนV3!$X$67</f>
        <v>0</v>
      </c>
      <c r="BO19" s="562">
        <f>ตารางคะแนนV3!$X$68</f>
        <v>0</v>
      </c>
      <c r="BP19" s="562">
        <f>ตารางคะแนนV3!$X$69</f>
        <v>0.5</v>
      </c>
      <c r="BQ19" s="562">
        <f>ตารางคะแนนV3!$X$70</f>
        <v>0.5</v>
      </c>
      <c r="BR19" s="562">
        <f>ตารางคะแนนV3!$X$71</f>
        <v>0.5</v>
      </c>
      <c r="BS19" s="562">
        <f>ตารางคะแนนV3!$X$72</f>
        <v>0.5</v>
      </c>
      <c r="BT19" s="562">
        <f>ตารางคะแนนV3!$X$73</f>
        <v>0</v>
      </c>
      <c r="BU19" s="562">
        <f>ตารางคะแนนV3!$X$74</f>
        <v>0</v>
      </c>
      <c r="BV19" s="562">
        <f>ตารางคะแนนV3!$X$75</f>
        <v>0.5</v>
      </c>
      <c r="BW19" s="562">
        <f>ตารางคะแนนV3!$X$76</f>
        <v>0.5</v>
      </c>
      <c r="BX19" s="562">
        <f>ตารางคะแนนV3!$X$77</f>
        <v>0</v>
      </c>
      <c r="BY19" s="562">
        <f>ตารางคะแนนV3!$X$78</f>
        <v>0</v>
      </c>
      <c r="BZ19" s="562">
        <f>ตารางคะแนนV3!$X$79</f>
        <v>0.5</v>
      </c>
      <c r="CA19" s="562">
        <f>ตารางคะแนนV3!$X$80</f>
        <v>0.5</v>
      </c>
      <c r="CB19" s="562">
        <f>ตารางคะแนนV3!$X$81</f>
        <v>0.5</v>
      </c>
      <c r="CC19" s="562">
        <f>ตารางคะแนนV3!$X$82</f>
        <v>0.5</v>
      </c>
      <c r="CD19" s="562">
        <f>ตารางคะแนนV3!$X$83</f>
        <v>0.5</v>
      </c>
      <c r="CE19" s="562">
        <f>ตารางคะแนนV3!$X$84</f>
        <v>0.5</v>
      </c>
      <c r="CF19" s="562">
        <f>ตารางคะแนนV3!$X$85</f>
        <v>0.5</v>
      </c>
      <c r="CG19" s="562">
        <f>ตารางคะแนนV3!$X$86</f>
        <v>0.5</v>
      </c>
      <c r="CH19" s="562">
        <f>ตารางคะแนนV3!$X$87</f>
        <v>0.5</v>
      </c>
      <c r="CI19" s="562">
        <f>ตารางคะแนนV3!$X$88</f>
        <v>0.5</v>
      </c>
      <c r="CJ19" s="562">
        <f>ตารางคะแนนV3!$X$89</f>
        <v>0.5</v>
      </c>
      <c r="CK19" s="562">
        <f>ตารางคะแนนV3!$X$90</f>
        <v>0.5</v>
      </c>
      <c r="CL19" s="562">
        <f>ตารางคะแนนV3!$X$91</f>
        <v>0.5</v>
      </c>
      <c r="CM19" s="562">
        <f>ตารางคะแนนV3!$X$92</f>
        <v>0.5</v>
      </c>
      <c r="CN19" s="562">
        <f>ตารางคะแนนV3!$X$93</f>
        <v>0.5</v>
      </c>
      <c r="CO19" s="563">
        <f>ตารางคะแนนV3!$X$94</f>
        <v>0.5</v>
      </c>
    </row>
    <row r="20" spans="2:93" ht="21" customHeight="1" x14ac:dyDescent="0.65">
      <c r="B20" s="525" t="s">
        <v>253</v>
      </c>
      <c r="C20" s="526"/>
      <c r="D20" s="526"/>
      <c r="E20" s="520">
        <v>0.5</v>
      </c>
      <c r="F20" s="561">
        <f>ตารางคะแนนV3!$AA$7</f>
        <v>0.5</v>
      </c>
      <c r="G20" s="562">
        <f>ตารางคะแนนV3!$AA$8</f>
        <v>0.5</v>
      </c>
      <c r="H20" s="562">
        <f>ตารางคะแนนV3!$AA$9</f>
        <v>0.5</v>
      </c>
      <c r="I20" s="562">
        <f>ตารางคะแนนV3!$AA$10</f>
        <v>0.5</v>
      </c>
      <c r="J20" s="562">
        <f>ตารางคะแนนV3!$AA$11</f>
        <v>0.5</v>
      </c>
      <c r="K20" s="562">
        <f>ตารางคะแนนV3!$AA$12</f>
        <v>0.5</v>
      </c>
      <c r="L20" s="562">
        <f>ตารางคะแนนV3!$AA$13</f>
        <v>0</v>
      </c>
      <c r="M20" s="562">
        <f>ตารางคะแนนV3!$AA$14</f>
        <v>0.5</v>
      </c>
      <c r="N20" s="562">
        <f>ตารางคะแนนV3!$AA$15</f>
        <v>0.5</v>
      </c>
      <c r="O20" s="562">
        <f>ตารางคะแนนV3!$AA$16</f>
        <v>0.5</v>
      </c>
      <c r="P20" s="562">
        <f>ตารางคะแนนV3!$AA$17</f>
        <v>0.5</v>
      </c>
      <c r="Q20" s="562">
        <f>ตารางคะแนนV3!$AA$18</f>
        <v>0.5</v>
      </c>
      <c r="R20" s="562">
        <f>ตารางคะแนนV3!$AA$19</f>
        <v>0.5</v>
      </c>
      <c r="S20" s="562">
        <f>ตารางคะแนนV3!$AA$20</f>
        <v>0.5</v>
      </c>
      <c r="T20" s="562">
        <f>ตารางคะแนนV3!$AA$21</f>
        <v>0.5</v>
      </c>
      <c r="U20" s="562">
        <f>ตารางคะแนนV3!$AA$22</f>
        <v>0</v>
      </c>
      <c r="V20" s="562">
        <f>ตารางคะแนนV3!$AA$23</f>
        <v>0</v>
      </c>
      <c r="W20" s="562">
        <f>ตารางคะแนนV3!$AA$24</f>
        <v>0</v>
      </c>
      <c r="X20" s="562">
        <f>ตารางคะแนนV3!$AA$25</f>
        <v>0.5</v>
      </c>
      <c r="Y20" s="562">
        <f>ตารางคะแนนV3!$AA$26</f>
        <v>0.5</v>
      </c>
      <c r="Z20" s="562">
        <f>ตารางคะแนนV3!$AA$27</f>
        <v>0.5</v>
      </c>
      <c r="AA20" s="562">
        <f>ตารางคะแนนV3!$AA$28</f>
        <v>0.5</v>
      </c>
      <c r="AB20" s="562">
        <f>ตารางคะแนนV3!$AA$29</f>
        <v>0.5</v>
      </c>
      <c r="AC20" s="562">
        <f>ตารางคะแนนV3!$AA$30</f>
        <v>0</v>
      </c>
      <c r="AD20" s="562">
        <f>ตารางคะแนนV3!$AA$31</f>
        <v>0.5</v>
      </c>
      <c r="AE20" s="562">
        <f>ตารางคะแนนV3!$AA$32</f>
        <v>0.5</v>
      </c>
      <c r="AF20" s="562">
        <f>ตารางคะแนนV3!$AA$33</f>
        <v>0.5</v>
      </c>
      <c r="AG20" s="562">
        <f>ตารางคะแนนV3!$AA$34</f>
        <v>0.5</v>
      </c>
      <c r="AH20" s="562">
        <f>ตารางคะแนนV3!$AA$35</f>
        <v>0.5</v>
      </c>
      <c r="AI20" s="562">
        <f>ตารางคะแนนV3!$AA$36</f>
        <v>0.5</v>
      </c>
      <c r="AJ20" s="562">
        <f>ตารางคะแนนV3!$AA$37</f>
        <v>0</v>
      </c>
      <c r="AK20" s="562">
        <f>ตารางคะแนนV3!$AA$38</f>
        <v>0</v>
      </c>
      <c r="AL20" s="562">
        <f>ตารางคะแนนV3!$AA$39</f>
        <v>0</v>
      </c>
      <c r="AM20" s="562">
        <f>ตารางคะแนนV3!$AA$40</f>
        <v>0</v>
      </c>
      <c r="AN20" s="562">
        <f>ตารางคะแนนV3!$AA$41</f>
        <v>0</v>
      </c>
      <c r="AO20" s="562">
        <f>ตารางคะแนนV3!$AA$42</f>
        <v>0</v>
      </c>
      <c r="AP20" s="562">
        <f>ตารางคะแนนV3!$AA$43</f>
        <v>0</v>
      </c>
      <c r="AQ20" s="562">
        <f>ตารางคะแนนV3!$AA$44</f>
        <v>0.5</v>
      </c>
      <c r="AR20" s="562">
        <f>ตารางคะแนนV3!$AA$45</f>
        <v>0.5</v>
      </c>
      <c r="AS20" s="562">
        <f>ตารางคะแนนV3!$AA$46</f>
        <v>0.5</v>
      </c>
      <c r="AT20" s="562">
        <f>ตารางคะแนนV3!$AA$47</f>
        <v>0.5</v>
      </c>
      <c r="AU20" s="562">
        <f>ตารางคะแนนV3!$AA$48</f>
        <v>0.5</v>
      </c>
      <c r="AV20" s="562">
        <f>ตารางคะแนนV3!$AA$49</f>
        <v>0.5</v>
      </c>
      <c r="AW20" s="562">
        <f>ตารางคะแนนV3!$AA$50</f>
        <v>0.5</v>
      </c>
      <c r="AX20" s="562">
        <f>ตารางคะแนนV3!$AA$51</f>
        <v>0.5</v>
      </c>
      <c r="AY20" s="562">
        <f>ตารางคะแนนV3!$AA$52</f>
        <v>0.5</v>
      </c>
      <c r="AZ20" s="562">
        <f>ตารางคะแนนV3!$AA$53</f>
        <v>0.5</v>
      </c>
      <c r="BA20" s="562">
        <f>ตารางคะแนนV3!$AA$54</f>
        <v>0.5</v>
      </c>
      <c r="BB20" s="562">
        <f>ตารางคะแนนV3!$AA$55</f>
        <v>0.5</v>
      </c>
      <c r="BC20" s="562">
        <f>ตารางคะแนนV3!$AA$56</f>
        <v>0</v>
      </c>
      <c r="BD20" s="562">
        <f>ตารางคะแนนV3!$AA$57</f>
        <v>0</v>
      </c>
      <c r="BE20" s="562">
        <f>ตารางคะแนนV3!$AA$58</f>
        <v>0.5</v>
      </c>
      <c r="BF20" s="562">
        <f>ตารางคะแนนV3!$AA$59</f>
        <v>0.5</v>
      </c>
      <c r="BG20" s="562">
        <f>ตารางคะแนนV3!$AA$60</f>
        <v>0</v>
      </c>
      <c r="BH20" s="562">
        <f>ตารางคะแนนV3!$AA$61</f>
        <v>0.5</v>
      </c>
      <c r="BI20" s="562">
        <f>ตารางคะแนนV3!$AA$62</f>
        <v>0</v>
      </c>
      <c r="BJ20" s="562">
        <f>ตารางคะแนนV3!$AA$63</f>
        <v>0.5</v>
      </c>
      <c r="BK20" s="562">
        <f>ตารางคะแนนV3!$AA$64</f>
        <v>0.5</v>
      </c>
      <c r="BL20" s="562">
        <f>ตารางคะแนนV3!$AA$65</f>
        <v>0</v>
      </c>
      <c r="BM20" s="562">
        <f>ตารางคะแนนV3!$AA$66</f>
        <v>0</v>
      </c>
      <c r="BN20" s="562">
        <f>ตารางคะแนนV3!$AA$67</f>
        <v>0.5</v>
      </c>
      <c r="BO20" s="562">
        <f>ตารางคะแนนV3!$AA$68</f>
        <v>0</v>
      </c>
      <c r="BP20" s="562">
        <f>ตารางคะแนนV3!$AA$69</f>
        <v>0</v>
      </c>
      <c r="BQ20" s="562">
        <f>ตารางคะแนนV3!$AA$70</f>
        <v>0</v>
      </c>
      <c r="BR20" s="562">
        <f>ตารางคะแนนV3!$AA$71</f>
        <v>0</v>
      </c>
      <c r="BS20" s="562">
        <f>ตารางคะแนนV3!$AA$72</f>
        <v>0.5</v>
      </c>
      <c r="BT20" s="562">
        <f>ตารางคะแนนV3!$AA$73</f>
        <v>0</v>
      </c>
      <c r="BU20" s="562">
        <f>ตารางคะแนนV3!$AA$74</f>
        <v>0.5</v>
      </c>
      <c r="BV20" s="562">
        <f>ตารางคะแนนV3!$AA$75</f>
        <v>0.5</v>
      </c>
      <c r="BW20" s="562">
        <f>ตารางคะแนนV3!$AA$76</f>
        <v>0.5</v>
      </c>
      <c r="BX20" s="562">
        <f>ตารางคะแนนV3!$AA$77</f>
        <v>0.5</v>
      </c>
      <c r="BY20" s="562">
        <f>ตารางคะแนนV3!$AA$78</f>
        <v>0</v>
      </c>
      <c r="BZ20" s="562">
        <f>ตารางคะแนนV3!$AA$79</f>
        <v>0.5</v>
      </c>
      <c r="CA20" s="562">
        <f>ตารางคะแนนV3!$AA$80</f>
        <v>0.5</v>
      </c>
      <c r="CB20" s="562">
        <f>ตารางคะแนนV3!$AA$81</f>
        <v>0.5</v>
      </c>
      <c r="CC20" s="562">
        <f>ตารางคะแนนV3!$AA$82</f>
        <v>0</v>
      </c>
      <c r="CD20" s="562">
        <f>ตารางคะแนนV3!$AA$83</f>
        <v>0.5</v>
      </c>
      <c r="CE20" s="562">
        <f>ตารางคะแนนV3!$AA$84</f>
        <v>0</v>
      </c>
      <c r="CF20" s="562">
        <f>ตารางคะแนนV3!$AA$85</f>
        <v>0.5</v>
      </c>
      <c r="CG20" s="562">
        <f>ตารางคะแนนV3!$AA$86</f>
        <v>0</v>
      </c>
      <c r="CH20" s="562">
        <f>ตารางคะแนนV3!$AA$87</f>
        <v>0.5</v>
      </c>
      <c r="CI20" s="562">
        <f>ตารางคะแนนV3!$AA$88</f>
        <v>0.5</v>
      </c>
      <c r="CJ20" s="562">
        <f>ตารางคะแนนV3!$AA$89</f>
        <v>0.5</v>
      </c>
      <c r="CK20" s="562">
        <f>ตารางคะแนนV3!$AA$90</f>
        <v>0.5</v>
      </c>
      <c r="CL20" s="562">
        <f>ตารางคะแนนV3!$AA$91</f>
        <v>0.5</v>
      </c>
      <c r="CM20" s="562">
        <f>ตารางคะแนนV3!$AA$92</f>
        <v>0.5</v>
      </c>
      <c r="CN20" s="562">
        <f>ตารางคะแนนV3!$AA$93</f>
        <v>0.5</v>
      </c>
      <c r="CO20" s="563">
        <f>ตารางคะแนนV3!$AA$94</f>
        <v>0</v>
      </c>
    </row>
    <row r="21" spans="2:93" s="516" customFormat="1" ht="23.4" thickBot="1" x14ac:dyDescent="0.7">
      <c r="B21" s="566" t="s">
        <v>268</v>
      </c>
      <c r="C21" s="567"/>
      <c r="D21" s="567"/>
      <c r="E21" s="580">
        <v>1</v>
      </c>
      <c r="F21" s="581" t="str">
        <f>ตารางคะแนนV3!$AC$7</f>
        <v>1</v>
      </c>
      <c r="G21" s="582" t="str">
        <f>ตารางคะแนนV3!$AC$8</f>
        <v>1</v>
      </c>
      <c r="H21" s="582" t="str">
        <f>ตารางคะแนนV3!$AC$9</f>
        <v>1</v>
      </c>
      <c r="I21" s="582" t="str">
        <f>ตารางคะแนนV3!$AC$10</f>
        <v>1</v>
      </c>
      <c r="J21" s="582" t="str">
        <f>ตารางคะแนนV3!$AC$11</f>
        <v>1</v>
      </c>
      <c r="K21" s="582" t="str">
        <f>ตารางคะแนนV3!$AC$12</f>
        <v>1</v>
      </c>
      <c r="L21" s="582" t="str">
        <f>ตารางคะแนนV3!$AC$13</f>
        <v>0</v>
      </c>
      <c r="M21" s="582" t="str">
        <f>ตารางคะแนนV3!$AC$14</f>
        <v>0</v>
      </c>
      <c r="N21" s="582" t="str">
        <f>ตารางคะแนนV3!$AC$15</f>
        <v>1</v>
      </c>
      <c r="O21" s="582" t="str">
        <f>ตารางคะแนนV3!$AC$16</f>
        <v>1</v>
      </c>
      <c r="P21" s="582" t="str">
        <f>ตารางคะแนนV3!$AC$17</f>
        <v>1</v>
      </c>
      <c r="Q21" s="582" t="str">
        <f>ตารางคะแนนV3!$AC$18</f>
        <v>1</v>
      </c>
      <c r="R21" s="582" t="str">
        <f>ตารางคะแนนV3!$AC$19</f>
        <v>0</v>
      </c>
      <c r="S21" s="582" t="str">
        <f>ตารางคะแนนV3!$AC$20</f>
        <v>1</v>
      </c>
      <c r="T21" s="582" t="str">
        <f>ตารางคะแนนV3!$AC$21</f>
        <v>1</v>
      </c>
      <c r="U21" s="582" t="str">
        <f>ตารางคะแนนV3!$AC$22</f>
        <v>1</v>
      </c>
      <c r="V21" s="582" t="str">
        <f>ตารางคะแนนV3!$AC$23</f>
        <v>1</v>
      </c>
      <c r="W21" s="582" t="str">
        <f>ตารางคะแนนV3!$AC$24</f>
        <v>0</v>
      </c>
      <c r="X21" s="582" t="str">
        <f>ตารางคะแนนV3!$AC$25</f>
        <v>0</v>
      </c>
      <c r="Y21" s="582" t="str">
        <f>ตารางคะแนนV3!$AC$26</f>
        <v>1</v>
      </c>
      <c r="Z21" s="582" t="str">
        <f>ตารางคะแนนV3!$AC$27</f>
        <v>1</v>
      </c>
      <c r="AA21" s="582" t="str">
        <f>ตารางคะแนนV3!$AC$28</f>
        <v>1</v>
      </c>
      <c r="AB21" s="582" t="str">
        <f>ตารางคะแนนV3!$AC$29</f>
        <v>1</v>
      </c>
      <c r="AC21" s="582" t="str">
        <f>ตารางคะแนนV3!$AC$30</f>
        <v>0</v>
      </c>
      <c r="AD21" s="582" t="str">
        <f>ตารางคะแนนV3!$AC$31</f>
        <v>0</v>
      </c>
      <c r="AE21" s="582" t="str">
        <f>ตารางคะแนนV3!$AC$32</f>
        <v>0</v>
      </c>
      <c r="AF21" s="582" t="str">
        <f>ตารางคะแนนV3!$AC$33</f>
        <v>1</v>
      </c>
      <c r="AG21" s="582" t="str">
        <f>ตารางคะแนนV3!$AC$34</f>
        <v>1</v>
      </c>
      <c r="AH21" s="582" t="str">
        <f>ตารางคะแนนV3!$AC$35</f>
        <v>1</v>
      </c>
      <c r="AI21" s="582" t="str">
        <f>ตารางคะแนนV3!$AC$36</f>
        <v>1</v>
      </c>
      <c r="AJ21" s="582" t="str">
        <f>ตารางคะแนนV3!$AC$37</f>
        <v>1</v>
      </c>
      <c r="AK21" s="582" t="str">
        <f>ตารางคะแนนV3!$AC$38</f>
        <v>1</v>
      </c>
      <c r="AL21" s="582" t="str">
        <f>ตารางคะแนนV3!$AC$39</f>
        <v>1</v>
      </c>
      <c r="AM21" s="582" t="str">
        <f>ตารางคะแนนV3!$AC$40</f>
        <v>0</v>
      </c>
      <c r="AN21" s="582" t="str">
        <f>ตารางคะแนนV3!$AC$41</f>
        <v>1</v>
      </c>
      <c r="AO21" s="582" t="str">
        <f>ตารางคะแนนV3!$AC$42</f>
        <v>1</v>
      </c>
      <c r="AP21" s="582" t="str">
        <f>ตารางคะแนนV3!$AC$43</f>
        <v>1</v>
      </c>
      <c r="AQ21" s="582" t="str">
        <f>ตารางคะแนนV3!$AC$44</f>
        <v>1</v>
      </c>
      <c r="AR21" s="582" t="str">
        <f>ตารางคะแนนV3!$AC$45</f>
        <v>1</v>
      </c>
      <c r="AS21" s="582" t="str">
        <f>ตารางคะแนนV3!$AC$46</f>
        <v>1</v>
      </c>
      <c r="AT21" s="582" t="str">
        <f>ตารางคะแนนV3!$AC$47</f>
        <v>1</v>
      </c>
      <c r="AU21" s="582" t="str">
        <f>ตารางคะแนนV3!$AC$48</f>
        <v>1</v>
      </c>
      <c r="AV21" s="582" t="str">
        <f>ตารางคะแนนV3!$AC$49</f>
        <v>1</v>
      </c>
      <c r="AW21" s="582" t="str">
        <f>ตารางคะแนนV3!$AC$50</f>
        <v>1</v>
      </c>
      <c r="AX21" s="582" t="str">
        <f>ตารางคะแนนV3!$AC$51</f>
        <v>1</v>
      </c>
      <c r="AY21" s="582" t="str">
        <f>ตารางคะแนนV3!$AC$52</f>
        <v>1</v>
      </c>
      <c r="AZ21" s="582" t="str">
        <f>ตารางคะแนนV3!$AC$53</f>
        <v>1</v>
      </c>
      <c r="BA21" s="582" t="str">
        <f>ตารางคะแนนV3!$AC$54</f>
        <v>1</v>
      </c>
      <c r="BB21" s="582" t="str">
        <f>ตารางคะแนนV3!$AC$55</f>
        <v>1</v>
      </c>
      <c r="BC21" s="582" t="str">
        <f>ตารางคะแนนV3!$AC$56</f>
        <v>1</v>
      </c>
      <c r="BD21" s="582" t="str">
        <f>ตารางคะแนนV3!$AC$57</f>
        <v>0</v>
      </c>
      <c r="BE21" s="582" t="str">
        <f>ตารางคะแนนV3!$AC$58</f>
        <v>1</v>
      </c>
      <c r="BF21" s="582" t="str">
        <f>ตารางคะแนนV3!$AC$59</f>
        <v>1</v>
      </c>
      <c r="BG21" s="582" t="str">
        <f>ตารางคะแนนV3!$AC$60</f>
        <v>0</v>
      </c>
      <c r="BH21" s="582" t="str">
        <f>ตารางคะแนนV3!$AC$61</f>
        <v>1</v>
      </c>
      <c r="BI21" s="582" t="str">
        <f>ตารางคะแนนV3!$AC$62</f>
        <v>1</v>
      </c>
      <c r="BJ21" s="582" t="str">
        <f>ตารางคะแนนV3!$AC$63</f>
        <v>1</v>
      </c>
      <c r="BK21" s="582" t="str">
        <f>ตารางคะแนนV3!$AC$64</f>
        <v>1</v>
      </c>
      <c r="BL21" s="582" t="str">
        <f>ตารางคะแนนV3!$AC$65</f>
        <v>0</v>
      </c>
      <c r="BM21" s="582" t="str">
        <f>ตารางคะแนนV3!$AC$66</f>
        <v>0</v>
      </c>
      <c r="BN21" s="582" t="str">
        <f>ตารางคะแนนV3!$AC$67</f>
        <v>0</v>
      </c>
      <c r="BO21" s="582" t="str">
        <f>ตารางคะแนนV3!$AC$68</f>
        <v>1</v>
      </c>
      <c r="BP21" s="582" t="str">
        <f>ตารางคะแนนV3!$AC$69</f>
        <v>1</v>
      </c>
      <c r="BQ21" s="582" t="str">
        <f>ตารางคะแนนV3!$AC$70</f>
        <v>1</v>
      </c>
      <c r="BR21" s="582" t="str">
        <f>ตารางคะแนนV3!$AC$71</f>
        <v>1</v>
      </c>
      <c r="BS21" s="582" t="str">
        <f>ตารางคะแนนV3!$AC$72</f>
        <v>1</v>
      </c>
      <c r="BT21" s="582" t="str">
        <f>ตารางคะแนนV3!$AC$73</f>
        <v>1</v>
      </c>
      <c r="BU21" s="582" t="str">
        <f>ตารางคะแนนV3!$AC$74</f>
        <v>1</v>
      </c>
      <c r="BV21" s="582" t="str">
        <f>ตารางคะแนนV3!$AC$75</f>
        <v>0</v>
      </c>
      <c r="BW21" s="582" t="str">
        <f>ตารางคะแนนV3!$AC$76</f>
        <v>0</v>
      </c>
      <c r="BX21" s="582" t="str">
        <f>ตารางคะแนนV3!$AC$77</f>
        <v>1</v>
      </c>
      <c r="BY21" s="582" t="str">
        <f>ตารางคะแนนV3!$AC$78</f>
        <v>1</v>
      </c>
      <c r="BZ21" s="582" t="str">
        <f>ตารางคะแนนV3!$AC$79</f>
        <v>0</v>
      </c>
      <c r="CA21" s="582" t="str">
        <f>ตารางคะแนนV3!$AC$80</f>
        <v>1</v>
      </c>
      <c r="CB21" s="582" t="str">
        <f>ตารางคะแนนV3!$AC$81</f>
        <v>0</v>
      </c>
      <c r="CC21" s="582" t="str">
        <f>ตารางคะแนนV3!$AC$82</f>
        <v>0</v>
      </c>
      <c r="CD21" s="582" t="str">
        <f>ตารางคะแนนV3!$AC$83</f>
        <v>1</v>
      </c>
      <c r="CE21" s="582" t="str">
        <f>ตารางคะแนนV3!$AC$84</f>
        <v>1</v>
      </c>
      <c r="CF21" s="582" t="str">
        <f>ตารางคะแนนV3!$AC$85</f>
        <v>0</v>
      </c>
      <c r="CG21" s="582" t="str">
        <f>ตารางคะแนนV3!$AC$86</f>
        <v>1</v>
      </c>
      <c r="CH21" s="582" t="str">
        <f>ตารางคะแนนV3!$AC$87</f>
        <v>1</v>
      </c>
      <c r="CI21" s="582" t="str">
        <f>ตารางคะแนนV3!$AC$88</f>
        <v>1</v>
      </c>
      <c r="CJ21" s="582" t="str">
        <f>ตารางคะแนนV3!$AC$89</f>
        <v>1</v>
      </c>
      <c r="CK21" s="582" t="str">
        <f>ตารางคะแนนV3!$AC$90</f>
        <v>0</v>
      </c>
      <c r="CL21" s="582" t="str">
        <f>ตารางคะแนนV3!$AC$91</f>
        <v>1</v>
      </c>
      <c r="CM21" s="582" t="str">
        <f>ตารางคะแนนV3!$AC$92</f>
        <v>1</v>
      </c>
      <c r="CN21" s="582" t="str">
        <f>ตารางคะแนนV3!$AC$93</f>
        <v>1</v>
      </c>
      <c r="CO21" s="583" t="str">
        <f>ตารางคะแนนV3!$AC$94</f>
        <v>1</v>
      </c>
    </row>
    <row r="22" spans="2:93" ht="22.5" customHeight="1" thickBot="1" x14ac:dyDescent="0.7">
      <c r="B22" s="588" t="s">
        <v>274</v>
      </c>
      <c r="C22" s="589"/>
      <c r="D22" s="589"/>
      <c r="E22" s="590">
        <f>SUM(E23+E31+E32)</f>
        <v>5</v>
      </c>
      <c r="F22" s="591">
        <f>SUM(F23+F31+F32)</f>
        <v>5</v>
      </c>
      <c r="G22" s="591">
        <f t="shared" ref="G22:H22" si="8">SUM(G23+G31+G32)</f>
        <v>3</v>
      </c>
      <c r="H22" s="591">
        <f t="shared" si="8"/>
        <v>3</v>
      </c>
      <c r="I22" s="591">
        <f t="shared" ref="G22:BR22" si="9">SUM(I23+I31+I32)</f>
        <v>4</v>
      </c>
      <c r="J22" s="591">
        <f t="shared" si="9"/>
        <v>3</v>
      </c>
      <c r="K22" s="591">
        <f t="shared" si="9"/>
        <v>5</v>
      </c>
      <c r="L22" s="591">
        <f t="shared" si="9"/>
        <v>5</v>
      </c>
      <c r="M22" s="591">
        <f t="shared" si="9"/>
        <v>4</v>
      </c>
      <c r="N22" s="591">
        <f t="shared" si="9"/>
        <v>4</v>
      </c>
      <c r="O22" s="591">
        <f t="shared" si="9"/>
        <v>5</v>
      </c>
      <c r="P22" s="591">
        <f t="shared" si="9"/>
        <v>5</v>
      </c>
      <c r="Q22" s="591">
        <f t="shared" si="9"/>
        <v>4</v>
      </c>
      <c r="R22" s="591">
        <f t="shared" si="9"/>
        <v>5</v>
      </c>
      <c r="S22" s="591">
        <f t="shared" si="9"/>
        <v>5</v>
      </c>
      <c r="T22" s="591">
        <f t="shared" si="9"/>
        <v>5</v>
      </c>
      <c r="U22" s="591">
        <f t="shared" si="9"/>
        <v>4</v>
      </c>
      <c r="V22" s="591">
        <f t="shared" si="9"/>
        <v>5</v>
      </c>
      <c r="W22" s="591">
        <f t="shared" si="9"/>
        <v>4</v>
      </c>
      <c r="X22" s="591">
        <f t="shared" si="9"/>
        <v>4</v>
      </c>
      <c r="Y22" s="591">
        <f t="shared" si="9"/>
        <v>2.5</v>
      </c>
      <c r="Z22" s="591">
        <f t="shared" si="9"/>
        <v>5</v>
      </c>
      <c r="AA22" s="591">
        <f t="shared" si="9"/>
        <v>5</v>
      </c>
      <c r="AB22" s="591">
        <f t="shared" si="9"/>
        <v>5</v>
      </c>
      <c r="AC22" s="591">
        <f t="shared" si="9"/>
        <v>5</v>
      </c>
      <c r="AD22" s="591">
        <f t="shared" si="9"/>
        <v>3</v>
      </c>
      <c r="AE22" s="591">
        <f t="shared" si="9"/>
        <v>4</v>
      </c>
      <c r="AF22" s="591">
        <f t="shared" si="9"/>
        <v>5</v>
      </c>
      <c r="AG22" s="591">
        <f t="shared" si="9"/>
        <v>5</v>
      </c>
      <c r="AH22" s="591">
        <f t="shared" si="9"/>
        <v>5</v>
      </c>
      <c r="AI22" s="591">
        <f t="shared" si="9"/>
        <v>5</v>
      </c>
      <c r="AJ22" s="591">
        <f t="shared" si="9"/>
        <v>5</v>
      </c>
      <c r="AK22" s="591">
        <f t="shared" si="9"/>
        <v>3</v>
      </c>
      <c r="AL22" s="591">
        <f t="shared" si="9"/>
        <v>4</v>
      </c>
      <c r="AM22" s="591">
        <f t="shared" si="9"/>
        <v>5</v>
      </c>
      <c r="AN22" s="591">
        <f t="shared" si="9"/>
        <v>5</v>
      </c>
      <c r="AO22" s="591">
        <f t="shared" si="9"/>
        <v>4</v>
      </c>
      <c r="AP22" s="591">
        <f t="shared" si="9"/>
        <v>4</v>
      </c>
      <c r="AQ22" s="591">
        <f t="shared" si="9"/>
        <v>4</v>
      </c>
      <c r="AR22" s="591">
        <f t="shared" si="9"/>
        <v>5</v>
      </c>
      <c r="AS22" s="591">
        <f t="shared" si="9"/>
        <v>3</v>
      </c>
      <c r="AT22" s="591">
        <f t="shared" si="9"/>
        <v>5</v>
      </c>
      <c r="AU22" s="591">
        <f t="shared" si="9"/>
        <v>5</v>
      </c>
      <c r="AV22" s="591">
        <f t="shared" si="9"/>
        <v>5</v>
      </c>
      <c r="AW22" s="591">
        <f t="shared" si="9"/>
        <v>4</v>
      </c>
      <c r="AX22" s="591">
        <f t="shared" si="9"/>
        <v>5</v>
      </c>
      <c r="AY22" s="591">
        <f t="shared" si="9"/>
        <v>5</v>
      </c>
      <c r="AZ22" s="591">
        <f t="shared" si="9"/>
        <v>4</v>
      </c>
      <c r="BA22" s="591">
        <f t="shared" si="9"/>
        <v>5</v>
      </c>
      <c r="BB22" s="591">
        <f t="shared" si="9"/>
        <v>4</v>
      </c>
      <c r="BC22" s="591">
        <f t="shared" si="9"/>
        <v>3</v>
      </c>
      <c r="BD22" s="591">
        <f t="shared" si="9"/>
        <v>4</v>
      </c>
      <c r="BE22" s="591">
        <f t="shared" si="9"/>
        <v>4</v>
      </c>
      <c r="BF22" s="591">
        <f t="shared" si="9"/>
        <v>5</v>
      </c>
      <c r="BG22" s="591">
        <f t="shared" si="9"/>
        <v>4</v>
      </c>
      <c r="BH22" s="591">
        <f t="shared" si="9"/>
        <v>4</v>
      </c>
      <c r="BI22" s="591">
        <f t="shared" si="9"/>
        <v>4</v>
      </c>
      <c r="BJ22" s="591">
        <f t="shared" si="9"/>
        <v>4.5</v>
      </c>
      <c r="BK22" s="591">
        <f t="shared" si="9"/>
        <v>5</v>
      </c>
      <c r="BL22" s="591">
        <f t="shared" si="9"/>
        <v>4</v>
      </c>
      <c r="BM22" s="591">
        <f t="shared" si="9"/>
        <v>3</v>
      </c>
      <c r="BN22" s="591">
        <f t="shared" si="9"/>
        <v>4</v>
      </c>
      <c r="BO22" s="591">
        <f t="shared" si="9"/>
        <v>4</v>
      </c>
      <c r="BP22" s="591">
        <f t="shared" si="9"/>
        <v>5</v>
      </c>
      <c r="BQ22" s="591">
        <f t="shared" si="9"/>
        <v>4</v>
      </c>
      <c r="BR22" s="591">
        <f t="shared" si="9"/>
        <v>4</v>
      </c>
      <c r="BS22" s="591">
        <f t="shared" ref="BS22:CO22" si="10">SUM(BS23+BS31+BS32)</f>
        <v>3</v>
      </c>
      <c r="BT22" s="591">
        <f t="shared" si="10"/>
        <v>4</v>
      </c>
      <c r="BU22" s="591">
        <f t="shared" si="10"/>
        <v>5</v>
      </c>
      <c r="BV22" s="591">
        <f t="shared" si="10"/>
        <v>5</v>
      </c>
      <c r="BW22" s="591">
        <f t="shared" si="10"/>
        <v>4</v>
      </c>
      <c r="BX22" s="591">
        <f t="shared" si="10"/>
        <v>4</v>
      </c>
      <c r="BY22" s="591">
        <f t="shared" si="10"/>
        <v>3</v>
      </c>
      <c r="BZ22" s="591">
        <f t="shared" si="10"/>
        <v>5</v>
      </c>
      <c r="CA22" s="591">
        <f t="shared" si="10"/>
        <v>5</v>
      </c>
      <c r="CB22" s="591">
        <f t="shared" si="10"/>
        <v>3</v>
      </c>
      <c r="CC22" s="591">
        <f t="shared" si="10"/>
        <v>4</v>
      </c>
      <c r="CD22" s="591">
        <f t="shared" si="10"/>
        <v>5</v>
      </c>
      <c r="CE22" s="591">
        <f t="shared" si="10"/>
        <v>5</v>
      </c>
      <c r="CF22" s="591">
        <f t="shared" si="10"/>
        <v>5</v>
      </c>
      <c r="CG22" s="591">
        <f t="shared" si="10"/>
        <v>5</v>
      </c>
      <c r="CH22" s="591">
        <f t="shared" si="10"/>
        <v>5</v>
      </c>
      <c r="CI22" s="591">
        <f t="shared" si="10"/>
        <v>5</v>
      </c>
      <c r="CJ22" s="591">
        <f t="shared" si="10"/>
        <v>4</v>
      </c>
      <c r="CK22" s="591">
        <f t="shared" si="10"/>
        <v>5</v>
      </c>
      <c r="CL22" s="591">
        <f t="shared" si="10"/>
        <v>4</v>
      </c>
      <c r="CM22" s="591">
        <f t="shared" si="10"/>
        <v>5</v>
      </c>
      <c r="CN22" s="591">
        <f t="shared" si="10"/>
        <v>4</v>
      </c>
      <c r="CO22" s="592">
        <f t="shared" si="10"/>
        <v>4</v>
      </c>
    </row>
    <row r="23" spans="2:93" s="481" customFormat="1" ht="26.4" thickBot="1" x14ac:dyDescent="0.7">
      <c r="B23" s="593" t="s">
        <v>528</v>
      </c>
      <c r="C23" s="594"/>
      <c r="D23" s="594"/>
      <c r="E23" s="595">
        <v>2</v>
      </c>
      <c r="F23" s="629">
        <f>IF(F30&gt;=2,2,F30)</f>
        <v>2</v>
      </c>
      <c r="G23" s="624">
        <f t="shared" ref="G23:BR23" si="11">IF(G30&gt;=2,2,G30)</f>
        <v>2</v>
      </c>
      <c r="H23" s="624">
        <f t="shared" si="11"/>
        <v>2</v>
      </c>
      <c r="I23" s="624">
        <f t="shared" si="11"/>
        <v>2</v>
      </c>
      <c r="J23" s="624">
        <f t="shared" si="11"/>
        <v>2</v>
      </c>
      <c r="K23" s="624">
        <f t="shared" si="11"/>
        <v>2</v>
      </c>
      <c r="L23" s="624">
        <f t="shared" si="11"/>
        <v>2</v>
      </c>
      <c r="M23" s="624">
        <f t="shared" si="11"/>
        <v>2</v>
      </c>
      <c r="N23" s="624">
        <f t="shared" si="11"/>
        <v>2</v>
      </c>
      <c r="O23" s="624">
        <f t="shared" si="11"/>
        <v>2</v>
      </c>
      <c r="P23" s="624">
        <f t="shared" si="11"/>
        <v>2</v>
      </c>
      <c r="Q23" s="624">
        <f t="shared" si="11"/>
        <v>2</v>
      </c>
      <c r="R23" s="624">
        <f t="shared" si="11"/>
        <v>2</v>
      </c>
      <c r="S23" s="624">
        <f t="shared" si="11"/>
        <v>2</v>
      </c>
      <c r="T23" s="624">
        <f t="shared" si="11"/>
        <v>2</v>
      </c>
      <c r="U23" s="624">
        <f t="shared" si="11"/>
        <v>2</v>
      </c>
      <c r="V23" s="624">
        <f t="shared" si="11"/>
        <v>2</v>
      </c>
      <c r="W23" s="624">
        <f t="shared" si="11"/>
        <v>2</v>
      </c>
      <c r="X23" s="624">
        <f t="shared" si="11"/>
        <v>2</v>
      </c>
      <c r="Y23" s="624">
        <f t="shared" si="11"/>
        <v>1.5</v>
      </c>
      <c r="Z23" s="624">
        <f t="shared" si="11"/>
        <v>2</v>
      </c>
      <c r="AA23" s="624">
        <f t="shared" si="11"/>
        <v>2</v>
      </c>
      <c r="AB23" s="624">
        <f t="shared" si="11"/>
        <v>2</v>
      </c>
      <c r="AC23" s="624">
        <f t="shared" si="11"/>
        <v>2</v>
      </c>
      <c r="AD23" s="624">
        <f t="shared" si="11"/>
        <v>1</v>
      </c>
      <c r="AE23" s="624">
        <f t="shared" si="11"/>
        <v>2</v>
      </c>
      <c r="AF23" s="624">
        <f t="shared" si="11"/>
        <v>2</v>
      </c>
      <c r="AG23" s="624">
        <f t="shared" si="11"/>
        <v>2</v>
      </c>
      <c r="AH23" s="624">
        <f t="shared" si="11"/>
        <v>2</v>
      </c>
      <c r="AI23" s="624">
        <f t="shared" si="11"/>
        <v>2</v>
      </c>
      <c r="AJ23" s="624">
        <f t="shared" si="11"/>
        <v>2</v>
      </c>
      <c r="AK23" s="624">
        <f t="shared" si="11"/>
        <v>2</v>
      </c>
      <c r="AL23" s="624">
        <f t="shared" si="11"/>
        <v>2</v>
      </c>
      <c r="AM23" s="624">
        <f t="shared" si="11"/>
        <v>2</v>
      </c>
      <c r="AN23" s="624">
        <f t="shared" si="11"/>
        <v>2</v>
      </c>
      <c r="AO23" s="624">
        <f t="shared" si="11"/>
        <v>2</v>
      </c>
      <c r="AP23" s="624">
        <f t="shared" si="11"/>
        <v>2</v>
      </c>
      <c r="AQ23" s="624">
        <f t="shared" si="11"/>
        <v>2</v>
      </c>
      <c r="AR23" s="624">
        <f t="shared" si="11"/>
        <v>2</v>
      </c>
      <c r="AS23" s="624">
        <f t="shared" si="11"/>
        <v>2</v>
      </c>
      <c r="AT23" s="624">
        <f t="shared" si="11"/>
        <v>2</v>
      </c>
      <c r="AU23" s="624">
        <f t="shared" si="11"/>
        <v>2</v>
      </c>
      <c r="AV23" s="624">
        <f t="shared" si="11"/>
        <v>2</v>
      </c>
      <c r="AW23" s="624">
        <f t="shared" si="11"/>
        <v>2</v>
      </c>
      <c r="AX23" s="624">
        <f t="shared" si="11"/>
        <v>2</v>
      </c>
      <c r="AY23" s="624">
        <f t="shared" si="11"/>
        <v>2</v>
      </c>
      <c r="AZ23" s="624">
        <f t="shared" si="11"/>
        <v>2</v>
      </c>
      <c r="BA23" s="624">
        <f t="shared" si="11"/>
        <v>2</v>
      </c>
      <c r="BB23" s="624">
        <f t="shared" si="11"/>
        <v>2</v>
      </c>
      <c r="BC23" s="624">
        <f t="shared" si="11"/>
        <v>1</v>
      </c>
      <c r="BD23" s="624">
        <f t="shared" si="11"/>
        <v>2</v>
      </c>
      <c r="BE23" s="624">
        <f t="shared" si="11"/>
        <v>1</v>
      </c>
      <c r="BF23" s="624">
        <f t="shared" si="11"/>
        <v>2</v>
      </c>
      <c r="BG23" s="624">
        <f t="shared" si="11"/>
        <v>2</v>
      </c>
      <c r="BH23" s="624">
        <f t="shared" si="11"/>
        <v>2</v>
      </c>
      <c r="BI23" s="624">
        <f t="shared" si="11"/>
        <v>1</v>
      </c>
      <c r="BJ23" s="624">
        <f t="shared" si="11"/>
        <v>1.5</v>
      </c>
      <c r="BK23" s="624">
        <f t="shared" si="11"/>
        <v>2</v>
      </c>
      <c r="BL23" s="624">
        <f t="shared" si="11"/>
        <v>2</v>
      </c>
      <c r="BM23" s="624">
        <f t="shared" si="11"/>
        <v>2</v>
      </c>
      <c r="BN23" s="624">
        <f t="shared" si="11"/>
        <v>2</v>
      </c>
      <c r="BO23" s="624">
        <f t="shared" si="11"/>
        <v>2</v>
      </c>
      <c r="BP23" s="624">
        <f t="shared" si="11"/>
        <v>2</v>
      </c>
      <c r="BQ23" s="624">
        <f t="shared" si="11"/>
        <v>1</v>
      </c>
      <c r="BR23" s="624">
        <f t="shared" si="11"/>
        <v>2</v>
      </c>
      <c r="BS23" s="624">
        <f t="shared" ref="BS23:CO23" si="12">IF(BS30&gt;=2,2,BS30)</f>
        <v>2</v>
      </c>
      <c r="BT23" s="624">
        <f t="shared" si="12"/>
        <v>1</v>
      </c>
      <c r="BU23" s="624">
        <f t="shared" si="12"/>
        <v>2</v>
      </c>
      <c r="BV23" s="624">
        <f t="shared" si="12"/>
        <v>2</v>
      </c>
      <c r="BW23" s="624">
        <f t="shared" si="12"/>
        <v>2</v>
      </c>
      <c r="BX23" s="624">
        <f t="shared" si="12"/>
        <v>2</v>
      </c>
      <c r="BY23" s="624">
        <f t="shared" si="12"/>
        <v>2</v>
      </c>
      <c r="BZ23" s="624">
        <f t="shared" si="12"/>
        <v>2</v>
      </c>
      <c r="CA23" s="624">
        <f t="shared" si="12"/>
        <v>2</v>
      </c>
      <c r="CB23" s="624">
        <f t="shared" si="12"/>
        <v>2</v>
      </c>
      <c r="CC23" s="624">
        <f t="shared" si="12"/>
        <v>2</v>
      </c>
      <c r="CD23" s="624">
        <f t="shared" si="12"/>
        <v>2</v>
      </c>
      <c r="CE23" s="624">
        <f t="shared" si="12"/>
        <v>2</v>
      </c>
      <c r="CF23" s="624">
        <f t="shared" si="12"/>
        <v>2</v>
      </c>
      <c r="CG23" s="624">
        <f t="shared" si="12"/>
        <v>2</v>
      </c>
      <c r="CH23" s="624">
        <f t="shared" si="12"/>
        <v>2</v>
      </c>
      <c r="CI23" s="624">
        <f t="shared" si="12"/>
        <v>2</v>
      </c>
      <c r="CJ23" s="624">
        <f t="shared" si="12"/>
        <v>2</v>
      </c>
      <c r="CK23" s="624">
        <f t="shared" si="12"/>
        <v>2</v>
      </c>
      <c r="CL23" s="624">
        <f t="shared" si="12"/>
        <v>2</v>
      </c>
      <c r="CM23" s="624">
        <f t="shared" si="12"/>
        <v>2</v>
      </c>
      <c r="CN23" s="624">
        <f t="shared" si="12"/>
        <v>2</v>
      </c>
      <c r="CO23" s="625">
        <f t="shared" si="12"/>
        <v>2</v>
      </c>
    </row>
    <row r="24" spans="2:93" ht="22.5" customHeight="1" x14ac:dyDescent="0.65">
      <c r="B24" s="568" t="s">
        <v>254</v>
      </c>
      <c r="C24" s="569"/>
      <c r="D24" s="570"/>
      <c r="E24" s="584">
        <v>1</v>
      </c>
      <c r="F24" s="585">
        <f>ตารางคะแนนV3!$AE$7</f>
        <v>1</v>
      </c>
      <c r="G24" s="586">
        <f>ตารางคะแนนV3!$AE$8</f>
        <v>1</v>
      </c>
      <c r="H24" s="586">
        <f>ตารางคะแนนV3!$AE$9</f>
        <v>1</v>
      </c>
      <c r="I24" s="586">
        <f>ตารางคะแนนV3!$AE$10</f>
        <v>1</v>
      </c>
      <c r="J24" s="586">
        <f>ตารางคะแนนV3!$AE$11</f>
        <v>0</v>
      </c>
      <c r="K24" s="586">
        <f>ตารางคะแนนV3!$AE$12</f>
        <v>1</v>
      </c>
      <c r="L24" s="586">
        <f>ตารางคะแนนV3!$AE$13</f>
        <v>1</v>
      </c>
      <c r="M24" s="586">
        <f>ตารางคะแนนV3!$AE$14</f>
        <v>1</v>
      </c>
      <c r="N24" s="586">
        <f>ตารางคะแนนV3!$AE$15</f>
        <v>1</v>
      </c>
      <c r="O24" s="586">
        <f>ตารางคะแนนV3!$AE$16</f>
        <v>1</v>
      </c>
      <c r="P24" s="586">
        <f>ตารางคะแนนV3!$AE$17</f>
        <v>1</v>
      </c>
      <c r="Q24" s="586">
        <f>ตารางคะแนนV3!$AE$18</f>
        <v>1</v>
      </c>
      <c r="R24" s="586">
        <f>ตารางคะแนนV3!$AE$19</f>
        <v>0</v>
      </c>
      <c r="S24" s="586">
        <f>ตารางคะแนนV3!$AE$20</f>
        <v>1</v>
      </c>
      <c r="T24" s="586">
        <f>ตารางคะแนนV3!$AE$21</f>
        <v>1</v>
      </c>
      <c r="U24" s="586">
        <f>ตารางคะแนนV3!$AE$22</f>
        <v>1</v>
      </c>
      <c r="V24" s="586">
        <f>ตารางคะแนนV3!$AE$23</f>
        <v>1</v>
      </c>
      <c r="W24" s="586">
        <f>ตารางคะแนนV3!$AE$24</f>
        <v>0</v>
      </c>
      <c r="X24" s="586">
        <f>ตารางคะแนนV3!$AE$25</f>
        <v>1</v>
      </c>
      <c r="Y24" s="586">
        <f>ตารางคะแนนV3!$AE$26</f>
        <v>0</v>
      </c>
      <c r="Z24" s="586">
        <f>ตารางคะแนนV3!$AE$27</f>
        <v>0</v>
      </c>
      <c r="AA24" s="586">
        <f>ตารางคะแนนV3!$AE$28</f>
        <v>1</v>
      </c>
      <c r="AB24" s="586">
        <f>ตารางคะแนนV3!$AE$29</f>
        <v>1</v>
      </c>
      <c r="AC24" s="586">
        <f>ตารางคะแนนV3!$AE$30</f>
        <v>1</v>
      </c>
      <c r="AD24" s="586">
        <f>ตารางคะแนนV3!$AE$31</f>
        <v>0</v>
      </c>
      <c r="AE24" s="586">
        <f>ตารางคะแนนV3!$AE$32</f>
        <v>1</v>
      </c>
      <c r="AF24" s="586">
        <f>ตารางคะแนนV3!$AE$33</f>
        <v>1</v>
      </c>
      <c r="AG24" s="586">
        <f>ตารางคะแนนV3!$AE$34</f>
        <v>1</v>
      </c>
      <c r="AH24" s="586">
        <f>ตารางคะแนนV3!$AE$35</f>
        <v>1</v>
      </c>
      <c r="AI24" s="586">
        <f>ตารางคะแนนV3!$AE$36</f>
        <v>1</v>
      </c>
      <c r="AJ24" s="586">
        <f>ตารางคะแนนV3!$AE$37</f>
        <v>1</v>
      </c>
      <c r="AK24" s="586">
        <f>ตารางคะแนนV3!$AE$38</f>
        <v>1</v>
      </c>
      <c r="AL24" s="586">
        <f>ตารางคะแนนV3!$AE$39</f>
        <v>1</v>
      </c>
      <c r="AM24" s="586">
        <f>ตารางคะแนนV3!$AE$40</f>
        <v>1</v>
      </c>
      <c r="AN24" s="586">
        <f>ตารางคะแนนV3!$AE$41</f>
        <v>1</v>
      </c>
      <c r="AO24" s="586">
        <f>ตารางคะแนนV3!$AE$42</f>
        <v>1</v>
      </c>
      <c r="AP24" s="586">
        <f>ตารางคะแนนV3!$AE$43</f>
        <v>1</v>
      </c>
      <c r="AQ24" s="586">
        <f>ตารางคะแนนV3!$AE$44</f>
        <v>1</v>
      </c>
      <c r="AR24" s="586">
        <f>ตารางคะแนนV3!$AE$45</f>
        <v>1</v>
      </c>
      <c r="AS24" s="586">
        <f>ตารางคะแนนV3!$AE$46</f>
        <v>1</v>
      </c>
      <c r="AT24" s="586">
        <f>ตารางคะแนนV3!$AE$47</f>
        <v>1</v>
      </c>
      <c r="AU24" s="586">
        <f>ตารางคะแนนV3!$AE$48</f>
        <v>1</v>
      </c>
      <c r="AV24" s="586">
        <f>ตารางคะแนนV3!$AE$49</f>
        <v>1</v>
      </c>
      <c r="AW24" s="586">
        <f>ตารางคะแนนV3!$AE$50</f>
        <v>0</v>
      </c>
      <c r="AX24" s="586">
        <f>ตารางคะแนนV3!$AE$51</f>
        <v>1</v>
      </c>
      <c r="AY24" s="586">
        <f>ตารางคะแนนV3!$AE$52</f>
        <v>1</v>
      </c>
      <c r="AZ24" s="586">
        <f>ตารางคะแนนV3!$AE$53</f>
        <v>1</v>
      </c>
      <c r="BA24" s="586">
        <f>ตารางคะแนนV3!$AE$54</f>
        <v>1</v>
      </c>
      <c r="BB24" s="586">
        <f>ตารางคะแนนV3!$AE$55</f>
        <v>1</v>
      </c>
      <c r="BC24" s="586">
        <f>ตารางคะแนนV3!$AE$56</f>
        <v>0</v>
      </c>
      <c r="BD24" s="586">
        <f>ตารางคะแนนV3!$AE$57</f>
        <v>1</v>
      </c>
      <c r="BE24" s="586">
        <f>ตารางคะแนนV3!$AE$58</f>
        <v>0</v>
      </c>
      <c r="BF24" s="586">
        <f>ตารางคะแนนV3!$AE$59</f>
        <v>1</v>
      </c>
      <c r="BG24" s="586">
        <f>ตารางคะแนนV3!$AE$60</f>
        <v>0</v>
      </c>
      <c r="BH24" s="586">
        <f>ตารางคะแนนV3!$AE$61</f>
        <v>1</v>
      </c>
      <c r="BI24" s="586">
        <f>ตารางคะแนนV3!$AE$62</f>
        <v>0</v>
      </c>
      <c r="BJ24" s="586">
        <f>ตารางคะแนนV3!$AE$63</f>
        <v>0</v>
      </c>
      <c r="BK24" s="586">
        <f>ตารางคะแนนV3!$AE$64</f>
        <v>1</v>
      </c>
      <c r="BL24" s="586">
        <f>ตารางคะแนนV3!$AE$65</f>
        <v>1</v>
      </c>
      <c r="BM24" s="586">
        <f>ตารางคะแนนV3!$AE$66</f>
        <v>1</v>
      </c>
      <c r="BN24" s="586">
        <f>ตารางคะแนนV3!$AE$67</f>
        <v>1</v>
      </c>
      <c r="BO24" s="586">
        <f>ตารางคะแนนV3!$AE$68</f>
        <v>1</v>
      </c>
      <c r="BP24" s="586">
        <f>ตารางคะแนนV3!$AE$69</f>
        <v>1</v>
      </c>
      <c r="BQ24" s="586">
        <f>ตารางคะแนนV3!$AE$70</f>
        <v>0</v>
      </c>
      <c r="BR24" s="586">
        <f>ตารางคะแนนV3!$AE$71</f>
        <v>1</v>
      </c>
      <c r="BS24" s="586">
        <f>ตารางคะแนนV3!$AE$72</f>
        <v>1</v>
      </c>
      <c r="BT24" s="586">
        <f>ตารางคะแนนV3!$AE$73</f>
        <v>0</v>
      </c>
      <c r="BU24" s="586">
        <f>ตารางคะแนนV3!$AE$74</f>
        <v>1</v>
      </c>
      <c r="BV24" s="586">
        <f>ตารางคะแนนV3!$AE$75</f>
        <v>1</v>
      </c>
      <c r="BW24" s="586">
        <f>ตารางคะแนนV3!$AE$76</f>
        <v>1</v>
      </c>
      <c r="BX24" s="586">
        <f>ตารางคะแนนV3!$AE$77</f>
        <v>1</v>
      </c>
      <c r="BY24" s="586">
        <f>ตารางคะแนนV3!$AE$78</f>
        <v>1</v>
      </c>
      <c r="BZ24" s="586">
        <f>ตารางคะแนนV3!$AE$79</f>
        <v>1</v>
      </c>
      <c r="CA24" s="586">
        <f>ตารางคะแนนV3!$AE$80</f>
        <v>1</v>
      </c>
      <c r="CB24" s="586">
        <f>ตารางคะแนนV3!$AE$81</f>
        <v>1</v>
      </c>
      <c r="CC24" s="586">
        <f>ตารางคะแนนV3!$AE$82</f>
        <v>1</v>
      </c>
      <c r="CD24" s="586">
        <f>ตารางคะแนนV3!$AE$83</f>
        <v>1</v>
      </c>
      <c r="CE24" s="586">
        <f>ตารางคะแนนV3!$AE$84</f>
        <v>1</v>
      </c>
      <c r="CF24" s="586">
        <f>ตารางคะแนนV3!$AE$85</f>
        <v>1</v>
      </c>
      <c r="CG24" s="586">
        <f>ตารางคะแนนV3!$AE$86</f>
        <v>1</v>
      </c>
      <c r="CH24" s="586">
        <f>ตารางคะแนนV3!$AE$87</f>
        <v>1</v>
      </c>
      <c r="CI24" s="586">
        <f>ตารางคะแนนV3!$AE$88</f>
        <v>1</v>
      </c>
      <c r="CJ24" s="586">
        <f>ตารางคะแนนV3!$AE$89</f>
        <v>1</v>
      </c>
      <c r="CK24" s="586">
        <f>ตารางคะแนนV3!$AE$90</f>
        <v>1</v>
      </c>
      <c r="CL24" s="586">
        <f>ตารางคะแนนV3!$AE$91</f>
        <v>1</v>
      </c>
      <c r="CM24" s="586">
        <f>ตารางคะแนนV3!$AE$92</f>
        <v>1</v>
      </c>
      <c r="CN24" s="586">
        <f>ตารางคะแนนV3!$AE$93</f>
        <v>1</v>
      </c>
      <c r="CO24" s="587">
        <f>ตารางคะแนนV3!$AE$94</f>
        <v>1</v>
      </c>
    </row>
    <row r="25" spans="2:93" ht="22.5" customHeight="1" x14ac:dyDescent="0.65">
      <c r="B25" s="527" t="s">
        <v>258</v>
      </c>
      <c r="C25" s="528"/>
      <c r="D25" s="529"/>
      <c r="E25" s="572">
        <v>1</v>
      </c>
      <c r="F25" s="573">
        <f>ตารางคะแนนV3!$AF$7</f>
        <v>1</v>
      </c>
      <c r="G25" s="574">
        <f>ตารางคะแนนV3!$AF$8</f>
        <v>1</v>
      </c>
      <c r="H25" s="574">
        <f>ตารางคะแนนV3!$AF$9</f>
        <v>1</v>
      </c>
      <c r="I25" s="574">
        <f>ตารางคะแนนV3!$AF$10</f>
        <v>1</v>
      </c>
      <c r="J25" s="574">
        <f>ตารางคะแนนV3!$AF$11</f>
        <v>1</v>
      </c>
      <c r="K25" s="574">
        <f>ตารางคะแนนV3!$AF$12</f>
        <v>1</v>
      </c>
      <c r="L25" s="574">
        <f>ตารางคะแนนV3!$AF$13</f>
        <v>1</v>
      </c>
      <c r="M25" s="574">
        <f>ตารางคะแนนV3!$AF$14</f>
        <v>1</v>
      </c>
      <c r="N25" s="574">
        <f>ตารางคะแนนV3!$AF$15</f>
        <v>1</v>
      </c>
      <c r="O25" s="574">
        <f>ตารางคะแนนV3!$AF$16</f>
        <v>1</v>
      </c>
      <c r="P25" s="574">
        <f>ตารางคะแนนV3!$AF$17</f>
        <v>1</v>
      </c>
      <c r="Q25" s="574">
        <f>ตารางคะแนนV3!$AF$18</f>
        <v>1</v>
      </c>
      <c r="R25" s="574">
        <f>ตารางคะแนนV3!$AF$19</f>
        <v>1</v>
      </c>
      <c r="S25" s="574">
        <f>ตารางคะแนนV3!$AF$20</f>
        <v>1</v>
      </c>
      <c r="T25" s="574">
        <f>ตารางคะแนนV3!$AF$21</f>
        <v>1</v>
      </c>
      <c r="U25" s="574">
        <f>ตารางคะแนนV3!$AF$22</f>
        <v>0</v>
      </c>
      <c r="V25" s="574">
        <f>ตารางคะแนนV3!$AF$23</f>
        <v>1</v>
      </c>
      <c r="W25" s="574">
        <f>ตารางคะแนนV3!$AF$24</f>
        <v>1</v>
      </c>
      <c r="X25" s="574">
        <f>ตารางคะแนนV3!$AF$25</f>
        <v>1</v>
      </c>
      <c r="Y25" s="574">
        <f>ตารางคะแนนV3!$AF$26</f>
        <v>1</v>
      </c>
      <c r="Z25" s="574">
        <f>ตารางคะแนนV3!$AF$27</f>
        <v>1</v>
      </c>
      <c r="AA25" s="574">
        <f>ตารางคะแนนV3!$AF$28</f>
        <v>1</v>
      </c>
      <c r="AB25" s="574">
        <f>ตารางคะแนนV3!$AF$29</f>
        <v>1</v>
      </c>
      <c r="AC25" s="574">
        <f>ตารางคะแนนV3!$AF$30</f>
        <v>1</v>
      </c>
      <c r="AD25" s="574">
        <f>ตารางคะแนนV3!$AF$31</f>
        <v>1</v>
      </c>
      <c r="AE25" s="574">
        <f>ตารางคะแนนV3!$AF$32</f>
        <v>1</v>
      </c>
      <c r="AF25" s="574">
        <f>ตารางคะแนนV3!$AF$33</f>
        <v>1</v>
      </c>
      <c r="AG25" s="574">
        <f>ตารางคะแนนV3!$AF$34</f>
        <v>1</v>
      </c>
      <c r="AH25" s="574">
        <f>ตารางคะแนนV3!$AF$35</f>
        <v>1</v>
      </c>
      <c r="AI25" s="574">
        <f>ตารางคะแนนV3!$AF$36</f>
        <v>1</v>
      </c>
      <c r="AJ25" s="574">
        <f>ตารางคะแนนV3!$AF$37</f>
        <v>1</v>
      </c>
      <c r="AK25" s="574">
        <f>ตารางคะแนนV3!$AF$38</f>
        <v>1</v>
      </c>
      <c r="AL25" s="574">
        <f>ตารางคะแนนV3!$AF$39</f>
        <v>1</v>
      </c>
      <c r="AM25" s="574">
        <f>ตารางคะแนนV3!$AF$40</f>
        <v>1</v>
      </c>
      <c r="AN25" s="574">
        <f>ตารางคะแนนV3!$AF$41</f>
        <v>1</v>
      </c>
      <c r="AO25" s="574">
        <f>ตารางคะแนนV3!$AF$42</f>
        <v>1</v>
      </c>
      <c r="AP25" s="574">
        <f>ตารางคะแนนV3!$AF$43</f>
        <v>1</v>
      </c>
      <c r="AQ25" s="574">
        <f>ตารางคะแนนV3!$AF$44</f>
        <v>1</v>
      </c>
      <c r="AR25" s="574">
        <f>ตารางคะแนนV3!$AF$45</f>
        <v>1</v>
      </c>
      <c r="AS25" s="574">
        <f>ตารางคะแนนV3!$AF$46</f>
        <v>1</v>
      </c>
      <c r="AT25" s="574">
        <f>ตารางคะแนนV3!$AF$47</f>
        <v>1</v>
      </c>
      <c r="AU25" s="574">
        <f>ตารางคะแนนV3!$AF$48</f>
        <v>1</v>
      </c>
      <c r="AV25" s="574">
        <f>ตารางคะแนนV3!$AF$49</f>
        <v>1</v>
      </c>
      <c r="AW25" s="574">
        <f>ตารางคะแนนV3!$AF$50</f>
        <v>1</v>
      </c>
      <c r="AX25" s="574">
        <f>ตารางคะแนนV3!$AF$51</f>
        <v>1</v>
      </c>
      <c r="AY25" s="574">
        <f>ตารางคะแนนV3!$AF$52</f>
        <v>1</v>
      </c>
      <c r="AZ25" s="574">
        <f>ตารางคะแนนV3!$AF$53</f>
        <v>1</v>
      </c>
      <c r="BA25" s="574">
        <f>ตารางคะแนนV3!$AF$54</f>
        <v>1</v>
      </c>
      <c r="BB25" s="574">
        <f>ตารางคะแนนV3!$AF$55</f>
        <v>1</v>
      </c>
      <c r="BC25" s="574">
        <f>ตารางคะแนนV3!$AF$56</f>
        <v>1</v>
      </c>
      <c r="BD25" s="574">
        <f>ตารางคะแนนV3!$AF$57</f>
        <v>1</v>
      </c>
      <c r="BE25" s="574">
        <f>ตารางคะแนนV3!$AF$58</f>
        <v>1</v>
      </c>
      <c r="BF25" s="574">
        <f>ตารางคะแนนV3!$AF$59</f>
        <v>1</v>
      </c>
      <c r="BG25" s="574">
        <f>ตารางคะแนนV3!$AF$60</f>
        <v>1</v>
      </c>
      <c r="BH25" s="574">
        <f>ตารางคะแนนV3!$AF$61</f>
        <v>1</v>
      </c>
      <c r="BI25" s="574">
        <f>ตารางคะแนนV3!$AF$62</f>
        <v>1</v>
      </c>
      <c r="BJ25" s="574">
        <f>ตารางคะแนนV3!$AF$63</f>
        <v>1</v>
      </c>
      <c r="BK25" s="574">
        <f>ตารางคะแนนV3!$AF$64</f>
        <v>1</v>
      </c>
      <c r="BL25" s="574">
        <f>ตารางคะแนนV3!$AF$65</f>
        <v>1</v>
      </c>
      <c r="BM25" s="574">
        <f>ตารางคะแนนV3!$AF$66</f>
        <v>1</v>
      </c>
      <c r="BN25" s="574">
        <f>ตารางคะแนนV3!$AF$67</f>
        <v>1</v>
      </c>
      <c r="BO25" s="574">
        <f>ตารางคะแนนV3!$AF$68</f>
        <v>1</v>
      </c>
      <c r="BP25" s="574">
        <f>ตารางคะแนนV3!$AF$69</f>
        <v>1</v>
      </c>
      <c r="BQ25" s="574">
        <f>ตารางคะแนนV3!$AF$70</f>
        <v>1</v>
      </c>
      <c r="BR25" s="574">
        <f>ตารางคะแนนV3!$AF$71</f>
        <v>1</v>
      </c>
      <c r="BS25" s="574">
        <f>ตารางคะแนนV3!$AF$72</f>
        <v>0</v>
      </c>
      <c r="BT25" s="574">
        <f>ตารางคะแนนV3!$AF$73</f>
        <v>1</v>
      </c>
      <c r="BU25" s="574">
        <f>ตารางคะแนนV3!$AF$74</f>
        <v>1</v>
      </c>
      <c r="BV25" s="574">
        <f>ตารางคะแนนV3!$AF$75</f>
        <v>1</v>
      </c>
      <c r="BW25" s="574">
        <f>ตารางคะแนนV3!$AF$76</f>
        <v>1</v>
      </c>
      <c r="BX25" s="574">
        <f>ตารางคะแนนV3!$AF$77</f>
        <v>1</v>
      </c>
      <c r="BY25" s="574">
        <f>ตารางคะแนนV3!$AF$78</f>
        <v>1</v>
      </c>
      <c r="BZ25" s="574">
        <f>ตารางคะแนนV3!$AF$79</f>
        <v>1</v>
      </c>
      <c r="CA25" s="574">
        <f>ตารางคะแนนV3!$AF$80</f>
        <v>1</v>
      </c>
      <c r="CB25" s="574">
        <f>ตารางคะแนนV3!$AF$81</f>
        <v>1</v>
      </c>
      <c r="CC25" s="574">
        <f>ตารางคะแนนV3!$AF$82</f>
        <v>1</v>
      </c>
      <c r="CD25" s="574">
        <f>ตารางคะแนนV3!$AF$83</f>
        <v>1</v>
      </c>
      <c r="CE25" s="574">
        <f>ตารางคะแนนV3!$AF$84</f>
        <v>1</v>
      </c>
      <c r="CF25" s="574">
        <f>ตารางคะแนนV3!$AF$85</f>
        <v>1</v>
      </c>
      <c r="CG25" s="574">
        <f>ตารางคะแนนV3!$AF$86</f>
        <v>1</v>
      </c>
      <c r="CH25" s="574">
        <f>ตารางคะแนนV3!$AF$87</f>
        <v>1</v>
      </c>
      <c r="CI25" s="574">
        <f>ตารางคะแนนV3!$AF$88</f>
        <v>1</v>
      </c>
      <c r="CJ25" s="574">
        <f>ตารางคะแนนV3!$AF$89</f>
        <v>1</v>
      </c>
      <c r="CK25" s="574">
        <f>ตารางคะแนนV3!$AF$90</f>
        <v>1</v>
      </c>
      <c r="CL25" s="574">
        <f>ตารางคะแนนV3!$AF$91</f>
        <v>1</v>
      </c>
      <c r="CM25" s="574">
        <f>ตารางคะแนนV3!$AF$92</f>
        <v>1</v>
      </c>
      <c r="CN25" s="574">
        <f>ตารางคะแนนV3!$AF$93</f>
        <v>1</v>
      </c>
      <c r="CO25" s="575">
        <f>ตารางคะแนนV3!$AF$94</f>
        <v>1</v>
      </c>
    </row>
    <row r="26" spans="2:93" ht="22.5" customHeight="1" x14ac:dyDescent="0.65">
      <c r="B26" s="517" t="s">
        <v>257</v>
      </c>
      <c r="C26" s="518"/>
      <c r="D26" s="519"/>
      <c r="E26" s="520">
        <v>0.5</v>
      </c>
      <c r="F26" s="561">
        <f>ตารางคะแนนV3!$AG$7</f>
        <v>0</v>
      </c>
      <c r="G26" s="562">
        <f>ตารางคะแนนV3!$AG$8</f>
        <v>0.5</v>
      </c>
      <c r="H26" s="562">
        <f>ตารางคะแนนV3!$AG$9</f>
        <v>0.5</v>
      </c>
      <c r="I26" s="562">
        <f>ตารางคะแนนV3!$AG$10</f>
        <v>0</v>
      </c>
      <c r="J26" s="562">
        <f>ตารางคะแนนV3!$AG$11</f>
        <v>0.5</v>
      </c>
      <c r="K26" s="562">
        <f>ตารางคะแนนV3!$AG$12</f>
        <v>0</v>
      </c>
      <c r="L26" s="562">
        <f>ตารางคะแนนV3!$AG$13</f>
        <v>0</v>
      </c>
      <c r="M26" s="562">
        <f>ตารางคะแนนV3!$AG$14</f>
        <v>0.5</v>
      </c>
      <c r="N26" s="562">
        <f>ตารางคะแนนV3!$AG$15</f>
        <v>0.5</v>
      </c>
      <c r="O26" s="562">
        <f>ตารางคะแนนV3!$AG$16</f>
        <v>0</v>
      </c>
      <c r="P26" s="562">
        <f>ตารางคะแนนV3!$AG$17</f>
        <v>0</v>
      </c>
      <c r="Q26" s="562">
        <f>ตารางคะแนนV3!$AG$18</f>
        <v>0.5</v>
      </c>
      <c r="R26" s="562">
        <f>ตารางคะแนนV3!$AG$19</f>
        <v>0.5</v>
      </c>
      <c r="S26" s="562">
        <f>ตารางคะแนนV3!$AG$20</f>
        <v>0.5</v>
      </c>
      <c r="T26" s="562">
        <f>ตารางคะแนนV3!$AG$21</f>
        <v>0.5</v>
      </c>
      <c r="U26" s="562">
        <f>ตารางคะแนนV3!$AG$22</f>
        <v>0.5</v>
      </c>
      <c r="V26" s="562">
        <f>ตารางคะแนนV3!$AG$23</f>
        <v>0.5</v>
      </c>
      <c r="W26" s="562">
        <f>ตารางคะแนนV3!$AG$24</f>
        <v>0.5</v>
      </c>
      <c r="X26" s="562">
        <f>ตารางคะแนนV3!$AG$25</f>
        <v>0.5</v>
      </c>
      <c r="Y26" s="562">
        <f>ตารางคะแนนV3!$AG$26</f>
        <v>0</v>
      </c>
      <c r="Z26" s="562">
        <f>ตารางคะแนนV3!$AG$27</f>
        <v>0.5</v>
      </c>
      <c r="AA26" s="562">
        <f>ตารางคะแนนV3!$AG$28</f>
        <v>0.5</v>
      </c>
      <c r="AB26" s="562">
        <f>ตารางคะแนนV3!$AG$29</f>
        <v>0</v>
      </c>
      <c r="AC26" s="562">
        <f>ตารางคะแนนV3!$AG$30</f>
        <v>0.5</v>
      </c>
      <c r="AD26" s="562">
        <f>ตารางคะแนนV3!$AG$31</f>
        <v>0</v>
      </c>
      <c r="AE26" s="562">
        <f>ตารางคะแนนV3!$AG$32</f>
        <v>0.5</v>
      </c>
      <c r="AF26" s="562">
        <f>ตารางคะแนนV3!$AG$33</f>
        <v>0</v>
      </c>
      <c r="AG26" s="562">
        <f>ตารางคะแนนV3!$AG$34</f>
        <v>0</v>
      </c>
      <c r="AH26" s="562">
        <f>ตารางคะแนนV3!$AG$35</f>
        <v>0</v>
      </c>
      <c r="AI26" s="562">
        <f>ตารางคะแนนV3!$AG$36</f>
        <v>0</v>
      </c>
      <c r="AJ26" s="562">
        <f>ตารางคะแนนV3!$AG$37</f>
        <v>0.5</v>
      </c>
      <c r="AK26" s="562">
        <f>ตารางคะแนนV3!$AG$38</f>
        <v>0.5</v>
      </c>
      <c r="AL26" s="562">
        <f>ตารางคะแนนV3!$AG$39</f>
        <v>0.5</v>
      </c>
      <c r="AM26" s="562">
        <f>ตารางคะแนนV3!$AG$40</f>
        <v>0.5</v>
      </c>
      <c r="AN26" s="562">
        <f>ตารางคะแนนV3!$AG$41</f>
        <v>0.5</v>
      </c>
      <c r="AO26" s="562">
        <f>ตารางคะแนนV3!$AG$42</f>
        <v>0.5</v>
      </c>
      <c r="AP26" s="562">
        <f>ตารางคะแนนV3!$AG$43</f>
        <v>0.5</v>
      </c>
      <c r="AQ26" s="562">
        <f>ตารางคะแนนV3!$AG$44</f>
        <v>0</v>
      </c>
      <c r="AR26" s="562">
        <f>ตารางคะแนนV3!$AG$45</f>
        <v>0.5</v>
      </c>
      <c r="AS26" s="562">
        <f>ตารางคะแนนV3!$AG$46</f>
        <v>0.5</v>
      </c>
      <c r="AT26" s="562">
        <f>ตารางคะแนนV3!$AG$47</f>
        <v>0</v>
      </c>
      <c r="AU26" s="562">
        <f>ตารางคะแนนV3!$AG$48</f>
        <v>0.5</v>
      </c>
      <c r="AV26" s="562">
        <f>ตารางคะแนนV3!$AG$49</f>
        <v>0.5</v>
      </c>
      <c r="AW26" s="562">
        <f>ตารางคะแนนV3!$AG$50</f>
        <v>0.5</v>
      </c>
      <c r="AX26" s="562">
        <f>ตารางคะแนนV3!$AG$51</f>
        <v>0</v>
      </c>
      <c r="AY26" s="562">
        <f>ตารางคะแนนV3!$AG$52</f>
        <v>0</v>
      </c>
      <c r="AZ26" s="562">
        <f>ตารางคะแนนV3!$AG$53</f>
        <v>0.5</v>
      </c>
      <c r="BA26" s="562">
        <f>ตารางคะแนนV3!$AG$54</f>
        <v>0</v>
      </c>
      <c r="BB26" s="562">
        <f>ตารางคะแนนV3!$AG$55</f>
        <v>0.5</v>
      </c>
      <c r="BC26" s="562">
        <f>ตารางคะแนนV3!$AG$56</f>
        <v>0</v>
      </c>
      <c r="BD26" s="562">
        <f>ตารางคะแนนV3!$AG$57</f>
        <v>0.5</v>
      </c>
      <c r="BE26" s="562">
        <f>ตารางคะแนนV3!$AG$58</f>
        <v>0</v>
      </c>
      <c r="BF26" s="562">
        <f>ตารางคะแนนV3!$AG$59</f>
        <v>0.5</v>
      </c>
      <c r="BG26" s="562">
        <f>ตารางคะแนนV3!$AG$60</f>
        <v>0.5</v>
      </c>
      <c r="BH26" s="562">
        <f>ตารางคะแนนV3!$AG$61</f>
        <v>0</v>
      </c>
      <c r="BI26" s="562">
        <f>ตารางคะแนนV3!$AG$62</f>
        <v>0</v>
      </c>
      <c r="BJ26" s="562">
        <f>ตารางคะแนนV3!$AG$63</f>
        <v>0</v>
      </c>
      <c r="BK26" s="562">
        <f>ตารางคะแนนV3!$AG$64</f>
        <v>0.5</v>
      </c>
      <c r="BL26" s="562">
        <f>ตารางคะแนนV3!$AG$65</f>
        <v>0</v>
      </c>
      <c r="BM26" s="562">
        <f>ตารางคะแนนV3!$AG$66</f>
        <v>0.5</v>
      </c>
      <c r="BN26" s="562">
        <f>ตารางคะแนนV3!$AG$67</f>
        <v>0.5</v>
      </c>
      <c r="BO26" s="562">
        <f>ตารางคะแนนV3!$AG$68</f>
        <v>0</v>
      </c>
      <c r="BP26" s="562">
        <f>ตารางคะแนนV3!$AG$69</f>
        <v>0.5</v>
      </c>
      <c r="BQ26" s="562">
        <f>ตารางคะแนนV3!$AG$70</f>
        <v>0</v>
      </c>
      <c r="BR26" s="562">
        <f>ตารางคะแนนV3!$AG$71</f>
        <v>0.5</v>
      </c>
      <c r="BS26" s="562">
        <f>ตารางคะแนนV3!$AG$72</f>
        <v>0.5</v>
      </c>
      <c r="BT26" s="562">
        <f>ตารางคะแนนV3!$AG$73</f>
        <v>0</v>
      </c>
      <c r="BU26" s="562">
        <f>ตารางคะแนนV3!$AG$74</f>
        <v>0.5</v>
      </c>
      <c r="BV26" s="562">
        <f>ตารางคะแนนV3!$AG$75</f>
        <v>0.5</v>
      </c>
      <c r="BW26" s="562">
        <f>ตารางคะแนนV3!$AG$76</f>
        <v>0.5</v>
      </c>
      <c r="BX26" s="562">
        <f>ตารางคะแนนV3!$AG$77</f>
        <v>0.5</v>
      </c>
      <c r="BY26" s="562">
        <f>ตารางคะแนนV3!$AG$78</f>
        <v>0.5</v>
      </c>
      <c r="BZ26" s="562">
        <f>ตารางคะแนนV3!$AG$79</f>
        <v>0.5</v>
      </c>
      <c r="CA26" s="562">
        <f>ตารางคะแนนV3!$AG$80</f>
        <v>0</v>
      </c>
      <c r="CB26" s="562">
        <f>ตารางคะแนนV3!$AG$81</f>
        <v>0.5</v>
      </c>
      <c r="CC26" s="562">
        <f>ตารางคะแนนV3!$AG$82</f>
        <v>0.5</v>
      </c>
      <c r="CD26" s="562">
        <f>ตารางคะแนนV3!$AG$83</f>
        <v>0.5</v>
      </c>
      <c r="CE26" s="562">
        <f>ตารางคะแนนV3!$AG$84</f>
        <v>0.5</v>
      </c>
      <c r="CF26" s="562">
        <f>ตารางคะแนนV3!$AG$85</f>
        <v>0.5</v>
      </c>
      <c r="CG26" s="562">
        <f>ตารางคะแนนV3!$AG$86</f>
        <v>0</v>
      </c>
      <c r="CH26" s="562">
        <f>ตารางคะแนนV3!$AG$87</f>
        <v>0.5</v>
      </c>
      <c r="CI26" s="562">
        <f>ตารางคะแนนV3!$AG$88</f>
        <v>0.5</v>
      </c>
      <c r="CJ26" s="562">
        <f>ตารางคะแนนV3!$AG$89</f>
        <v>0.5</v>
      </c>
      <c r="CK26" s="562">
        <f>ตารางคะแนนV3!$AG$90</f>
        <v>0.5</v>
      </c>
      <c r="CL26" s="562">
        <f>ตารางคะแนนV3!$AG$91</f>
        <v>0.5</v>
      </c>
      <c r="CM26" s="562">
        <f>ตารางคะแนนV3!$AG$92</f>
        <v>0</v>
      </c>
      <c r="CN26" s="562">
        <f>ตารางคะแนนV3!$AG$93</f>
        <v>0.5</v>
      </c>
      <c r="CO26" s="563">
        <f>ตารางคะแนนV3!$AG$94</f>
        <v>0</v>
      </c>
    </row>
    <row r="27" spans="2:93" ht="22.5" customHeight="1" x14ac:dyDescent="0.65">
      <c r="B27" s="517" t="s">
        <v>256</v>
      </c>
      <c r="C27" s="518"/>
      <c r="D27" s="519"/>
      <c r="E27" s="520">
        <v>0.5</v>
      </c>
      <c r="F27" s="561">
        <f>ตารางคะแนนV3!$AH$7</f>
        <v>0</v>
      </c>
      <c r="G27" s="562">
        <f>ตารางคะแนนV3!$AH$8</f>
        <v>0.5</v>
      </c>
      <c r="H27" s="562">
        <f>ตารางคะแนนV3!$AH$9</f>
        <v>0.5</v>
      </c>
      <c r="I27" s="562">
        <f>ตารางคะแนนV3!$AH$10</f>
        <v>0</v>
      </c>
      <c r="J27" s="562">
        <f>ตารางคะแนนV3!$AH$11</f>
        <v>0.5</v>
      </c>
      <c r="K27" s="562">
        <f>ตารางคะแนนV3!$AH$12</f>
        <v>0</v>
      </c>
      <c r="L27" s="562">
        <f>ตารางคะแนนV3!$AH$13</f>
        <v>0</v>
      </c>
      <c r="M27" s="562">
        <f>ตารางคะแนนV3!$AH$14</f>
        <v>0.5</v>
      </c>
      <c r="N27" s="562">
        <f>ตารางคะแนนV3!$AH$15</f>
        <v>0.5</v>
      </c>
      <c r="O27" s="562">
        <f>ตารางคะแนนV3!$AH$16</f>
        <v>0.5</v>
      </c>
      <c r="P27" s="562">
        <f>ตารางคะแนนV3!$AH$17</f>
        <v>0.5</v>
      </c>
      <c r="Q27" s="562">
        <f>ตารางคะแนนV3!$AH$18</f>
        <v>0</v>
      </c>
      <c r="R27" s="562">
        <f>ตารางคะแนนV3!$AH$19</f>
        <v>0.5</v>
      </c>
      <c r="S27" s="562">
        <f>ตารางคะแนนV3!$AH$20</f>
        <v>0</v>
      </c>
      <c r="T27" s="562">
        <f>ตารางคะแนนV3!$AH$21</f>
        <v>0.5</v>
      </c>
      <c r="U27" s="562">
        <f>ตารางคะแนนV3!$AH$22</f>
        <v>0.5</v>
      </c>
      <c r="V27" s="562">
        <f>ตารางคะแนนV3!$AH$23</f>
        <v>0.5</v>
      </c>
      <c r="W27" s="562">
        <f>ตารางคะแนนV3!$AH$24</f>
        <v>0</v>
      </c>
      <c r="X27" s="562">
        <f>ตารางคะแนนV3!$AH$25</f>
        <v>0.5</v>
      </c>
      <c r="Y27" s="562">
        <f>ตารางคะแนนV3!$AH$26</f>
        <v>0.5</v>
      </c>
      <c r="Z27" s="562">
        <f>ตารางคะแนนV3!$AH$27</f>
        <v>0.5</v>
      </c>
      <c r="AA27" s="562">
        <f>ตารางคะแนนV3!$AH$28</f>
        <v>0</v>
      </c>
      <c r="AB27" s="562">
        <f>ตารางคะแนนV3!$AH$29</f>
        <v>0</v>
      </c>
      <c r="AC27" s="562">
        <f>ตารางคะแนนV3!$AH$30</f>
        <v>0.5</v>
      </c>
      <c r="AD27" s="562">
        <f>ตารางคะแนนV3!$AH$31</f>
        <v>0</v>
      </c>
      <c r="AE27" s="562">
        <f>ตารางคะแนนV3!$AH$32</f>
        <v>0.5</v>
      </c>
      <c r="AF27" s="562">
        <f>ตารางคะแนนV3!$AH$33</f>
        <v>0</v>
      </c>
      <c r="AG27" s="562">
        <f>ตารางคะแนนV3!$AH$34</f>
        <v>0.5</v>
      </c>
      <c r="AH27" s="562">
        <f>ตารางคะแนนV3!$AH$35</f>
        <v>0.5</v>
      </c>
      <c r="AI27" s="562">
        <f>ตารางคะแนนV3!$AH$36</f>
        <v>0.5</v>
      </c>
      <c r="AJ27" s="562">
        <f>ตารางคะแนนV3!$AH$37</f>
        <v>0.5</v>
      </c>
      <c r="AK27" s="562">
        <f>ตารางคะแนนV3!$AH$38</f>
        <v>0.5</v>
      </c>
      <c r="AL27" s="562">
        <f>ตารางคะแนนV3!$AH$39</f>
        <v>0.5</v>
      </c>
      <c r="AM27" s="562">
        <f>ตารางคะแนนV3!$AH$40</f>
        <v>0.5</v>
      </c>
      <c r="AN27" s="562">
        <f>ตารางคะแนนV3!$AH$41</f>
        <v>0.5</v>
      </c>
      <c r="AO27" s="562">
        <f>ตารางคะแนนV3!$AH$42</f>
        <v>0.5</v>
      </c>
      <c r="AP27" s="562">
        <f>ตารางคะแนนV3!$AH$43</f>
        <v>0.5</v>
      </c>
      <c r="AQ27" s="562">
        <f>ตารางคะแนนV3!$AH$44</f>
        <v>0</v>
      </c>
      <c r="AR27" s="562">
        <f>ตารางคะแนนV3!$AH$45</f>
        <v>0.5</v>
      </c>
      <c r="AS27" s="562">
        <f>ตารางคะแนนV3!$AH$46</f>
        <v>0.5</v>
      </c>
      <c r="AT27" s="562">
        <f>ตารางคะแนนV3!$AH$47</f>
        <v>0.5</v>
      </c>
      <c r="AU27" s="562">
        <f>ตารางคะแนนV3!$AH$48</f>
        <v>0</v>
      </c>
      <c r="AV27" s="562">
        <f>ตารางคะแนนV3!$AH$49</f>
        <v>0.5</v>
      </c>
      <c r="AW27" s="562">
        <f>ตารางคะแนนV3!$AH$50</f>
        <v>0.5</v>
      </c>
      <c r="AX27" s="562">
        <f>ตารางคะแนนV3!$AH$51</f>
        <v>0.5</v>
      </c>
      <c r="AY27" s="562">
        <f>ตารางคะแนนV3!$AH$52</f>
        <v>0</v>
      </c>
      <c r="AZ27" s="562">
        <f>ตารางคะแนนV3!$AH$53</f>
        <v>0.5</v>
      </c>
      <c r="BA27" s="562">
        <f>ตารางคะแนนV3!$AH$54</f>
        <v>0</v>
      </c>
      <c r="BB27" s="562">
        <f>ตารางคะแนนV3!$AH$55</f>
        <v>0.5</v>
      </c>
      <c r="BC27" s="562">
        <f>ตารางคะแนนV3!$AH$56</f>
        <v>0</v>
      </c>
      <c r="BD27" s="562">
        <f>ตารางคะแนนV3!$AH$57</f>
        <v>0.5</v>
      </c>
      <c r="BE27" s="562">
        <f>ตารางคะแนนV3!$AH$58</f>
        <v>0</v>
      </c>
      <c r="BF27" s="562">
        <f>ตารางคะแนนV3!$AH$59</f>
        <v>0</v>
      </c>
      <c r="BG27" s="562">
        <f>ตารางคะแนนV3!$AH$60</f>
        <v>0.5</v>
      </c>
      <c r="BH27" s="562">
        <f>ตารางคะแนนV3!$AH$61</f>
        <v>0.5</v>
      </c>
      <c r="BI27" s="562">
        <f>ตารางคะแนนV3!$AH$62</f>
        <v>0</v>
      </c>
      <c r="BJ27" s="562">
        <f>ตารางคะแนนV3!$AH$63</f>
        <v>0</v>
      </c>
      <c r="BK27" s="562">
        <f>ตารางคะแนนV3!$AH$64</f>
        <v>0.5</v>
      </c>
      <c r="BL27" s="562">
        <f>ตารางคะแนนV3!$AH$65</f>
        <v>0.5</v>
      </c>
      <c r="BM27" s="562">
        <f>ตารางคะแนนV3!$AH$66</f>
        <v>0.5</v>
      </c>
      <c r="BN27" s="562">
        <f>ตารางคะแนนV3!$AH$67</f>
        <v>0</v>
      </c>
      <c r="BO27" s="562">
        <f>ตารางคะแนนV3!$AH$68</f>
        <v>0.5</v>
      </c>
      <c r="BP27" s="562">
        <f>ตารางคะแนนV3!$AH$69</f>
        <v>0</v>
      </c>
      <c r="BQ27" s="562">
        <f>ตารางคะแนนV3!$AH$70</f>
        <v>0</v>
      </c>
      <c r="BR27" s="562">
        <f>ตารางคะแนนV3!$AH$71</f>
        <v>0.5</v>
      </c>
      <c r="BS27" s="562">
        <f>ตารางคะแนนV3!$AH$72</f>
        <v>0.5</v>
      </c>
      <c r="BT27" s="562">
        <f>ตารางคะแนนV3!$AH$73</f>
        <v>0</v>
      </c>
      <c r="BU27" s="562">
        <f>ตารางคะแนนV3!$AH$74</f>
        <v>0.5</v>
      </c>
      <c r="BV27" s="562">
        <f>ตารางคะแนนV3!$AH$75</f>
        <v>0.5</v>
      </c>
      <c r="BW27" s="562">
        <f>ตารางคะแนนV3!$AH$76</f>
        <v>0.5</v>
      </c>
      <c r="BX27" s="562">
        <f>ตารางคะแนนV3!$AH$77</f>
        <v>0.5</v>
      </c>
      <c r="BY27" s="562">
        <f>ตารางคะแนนV3!$AH$78</f>
        <v>0.5</v>
      </c>
      <c r="BZ27" s="562">
        <f>ตารางคะแนนV3!$AH$79</f>
        <v>0.5</v>
      </c>
      <c r="CA27" s="562">
        <f>ตารางคะแนนV3!$AH$80</f>
        <v>0</v>
      </c>
      <c r="CB27" s="562">
        <f>ตารางคะแนนV3!$AH$81</f>
        <v>0</v>
      </c>
      <c r="CC27" s="562">
        <f>ตารางคะแนนV3!$AH$82</f>
        <v>0.5</v>
      </c>
      <c r="CD27" s="562">
        <f>ตารางคะแนนV3!$AH$83</f>
        <v>0.5</v>
      </c>
      <c r="CE27" s="562">
        <f>ตารางคะแนนV3!$AH$84</f>
        <v>0.5</v>
      </c>
      <c r="CF27" s="562">
        <f>ตารางคะแนนV3!$AH$85</f>
        <v>0.5</v>
      </c>
      <c r="CG27" s="562">
        <f>ตารางคะแนนV3!$AH$86</f>
        <v>0</v>
      </c>
      <c r="CH27" s="562">
        <f>ตารางคะแนนV3!$AH$87</f>
        <v>0.5</v>
      </c>
      <c r="CI27" s="562">
        <f>ตารางคะแนนV3!$AH$88</f>
        <v>0.5</v>
      </c>
      <c r="CJ27" s="562">
        <f>ตารางคะแนนV3!$AH$89</f>
        <v>0.5</v>
      </c>
      <c r="CK27" s="562">
        <f>ตารางคะแนนV3!$AH$90</f>
        <v>0</v>
      </c>
      <c r="CL27" s="562">
        <f>ตารางคะแนนV3!$AH$91</f>
        <v>0.5</v>
      </c>
      <c r="CM27" s="562">
        <f>ตารางคะแนนV3!$AH$92</f>
        <v>0</v>
      </c>
      <c r="CN27" s="562">
        <f>ตารางคะแนนV3!$AH$93</f>
        <v>0.5</v>
      </c>
      <c r="CO27" s="563">
        <f>ตารางคะแนนV3!$AH$94</f>
        <v>0.5</v>
      </c>
    </row>
    <row r="28" spans="2:93" ht="22.5" customHeight="1" x14ac:dyDescent="0.65">
      <c r="B28" s="517" t="s">
        <v>255</v>
      </c>
      <c r="C28" s="518"/>
      <c r="D28" s="519"/>
      <c r="E28" s="520">
        <v>0.5</v>
      </c>
      <c r="F28" s="561">
        <f>ตารางคะแนนV3!$AI$7</f>
        <v>0</v>
      </c>
      <c r="G28" s="562">
        <f>ตารางคะแนนV3!$AI$8</f>
        <v>0.5</v>
      </c>
      <c r="H28" s="562">
        <f>ตารางคะแนนV3!$AI$9</f>
        <v>0</v>
      </c>
      <c r="I28" s="562">
        <f>ตารางคะแนนV3!$AI$10</f>
        <v>0</v>
      </c>
      <c r="J28" s="562">
        <f>ตารางคะแนนV3!$AI$11</f>
        <v>0.5</v>
      </c>
      <c r="K28" s="562">
        <f>ตารางคะแนนV3!$AI$12</f>
        <v>0</v>
      </c>
      <c r="L28" s="562">
        <f>ตารางคะแนนV3!$AI$13</f>
        <v>0</v>
      </c>
      <c r="M28" s="562">
        <f>ตารางคะแนนV3!$AI$14</f>
        <v>0.5</v>
      </c>
      <c r="N28" s="562">
        <f>ตารางคะแนนV3!$AI$15</f>
        <v>0</v>
      </c>
      <c r="O28" s="562">
        <f>ตารางคะแนนV3!$AI$16</f>
        <v>0</v>
      </c>
      <c r="P28" s="562">
        <f>ตารางคะแนนV3!$AI$17</f>
        <v>0</v>
      </c>
      <c r="Q28" s="562">
        <f>ตารางคะแนนV3!$AI$18</f>
        <v>0</v>
      </c>
      <c r="R28" s="562">
        <f>ตารางคะแนนV3!$AI$19</f>
        <v>0</v>
      </c>
      <c r="S28" s="562">
        <f>ตารางคะแนนV3!$AI$20</f>
        <v>0.5</v>
      </c>
      <c r="T28" s="562">
        <f>ตารางคะแนนV3!$AI$21</f>
        <v>0</v>
      </c>
      <c r="U28" s="562">
        <f>ตารางคะแนนV3!$AI$22</f>
        <v>0.5</v>
      </c>
      <c r="V28" s="562">
        <f>ตารางคะแนนV3!$AI$23</f>
        <v>0</v>
      </c>
      <c r="W28" s="562">
        <f>ตารางคะแนนV3!$AI$24</f>
        <v>0.5</v>
      </c>
      <c r="X28" s="562">
        <f>ตารางคะแนนV3!$AI$25</f>
        <v>0.5</v>
      </c>
      <c r="Y28" s="562">
        <f>ตารางคะแนนV3!$AI$26</f>
        <v>0</v>
      </c>
      <c r="Z28" s="562">
        <f>ตารางคะแนนV3!$AI$27</f>
        <v>0.5</v>
      </c>
      <c r="AA28" s="562">
        <f>ตารางคะแนนV3!$AI$28</f>
        <v>0</v>
      </c>
      <c r="AB28" s="562">
        <f>ตารางคะแนนV3!$AI$29</f>
        <v>0</v>
      </c>
      <c r="AC28" s="562">
        <f>ตารางคะแนนV3!$AI$30</f>
        <v>0</v>
      </c>
      <c r="AD28" s="562">
        <f>ตารางคะแนนV3!$AI$31</f>
        <v>0</v>
      </c>
      <c r="AE28" s="562">
        <f>ตารางคะแนนV3!$AI$32</f>
        <v>0.5</v>
      </c>
      <c r="AF28" s="562">
        <f>ตารางคะแนนV3!$AI$33</f>
        <v>0</v>
      </c>
      <c r="AG28" s="562">
        <f>ตารางคะแนนV3!$AI$34</f>
        <v>0</v>
      </c>
      <c r="AH28" s="562">
        <f>ตารางคะแนนV3!$AI$35</f>
        <v>0</v>
      </c>
      <c r="AI28" s="562">
        <f>ตารางคะแนนV3!$AI$36</f>
        <v>0</v>
      </c>
      <c r="AJ28" s="562">
        <f>ตารางคะแนนV3!$AI$37</f>
        <v>0</v>
      </c>
      <c r="AK28" s="562">
        <f>ตารางคะแนนV3!$AI$38</f>
        <v>0.5</v>
      </c>
      <c r="AL28" s="562">
        <f>ตารางคะแนนV3!$AI$39</f>
        <v>0.5</v>
      </c>
      <c r="AM28" s="562">
        <f>ตารางคะแนนV3!$AI$40</f>
        <v>0</v>
      </c>
      <c r="AN28" s="562">
        <f>ตารางคะแนนV3!$AI$41</f>
        <v>0.5</v>
      </c>
      <c r="AO28" s="562">
        <f>ตารางคะแนนV3!$AI$42</f>
        <v>0.5</v>
      </c>
      <c r="AP28" s="562">
        <f>ตารางคะแนนV3!$AI$43</f>
        <v>0</v>
      </c>
      <c r="AQ28" s="562">
        <f>ตารางคะแนนV3!$AI$44</f>
        <v>0</v>
      </c>
      <c r="AR28" s="562">
        <f>ตารางคะแนนV3!$AI$45</f>
        <v>0.5</v>
      </c>
      <c r="AS28" s="562">
        <f>ตารางคะแนนV3!$AI$46</f>
        <v>0.5</v>
      </c>
      <c r="AT28" s="562">
        <f>ตารางคะแนนV3!$AI$47</f>
        <v>0</v>
      </c>
      <c r="AU28" s="562">
        <f>ตารางคะแนนV3!$AI$48</f>
        <v>0</v>
      </c>
      <c r="AV28" s="562">
        <f>ตารางคะแนนV3!$AI$49</f>
        <v>0</v>
      </c>
      <c r="AW28" s="562">
        <f>ตารางคะแนนV3!$AI$50</f>
        <v>0</v>
      </c>
      <c r="AX28" s="562">
        <f>ตารางคะแนนV3!$AI$51</f>
        <v>0</v>
      </c>
      <c r="AY28" s="562">
        <f>ตารางคะแนนV3!$AI$52</f>
        <v>0</v>
      </c>
      <c r="AZ28" s="562">
        <f>ตารางคะแนนV3!$AI$53</f>
        <v>0.5</v>
      </c>
      <c r="BA28" s="562">
        <f>ตารางคะแนนV3!$AI$54</f>
        <v>0</v>
      </c>
      <c r="BB28" s="562">
        <f>ตารางคะแนนV3!$AI$55</f>
        <v>0</v>
      </c>
      <c r="BC28" s="562">
        <f>ตารางคะแนนV3!$AI$56</f>
        <v>0</v>
      </c>
      <c r="BD28" s="562">
        <f>ตารางคะแนนV3!$AI$57</f>
        <v>0</v>
      </c>
      <c r="BE28" s="562">
        <f>ตารางคะแนนV3!$AI$58</f>
        <v>0</v>
      </c>
      <c r="BF28" s="562">
        <f>ตารางคะแนนV3!$AI$59</f>
        <v>0.5</v>
      </c>
      <c r="BG28" s="562">
        <f>ตารางคะแนนV3!$AI$60</f>
        <v>0.5</v>
      </c>
      <c r="BH28" s="562">
        <f>ตารางคะแนนV3!$AI$61</f>
        <v>0</v>
      </c>
      <c r="BI28" s="562">
        <f>ตารางคะแนนV3!$AI$62</f>
        <v>0</v>
      </c>
      <c r="BJ28" s="562">
        <f>ตารางคะแนนV3!$AI$63</f>
        <v>0.5</v>
      </c>
      <c r="BK28" s="562">
        <f>ตารางคะแนนV3!$AI$64</f>
        <v>0</v>
      </c>
      <c r="BL28" s="562">
        <f>ตารางคะแนนV3!$AI$65</f>
        <v>0</v>
      </c>
      <c r="BM28" s="562">
        <f>ตารางคะแนนV3!$AI$66</f>
        <v>0.5</v>
      </c>
      <c r="BN28" s="562">
        <f>ตารางคะแนนV3!$AI$67</f>
        <v>0</v>
      </c>
      <c r="BO28" s="562">
        <f>ตารางคะแนนV3!$AI$68</f>
        <v>0</v>
      </c>
      <c r="BP28" s="562">
        <f>ตารางคะแนนV3!$AI$69</f>
        <v>0.5</v>
      </c>
      <c r="BQ28" s="562">
        <f>ตารางคะแนนV3!$AI$70</f>
        <v>0</v>
      </c>
      <c r="BR28" s="562">
        <f>ตารางคะแนนV3!$AI$71</f>
        <v>0</v>
      </c>
      <c r="BS28" s="562">
        <f>ตารางคะแนนV3!$AI$72</f>
        <v>0.5</v>
      </c>
      <c r="BT28" s="562">
        <f>ตารางคะแนนV3!$AI$73</f>
        <v>0</v>
      </c>
      <c r="BU28" s="562">
        <f>ตารางคะแนนV3!$AI$74</f>
        <v>0.5</v>
      </c>
      <c r="BV28" s="562">
        <f>ตารางคะแนนV3!$AI$75</f>
        <v>0.5</v>
      </c>
      <c r="BW28" s="562">
        <f>ตารางคะแนนV3!$AI$76</f>
        <v>0</v>
      </c>
      <c r="BX28" s="562">
        <f>ตารางคะแนนV3!$AI$77</f>
        <v>0.5</v>
      </c>
      <c r="BY28" s="562">
        <f>ตารางคะแนนV3!$AI$78</f>
        <v>0.5</v>
      </c>
      <c r="BZ28" s="562">
        <f>ตารางคะแนนV3!$AI$79</f>
        <v>0</v>
      </c>
      <c r="CA28" s="562">
        <f>ตารางคะแนนV3!$AI$80</f>
        <v>0</v>
      </c>
      <c r="CB28" s="562">
        <f>ตารางคะแนนV3!$AI$81</f>
        <v>0</v>
      </c>
      <c r="CC28" s="562">
        <f>ตารางคะแนนV3!$AI$82</f>
        <v>0</v>
      </c>
      <c r="CD28" s="562">
        <f>ตารางคะแนนV3!$AI$83</f>
        <v>0</v>
      </c>
      <c r="CE28" s="562">
        <f>ตารางคะแนนV3!$AI$84</f>
        <v>0</v>
      </c>
      <c r="CF28" s="562">
        <f>ตารางคะแนนV3!$AI$85</f>
        <v>0.5</v>
      </c>
      <c r="CG28" s="562">
        <f>ตารางคะแนนV3!$AI$86</f>
        <v>0</v>
      </c>
      <c r="CH28" s="562">
        <f>ตารางคะแนนV3!$AI$87</f>
        <v>0.5</v>
      </c>
      <c r="CI28" s="562">
        <f>ตารางคะแนนV3!$AI$88</f>
        <v>0.5</v>
      </c>
      <c r="CJ28" s="562">
        <f>ตารางคะแนนV3!$AI$89</f>
        <v>0</v>
      </c>
      <c r="CK28" s="562">
        <f>ตารางคะแนนV3!$AI$90</f>
        <v>0</v>
      </c>
      <c r="CL28" s="562">
        <f>ตารางคะแนนV3!$AI$91</f>
        <v>0</v>
      </c>
      <c r="CM28" s="562">
        <f>ตารางคะแนนV3!$AI$92</f>
        <v>0</v>
      </c>
      <c r="CN28" s="562">
        <f>ตารางคะแนนV3!$AI$93</f>
        <v>0.5</v>
      </c>
      <c r="CO28" s="563">
        <f>ตารางคะแนนV3!$AI$94</f>
        <v>0</v>
      </c>
    </row>
    <row r="29" spans="2:93" ht="22.5" customHeight="1" x14ac:dyDescent="0.65">
      <c r="B29" s="517" t="s">
        <v>259</v>
      </c>
      <c r="C29" s="518"/>
      <c r="D29" s="519"/>
      <c r="E29" s="520">
        <v>0.5</v>
      </c>
      <c r="F29" s="561">
        <f>ตารางคะแนนV3!$AJ$7</f>
        <v>0</v>
      </c>
      <c r="G29" s="562">
        <f>ตารางคะแนนV3!$AJ$8</f>
        <v>0</v>
      </c>
      <c r="H29" s="562">
        <f>ตารางคะแนนV3!$AJ$9</f>
        <v>0.5</v>
      </c>
      <c r="I29" s="562">
        <f>ตารางคะแนนV3!$AJ$10</f>
        <v>0</v>
      </c>
      <c r="J29" s="562">
        <f>ตารางคะแนนV3!$AJ$11</f>
        <v>0</v>
      </c>
      <c r="K29" s="562">
        <f>ตารางคะแนนV3!$AJ$12</f>
        <v>0</v>
      </c>
      <c r="L29" s="562">
        <f>ตารางคะแนนV3!$AJ$13</f>
        <v>0</v>
      </c>
      <c r="M29" s="562">
        <f>ตารางคะแนนV3!$AJ$14</f>
        <v>0.5</v>
      </c>
      <c r="N29" s="562">
        <f>ตารางคะแนนV3!$AJ$15</f>
        <v>0.5</v>
      </c>
      <c r="O29" s="562">
        <f>ตารางคะแนนV3!$AJ$16</f>
        <v>0.5</v>
      </c>
      <c r="P29" s="562">
        <f>ตารางคะแนนV3!$AJ$17</f>
        <v>0</v>
      </c>
      <c r="Q29" s="562">
        <f>ตารางคะแนนV3!$AJ$18</f>
        <v>0</v>
      </c>
      <c r="R29" s="562">
        <f>ตารางคะแนนV3!$AJ$19</f>
        <v>0</v>
      </c>
      <c r="S29" s="562">
        <f>ตารางคะแนนV3!$AJ$20</f>
        <v>0</v>
      </c>
      <c r="T29" s="562">
        <f>ตารางคะแนนV3!$AJ$21</f>
        <v>0</v>
      </c>
      <c r="U29" s="562">
        <f>ตารางคะแนนV3!$AJ$22</f>
        <v>0.5</v>
      </c>
      <c r="V29" s="562">
        <f>ตารางคะแนนV3!$AJ$23</f>
        <v>0.5</v>
      </c>
      <c r="W29" s="562">
        <f>ตารางคะแนนV3!$AJ$24</f>
        <v>0</v>
      </c>
      <c r="X29" s="562">
        <f>ตารางคะแนนV3!$AJ$25</f>
        <v>0.5</v>
      </c>
      <c r="Y29" s="562">
        <f>ตารางคะแนนV3!$AJ$26</f>
        <v>0</v>
      </c>
      <c r="Z29" s="562">
        <f>ตารางคะแนนV3!$AJ$27</f>
        <v>0</v>
      </c>
      <c r="AA29" s="562">
        <f>ตารางคะแนนV3!$AJ$28</f>
        <v>0</v>
      </c>
      <c r="AB29" s="562">
        <f>ตารางคะแนนV3!$AJ$29</f>
        <v>0</v>
      </c>
      <c r="AC29" s="562">
        <f>ตารางคะแนนV3!$AJ$30</f>
        <v>0</v>
      </c>
      <c r="AD29" s="562">
        <f>ตารางคะแนนV3!$AJ$31</f>
        <v>0</v>
      </c>
      <c r="AE29" s="562">
        <f>ตารางคะแนนV3!$AJ$32</f>
        <v>0.5</v>
      </c>
      <c r="AF29" s="562">
        <f>ตารางคะแนนV3!$AJ$33</f>
        <v>0</v>
      </c>
      <c r="AG29" s="562">
        <f>ตารางคะแนนV3!$AJ$34</f>
        <v>0.5</v>
      </c>
      <c r="AH29" s="562">
        <f>ตารางคะแนนV3!$AJ$35</f>
        <v>0</v>
      </c>
      <c r="AI29" s="562">
        <f>ตารางคะแนนV3!$AJ$36</f>
        <v>0</v>
      </c>
      <c r="AJ29" s="562">
        <f>ตารางคะแนนV3!$AJ$37</f>
        <v>0</v>
      </c>
      <c r="AK29" s="562">
        <f>ตารางคะแนนV3!$AJ$38</f>
        <v>0.5</v>
      </c>
      <c r="AL29" s="562">
        <f>ตารางคะแนนV3!$AJ$39</f>
        <v>0</v>
      </c>
      <c r="AM29" s="562">
        <f>ตารางคะแนนV3!$AJ$40</f>
        <v>0</v>
      </c>
      <c r="AN29" s="562">
        <f>ตารางคะแนนV3!$AJ$41</f>
        <v>0</v>
      </c>
      <c r="AO29" s="562">
        <f>ตารางคะแนนV3!$AJ$42</f>
        <v>0</v>
      </c>
      <c r="AP29" s="562">
        <f>ตารางคะแนนV3!$AJ$43</f>
        <v>0</v>
      </c>
      <c r="AQ29" s="562">
        <f>ตารางคะแนนV3!$AJ$44</f>
        <v>0</v>
      </c>
      <c r="AR29" s="562">
        <f>ตารางคะแนนV3!$AJ$45</f>
        <v>0.5</v>
      </c>
      <c r="AS29" s="562">
        <f>ตารางคะแนนV3!$AJ$46</f>
        <v>0.5</v>
      </c>
      <c r="AT29" s="562">
        <f>ตารางคะแนนV3!$AJ$47</f>
        <v>0</v>
      </c>
      <c r="AU29" s="562">
        <f>ตารางคะแนนV3!$AJ$48</f>
        <v>0.5</v>
      </c>
      <c r="AV29" s="562">
        <f>ตารางคะแนนV3!$AJ$49</f>
        <v>0</v>
      </c>
      <c r="AW29" s="562">
        <f>ตารางคะแนนV3!$AJ$50</f>
        <v>0</v>
      </c>
      <c r="AX29" s="562">
        <f>ตารางคะแนนV3!$AJ$51</f>
        <v>0</v>
      </c>
      <c r="AY29" s="562">
        <f>ตารางคะแนนV3!$AJ$52</f>
        <v>0</v>
      </c>
      <c r="AZ29" s="562">
        <f>ตารางคะแนนV3!$AJ$53</f>
        <v>0</v>
      </c>
      <c r="BA29" s="562">
        <f>ตารางคะแนนV3!$AJ$54</f>
        <v>0</v>
      </c>
      <c r="BB29" s="562">
        <f>ตารางคะแนนV3!$AJ$55</f>
        <v>0</v>
      </c>
      <c r="BC29" s="562">
        <f>ตารางคะแนนV3!$AJ$56</f>
        <v>0</v>
      </c>
      <c r="BD29" s="562">
        <f>ตารางคะแนนV3!$AJ$57</f>
        <v>0.5</v>
      </c>
      <c r="BE29" s="562">
        <f>ตารางคะแนนV3!$AJ$58</f>
        <v>0</v>
      </c>
      <c r="BF29" s="562">
        <f>ตารางคะแนนV3!$AJ$59</f>
        <v>0</v>
      </c>
      <c r="BG29" s="562">
        <f>ตารางคะแนนV3!$AJ$60</f>
        <v>0.5</v>
      </c>
      <c r="BH29" s="562">
        <f>ตารางคะแนนV3!$AJ$61</f>
        <v>0</v>
      </c>
      <c r="BI29" s="562">
        <f>ตารางคะแนนV3!$AJ$62</f>
        <v>0</v>
      </c>
      <c r="BJ29" s="562">
        <f>ตารางคะแนนV3!$AJ$63</f>
        <v>0</v>
      </c>
      <c r="BK29" s="562">
        <f>ตารางคะแนนV3!$AJ$64</f>
        <v>0</v>
      </c>
      <c r="BL29" s="562">
        <f>ตารางคะแนนV3!$AJ$65</f>
        <v>0</v>
      </c>
      <c r="BM29" s="562">
        <f>ตารางคะแนนV3!$AJ$66</f>
        <v>0</v>
      </c>
      <c r="BN29" s="562">
        <f>ตารางคะแนนV3!$AJ$67</f>
        <v>0</v>
      </c>
      <c r="BO29" s="562">
        <f>ตารางคะแนนV3!$AJ$68</f>
        <v>0</v>
      </c>
      <c r="BP29" s="562">
        <f>ตารางคะแนนV3!$AJ$69</f>
        <v>0</v>
      </c>
      <c r="BQ29" s="562">
        <f>ตารางคะแนนV3!$AJ$70</f>
        <v>0</v>
      </c>
      <c r="BR29" s="562">
        <f>ตารางคะแนนV3!$AJ$71</f>
        <v>0.5</v>
      </c>
      <c r="BS29" s="562">
        <f>ตารางคะแนนV3!$AJ$72</f>
        <v>0.5</v>
      </c>
      <c r="BT29" s="562">
        <f>ตารางคะแนนV3!$AJ$73</f>
        <v>0</v>
      </c>
      <c r="BU29" s="562">
        <f>ตารางคะแนนV3!$AJ$74</f>
        <v>0.5</v>
      </c>
      <c r="BV29" s="562">
        <f>ตารางคะแนนV3!$AJ$75</f>
        <v>0.5</v>
      </c>
      <c r="BW29" s="562">
        <f>ตารางคะแนนV3!$AJ$76</f>
        <v>0</v>
      </c>
      <c r="BX29" s="562">
        <f>ตารางคะแนนV3!$AJ$77</f>
        <v>0.5</v>
      </c>
      <c r="BY29" s="562">
        <f>ตารางคะแนนV3!$AJ$78</f>
        <v>0.5</v>
      </c>
      <c r="BZ29" s="562">
        <f>ตารางคะแนนV3!$AJ$79</f>
        <v>0</v>
      </c>
      <c r="CA29" s="562">
        <f>ตารางคะแนนV3!$AJ$80</f>
        <v>0</v>
      </c>
      <c r="CB29" s="562">
        <f>ตารางคะแนนV3!$AJ$81</f>
        <v>0</v>
      </c>
      <c r="CC29" s="562">
        <f>ตารางคะแนนV3!$AJ$82</f>
        <v>0</v>
      </c>
      <c r="CD29" s="562">
        <f>ตารางคะแนนV3!$AJ$83</f>
        <v>0</v>
      </c>
      <c r="CE29" s="562">
        <f>ตารางคะแนนV3!$AJ$84</f>
        <v>0</v>
      </c>
      <c r="CF29" s="562">
        <f>ตารางคะแนนV3!$AJ$85</f>
        <v>0.5</v>
      </c>
      <c r="CG29" s="562">
        <f>ตารางคะแนนV3!$AJ$86</f>
        <v>0</v>
      </c>
      <c r="CH29" s="562">
        <f>ตารางคะแนนV3!$AJ$87</f>
        <v>0.5</v>
      </c>
      <c r="CI29" s="562">
        <f>ตารางคะแนนV3!$AJ$88</f>
        <v>0</v>
      </c>
      <c r="CJ29" s="562">
        <f>ตารางคะแนนV3!$AJ$89</f>
        <v>0.5</v>
      </c>
      <c r="CK29" s="562">
        <f>ตารางคะแนนV3!$AJ$90</f>
        <v>0.5</v>
      </c>
      <c r="CL29" s="562">
        <f>ตารางคะแนนV3!$AJ$91</f>
        <v>0</v>
      </c>
      <c r="CM29" s="562">
        <f>ตารางคะแนนV3!$AJ$92</f>
        <v>0</v>
      </c>
      <c r="CN29" s="562">
        <f>ตารางคะแนนV3!$AJ$93</f>
        <v>0.5</v>
      </c>
      <c r="CO29" s="563">
        <f>ตารางคะแนนV3!$AJ$94</f>
        <v>0</v>
      </c>
    </row>
    <row r="30" spans="2:93" ht="22.5" customHeight="1" thickBot="1" x14ac:dyDescent="0.7">
      <c r="B30" s="603"/>
      <c r="C30" s="632" t="s">
        <v>529</v>
      </c>
      <c r="D30" s="632"/>
      <c r="E30" s="633">
        <f t="shared" ref="E30" si="13">E24+E25+E26+E27+E28+E29</f>
        <v>4</v>
      </c>
      <c r="F30" s="634">
        <f>F24+F25+F26+F27+F28+F29</f>
        <v>2</v>
      </c>
      <c r="G30" s="635">
        <f t="shared" ref="G30:BR30" si="14">G24+G25+G26+G27+G28+G29</f>
        <v>3.5</v>
      </c>
      <c r="H30" s="635">
        <f t="shared" si="14"/>
        <v>3.5</v>
      </c>
      <c r="I30" s="635">
        <f t="shared" si="14"/>
        <v>2</v>
      </c>
      <c r="J30" s="635">
        <f t="shared" si="14"/>
        <v>2.5</v>
      </c>
      <c r="K30" s="635">
        <f t="shared" si="14"/>
        <v>2</v>
      </c>
      <c r="L30" s="635">
        <f t="shared" si="14"/>
        <v>2</v>
      </c>
      <c r="M30" s="635">
        <f t="shared" si="14"/>
        <v>4</v>
      </c>
      <c r="N30" s="635">
        <f t="shared" si="14"/>
        <v>3.5</v>
      </c>
      <c r="O30" s="635">
        <f t="shared" si="14"/>
        <v>3</v>
      </c>
      <c r="P30" s="635">
        <f t="shared" si="14"/>
        <v>2.5</v>
      </c>
      <c r="Q30" s="635">
        <f t="shared" si="14"/>
        <v>2.5</v>
      </c>
      <c r="R30" s="635">
        <f t="shared" si="14"/>
        <v>2</v>
      </c>
      <c r="S30" s="635">
        <f t="shared" si="14"/>
        <v>3</v>
      </c>
      <c r="T30" s="635">
        <f t="shared" si="14"/>
        <v>3</v>
      </c>
      <c r="U30" s="635">
        <f t="shared" si="14"/>
        <v>3</v>
      </c>
      <c r="V30" s="635">
        <f t="shared" si="14"/>
        <v>3.5</v>
      </c>
      <c r="W30" s="635">
        <f t="shared" si="14"/>
        <v>2</v>
      </c>
      <c r="X30" s="635">
        <f t="shared" si="14"/>
        <v>4</v>
      </c>
      <c r="Y30" s="635">
        <f t="shared" si="14"/>
        <v>1.5</v>
      </c>
      <c r="Z30" s="635">
        <f t="shared" si="14"/>
        <v>2.5</v>
      </c>
      <c r="AA30" s="635">
        <f t="shared" si="14"/>
        <v>2.5</v>
      </c>
      <c r="AB30" s="635">
        <f t="shared" si="14"/>
        <v>2</v>
      </c>
      <c r="AC30" s="635">
        <f t="shared" si="14"/>
        <v>3</v>
      </c>
      <c r="AD30" s="635">
        <f t="shared" si="14"/>
        <v>1</v>
      </c>
      <c r="AE30" s="635">
        <f t="shared" si="14"/>
        <v>4</v>
      </c>
      <c r="AF30" s="635">
        <f t="shared" si="14"/>
        <v>2</v>
      </c>
      <c r="AG30" s="635">
        <f t="shared" si="14"/>
        <v>3</v>
      </c>
      <c r="AH30" s="635">
        <f t="shared" si="14"/>
        <v>2.5</v>
      </c>
      <c r="AI30" s="635">
        <f t="shared" si="14"/>
        <v>2.5</v>
      </c>
      <c r="AJ30" s="635">
        <f t="shared" si="14"/>
        <v>3</v>
      </c>
      <c r="AK30" s="635">
        <f t="shared" si="14"/>
        <v>4</v>
      </c>
      <c r="AL30" s="635">
        <f t="shared" si="14"/>
        <v>3.5</v>
      </c>
      <c r="AM30" s="635">
        <f t="shared" si="14"/>
        <v>3</v>
      </c>
      <c r="AN30" s="635">
        <f t="shared" si="14"/>
        <v>3.5</v>
      </c>
      <c r="AO30" s="635">
        <f t="shared" si="14"/>
        <v>3.5</v>
      </c>
      <c r="AP30" s="635">
        <f t="shared" si="14"/>
        <v>3</v>
      </c>
      <c r="AQ30" s="635">
        <f t="shared" si="14"/>
        <v>2</v>
      </c>
      <c r="AR30" s="635">
        <f t="shared" si="14"/>
        <v>4</v>
      </c>
      <c r="AS30" s="635">
        <f t="shared" si="14"/>
        <v>4</v>
      </c>
      <c r="AT30" s="635">
        <f t="shared" si="14"/>
        <v>2.5</v>
      </c>
      <c r="AU30" s="635">
        <f t="shared" si="14"/>
        <v>3</v>
      </c>
      <c r="AV30" s="635">
        <f t="shared" si="14"/>
        <v>3</v>
      </c>
      <c r="AW30" s="635">
        <f t="shared" si="14"/>
        <v>2</v>
      </c>
      <c r="AX30" s="635">
        <f t="shared" si="14"/>
        <v>2.5</v>
      </c>
      <c r="AY30" s="635">
        <f t="shared" si="14"/>
        <v>2</v>
      </c>
      <c r="AZ30" s="635">
        <f t="shared" si="14"/>
        <v>3.5</v>
      </c>
      <c r="BA30" s="635">
        <f t="shared" si="14"/>
        <v>2</v>
      </c>
      <c r="BB30" s="635">
        <f t="shared" si="14"/>
        <v>3</v>
      </c>
      <c r="BC30" s="635">
        <f t="shared" si="14"/>
        <v>1</v>
      </c>
      <c r="BD30" s="635">
        <f t="shared" si="14"/>
        <v>3.5</v>
      </c>
      <c r="BE30" s="635">
        <f t="shared" si="14"/>
        <v>1</v>
      </c>
      <c r="BF30" s="635">
        <f t="shared" si="14"/>
        <v>3</v>
      </c>
      <c r="BG30" s="635">
        <f t="shared" si="14"/>
        <v>3</v>
      </c>
      <c r="BH30" s="635">
        <f t="shared" si="14"/>
        <v>2.5</v>
      </c>
      <c r="BI30" s="635">
        <f t="shared" si="14"/>
        <v>1</v>
      </c>
      <c r="BJ30" s="635">
        <f t="shared" si="14"/>
        <v>1.5</v>
      </c>
      <c r="BK30" s="635">
        <f t="shared" si="14"/>
        <v>3</v>
      </c>
      <c r="BL30" s="635">
        <f t="shared" si="14"/>
        <v>2.5</v>
      </c>
      <c r="BM30" s="635">
        <f t="shared" si="14"/>
        <v>3.5</v>
      </c>
      <c r="BN30" s="635">
        <f t="shared" si="14"/>
        <v>2.5</v>
      </c>
      <c r="BO30" s="635">
        <f t="shared" si="14"/>
        <v>2.5</v>
      </c>
      <c r="BP30" s="635">
        <f t="shared" si="14"/>
        <v>3</v>
      </c>
      <c r="BQ30" s="635">
        <f t="shared" si="14"/>
        <v>1</v>
      </c>
      <c r="BR30" s="635">
        <f t="shared" si="14"/>
        <v>3.5</v>
      </c>
      <c r="BS30" s="635">
        <f t="shared" ref="BS30:CO30" si="15">BS24+BS25+BS26+BS27+BS28+BS29</f>
        <v>3</v>
      </c>
      <c r="BT30" s="635">
        <f t="shared" si="15"/>
        <v>1</v>
      </c>
      <c r="BU30" s="635">
        <f t="shared" si="15"/>
        <v>4</v>
      </c>
      <c r="BV30" s="635">
        <f t="shared" si="15"/>
        <v>4</v>
      </c>
      <c r="BW30" s="635">
        <f t="shared" si="15"/>
        <v>3</v>
      </c>
      <c r="BX30" s="635">
        <f t="shared" si="15"/>
        <v>4</v>
      </c>
      <c r="BY30" s="635">
        <f t="shared" si="15"/>
        <v>4</v>
      </c>
      <c r="BZ30" s="635">
        <f t="shared" si="15"/>
        <v>3</v>
      </c>
      <c r="CA30" s="635">
        <f t="shared" si="15"/>
        <v>2</v>
      </c>
      <c r="CB30" s="635">
        <f t="shared" si="15"/>
        <v>2.5</v>
      </c>
      <c r="CC30" s="635">
        <f t="shared" si="15"/>
        <v>3</v>
      </c>
      <c r="CD30" s="635">
        <f t="shared" si="15"/>
        <v>3</v>
      </c>
      <c r="CE30" s="635">
        <f t="shared" si="15"/>
        <v>3</v>
      </c>
      <c r="CF30" s="635">
        <f t="shared" si="15"/>
        <v>4</v>
      </c>
      <c r="CG30" s="635">
        <f t="shared" si="15"/>
        <v>2</v>
      </c>
      <c r="CH30" s="635">
        <f t="shared" si="15"/>
        <v>4</v>
      </c>
      <c r="CI30" s="635">
        <f t="shared" si="15"/>
        <v>3.5</v>
      </c>
      <c r="CJ30" s="635">
        <f t="shared" si="15"/>
        <v>3.5</v>
      </c>
      <c r="CK30" s="635">
        <f t="shared" si="15"/>
        <v>3</v>
      </c>
      <c r="CL30" s="635">
        <f t="shared" si="15"/>
        <v>3</v>
      </c>
      <c r="CM30" s="635">
        <f t="shared" si="15"/>
        <v>2</v>
      </c>
      <c r="CN30" s="635">
        <f t="shared" si="15"/>
        <v>4</v>
      </c>
      <c r="CO30" s="636">
        <f t="shared" si="15"/>
        <v>2.5</v>
      </c>
    </row>
    <row r="31" spans="2:93" ht="21" customHeight="1" thickBot="1" x14ac:dyDescent="0.7">
      <c r="B31" s="604" t="s">
        <v>260</v>
      </c>
      <c r="C31" s="605"/>
      <c r="D31" s="605"/>
      <c r="E31" s="606">
        <v>1</v>
      </c>
      <c r="F31" s="607">
        <f>ตารางคะแนนV3!$AM$7</f>
        <v>1</v>
      </c>
      <c r="G31" s="608">
        <f>ตารางคะแนนV3!$AM$8</f>
        <v>1</v>
      </c>
      <c r="H31" s="608">
        <f>ตารางคะแนนV3!$AM$9</f>
        <v>1</v>
      </c>
      <c r="I31" s="608">
        <f>ตารางคะแนนV3!$AM$10</f>
        <v>1</v>
      </c>
      <c r="J31" s="608">
        <f>ตารางคะแนนV3!$AM$11</f>
        <v>1</v>
      </c>
      <c r="K31" s="608">
        <f>ตารางคะแนนV3!$AM$12</f>
        <v>1</v>
      </c>
      <c r="L31" s="608">
        <f>ตารางคะแนนV3!$AM$13</f>
        <v>1</v>
      </c>
      <c r="M31" s="608">
        <f>ตารางคะแนนV3!$AM$14</f>
        <v>1</v>
      </c>
      <c r="N31" s="608">
        <f>ตารางคะแนนV3!$AM$15</f>
        <v>1</v>
      </c>
      <c r="O31" s="608">
        <f>ตารางคะแนนV3!$AM$16</f>
        <v>1</v>
      </c>
      <c r="P31" s="608">
        <f>ตารางคะแนนV3!$AM$17</f>
        <v>1</v>
      </c>
      <c r="Q31" s="608">
        <f>ตารางคะแนนV3!$AM$18</f>
        <v>1</v>
      </c>
      <c r="R31" s="608">
        <f>ตารางคะแนนV3!$AM$19</f>
        <v>1</v>
      </c>
      <c r="S31" s="608">
        <f>ตารางคะแนนV3!$AM$20</f>
        <v>1</v>
      </c>
      <c r="T31" s="608">
        <f>ตารางคะแนนV3!$AM$21</f>
        <v>1</v>
      </c>
      <c r="U31" s="608">
        <f>ตารางคะแนนV3!$AM$22</f>
        <v>1</v>
      </c>
      <c r="V31" s="608">
        <f>ตารางคะแนนV3!$AM$23</f>
        <v>1</v>
      </c>
      <c r="W31" s="608">
        <f>ตารางคะแนนV3!$AM$24</f>
        <v>1</v>
      </c>
      <c r="X31" s="608">
        <f>ตารางคะแนนV3!$AM$25</f>
        <v>1</v>
      </c>
      <c r="Y31" s="608">
        <f>ตารางคะแนนV3!$AM$26</f>
        <v>1</v>
      </c>
      <c r="Z31" s="608">
        <f>ตารางคะแนนV3!$AM$27</f>
        <v>1</v>
      </c>
      <c r="AA31" s="608">
        <f>ตารางคะแนนV3!$AM$28</f>
        <v>1</v>
      </c>
      <c r="AB31" s="608">
        <f>ตารางคะแนนV3!$AM$29</f>
        <v>1</v>
      </c>
      <c r="AC31" s="608">
        <f>ตารางคะแนนV3!$AM$30</f>
        <v>1</v>
      </c>
      <c r="AD31" s="608">
        <f>ตารางคะแนนV3!$AM$31</f>
        <v>1</v>
      </c>
      <c r="AE31" s="608">
        <f>ตารางคะแนนV3!$AM$32</f>
        <v>1</v>
      </c>
      <c r="AF31" s="608">
        <f>ตารางคะแนนV3!$AM$33</f>
        <v>1</v>
      </c>
      <c r="AG31" s="608">
        <f>ตารางคะแนนV3!$AM$34</f>
        <v>1</v>
      </c>
      <c r="AH31" s="608">
        <f>ตารางคะแนนV3!$AM$35</f>
        <v>1</v>
      </c>
      <c r="AI31" s="608">
        <f>ตารางคะแนนV3!$AM$36</f>
        <v>1</v>
      </c>
      <c r="AJ31" s="608">
        <f>ตารางคะแนนV3!$AM$37</f>
        <v>1</v>
      </c>
      <c r="AK31" s="608">
        <f>ตารางคะแนนV3!$AM$38</f>
        <v>1</v>
      </c>
      <c r="AL31" s="608">
        <f>ตารางคะแนนV3!$AM$39</f>
        <v>1</v>
      </c>
      <c r="AM31" s="608">
        <f>ตารางคะแนนV3!$AM$40</f>
        <v>1</v>
      </c>
      <c r="AN31" s="608">
        <f>ตารางคะแนนV3!$AM$41</f>
        <v>1</v>
      </c>
      <c r="AO31" s="608">
        <f>ตารางคะแนนV3!$AM$42</f>
        <v>1</v>
      </c>
      <c r="AP31" s="608">
        <f>ตารางคะแนนV3!$AM$43</f>
        <v>1</v>
      </c>
      <c r="AQ31" s="608">
        <f>ตารางคะแนนV3!$AM$44</f>
        <v>1</v>
      </c>
      <c r="AR31" s="608">
        <f>ตารางคะแนนV3!$AM$45</f>
        <v>1</v>
      </c>
      <c r="AS31" s="608">
        <f>ตารางคะแนนV3!$AM$46</f>
        <v>0</v>
      </c>
      <c r="AT31" s="608">
        <f>ตารางคะแนนV3!$AM$47</f>
        <v>1</v>
      </c>
      <c r="AU31" s="608">
        <f>ตารางคะแนนV3!$AM$48</f>
        <v>1</v>
      </c>
      <c r="AV31" s="608">
        <f>ตารางคะแนนV3!$AM$49</f>
        <v>1</v>
      </c>
      <c r="AW31" s="608">
        <f>ตารางคะแนนV3!$AM$50</f>
        <v>1</v>
      </c>
      <c r="AX31" s="608">
        <f>ตารางคะแนนV3!$AM$51</f>
        <v>1</v>
      </c>
      <c r="AY31" s="608">
        <f>ตารางคะแนนV3!$AM$52</f>
        <v>1</v>
      </c>
      <c r="AZ31" s="608">
        <f>ตารางคะแนนV3!$AM$53</f>
        <v>1</v>
      </c>
      <c r="BA31" s="608">
        <f>ตารางคะแนนV3!$AM$54</f>
        <v>1</v>
      </c>
      <c r="BB31" s="608">
        <f>ตารางคะแนนV3!$AM$55</f>
        <v>1</v>
      </c>
      <c r="BC31" s="608">
        <f>ตารางคะแนนV3!$AM$56</f>
        <v>1</v>
      </c>
      <c r="BD31" s="608">
        <f>ตารางคะแนนV3!$AM$57</f>
        <v>1</v>
      </c>
      <c r="BE31" s="608">
        <f>ตารางคะแนนV3!$AM$58</f>
        <v>1</v>
      </c>
      <c r="BF31" s="608">
        <f>ตารางคะแนนV3!$AM$59</f>
        <v>1</v>
      </c>
      <c r="BG31" s="608">
        <f>ตารางคะแนนV3!$AM$60</f>
        <v>1</v>
      </c>
      <c r="BH31" s="608">
        <f>ตารางคะแนนV3!$AM$61</f>
        <v>1</v>
      </c>
      <c r="BI31" s="608">
        <f>ตารางคะแนนV3!$AM$62</f>
        <v>1</v>
      </c>
      <c r="BJ31" s="608">
        <f>ตารางคะแนนV3!$AM$63</f>
        <v>1</v>
      </c>
      <c r="BK31" s="608">
        <f>ตารางคะแนนV3!$AM$64</f>
        <v>1</v>
      </c>
      <c r="BL31" s="608">
        <f>ตารางคะแนนV3!$AM$65</f>
        <v>1</v>
      </c>
      <c r="BM31" s="608">
        <f>ตารางคะแนนV3!$AM$66</f>
        <v>1</v>
      </c>
      <c r="BN31" s="608">
        <f>ตารางคะแนนV3!$AM$67</f>
        <v>1</v>
      </c>
      <c r="BO31" s="608">
        <f>ตารางคะแนนV3!$AM$68</f>
        <v>1</v>
      </c>
      <c r="BP31" s="608">
        <f>ตารางคะแนนV3!$AM$69</f>
        <v>1</v>
      </c>
      <c r="BQ31" s="608">
        <f>ตารางคะแนนV3!$AM$70</f>
        <v>1</v>
      </c>
      <c r="BR31" s="608">
        <f>ตารางคะแนนV3!$AM$71</f>
        <v>1</v>
      </c>
      <c r="BS31" s="608">
        <f>ตารางคะแนนV3!$AM$72</f>
        <v>1</v>
      </c>
      <c r="BT31" s="608">
        <f>ตารางคะแนนV3!$AM$73</f>
        <v>1</v>
      </c>
      <c r="BU31" s="608">
        <f>ตารางคะแนนV3!$AM$74</f>
        <v>1</v>
      </c>
      <c r="BV31" s="608">
        <f>ตารางคะแนนV3!$AM$75</f>
        <v>1</v>
      </c>
      <c r="BW31" s="608">
        <f>ตารางคะแนนV3!$AM$76</f>
        <v>1</v>
      </c>
      <c r="BX31" s="608">
        <f>ตารางคะแนนV3!$AM$77</f>
        <v>1</v>
      </c>
      <c r="BY31" s="608">
        <f>ตารางคะแนนV3!$AM$78</f>
        <v>1</v>
      </c>
      <c r="BZ31" s="608">
        <f>ตารางคะแนนV3!$AM$79</f>
        <v>1</v>
      </c>
      <c r="CA31" s="608">
        <f>ตารางคะแนนV3!$AM$80</f>
        <v>1</v>
      </c>
      <c r="CB31" s="608">
        <f>ตารางคะแนนV3!$AM$81</f>
        <v>1</v>
      </c>
      <c r="CC31" s="608">
        <f>ตารางคะแนนV3!$AM$82</f>
        <v>1</v>
      </c>
      <c r="CD31" s="608">
        <f>ตารางคะแนนV3!$AM$83</f>
        <v>1</v>
      </c>
      <c r="CE31" s="608">
        <f>ตารางคะแนนV3!$AM$84</f>
        <v>1</v>
      </c>
      <c r="CF31" s="608">
        <f>ตารางคะแนนV3!$AM$85</f>
        <v>1</v>
      </c>
      <c r="CG31" s="608">
        <f>ตารางคะแนนV3!$AM$86</f>
        <v>1</v>
      </c>
      <c r="CH31" s="608">
        <f>ตารางคะแนนV3!$AM$87</f>
        <v>1</v>
      </c>
      <c r="CI31" s="608">
        <f>ตารางคะแนนV3!$AM$88</f>
        <v>1</v>
      </c>
      <c r="CJ31" s="608">
        <f>ตารางคะแนนV3!$AM$89</f>
        <v>1</v>
      </c>
      <c r="CK31" s="608">
        <f>ตารางคะแนนV3!$AM$90</f>
        <v>1</v>
      </c>
      <c r="CL31" s="608">
        <f>ตารางคะแนนV3!$AM$91</f>
        <v>1</v>
      </c>
      <c r="CM31" s="608">
        <f>ตารางคะแนนV3!$AM$92</f>
        <v>1</v>
      </c>
      <c r="CN31" s="608">
        <f>ตารางคะแนนV3!$AM$93</f>
        <v>1</v>
      </c>
      <c r="CO31" s="609">
        <f>ตารางคะแนนV3!$AM$94</f>
        <v>1</v>
      </c>
    </row>
    <row r="32" spans="2:93" s="481" customFormat="1" ht="21.75" customHeight="1" x14ac:dyDescent="0.65">
      <c r="B32" s="596" t="s">
        <v>530</v>
      </c>
      <c r="C32" s="597"/>
      <c r="D32" s="598"/>
      <c r="E32" s="610">
        <f>SUM(E33:E34)</f>
        <v>2</v>
      </c>
      <c r="F32" s="611">
        <f t="shared" ref="F32:BQ32" si="16">SUM(F33:F34)</f>
        <v>2</v>
      </c>
      <c r="G32" s="612">
        <f t="shared" si="16"/>
        <v>0</v>
      </c>
      <c r="H32" s="612">
        <f t="shared" si="16"/>
        <v>0</v>
      </c>
      <c r="I32" s="612">
        <f t="shared" si="16"/>
        <v>1</v>
      </c>
      <c r="J32" s="612">
        <f t="shared" si="16"/>
        <v>0</v>
      </c>
      <c r="K32" s="612">
        <f t="shared" si="16"/>
        <v>2</v>
      </c>
      <c r="L32" s="612">
        <f t="shared" si="16"/>
        <v>2</v>
      </c>
      <c r="M32" s="612">
        <f t="shared" si="16"/>
        <v>1</v>
      </c>
      <c r="N32" s="612">
        <f t="shared" si="16"/>
        <v>1</v>
      </c>
      <c r="O32" s="612">
        <f t="shared" si="16"/>
        <v>2</v>
      </c>
      <c r="P32" s="612">
        <f t="shared" si="16"/>
        <v>2</v>
      </c>
      <c r="Q32" s="612">
        <f t="shared" si="16"/>
        <v>1</v>
      </c>
      <c r="R32" s="612">
        <f t="shared" si="16"/>
        <v>2</v>
      </c>
      <c r="S32" s="612">
        <f t="shared" si="16"/>
        <v>2</v>
      </c>
      <c r="T32" s="612">
        <f t="shared" si="16"/>
        <v>2</v>
      </c>
      <c r="U32" s="612">
        <f t="shared" si="16"/>
        <v>1</v>
      </c>
      <c r="V32" s="612">
        <f t="shared" si="16"/>
        <v>2</v>
      </c>
      <c r="W32" s="612">
        <f t="shared" si="16"/>
        <v>1</v>
      </c>
      <c r="X32" s="612">
        <f t="shared" si="16"/>
        <v>1</v>
      </c>
      <c r="Y32" s="612">
        <f t="shared" si="16"/>
        <v>0</v>
      </c>
      <c r="Z32" s="612">
        <f t="shared" si="16"/>
        <v>2</v>
      </c>
      <c r="AA32" s="612">
        <f t="shared" si="16"/>
        <v>2</v>
      </c>
      <c r="AB32" s="612">
        <f t="shared" si="16"/>
        <v>2</v>
      </c>
      <c r="AC32" s="612">
        <f t="shared" si="16"/>
        <v>2</v>
      </c>
      <c r="AD32" s="612">
        <f t="shared" si="16"/>
        <v>1</v>
      </c>
      <c r="AE32" s="612">
        <f t="shared" si="16"/>
        <v>1</v>
      </c>
      <c r="AF32" s="612">
        <f t="shared" si="16"/>
        <v>2</v>
      </c>
      <c r="AG32" s="612">
        <f t="shared" si="16"/>
        <v>2</v>
      </c>
      <c r="AH32" s="612">
        <f t="shared" si="16"/>
        <v>2</v>
      </c>
      <c r="AI32" s="612">
        <f t="shared" si="16"/>
        <v>2</v>
      </c>
      <c r="AJ32" s="612">
        <f t="shared" si="16"/>
        <v>2</v>
      </c>
      <c r="AK32" s="612">
        <f t="shared" si="16"/>
        <v>0</v>
      </c>
      <c r="AL32" s="612">
        <f t="shared" si="16"/>
        <v>1</v>
      </c>
      <c r="AM32" s="612">
        <f t="shared" si="16"/>
        <v>2</v>
      </c>
      <c r="AN32" s="612">
        <f t="shared" si="16"/>
        <v>2</v>
      </c>
      <c r="AO32" s="612">
        <f t="shared" si="16"/>
        <v>1</v>
      </c>
      <c r="AP32" s="612">
        <f t="shared" si="16"/>
        <v>1</v>
      </c>
      <c r="AQ32" s="612">
        <f t="shared" si="16"/>
        <v>1</v>
      </c>
      <c r="AR32" s="612">
        <f t="shared" si="16"/>
        <v>2</v>
      </c>
      <c r="AS32" s="612">
        <f t="shared" si="16"/>
        <v>1</v>
      </c>
      <c r="AT32" s="612">
        <f t="shared" si="16"/>
        <v>2</v>
      </c>
      <c r="AU32" s="612">
        <f t="shared" si="16"/>
        <v>2</v>
      </c>
      <c r="AV32" s="612">
        <f t="shared" si="16"/>
        <v>2</v>
      </c>
      <c r="AW32" s="612">
        <f t="shared" si="16"/>
        <v>1</v>
      </c>
      <c r="AX32" s="612">
        <f t="shared" si="16"/>
        <v>2</v>
      </c>
      <c r="AY32" s="612">
        <f t="shared" si="16"/>
        <v>2</v>
      </c>
      <c r="AZ32" s="612">
        <f t="shared" si="16"/>
        <v>1</v>
      </c>
      <c r="BA32" s="612">
        <f t="shared" si="16"/>
        <v>2</v>
      </c>
      <c r="BB32" s="612">
        <f t="shared" si="16"/>
        <v>1</v>
      </c>
      <c r="BC32" s="612">
        <f t="shared" si="16"/>
        <v>1</v>
      </c>
      <c r="BD32" s="612">
        <f t="shared" si="16"/>
        <v>1</v>
      </c>
      <c r="BE32" s="612">
        <f t="shared" si="16"/>
        <v>2</v>
      </c>
      <c r="BF32" s="612">
        <f t="shared" si="16"/>
        <v>2</v>
      </c>
      <c r="BG32" s="612">
        <f t="shared" si="16"/>
        <v>1</v>
      </c>
      <c r="BH32" s="612">
        <f t="shared" si="16"/>
        <v>1</v>
      </c>
      <c r="BI32" s="612">
        <f t="shared" si="16"/>
        <v>2</v>
      </c>
      <c r="BJ32" s="612">
        <f t="shared" si="16"/>
        <v>2</v>
      </c>
      <c r="BK32" s="612">
        <f t="shared" si="16"/>
        <v>2</v>
      </c>
      <c r="BL32" s="612">
        <f t="shared" si="16"/>
        <v>1</v>
      </c>
      <c r="BM32" s="612">
        <f t="shared" si="16"/>
        <v>0</v>
      </c>
      <c r="BN32" s="612">
        <f t="shared" si="16"/>
        <v>1</v>
      </c>
      <c r="BO32" s="612">
        <f t="shared" si="16"/>
        <v>1</v>
      </c>
      <c r="BP32" s="612">
        <f t="shared" si="16"/>
        <v>2</v>
      </c>
      <c r="BQ32" s="612">
        <f t="shared" si="16"/>
        <v>2</v>
      </c>
      <c r="BR32" s="612">
        <f t="shared" ref="BR32:CO32" si="17">SUM(BR33:BR34)</f>
        <v>1</v>
      </c>
      <c r="BS32" s="612">
        <f t="shared" si="17"/>
        <v>0</v>
      </c>
      <c r="BT32" s="612">
        <f t="shared" si="17"/>
        <v>2</v>
      </c>
      <c r="BU32" s="612">
        <f t="shared" si="17"/>
        <v>2</v>
      </c>
      <c r="BV32" s="612">
        <f t="shared" si="17"/>
        <v>2</v>
      </c>
      <c r="BW32" s="612">
        <f t="shared" si="17"/>
        <v>1</v>
      </c>
      <c r="BX32" s="612">
        <f t="shared" si="17"/>
        <v>1</v>
      </c>
      <c r="BY32" s="612">
        <f t="shared" si="17"/>
        <v>0</v>
      </c>
      <c r="BZ32" s="612">
        <f t="shared" si="17"/>
        <v>2</v>
      </c>
      <c r="CA32" s="612">
        <f t="shared" si="17"/>
        <v>2</v>
      </c>
      <c r="CB32" s="612">
        <f t="shared" si="17"/>
        <v>0</v>
      </c>
      <c r="CC32" s="612">
        <f t="shared" si="17"/>
        <v>1</v>
      </c>
      <c r="CD32" s="612">
        <f t="shared" si="17"/>
        <v>2</v>
      </c>
      <c r="CE32" s="612">
        <f t="shared" si="17"/>
        <v>2</v>
      </c>
      <c r="CF32" s="612">
        <f t="shared" si="17"/>
        <v>2</v>
      </c>
      <c r="CG32" s="612">
        <f t="shared" si="17"/>
        <v>2</v>
      </c>
      <c r="CH32" s="612">
        <f t="shared" si="17"/>
        <v>2</v>
      </c>
      <c r="CI32" s="612">
        <f t="shared" si="17"/>
        <v>2</v>
      </c>
      <c r="CJ32" s="612">
        <f t="shared" si="17"/>
        <v>1</v>
      </c>
      <c r="CK32" s="612">
        <f t="shared" si="17"/>
        <v>2</v>
      </c>
      <c r="CL32" s="612">
        <f t="shared" si="17"/>
        <v>1</v>
      </c>
      <c r="CM32" s="612">
        <f t="shared" si="17"/>
        <v>2</v>
      </c>
      <c r="CN32" s="612">
        <f t="shared" si="17"/>
        <v>1</v>
      </c>
      <c r="CO32" s="613">
        <f t="shared" si="17"/>
        <v>1</v>
      </c>
    </row>
    <row r="33" spans="2:93" ht="21.75" customHeight="1" x14ac:dyDescent="0.65">
      <c r="B33" s="517" t="s">
        <v>517</v>
      </c>
      <c r="C33" s="518"/>
      <c r="D33" s="519"/>
      <c r="E33" s="572">
        <v>1</v>
      </c>
      <c r="F33" s="573">
        <f>ตารางคะแนนV3!$AN$7</f>
        <v>1</v>
      </c>
      <c r="G33" s="574">
        <f>ตารางคะแนนV3!$AN$8</f>
        <v>0</v>
      </c>
      <c r="H33" s="574">
        <f>ตารางคะแนนV3!$AN$9</f>
        <v>0</v>
      </c>
      <c r="I33" s="574">
        <f>ตารางคะแนนV3!$AN$10</f>
        <v>0</v>
      </c>
      <c r="J33" s="574">
        <f>ตารางคะแนนV3!$AN$11</f>
        <v>0</v>
      </c>
      <c r="K33" s="574">
        <f>ตารางคะแนนV3!$AN$12</f>
        <v>1</v>
      </c>
      <c r="L33" s="574">
        <f>ตารางคะแนนV3!$AN$13</f>
        <v>1</v>
      </c>
      <c r="M33" s="574">
        <f>ตารางคะแนนV3!$AN$14</f>
        <v>0</v>
      </c>
      <c r="N33" s="574">
        <f>ตารางคะแนนV3!$AN$15</f>
        <v>1</v>
      </c>
      <c r="O33" s="574">
        <f>ตารางคะแนนV3!$AN$16</f>
        <v>1</v>
      </c>
      <c r="P33" s="574">
        <f>ตารางคะแนนV3!$AN$17</f>
        <v>1</v>
      </c>
      <c r="Q33" s="574">
        <f>ตารางคะแนนV3!$AN$18</f>
        <v>0</v>
      </c>
      <c r="R33" s="574">
        <f>ตารางคะแนนV3!$AN$19</f>
        <v>1</v>
      </c>
      <c r="S33" s="574">
        <f>ตารางคะแนนV3!$AN$20</f>
        <v>1</v>
      </c>
      <c r="T33" s="574">
        <f>ตารางคะแนนV3!$AN$21</f>
        <v>1</v>
      </c>
      <c r="U33" s="574">
        <f>ตารางคะแนนV3!$AN$22</f>
        <v>0</v>
      </c>
      <c r="V33" s="574">
        <f>ตารางคะแนนV3!$AN$23</f>
        <v>1</v>
      </c>
      <c r="W33" s="574">
        <f>ตารางคะแนนV3!$AN$24</f>
        <v>0</v>
      </c>
      <c r="X33" s="574">
        <f>ตารางคะแนนV3!$AN$25</f>
        <v>0</v>
      </c>
      <c r="Y33" s="574">
        <f>ตารางคะแนนV3!$AN$26</f>
        <v>0</v>
      </c>
      <c r="Z33" s="574">
        <f>ตารางคะแนนV3!$AN$27</f>
        <v>1</v>
      </c>
      <c r="AA33" s="574">
        <f>ตารางคะแนนV3!$AN$28</f>
        <v>1</v>
      </c>
      <c r="AB33" s="574">
        <f>ตารางคะแนนV3!$AN$29</f>
        <v>1</v>
      </c>
      <c r="AC33" s="574">
        <f>ตารางคะแนนV3!$AN$30</f>
        <v>1</v>
      </c>
      <c r="AD33" s="574">
        <f>ตารางคะแนนV3!$AN$31</f>
        <v>0</v>
      </c>
      <c r="AE33" s="574">
        <f>ตารางคะแนนV3!$AN$32</f>
        <v>0</v>
      </c>
      <c r="AF33" s="574">
        <f>ตารางคะแนนV3!$AN$33</f>
        <v>1</v>
      </c>
      <c r="AG33" s="574">
        <f>ตารางคะแนนV3!$AN$34</f>
        <v>1</v>
      </c>
      <c r="AH33" s="574">
        <f>ตารางคะแนนV3!$AN$35</f>
        <v>1</v>
      </c>
      <c r="AI33" s="574">
        <f>ตารางคะแนนV3!$AN$36</f>
        <v>1</v>
      </c>
      <c r="AJ33" s="574">
        <f>ตารางคะแนนV3!$AN$37</f>
        <v>1</v>
      </c>
      <c r="AK33" s="574">
        <f>ตารางคะแนนV3!$AN$38</f>
        <v>0</v>
      </c>
      <c r="AL33" s="574">
        <f>ตารางคะแนนV3!$AN$39</f>
        <v>1</v>
      </c>
      <c r="AM33" s="574">
        <f>ตารางคะแนนV3!$AN$40</f>
        <v>1</v>
      </c>
      <c r="AN33" s="574">
        <f>ตารางคะแนนV3!$AN$41</f>
        <v>1</v>
      </c>
      <c r="AO33" s="574">
        <f>ตารางคะแนนV3!$AN$42</f>
        <v>0</v>
      </c>
      <c r="AP33" s="574">
        <f>ตารางคะแนนV3!$AN$43</f>
        <v>0</v>
      </c>
      <c r="AQ33" s="574">
        <f>ตารางคะแนนV3!$AN$44</f>
        <v>0</v>
      </c>
      <c r="AR33" s="574">
        <f>ตารางคะแนนV3!$AN$45</f>
        <v>1</v>
      </c>
      <c r="AS33" s="574">
        <f>ตารางคะแนนV3!$AN$46</f>
        <v>1</v>
      </c>
      <c r="AT33" s="574">
        <f>ตารางคะแนนV3!$AN$47</f>
        <v>1</v>
      </c>
      <c r="AU33" s="574">
        <f>ตารางคะแนนV3!$AN$48</f>
        <v>1</v>
      </c>
      <c r="AV33" s="574">
        <f>ตารางคะแนนV3!$AN$49</f>
        <v>1</v>
      </c>
      <c r="AW33" s="574">
        <f>ตารางคะแนนV3!$AN$50</f>
        <v>0</v>
      </c>
      <c r="AX33" s="574">
        <f>ตารางคะแนนV3!$AN$51</f>
        <v>1</v>
      </c>
      <c r="AY33" s="574">
        <f>ตารางคะแนนV3!$AN$52</f>
        <v>1</v>
      </c>
      <c r="AZ33" s="574">
        <f>ตารางคะแนนV3!$AN$53</f>
        <v>0</v>
      </c>
      <c r="BA33" s="574">
        <f>ตารางคะแนนV3!$AN$54</f>
        <v>1</v>
      </c>
      <c r="BB33" s="574">
        <f>ตารางคะแนนV3!$AN$55</f>
        <v>1</v>
      </c>
      <c r="BC33" s="574">
        <f>ตารางคะแนนV3!$AN$56</f>
        <v>0</v>
      </c>
      <c r="BD33" s="574">
        <f>ตารางคะแนนV3!$AN$57</f>
        <v>0</v>
      </c>
      <c r="BE33" s="574">
        <f>ตารางคะแนนV3!$AN$58</f>
        <v>1</v>
      </c>
      <c r="BF33" s="574">
        <f>ตารางคะแนนV3!$AN$59</f>
        <v>1</v>
      </c>
      <c r="BG33" s="574">
        <f>ตารางคะแนนV3!$AN$60</f>
        <v>0</v>
      </c>
      <c r="BH33" s="574">
        <f>ตารางคะแนนV3!$AN$61</f>
        <v>0</v>
      </c>
      <c r="BI33" s="574">
        <f>ตารางคะแนนV3!$AN$62</f>
        <v>1</v>
      </c>
      <c r="BJ33" s="574">
        <f>ตารางคะแนนV3!$AN$63</f>
        <v>1</v>
      </c>
      <c r="BK33" s="574">
        <f>ตารางคะแนนV3!$AN$64</f>
        <v>1</v>
      </c>
      <c r="BL33" s="574">
        <f>ตารางคะแนนV3!$AN$65</f>
        <v>0</v>
      </c>
      <c r="BM33" s="574">
        <f>ตารางคะแนนV3!$AN$66</f>
        <v>0</v>
      </c>
      <c r="BN33" s="574">
        <f>ตารางคะแนนV3!$AN$67</f>
        <v>0</v>
      </c>
      <c r="BO33" s="574">
        <f>ตารางคะแนนV3!$AN$68</f>
        <v>0</v>
      </c>
      <c r="BP33" s="574">
        <f>ตารางคะแนนV3!$AN$69</f>
        <v>1</v>
      </c>
      <c r="BQ33" s="574">
        <f>ตารางคะแนนV3!$AN$70</f>
        <v>1</v>
      </c>
      <c r="BR33" s="574">
        <f>ตารางคะแนนV3!$AN$71</f>
        <v>0</v>
      </c>
      <c r="BS33" s="574">
        <f>ตารางคะแนนV3!$AN$72</f>
        <v>0</v>
      </c>
      <c r="BT33" s="574">
        <f>ตารางคะแนนV3!$AN$73</f>
        <v>1</v>
      </c>
      <c r="BU33" s="574">
        <f>ตารางคะแนนV3!$AN$74</f>
        <v>1</v>
      </c>
      <c r="BV33" s="574">
        <f>ตารางคะแนนV3!$AN$75</f>
        <v>1</v>
      </c>
      <c r="BW33" s="574">
        <f>ตารางคะแนนV3!$AN$76</f>
        <v>0</v>
      </c>
      <c r="BX33" s="574">
        <f>ตารางคะแนนV3!$AN$77</f>
        <v>0</v>
      </c>
      <c r="BY33" s="574">
        <f>ตารางคะแนนV3!$AN$78</f>
        <v>0</v>
      </c>
      <c r="BZ33" s="574">
        <f>ตารางคะแนนV3!$AN$79</f>
        <v>1</v>
      </c>
      <c r="CA33" s="574">
        <f>ตารางคะแนนV3!$AN$80</f>
        <v>1</v>
      </c>
      <c r="CB33" s="574">
        <f>ตารางคะแนนV3!$AN$81</f>
        <v>0</v>
      </c>
      <c r="CC33" s="574">
        <f>ตารางคะแนนV3!$AN$82</f>
        <v>0</v>
      </c>
      <c r="CD33" s="574">
        <f>ตารางคะแนนV3!$AN$83</f>
        <v>1</v>
      </c>
      <c r="CE33" s="574">
        <f>ตารางคะแนนV3!$AN$84</f>
        <v>1</v>
      </c>
      <c r="CF33" s="574">
        <f>ตารางคะแนนV3!$AN$85</f>
        <v>1</v>
      </c>
      <c r="CG33" s="574">
        <f>ตารางคะแนนV3!$AN$86</f>
        <v>1</v>
      </c>
      <c r="CH33" s="574">
        <f>ตารางคะแนนV3!$AN$87</f>
        <v>1</v>
      </c>
      <c r="CI33" s="574">
        <f>ตารางคะแนนV3!$AN$88</f>
        <v>1</v>
      </c>
      <c r="CJ33" s="574">
        <f>ตารางคะแนนV3!$AN$89</f>
        <v>0</v>
      </c>
      <c r="CK33" s="574">
        <f>ตารางคะแนนV3!$AN$90</f>
        <v>1</v>
      </c>
      <c r="CL33" s="574">
        <f>ตารางคะแนนV3!$AN$91</f>
        <v>0</v>
      </c>
      <c r="CM33" s="574">
        <f>ตารางคะแนนV3!$AN$92</f>
        <v>1</v>
      </c>
      <c r="CN33" s="574">
        <f>ตารางคะแนนV3!$AN$93</f>
        <v>0</v>
      </c>
      <c r="CO33" s="575">
        <f>ตารางคะแนนV3!$AN$94</f>
        <v>0</v>
      </c>
    </row>
    <row r="34" spans="2:93" ht="21.75" customHeight="1" thickBot="1" x14ac:dyDescent="0.7">
      <c r="B34" s="525" t="s">
        <v>400</v>
      </c>
      <c r="C34" s="526"/>
      <c r="D34" s="526"/>
      <c r="E34" s="572">
        <v>1</v>
      </c>
      <c r="F34" s="573">
        <f>ตารางคะแนนV3!$AO$7</f>
        <v>1</v>
      </c>
      <c r="G34" s="574">
        <f>ตารางคะแนนV3!$AO$8</f>
        <v>0</v>
      </c>
      <c r="H34" s="574">
        <f>ตารางคะแนนV3!$AO$9</f>
        <v>0</v>
      </c>
      <c r="I34" s="574">
        <f>ตารางคะแนนV3!$AO$10</f>
        <v>1</v>
      </c>
      <c r="J34" s="574">
        <f>ตารางคะแนนV3!$AO$11</f>
        <v>0</v>
      </c>
      <c r="K34" s="574">
        <f>ตารางคะแนนV3!$AO$12</f>
        <v>1</v>
      </c>
      <c r="L34" s="574">
        <f>ตารางคะแนนV3!$AO$13</f>
        <v>1</v>
      </c>
      <c r="M34" s="574">
        <f>ตารางคะแนนV3!$AO$14</f>
        <v>1</v>
      </c>
      <c r="N34" s="574">
        <f>ตารางคะแนนV3!$AO$15</f>
        <v>0</v>
      </c>
      <c r="O34" s="574">
        <f>ตารางคะแนนV3!$AO$16</f>
        <v>1</v>
      </c>
      <c r="P34" s="574">
        <f>ตารางคะแนนV3!$AO$17</f>
        <v>1</v>
      </c>
      <c r="Q34" s="574">
        <f>ตารางคะแนนV3!$AO$18</f>
        <v>1</v>
      </c>
      <c r="R34" s="574">
        <f>ตารางคะแนนV3!$AO$19</f>
        <v>1</v>
      </c>
      <c r="S34" s="574">
        <f>ตารางคะแนนV3!$AO$20</f>
        <v>1</v>
      </c>
      <c r="T34" s="574">
        <f>ตารางคะแนนV3!$AO$21</f>
        <v>1</v>
      </c>
      <c r="U34" s="574">
        <f>ตารางคะแนนV3!$AO$22</f>
        <v>1</v>
      </c>
      <c r="V34" s="574">
        <f>ตารางคะแนนV3!$AO$23</f>
        <v>1</v>
      </c>
      <c r="W34" s="574">
        <f>ตารางคะแนนV3!$AO$24</f>
        <v>1</v>
      </c>
      <c r="X34" s="574">
        <f>ตารางคะแนนV3!$AO$25</f>
        <v>1</v>
      </c>
      <c r="Y34" s="574">
        <f>ตารางคะแนนV3!$AO$26</f>
        <v>0</v>
      </c>
      <c r="Z34" s="574">
        <f>ตารางคะแนนV3!$AO$27</f>
        <v>1</v>
      </c>
      <c r="AA34" s="574">
        <f>ตารางคะแนนV3!$AO$28</f>
        <v>1</v>
      </c>
      <c r="AB34" s="574">
        <f>ตารางคะแนนV3!$AO$29</f>
        <v>1</v>
      </c>
      <c r="AC34" s="574">
        <f>ตารางคะแนนV3!$AO$30</f>
        <v>1</v>
      </c>
      <c r="AD34" s="574">
        <f>ตารางคะแนนV3!$AO$31</f>
        <v>1</v>
      </c>
      <c r="AE34" s="574">
        <f>ตารางคะแนนV3!$AO$32</f>
        <v>1</v>
      </c>
      <c r="AF34" s="574">
        <f>ตารางคะแนนV3!$AO$33</f>
        <v>1</v>
      </c>
      <c r="AG34" s="574">
        <f>ตารางคะแนนV3!$AO$34</f>
        <v>1</v>
      </c>
      <c r="AH34" s="574">
        <f>ตารางคะแนนV3!$AO$35</f>
        <v>1</v>
      </c>
      <c r="AI34" s="574">
        <f>ตารางคะแนนV3!$AO$36</f>
        <v>1</v>
      </c>
      <c r="AJ34" s="574">
        <f>ตารางคะแนนV3!$AO$37</f>
        <v>1</v>
      </c>
      <c r="AK34" s="574">
        <f>ตารางคะแนนV3!$AO$38</f>
        <v>0</v>
      </c>
      <c r="AL34" s="574">
        <f>ตารางคะแนนV3!$AO$39</f>
        <v>0</v>
      </c>
      <c r="AM34" s="574">
        <f>ตารางคะแนนV3!$AO$40</f>
        <v>1</v>
      </c>
      <c r="AN34" s="574">
        <f>ตารางคะแนนV3!$AO$41</f>
        <v>1</v>
      </c>
      <c r="AO34" s="574">
        <f>ตารางคะแนนV3!$AO$42</f>
        <v>1</v>
      </c>
      <c r="AP34" s="574">
        <f>ตารางคะแนนV3!$AO$43</f>
        <v>1</v>
      </c>
      <c r="AQ34" s="574">
        <f>ตารางคะแนนV3!$AO$44</f>
        <v>1</v>
      </c>
      <c r="AR34" s="574">
        <f>ตารางคะแนนV3!$AO$45</f>
        <v>1</v>
      </c>
      <c r="AS34" s="574">
        <f>ตารางคะแนนV3!$AO$46</f>
        <v>0</v>
      </c>
      <c r="AT34" s="574">
        <f>ตารางคะแนนV3!$AO$47</f>
        <v>1</v>
      </c>
      <c r="AU34" s="574">
        <f>ตารางคะแนนV3!$AO$48</f>
        <v>1</v>
      </c>
      <c r="AV34" s="574">
        <f>ตารางคะแนนV3!$AO$49</f>
        <v>1</v>
      </c>
      <c r="AW34" s="574">
        <f>ตารางคะแนนV3!$AO$50</f>
        <v>1</v>
      </c>
      <c r="AX34" s="574">
        <f>ตารางคะแนนV3!$AO$51</f>
        <v>1</v>
      </c>
      <c r="AY34" s="574">
        <f>ตารางคะแนนV3!$AO$52</f>
        <v>1</v>
      </c>
      <c r="AZ34" s="574">
        <f>ตารางคะแนนV3!$AO$53</f>
        <v>1</v>
      </c>
      <c r="BA34" s="574">
        <f>ตารางคะแนนV3!$AO$54</f>
        <v>1</v>
      </c>
      <c r="BB34" s="574">
        <f>ตารางคะแนนV3!$AO$55</f>
        <v>0</v>
      </c>
      <c r="BC34" s="574">
        <f>ตารางคะแนนV3!$AO$56</f>
        <v>1</v>
      </c>
      <c r="BD34" s="574">
        <f>ตารางคะแนนV3!$AO$57</f>
        <v>1</v>
      </c>
      <c r="BE34" s="574">
        <f>ตารางคะแนนV3!$AO$58</f>
        <v>1</v>
      </c>
      <c r="BF34" s="574">
        <f>ตารางคะแนนV3!$AO$59</f>
        <v>1</v>
      </c>
      <c r="BG34" s="574">
        <f>ตารางคะแนนV3!$AO$60</f>
        <v>1</v>
      </c>
      <c r="BH34" s="574">
        <f>ตารางคะแนนV3!$AO$61</f>
        <v>1</v>
      </c>
      <c r="BI34" s="574">
        <f>ตารางคะแนนV3!$AO$62</f>
        <v>1</v>
      </c>
      <c r="BJ34" s="574">
        <f>ตารางคะแนนV3!$AO$63</f>
        <v>1</v>
      </c>
      <c r="BK34" s="574">
        <f>ตารางคะแนนV3!$AO$64</f>
        <v>1</v>
      </c>
      <c r="BL34" s="574">
        <f>ตารางคะแนนV3!$AO$65</f>
        <v>1</v>
      </c>
      <c r="BM34" s="574">
        <f>ตารางคะแนนV3!$AO$66</f>
        <v>0</v>
      </c>
      <c r="BN34" s="574">
        <f>ตารางคะแนนV3!$AO$67</f>
        <v>1</v>
      </c>
      <c r="BO34" s="574">
        <f>ตารางคะแนนV3!$AO$68</f>
        <v>1</v>
      </c>
      <c r="BP34" s="574">
        <f>ตารางคะแนนV3!$AO$69</f>
        <v>1</v>
      </c>
      <c r="BQ34" s="574">
        <f>ตารางคะแนนV3!$AO$70</f>
        <v>1</v>
      </c>
      <c r="BR34" s="574">
        <f>ตารางคะแนนV3!$AO$71</f>
        <v>1</v>
      </c>
      <c r="BS34" s="574">
        <f>ตารางคะแนนV3!$AO$72</f>
        <v>0</v>
      </c>
      <c r="BT34" s="574">
        <f>ตารางคะแนนV3!$AO$73</f>
        <v>1</v>
      </c>
      <c r="BU34" s="574">
        <f>ตารางคะแนนV3!$AO$74</f>
        <v>1</v>
      </c>
      <c r="BV34" s="574">
        <f>ตารางคะแนนV3!$AO$75</f>
        <v>1</v>
      </c>
      <c r="BW34" s="574">
        <f>ตารางคะแนนV3!$AO$76</f>
        <v>1</v>
      </c>
      <c r="BX34" s="574">
        <f>ตารางคะแนนV3!$AO$77</f>
        <v>1</v>
      </c>
      <c r="BY34" s="574">
        <f>ตารางคะแนนV3!$AO$78</f>
        <v>0</v>
      </c>
      <c r="BZ34" s="574">
        <f>ตารางคะแนนV3!$AO$79</f>
        <v>1</v>
      </c>
      <c r="CA34" s="574">
        <f>ตารางคะแนนV3!$AO$80</f>
        <v>1</v>
      </c>
      <c r="CB34" s="574">
        <f>ตารางคะแนนV3!$AO$81</f>
        <v>0</v>
      </c>
      <c r="CC34" s="574">
        <f>ตารางคะแนนV3!$AO$82</f>
        <v>1</v>
      </c>
      <c r="CD34" s="574">
        <f>ตารางคะแนนV3!$AO$83</f>
        <v>1</v>
      </c>
      <c r="CE34" s="574">
        <f>ตารางคะแนนV3!$AO$84</f>
        <v>1</v>
      </c>
      <c r="CF34" s="574">
        <f>ตารางคะแนนV3!$AO$85</f>
        <v>1</v>
      </c>
      <c r="CG34" s="574">
        <f>ตารางคะแนนV3!$AO$86</f>
        <v>1</v>
      </c>
      <c r="CH34" s="574">
        <f>ตารางคะแนนV3!$AO$87</f>
        <v>1</v>
      </c>
      <c r="CI34" s="574">
        <f>ตารางคะแนนV3!$AO$88</f>
        <v>1</v>
      </c>
      <c r="CJ34" s="574">
        <f>ตารางคะแนนV3!$AO$89</f>
        <v>1</v>
      </c>
      <c r="CK34" s="574">
        <f>ตารางคะแนนV3!$AO$90</f>
        <v>1</v>
      </c>
      <c r="CL34" s="574">
        <f>ตารางคะแนนV3!$AO$91</f>
        <v>1</v>
      </c>
      <c r="CM34" s="574">
        <f>ตารางคะแนนV3!$AO$92</f>
        <v>1</v>
      </c>
      <c r="CN34" s="574">
        <f>ตารางคะแนนV3!$AO$93</f>
        <v>1</v>
      </c>
      <c r="CO34" s="575">
        <f>ตารางคะแนนV3!$AO$94</f>
        <v>1</v>
      </c>
    </row>
    <row r="35" spans="2:93" s="481" customFormat="1" ht="24" customHeight="1" thickBot="1" x14ac:dyDescent="0.7">
      <c r="B35" s="599" t="s">
        <v>243</v>
      </c>
      <c r="C35" s="600"/>
      <c r="D35" s="626"/>
      <c r="E35" s="614">
        <f>SUM(E40,E36)</f>
        <v>5</v>
      </c>
      <c r="F35" s="615">
        <f t="shared" ref="F35:BQ35" si="18">SUM(F40,F36)</f>
        <v>4</v>
      </c>
      <c r="G35" s="614">
        <f t="shared" si="18"/>
        <v>2</v>
      </c>
      <c r="H35" s="614">
        <f t="shared" si="18"/>
        <v>2</v>
      </c>
      <c r="I35" s="614">
        <f t="shared" si="18"/>
        <v>1</v>
      </c>
      <c r="J35" s="614">
        <f t="shared" si="18"/>
        <v>2</v>
      </c>
      <c r="K35" s="614">
        <f t="shared" si="18"/>
        <v>0</v>
      </c>
      <c r="L35" s="614">
        <f t="shared" si="18"/>
        <v>1</v>
      </c>
      <c r="M35" s="614">
        <f t="shared" si="18"/>
        <v>0</v>
      </c>
      <c r="N35" s="614">
        <f t="shared" si="18"/>
        <v>0</v>
      </c>
      <c r="O35" s="614">
        <f t="shared" si="18"/>
        <v>0</v>
      </c>
      <c r="P35" s="614">
        <f t="shared" si="18"/>
        <v>2</v>
      </c>
      <c r="Q35" s="614">
        <f t="shared" si="18"/>
        <v>0</v>
      </c>
      <c r="R35" s="614">
        <f t="shared" si="18"/>
        <v>4</v>
      </c>
      <c r="S35" s="614">
        <f t="shared" si="18"/>
        <v>2</v>
      </c>
      <c r="T35" s="614">
        <f t="shared" si="18"/>
        <v>3</v>
      </c>
      <c r="U35" s="614">
        <f t="shared" si="18"/>
        <v>4</v>
      </c>
      <c r="V35" s="614">
        <f t="shared" si="18"/>
        <v>2</v>
      </c>
      <c r="W35" s="614">
        <f t="shared" si="18"/>
        <v>2</v>
      </c>
      <c r="X35" s="614">
        <f t="shared" si="18"/>
        <v>1</v>
      </c>
      <c r="Y35" s="614">
        <f t="shared" si="18"/>
        <v>0</v>
      </c>
      <c r="Z35" s="614">
        <f t="shared" si="18"/>
        <v>3</v>
      </c>
      <c r="AA35" s="614">
        <f t="shared" si="18"/>
        <v>5</v>
      </c>
      <c r="AB35" s="614">
        <f t="shared" si="18"/>
        <v>4</v>
      </c>
      <c r="AC35" s="614">
        <f t="shared" si="18"/>
        <v>4</v>
      </c>
      <c r="AD35" s="614">
        <f t="shared" si="18"/>
        <v>0</v>
      </c>
      <c r="AE35" s="614">
        <f t="shared" si="18"/>
        <v>5</v>
      </c>
      <c r="AF35" s="614">
        <f t="shared" si="18"/>
        <v>1</v>
      </c>
      <c r="AG35" s="614">
        <f t="shared" si="18"/>
        <v>0</v>
      </c>
      <c r="AH35" s="614">
        <f t="shared" si="18"/>
        <v>4</v>
      </c>
      <c r="AI35" s="614">
        <f t="shared" si="18"/>
        <v>3</v>
      </c>
      <c r="AJ35" s="614">
        <f t="shared" si="18"/>
        <v>1</v>
      </c>
      <c r="AK35" s="614">
        <f t="shared" si="18"/>
        <v>2</v>
      </c>
      <c r="AL35" s="614">
        <f t="shared" si="18"/>
        <v>4</v>
      </c>
      <c r="AM35" s="614">
        <f t="shared" si="18"/>
        <v>4</v>
      </c>
      <c r="AN35" s="614">
        <f t="shared" si="18"/>
        <v>4</v>
      </c>
      <c r="AO35" s="614">
        <f t="shared" si="18"/>
        <v>2</v>
      </c>
      <c r="AP35" s="614">
        <f t="shared" si="18"/>
        <v>2</v>
      </c>
      <c r="AQ35" s="614">
        <f t="shared" si="18"/>
        <v>4</v>
      </c>
      <c r="AR35" s="614">
        <f t="shared" si="18"/>
        <v>0</v>
      </c>
      <c r="AS35" s="614">
        <f t="shared" si="18"/>
        <v>2</v>
      </c>
      <c r="AT35" s="614">
        <f t="shared" si="18"/>
        <v>1</v>
      </c>
      <c r="AU35" s="614">
        <f t="shared" si="18"/>
        <v>2</v>
      </c>
      <c r="AV35" s="614">
        <f t="shared" si="18"/>
        <v>2</v>
      </c>
      <c r="AW35" s="614">
        <f t="shared" si="18"/>
        <v>1</v>
      </c>
      <c r="AX35" s="614">
        <f t="shared" si="18"/>
        <v>0</v>
      </c>
      <c r="AY35" s="614">
        <f t="shared" si="18"/>
        <v>5</v>
      </c>
      <c r="AZ35" s="614">
        <f t="shared" si="18"/>
        <v>2</v>
      </c>
      <c r="BA35" s="614">
        <f t="shared" si="18"/>
        <v>2</v>
      </c>
      <c r="BB35" s="614">
        <f t="shared" si="18"/>
        <v>5</v>
      </c>
      <c r="BC35" s="614">
        <f t="shared" si="18"/>
        <v>1</v>
      </c>
      <c r="BD35" s="614">
        <f t="shared" si="18"/>
        <v>3</v>
      </c>
      <c r="BE35" s="614">
        <f t="shared" si="18"/>
        <v>2</v>
      </c>
      <c r="BF35" s="614">
        <f t="shared" si="18"/>
        <v>5</v>
      </c>
      <c r="BG35" s="614">
        <f t="shared" si="18"/>
        <v>3</v>
      </c>
      <c r="BH35" s="614">
        <f t="shared" si="18"/>
        <v>3</v>
      </c>
      <c r="BI35" s="614">
        <f t="shared" si="18"/>
        <v>3</v>
      </c>
      <c r="BJ35" s="614">
        <f t="shared" si="18"/>
        <v>4</v>
      </c>
      <c r="BK35" s="614">
        <f t="shared" si="18"/>
        <v>5</v>
      </c>
      <c r="BL35" s="614">
        <f t="shared" si="18"/>
        <v>0</v>
      </c>
      <c r="BM35" s="614">
        <f t="shared" si="18"/>
        <v>4</v>
      </c>
      <c r="BN35" s="614">
        <f t="shared" si="18"/>
        <v>4</v>
      </c>
      <c r="BO35" s="614">
        <f t="shared" si="18"/>
        <v>5</v>
      </c>
      <c r="BP35" s="614">
        <f t="shared" si="18"/>
        <v>3</v>
      </c>
      <c r="BQ35" s="614">
        <f t="shared" si="18"/>
        <v>2</v>
      </c>
      <c r="BR35" s="614">
        <f t="shared" ref="BR35:CO35" si="19">SUM(BR40,BR36)</f>
        <v>2</v>
      </c>
      <c r="BS35" s="614">
        <f t="shared" si="19"/>
        <v>1</v>
      </c>
      <c r="BT35" s="614">
        <f t="shared" si="19"/>
        <v>1</v>
      </c>
      <c r="BU35" s="614">
        <f t="shared" si="19"/>
        <v>5</v>
      </c>
      <c r="BV35" s="614">
        <f t="shared" si="19"/>
        <v>4</v>
      </c>
      <c r="BW35" s="614">
        <f t="shared" si="19"/>
        <v>3</v>
      </c>
      <c r="BX35" s="614">
        <f t="shared" si="19"/>
        <v>4</v>
      </c>
      <c r="BY35" s="614">
        <f t="shared" si="19"/>
        <v>4</v>
      </c>
      <c r="BZ35" s="614">
        <f t="shared" si="19"/>
        <v>4</v>
      </c>
      <c r="CA35" s="614">
        <f t="shared" si="19"/>
        <v>3</v>
      </c>
      <c r="CB35" s="614">
        <f t="shared" si="19"/>
        <v>1</v>
      </c>
      <c r="CC35" s="614">
        <f t="shared" si="19"/>
        <v>4</v>
      </c>
      <c r="CD35" s="614">
        <f t="shared" si="19"/>
        <v>3</v>
      </c>
      <c r="CE35" s="614">
        <f t="shared" si="19"/>
        <v>4</v>
      </c>
      <c r="CF35" s="614">
        <f t="shared" si="19"/>
        <v>4</v>
      </c>
      <c r="CG35" s="614">
        <f t="shared" si="19"/>
        <v>2</v>
      </c>
      <c r="CH35" s="614">
        <f t="shared" si="19"/>
        <v>2</v>
      </c>
      <c r="CI35" s="614">
        <f t="shared" si="19"/>
        <v>4</v>
      </c>
      <c r="CJ35" s="614">
        <f t="shared" si="19"/>
        <v>4</v>
      </c>
      <c r="CK35" s="614">
        <f t="shared" si="19"/>
        <v>1</v>
      </c>
      <c r="CL35" s="614">
        <f t="shared" si="19"/>
        <v>2</v>
      </c>
      <c r="CM35" s="614">
        <f t="shared" si="19"/>
        <v>3</v>
      </c>
      <c r="CN35" s="614">
        <f t="shared" si="19"/>
        <v>4</v>
      </c>
      <c r="CO35" s="614">
        <f t="shared" si="19"/>
        <v>3</v>
      </c>
    </row>
    <row r="36" spans="2:93" s="481" customFormat="1" ht="21.75" customHeight="1" thickBot="1" x14ac:dyDescent="0.7">
      <c r="B36" s="601" t="s">
        <v>261</v>
      </c>
      <c r="C36" s="602"/>
      <c r="D36" s="602"/>
      <c r="E36" s="616">
        <f>SUM(E37:E39)</f>
        <v>3</v>
      </c>
      <c r="F36" s="617">
        <f t="shared" ref="F36:BQ36" si="20">SUM(F37:F39)</f>
        <v>3</v>
      </c>
      <c r="G36" s="616">
        <f t="shared" si="20"/>
        <v>0</v>
      </c>
      <c r="H36" s="616">
        <f t="shared" si="20"/>
        <v>0</v>
      </c>
      <c r="I36" s="616">
        <f t="shared" si="20"/>
        <v>0</v>
      </c>
      <c r="J36" s="616">
        <f t="shared" si="20"/>
        <v>0</v>
      </c>
      <c r="K36" s="616">
        <f t="shared" si="20"/>
        <v>0</v>
      </c>
      <c r="L36" s="616">
        <f t="shared" si="20"/>
        <v>0</v>
      </c>
      <c r="M36" s="616">
        <f t="shared" si="20"/>
        <v>0</v>
      </c>
      <c r="N36" s="616">
        <f t="shared" si="20"/>
        <v>0</v>
      </c>
      <c r="O36" s="616">
        <f t="shared" si="20"/>
        <v>0</v>
      </c>
      <c r="P36" s="616">
        <f t="shared" si="20"/>
        <v>2</v>
      </c>
      <c r="Q36" s="616">
        <f t="shared" si="20"/>
        <v>0</v>
      </c>
      <c r="R36" s="616">
        <f t="shared" si="20"/>
        <v>3</v>
      </c>
      <c r="S36" s="616">
        <f t="shared" si="20"/>
        <v>0</v>
      </c>
      <c r="T36" s="616">
        <f t="shared" si="20"/>
        <v>3</v>
      </c>
      <c r="U36" s="616">
        <f t="shared" si="20"/>
        <v>3</v>
      </c>
      <c r="V36" s="616">
        <f t="shared" si="20"/>
        <v>0</v>
      </c>
      <c r="W36" s="616">
        <f t="shared" si="20"/>
        <v>0</v>
      </c>
      <c r="X36" s="616">
        <f t="shared" si="20"/>
        <v>0</v>
      </c>
      <c r="Y36" s="616">
        <f t="shared" si="20"/>
        <v>0</v>
      </c>
      <c r="Z36" s="616">
        <f t="shared" si="20"/>
        <v>2</v>
      </c>
      <c r="AA36" s="616">
        <f t="shared" si="20"/>
        <v>3</v>
      </c>
      <c r="AB36" s="616">
        <f t="shared" si="20"/>
        <v>3</v>
      </c>
      <c r="AC36" s="616">
        <f t="shared" si="20"/>
        <v>3</v>
      </c>
      <c r="AD36" s="616">
        <f t="shared" si="20"/>
        <v>0</v>
      </c>
      <c r="AE36" s="616">
        <f t="shared" si="20"/>
        <v>3</v>
      </c>
      <c r="AF36" s="616">
        <f t="shared" si="20"/>
        <v>0</v>
      </c>
      <c r="AG36" s="616">
        <f t="shared" si="20"/>
        <v>0</v>
      </c>
      <c r="AH36" s="616">
        <f t="shared" si="20"/>
        <v>3</v>
      </c>
      <c r="AI36" s="616">
        <f t="shared" si="20"/>
        <v>2</v>
      </c>
      <c r="AJ36" s="616">
        <f t="shared" si="20"/>
        <v>1</v>
      </c>
      <c r="AK36" s="616">
        <f t="shared" si="20"/>
        <v>2</v>
      </c>
      <c r="AL36" s="616">
        <f t="shared" si="20"/>
        <v>2</v>
      </c>
      <c r="AM36" s="616">
        <f t="shared" si="20"/>
        <v>3</v>
      </c>
      <c r="AN36" s="616">
        <f t="shared" si="20"/>
        <v>2</v>
      </c>
      <c r="AO36" s="616">
        <f t="shared" si="20"/>
        <v>0</v>
      </c>
      <c r="AP36" s="616">
        <f t="shared" si="20"/>
        <v>0</v>
      </c>
      <c r="AQ36" s="616">
        <f t="shared" si="20"/>
        <v>3</v>
      </c>
      <c r="AR36" s="616">
        <f t="shared" si="20"/>
        <v>0</v>
      </c>
      <c r="AS36" s="616">
        <f t="shared" si="20"/>
        <v>1</v>
      </c>
      <c r="AT36" s="616">
        <f t="shared" si="20"/>
        <v>0</v>
      </c>
      <c r="AU36" s="616">
        <f t="shared" si="20"/>
        <v>1</v>
      </c>
      <c r="AV36" s="616">
        <f t="shared" si="20"/>
        <v>0</v>
      </c>
      <c r="AW36" s="616">
        <f t="shared" si="20"/>
        <v>0</v>
      </c>
      <c r="AX36" s="616">
        <f t="shared" si="20"/>
        <v>0</v>
      </c>
      <c r="AY36" s="616">
        <f t="shared" si="20"/>
        <v>3</v>
      </c>
      <c r="AZ36" s="616">
        <f t="shared" si="20"/>
        <v>0</v>
      </c>
      <c r="BA36" s="616">
        <f t="shared" si="20"/>
        <v>0</v>
      </c>
      <c r="BB36" s="616">
        <f t="shared" si="20"/>
        <v>3</v>
      </c>
      <c r="BC36" s="616">
        <f t="shared" si="20"/>
        <v>0</v>
      </c>
      <c r="BD36" s="616">
        <f t="shared" si="20"/>
        <v>1</v>
      </c>
      <c r="BE36" s="616">
        <f t="shared" si="20"/>
        <v>0</v>
      </c>
      <c r="BF36" s="616">
        <f t="shared" si="20"/>
        <v>3</v>
      </c>
      <c r="BG36" s="616">
        <f t="shared" si="20"/>
        <v>3</v>
      </c>
      <c r="BH36" s="616">
        <f t="shared" si="20"/>
        <v>3</v>
      </c>
      <c r="BI36" s="616">
        <f t="shared" si="20"/>
        <v>2</v>
      </c>
      <c r="BJ36" s="616">
        <f t="shared" si="20"/>
        <v>3</v>
      </c>
      <c r="BK36" s="616">
        <f t="shared" si="20"/>
        <v>3</v>
      </c>
      <c r="BL36" s="616">
        <f t="shared" si="20"/>
        <v>0</v>
      </c>
      <c r="BM36" s="616">
        <f t="shared" si="20"/>
        <v>3</v>
      </c>
      <c r="BN36" s="616">
        <f t="shared" si="20"/>
        <v>3</v>
      </c>
      <c r="BO36" s="616">
        <f t="shared" si="20"/>
        <v>3</v>
      </c>
      <c r="BP36" s="616">
        <f t="shared" si="20"/>
        <v>2</v>
      </c>
      <c r="BQ36" s="616">
        <f t="shared" si="20"/>
        <v>1</v>
      </c>
      <c r="BR36" s="616">
        <f t="shared" ref="BR36:CO36" si="21">SUM(BR37:BR39)</f>
        <v>2</v>
      </c>
      <c r="BS36" s="616">
        <f t="shared" si="21"/>
        <v>1</v>
      </c>
      <c r="BT36" s="616">
        <f t="shared" si="21"/>
        <v>0</v>
      </c>
      <c r="BU36" s="616">
        <f t="shared" si="21"/>
        <v>3</v>
      </c>
      <c r="BV36" s="616">
        <f t="shared" si="21"/>
        <v>3</v>
      </c>
      <c r="BW36" s="616">
        <f t="shared" si="21"/>
        <v>3</v>
      </c>
      <c r="BX36" s="616">
        <f t="shared" si="21"/>
        <v>2</v>
      </c>
      <c r="BY36" s="616">
        <f t="shared" si="21"/>
        <v>2</v>
      </c>
      <c r="BZ36" s="616">
        <f t="shared" si="21"/>
        <v>2</v>
      </c>
      <c r="CA36" s="616">
        <f t="shared" si="21"/>
        <v>3</v>
      </c>
      <c r="CB36" s="616">
        <f t="shared" si="21"/>
        <v>0</v>
      </c>
      <c r="CC36" s="616">
        <f t="shared" si="21"/>
        <v>3</v>
      </c>
      <c r="CD36" s="616">
        <f t="shared" si="21"/>
        <v>2</v>
      </c>
      <c r="CE36" s="616">
        <f t="shared" si="21"/>
        <v>3</v>
      </c>
      <c r="CF36" s="616">
        <f t="shared" si="21"/>
        <v>3</v>
      </c>
      <c r="CG36" s="616">
        <f t="shared" si="21"/>
        <v>0</v>
      </c>
      <c r="CH36" s="616">
        <f t="shared" si="21"/>
        <v>1</v>
      </c>
      <c r="CI36" s="616">
        <f t="shared" si="21"/>
        <v>3</v>
      </c>
      <c r="CJ36" s="616">
        <f t="shared" si="21"/>
        <v>3</v>
      </c>
      <c r="CK36" s="616">
        <f t="shared" si="21"/>
        <v>0</v>
      </c>
      <c r="CL36" s="616">
        <f t="shared" si="21"/>
        <v>1</v>
      </c>
      <c r="CM36" s="616">
        <f t="shared" si="21"/>
        <v>3</v>
      </c>
      <c r="CN36" s="616">
        <f t="shared" si="21"/>
        <v>3</v>
      </c>
      <c r="CO36" s="616">
        <f t="shared" si="21"/>
        <v>1</v>
      </c>
    </row>
    <row r="37" spans="2:93" s="481" customFormat="1" ht="23.25" customHeight="1" x14ac:dyDescent="0.65">
      <c r="B37" s="564" t="s">
        <v>262</v>
      </c>
      <c r="C37" s="565"/>
      <c r="D37" s="565"/>
      <c r="E37" s="584">
        <v>1</v>
      </c>
      <c r="F37" s="585">
        <f>ตารางคะแนนV3!$AS$7</f>
        <v>1</v>
      </c>
      <c r="G37" s="586">
        <f>ตารางคะแนนV3!$AS$8</f>
        <v>0</v>
      </c>
      <c r="H37" s="586">
        <f>ตารางคะแนนV3!$AS$9</f>
        <v>0</v>
      </c>
      <c r="I37" s="586">
        <f>ตารางคะแนนV3!$AS$10</f>
        <v>0</v>
      </c>
      <c r="J37" s="586">
        <f>ตารางคะแนนV3!$AS$11</f>
        <v>0</v>
      </c>
      <c r="K37" s="586">
        <f>ตารางคะแนนV3!$AS$12</f>
        <v>0</v>
      </c>
      <c r="L37" s="586">
        <f>ตารางคะแนนV3!$AS$13</f>
        <v>0</v>
      </c>
      <c r="M37" s="586">
        <f>ตารางคะแนนV3!$AS$14</f>
        <v>0</v>
      </c>
      <c r="N37" s="586">
        <f>ตารางคะแนนV3!$AS$15</f>
        <v>0</v>
      </c>
      <c r="O37" s="586">
        <f>ตารางคะแนนV3!$AS$16</f>
        <v>0</v>
      </c>
      <c r="P37" s="586">
        <f>ตารางคะแนนV3!$AS$17</f>
        <v>0</v>
      </c>
      <c r="Q37" s="586">
        <f>ตารางคะแนนV3!$AS$18</f>
        <v>0</v>
      </c>
      <c r="R37" s="586">
        <f>ตารางคะแนนV3!$AS$19</f>
        <v>1</v>
      </c>
      <c r="S37" s="586">
        <f>ตารางคะแนนV3!$AS$20</f>
        <v>0</v>
      </c>
      <c r="T37" s="586">
        <f>ตารางคะแนนV3!$AS$21</f>
        <v>1</v>
      </c>
      <c r="U37" s="586">
        <f>ตารางคะแนนV3!$AS$22</f>
        <v>1</v>
      </c>
      <c r="V37" s="586">
        <f>ตารางคะแนนV3!$AS$23</f>
        <v>0</v>
      </c>
      <c r="W37" s="586">
        <f>ตารางคะแนนV3!$AS$24</f>
        <v>0</v>
      </c>
      <c r="X37" s="586">
        <f>ตารางคะแนนV3!$AS$25</f>
        <v>0</v>
      </c>
      <c r="Y37" s="586">
        <f>ตารางคะแนนV3!$AS$26</f>
        <v>0</v>
      </c>
      <c r="Z37" s="586">
        <f>ตารางคะแนนV3!$AS$27</f>
        <v>1</v>
      </c>
      <c r="AA37" s="586">
        <f>ตารางคะแนนV3!$AS$28</f>
        <v>1</v>
      </c>
      <c r="AB37" s="586">
        <f>ตารางคะแนนV3!$AS$29</f>
        <v>1</v>
      </c>
      <c r="AC37" s="586">
        <f>ตารางคะแนนV3!$AS$30</f>
        <v>1</v>
      </c>
      <c r="AD37" s="586">
        <f>ตารางคะแนนV3!$AS$31</f>
        <v>0</v>
      </c>
      <c r="AE37" s="586">
        <f>ตารางคะแนนV3!$AS$32</f>
        <v>1</v>
      </c>
      <c r="AF37" s="586">
        <f>ตารางคะแนนV3!$AS$33</f>
        <v>0</v>
      </c>
      <c r="AG37" s="586">
        <f>ตารางคะแนนV3!$AS$34</f>
        <v>0</v>
      </c>
      <c r="AH37" s="586">
        <f>ตารางคะแนนV3!$AS$35</f>
        <v>1</v>
      </c>
      <c r="AI37" s="586">
        <f>ตารางคะแนนV3!$AS$36</f>
        <v>1</v>
      </c>
      <c r="AJ37" s="586">
        <f>ตารางคะแนนV3!$AS$37</f>
        <v>0</v>
      </c>
      <c r="AK37" s="586">
        <f>ตารางคะแนนV3!$AS$38</f>
        <v>1</v>
      </c>
      <c r="AL37" s="586">
        <f>ตารางคะแนนV3!$AS$39</f>
        <v>1</v>
      </c>
      <c r="AM37" s="586">
        <f>ตารางคะแนนV3!$AS$40</f>
        <v>1</v>
      </c>
      <c r="AN37" s="586">
        <f>ตารางคะแนนV3!$AS$41</f>
        <v>0</v>
      </c>
      <c r="AO37" s="586">
        <f>ตารางคะแนนV3!$AS$42</f>
        <v>0</v>
      </c>
      <c r="AP37" s="586">
        <f>ตารางคะแนนV3!$AS$43</f>
        <v>0</v>
      </c>
      <c r="AQ37" s="586">
        <f>ตารางคะแนนV3!$AS$44</f>
        <v>1</v>
      </c>
      <c r="AR37" s="586">
        <f>ตารางคะแนนV3!$AS$45</f>
        <v>0</v>
      </c>
      <c r="AS37" s="586">
        <f>ตารางคะแนนV3!$AS$46</f>
        <v>0</v>
      </c>
      <c r="AT37" s="586">
        <f>ตารางคะแนนV3!$AS$47</f>
        <v>0</v>
      </c>
      <c r="AU37" s="586">
        <f>ตารางคะแนนV3!$AS$48</f>
        <v>0</v>
      </c>
      <c r="AV37" s="586">
        <f>ตารางคะแนนV3!$AS$49</f>
        <v>0</v>
      </c>
      <c r="AW37" s="586">
        <f>ตารางคะแนนV3!$AS$50</f>
        <v>0</v>
      </c>
      <c r="AX37" s="586">
        <f>ตารางคะแนนV3!$AS$51</f>
        <v>0</v>
      </c>
      <c r="AY37" s="586">
        <f>ตารางคะแนนV3!$AS$52</f>
        <v>1</v>
      </c>
      <c r="AZ37" s="586">
        <f>ตารางคะแนนV3!$AS$53</f>
        <v>0</v>
      </c>
      <c r="BA37" s="586">
        <f>ตารางคะแนนV3!$AS$54</f>
        <v>0</v>
      </c>
      <c r="BB37" s="586">
        <f>ตารางคะแนนV3!$AS$55</f>
        <v>1</v>
      </c>
      <c r="BC37" s="586">
        <f>ตารางคะแนนV3!$AS$56</f>
        <v>0</v>
      </c>
      <c r="BD37" s="586">
        <f>ตารางคะแนนV3!$AS$57</f>
        <v>0</v>
      </c>
      <c r="BE37" s="586">
        <f>ตารางคะแนนV3!$AS$58</f>
        <v>0</v>
      </c>
      <c r="BF37" s="586">
        <f>ตารางคะแนนV3!$AS$59</f>
        <v>1</v>
      </c>
      <c r="BG37" s="586">
        <f>ตารางคะแนนV3!$AS$60</f>
        <v>1</v>
      </c>
      <c r="BH37" s="586">
        <f>ตารางคะแนนV3!$AS$61</f>
        <v>1</v>
      </c>
      <c r="BI37" s="586">
        <f>ตารางคะแนนV3!$AS$62</f>
        <v>1</v>
      </c>
      <c r="BJ37" s="586">
        <f>ตารางคะแนนV3!$AS$63</f>
        <v>1</v>
      </c>
      <c r="BK37" s="586">
        <f>ตารางคะแนนV3!$AS$64</f>
        <v>1</v>
      </c>
      <c r="BL37" s="586">
        <f>ตารางคะแนนV3!$AS$65</f>
        <v>0</v>
      </c>
      <c r="BM37" s="586">
        <f>ตารางคะแนนV3!$AS$66</f>
        <v>1</v>
      </c>
      <c r="BN37" s="586">
        <f>ตารางคะแนนV3!$AS$67</f>
        <v>1</v>
      </c>
      <c r="BO37" s="586">
        <f>ตารางคะแนนV3!$AS$68</f>
        <v>1</v>
      </c>
      <c r="BP37" s="586">
        <f>ตารางคะแนนV3!$AS$69</f>
        <v>1</v>
      </c>
      <c r="BQ37" s="586">
        <f>ตารางคะแนนV3!$AS$70</f>
        <v>0</v>
      </c>
      <c r="BR37" s="586">
        <f>ตารางคะแนนV3!$AS$71</f>
        <v>1</v>
      </c>
      <c r="BS37" s="586">
        <f>ตารางคะแนนV3!$AS$72</f>
        <v>0</v>
      </c>
      <c r="BT37" s="586">
        <f>ตารางคะแนนV3!$AS$73</f>
        <v>0</v>
      </c>
      <c r="BU37" s="586">
        <f>ตารางคะแนนV3!$AS$74</f>
        <v>1</v>
      </c>
      <c r="BV37" s="586">
        <f>ตารางคะแนนV3!$AS$75</f>
        <v>1</v>
      </c>
      <c r="BW37" s="586">
        <f>ตารางคะแนนV3!$AS$76</f>
        <v>1</v>
      </c>
      <c r="BX37" s="586">
        <f>ตารางคะแนนV3!$AS$77</f>
        <v>1</v>
      </c>
      <c r="BY37" s="586">
        <f>ตารางคะแนนV3!$AS$78</f>
        <v>1</v>
      </c>
      <c r="BZ37" s="586">
        <f>ตารางคะแนนV3!$AS$79</f>
        <v>1</v>
      </c>
      <c r="CA37" s="586">
        <f>ตารางคะแนนV3!$AS$80</f>
        <v>1</v>
      </c>
      <c r="CB37" s="586">
        <f>ตารางคะแนนV3!$AS$81</f>
        <v>0</v>
      </c>
      <c r="CC37" s="586">
        <f>ตารางคะแนนV3!$AS$82</f>
        <v>1</v>
      </c>
      <c r="CD37" s="586">
        <f>ตารางคะแนนV3!$AS$83</f>
        <v>1</v>
      </c>
      <c r="CE37" s="586">
        <f>ตารางคะแนนV3!$AS$84</f>
        <v>1</v>
      </c>
      <c r="CF37" s="586">
        <f>ตารางคะแนนV3!$AS$85</f>
        <v>1</v>
      </c>
      <c r="CG37" s="586">
        <f>ตารางคะแนนV3!$AS$86</f>
        <v>0</v>
      </c>
      <c r="CH37" s="586">
        <f>ตารางคะแนนV3!$AS$87</f>
        <v>0</v>
      </c>
      <c r="CI37" s="586">
        <f>ตารางคะแนนV3!$AS$88</f>
        <v>1</v>
      </c>
      <c r="CJ37" s="586">
        <f>ตารางคะแนนV3!$AS$89</f>
        <v>1</v>
      </c>
      <c r="CK37" s="586">
        <f>ตารางคะแนนV3!$AS$90</f>
        <v>0</v>
      </c>
      <c r="CL37" s="586">
        <f>ตารางคะแนนV3!$AS$91</f>
        <v>0</v>
      </c>
      <c r="CM37" s="586">
        <f>ตารางคะแนนV3!$AS$92</f>
        <v>1</v>
      </c>
      <c r="CN37" s="586">
        <f>ตารางคะแนนV3!$AS$93</f>
        <v>1</v>
      </c>
      <c r="CO37" s="587">
        <f>ตารางคะแนนV3!$AS$94</f>
        <v>0</v>
      </c>
    </row>
    <row r="38" spans="2:93" s="481" customFormat="1" ht="23.25" customHeight="1" x14ac:dyDescent="0.65">
      <c r="B38" s="530" t="s">
        <v>263</v>
      </c>
      <c r="C38" s="531"/>
      <c r="D38" s="531"/>
      <c r="E38" s="572">
        <v>1</v>
      </c>
      <c r="F38" s="573">
        <f>ตารางคะแนนV3!$AT$7</f>
        <v>1</v>
      </c>
      <c r="G38" s="574">
        <f>ตารางคะแนนV3!$AT$8</f>
        <v>0</v>
      </c>
      <c r="H38" s="574">
        <f>ตารางคะแนนV3!$AT$9</f>
        <v>0</v>
      </c>
      <c r="I38" s="574">
        <f>ตารางคะแนนV3!$AT$10</f>
        <v>0</v>
      </c>
      <c r="J38" s="574">
        <f>ตารางคะแนนV3!$AT$11</f>
        <v>0</v>
      </c>
      <c r="K38" s="574">
        <f>ตารางคะแนนV3!$AT$12</f>
        <v>0</v>
      </c>
      <c r="L38" s="574">
        <f>ตารางคะแนนV3!$AT$13</f>
        <v>0</v>
      </c>
      <c r="M38" s="574">
        <f>ตารางคะแนนV3!$AT$14</f>
        <v>0</v>
      </c>
      <c r="N38" s="574">
        <f>ตารางคะแนนV3!$AT$15</f>
        <v>0</v>
      </c>
      <c r="O38" s="574">
        <f>ตารางคะแนนV3!$AT$16</f>
        <v>0</v>
      </c>
      <c r="P38" s="574">
        <f>ตารางคะแนนV3!$AT$17</f>
        <v>1</v>
      </c>
      <c r="Q38" s="574">
        <f>ตารางคะแนนV3!$AT$18</f>
        <v>0</v>
      </c>
      <c r="R38" s="574">
        <f>ตารางคะแนนV3!$AT$19</f>
        <v>1</v>
      </c>
      <c r="S38" s="574">
        <f>ตารางคะแนนV3!$AT$20</f>
        <v>0</v>
      </c>
      <c r="T38" s="574">
        <f>ตารางคะแนนV3!$AT$21</f>
        <v>1</v>
      </c>
      <c r="U38" s="574">
        <f>ตารางคะแนนV3!$AT$22</f>
        <v>1</v>
      </c>
      <c r="V38" s="574">
        <f>ตารางคะแนนV3!$AT$23</f>
        <v>0</v>
      </c>
      <c r="W38" s="574">
        <f>ตารางคะแนนV3!$AT$24</f>
        <v>0</v>
      </c>
      <c r="X38" s="574">
        <f>ตารางคะแนนV3!$AT$25</f>
        <v>0</v>
      </c>
      <c r="Y38" s="574">
        <f>ตารางคะแนนV3!$AT$26</f>
        <v>0</v>
      </c>
      <c r="Z38" s="574">
        <f>ตารางคะแนนV3!$AT$27</f>
        <v>0</v>
      </c>
      <c r="AA38" s="574">
        <f>ตารางคะแนนV3!$AT$28</f>
        <v>1</v>
      </c>
      <c r="AB38" s="574">
        <f>ตารางคะแนนV3!$AT$29</f>
        <v>1</v>
      </c>
      <c r="AC38" s="574">
        <f>ตารางคะแนนV3!$AT$30</f>
        <v>1</v>
      </c>
      <c r="AD38" s="574">
        <f>ตารางคะแนนV3!$AT$31</f>
        <v>0</v>
      </c>
      <c r="AE38" s="574">
        <f>ตารางคะแนนV3!$AT$32</f>
        <v>1</v>
      </c>
      <c r="AF38" s="574">
        <f>ตารางคะแนนV3!$AT$33</f>
        <v>0</v>
      </c>
      <c r="AG38" s="574">
        <f>ตารางคะแนนV3!$AT$34</f>
        <v>0</v>
      </c>
      <c r="AH38" s="574">
        <f>ตารางคะแนนV3!$AT$35</f>
        <v>1</v>
      </c>
      <c r="AI38" s="574">
        <f>ตารางคะแนนV3!$AT$36</f>
        <v>0</v>
      </c>
      <c r="AJ38" s="574">
        <f>ตารางคะแนนV3!$AT$37</f>
        <v>0</v>
      </c>
      <c r="AK38" s="574">
        <f>ตารางคะแนนV3!$AT$38</f>
        <v>0</v>
      </c>
      <c r="AL38" s="574">
        <f>ตารางคะแนนV3!$AT$39</f>
        <v>0</v>
      </c>
      <c r="AM38" s="574">
        <f>ตารางคะแนนV3!$AT$40</f>
        <v>1</v>
      </c>
      <c r="AN38" s="574">
        <f>ตารางคะแนนV3!$AT$41</f>
        <v>1</v>
      </c>
      <c r="AO38" s="574">
        <f>ตารางคะแนนV3!$AT$42</f>
        <v>0</v>
      </c>
      <c r="AP38" s="574">
        <f>ตารางคะแนนV3!$AT$43</f>
        <v>0</v>
      </c>
      <c r="AQ38" s="574">
        <f>ตารางคะแนนV3!$AT$44</f>
        <v>1</v>
      </c>
      <c r="AR38" s="574">
        <f>ตารางคะแนนV3!$AT$45</f>
        <v>0</v>
      </c>
      <c r="AS38" s="574">
        <f>ตารางคะแนนV3!$AT$46</f>
        <v>0</v>
      </c>
      <c r="AT38" s="574">
        <f>ตารางคะแนนV3!$AT$47</f>
        <v>0</v>
      </c>
      <c r="AU38" s="574">
        <f>ตารางคะแนนV3!$AT$48</f>
        <v>0</v>
      </c>
      <c r="AV38" s="574">
        <f>ตารางคะแนนV3!$AT$49</f>
        <v>0</v>
      </c>
      <c r="AW38" s="574">
        <f>ตารางคะแนนV3!$AT$50</f>
        <v>0</v>
      </c>
      <c r="AX38" s="574">
        <f>ตารางคะแนนV3!$AT$51</f>
        <v>0</v>
      </c>
      <c r="AY38" s="574">
        <f>ตารางคะแนนV3!$AT$52</f>
        <v>1</v>
      </c>
      <c r="AZ38" s="574">
        <f>ตารางคะแนนV3!$AT$53</f>
        <v>0</v>
      </c>
      <c r="BA38" s="574">
        <f>ตารางคะแนนV3!$AT$54</f>
        <v>0</v>
      </c>
      <c r="BB38" s="574">
        <f>ตารางคะแนนV3!$AT$55</f>
        <v>1</v>
      </c>
      <c r="BC38" s="574">
        <f>ตารางคะแนนV3!$AT$56</f>
        <v>0</v>
      </c>
      <c r="BD38" s="574">
        <f>ตารางคะแนนV3!$AT$57</f>
        <v>0</v>
      </c>
      <c r="BE38" s="574">
        <f>ตารางคะแนนV3!$AT$58</f>
        <v>0</v>
      </c>
      <c r="BF38" s="574">
        <f>ตารางคะแนนV3!$AT$59</f>
        <v>1</v>
      </c>
      <c r="BG38" s="574">
        <f>ตารางคะแนนV3!$AT$60</f>
        <v>1</v>
      </c>
      <c r="BH38" s="574">
        <f>ตารางคะแนนV3!$AT$61</f>
        <v>1</v>
      </c>
      <c r="BI38" s="574">
        <f>ตารางคะแนนV3!$AT$62</f>
        <v>0</v>
      </c>
      <c r="BJ38" s="574">
        <f>ตารางคะแนนV3!$AT$63</f>
        <v>1</v>
      </c>
      <c r="BK38" s="574">
        <f>ตารางคะแนนV3!$AT$64</f>
        <v>1</v>
      </c>
      <c r="BL38" s="574">
        <f>ตารางคะแนนV3!$AT$65</f>
        <v>0</v>
      </c>
      <c r="BM38" s="574">
        <f>ตารางคะแนนV3!$AT$66</f>
        <v>1</v>
      </c>
      <c r="BN38" s="574">
        <f>ตารางคะแนนV3!$AT$67</f>
        <v>1</v>
      </c>
      <c r="BO38" s="574">
        <f>ตารางคะแนนV3!$AT$68</f>
        <v>1</v>
      </c>
      <c r="BP38" s="574">
        <f>ตารางคะแนนV3!$AT$69</f>
        <v>0</v>
      </c>
      <c r="BQ38" s="574">
        <f>ตารางคะแนนV3!$AT$70</f>
        <v>0</v>
      </c>
      <c r="BR38" s="574">
        <f>ตารางคะแนนV3!$AT$71</f>
        <v>0</v>
      </c>
      <c r="BS38" s="574">
        <f>ตารางคะแนนV3!$AT$72</f>
        <v>0</v>
      </c>
      <c r="BT38" s="574">
        <f>ตารางคะแนนV3!$AT$73</f>
        <v>0</v>
      </c>
      <c r="BU38" s="574">
        <f>ตารางคะแนนV3!$AT$74</f>
        <v>1</v>
      </c>
      <c r="BV38" s="574">
        <f>ตารางคะแนนV3!$AT$75</f>
        <v>1</v>
      </c>
      <c r="BW38" s="574">
        <f>ตารางคะแนนV3!$AT$76</f>
        <v>1</v>
      </c>
      <c r="BX38" s="574">
        <f>ตารางคะแนนV3!$AT$77</f>
        <v>0</v>
      </c>
      <c r="BY38" s="574">
        <f>ตารางคะแนนV3!$AT$78</f>
        <v>0</v>
      </c>
      <c r="BZ38" s="574">
        <f>ตารางคะแนนV3!$AT$79</f>
        <v>0</v>
      </c>
      <c r="CA38" s="574">
        <f>ตารางคะแนนV3!$AT$80</f>
        <v>1</v>
      </c>
      <c r="CB38" s="574">
        <f>ตารางคะแนนV3!$AT$81</f>
        <v>0</v>
      </c>
      <c r="CC38" s="574">
        <f>ตารางคะแนนV3!$AT$82</f>
        <v>1</v>
      </c>
      <c r="CD38" s="574">
        <f>ตารางคะแนนV3!$AT$83</f>
        <v>0</v>
      </c>
      <c r="CE38" s="574">
        <f>ตารางคะแนนV3!$AT$84</f>
        <v>1</v>
      </c>
      <c r="CF38" s="574">
        <f>ตารางคะแนนV3!$AT$85</f>
        <v>1</v>
      </c>
      <c r="CG38" s="574">
        <f>ตารางคะแนนV3!$AT$86</f>
        <v>0</v>
      </c>
      <c r="CH38" s="574">
        <f>ตารางคะแนนV3!$AT$87</f>
        <v>0</v>
      </c>
      <c r="CI38" s="574">
        <f>ตารางคะแนนV3!$AT$88</f>
        <v>1</v>
      </c>
      <c r="CJ38" s="574">
        <f>ตารางคะแนนV3!$AT$89</f>
        <v>1</v>
      </c>
      <c r="CK38" s="574">
        <f>ตารางคะแนนV3!$AT$90</f>
        <v>0</v>
      </c>
      <c r="CL38" s="574">
        <f>ตารางคะแนนV3!$AT$91</f>
        <v>0</v>
      </c>
      <c r="CM38" s="574">
        <f>ตารางคะแนนV3!$AT$92</f>
        <v>1</v>
      </c>
      <c r="CN38" s="574">
        <f>ตารางคะแนนV3!$AT$93</f>
        <v>1</v>
      </c>
      <c r="CO38" s="575">
        <f>ตารางคะแนนV3!$AT$94</f>
        <v>0</v>
      </c>
    </row>
    <row r="39" spans="2:93" s="481" customFormat="1" ht="23.25" customHeight="1" thickBot="1" x14ac:dyDescent="0.7">
      <c r="B39" s="532" t="s">
        <v>264</v>
      </c>
      <c r="C39" s="533"/>
      <c r="D39" s="533"/>
      <c r="E39" s="618">
        <v>1</v>
      </c>
      <c r="F39" s="619">
        <f>ตารางคะแนนV3!$AU$7</f>
        <v>1</v>
      </c>
      <c r="G39" s="620">
        <f>ตารางคะแนนV3!$AU$8</f>
        <v>0</v>
      </c>
      <c r="H39" s="620">
        <f>ตารางคะแนนV3!$AU$9</f>
        <v>0</v>
      </c>
      <c r="I39" s="620">
        <f>ตารางคะแนนV3!$AU$10</f>
        <v>0</v>
      </c>
      <c r="J39" s="620">
        <f>ตารางคะแนนV3!$AU$11</f>
        <v>0</v>
      </c>
      <c r="K39" s="620">
        <f>ตารางคะแนนV3!$AU$12</f>
        <v>0</v>
      </c>
      <c r="L39" s="620">
        <f>ตารางคะแนนV3!$AU$13</f>
        <v>0</v>
      </c>
      <c r="M39" s="620">
        <f>ตารางคะแนนV3!$AU$14</f>
        <v>0</v>
      </c>
      <c r="N39" s="620">
        <f>ตารางคะแนนV3!$AU$15</f>
        <v>0</v>
      </c>
      <c r="O39" s="620">
        <f>ตารางคะแนนV3!$AU$16</f>
        <v>0</v>
      </c>
      <c r="P39" s="620">
        <f>ตารางคะแนนV3!$AU$17</f>
        <v>1</v>
      </c>
      <c r="Q39" s="620">
        <f>ตารางคะแนนV3!$AU$18</f>
        <v>0</v>
      </c>
      <c r="R39" s="620">
        <f>ตารางคะแนนV3!$AU$19</f>
        <v>1</v>
      </c>
      <c r="S39" s="620">
        <f>ตารางคะแนนV3!$AU$20</f>
        <v>0</v>
      </c>
      <c r="T39" s="620">
        <f>ตารางคะแนนV3!$AU$21</f>
        <v>1</v>
      </c>
      <c r="U39" s="620">
        <f>ตารางคะแนนV3!$AU$22</f>
        <v>1</v>
      </c>
      <c r="V39" s="620">
        <f>ตารางคะแนนV3!$AU$23</f>
        <v>0</v>
      </c>
      <c r="W39" s="620">
        <f>ตารางคะแนนV3!$AU$24</f>
        <v>0</v>
      </c>
      <c r="X39" s="620">
        <f>ตารางคะแนนV3!$AU$25</f>
        <v>0</v>
      </c>
      <c r="Y39" s="620">
        <f>ตารางคะแนนV3!$AU$26</f>
        <v>0</v>
      </c>
      <c r="Z39" s="620">
        <f>ตารางคะแนนV3!$AU$27</f>
        <v>1</v>
      </c>
      <c r="AA39" s="620">
        <f>ตารางคะแนนV3!$AU$28</f>
        <v>1</v>
      </c>
      <c r="AB39" s="620">
        <f>ตารางคะแนนV3!$AU$29</f>
        <v>1</v>
      </c>
      <c r="AC39" s="620">
        <f>ตารางคะแนนV3!$AU$30</f>
        <v>1</v>
      </c>
      <c r="AD39" s="620">
        <f>ตารางคะแนนV3!$AU$31</f>
        <v>0</v>
      </c>
      <c r="AE39" s="620">
        <f>ตารางคะแนนV3!$AU$32</f>
        <v>1</v>
      </c>
      <c r="AF39" s="620">
        <f>ตารางคะแนนV3!$AU$33</f>
        <v>0</v>
      </c>
      <c r="AG39" s="620">
        <f>ตารางคะแนนV3!$AU$34</f>
        <v>0</v>
      </c>
      <c r="AH39" s="620">
        <f>ตารางคะแนนV3!$AU$35</f>
        <v>1</v>
      </c>
      <c r="AI39" s="620">
        <f>ตารางคะแนนV3!$AU$36</f>
        <v>1</v>
      </c>
      <c r="AJ39" s="620">
        <f>ตารางคะแนนV3!$AU$37</f>
        <v>1</v>
      </c>
      <c r="AK39" s="620">
        <f>ตารางคะแนนV3!$AU$38</f>
        <v>1</v>
      </c>
      <c r="AL39" s="620">
        <f>ตารางคะแนนV3!$AU$39</f>
        <v>1</v>
      </c>
      <c r="AM39" s="620">
        <f>ตารางคะแนนV3!$AU$40</f>
        <v>1</v>
      </c>
      <c r="AN39" s="620">
        <f>ตารางคะแนนV3!$AU$41</f>
        <v>1</v>
      </c>
      <c r="AO39" s="620">
        <f>ตารางคะแนนV3!$AU$42</f>
        <v>0</v>
      </c>
      <c r="AP39" s="620">
        <f>ตารางคะแนนV3!$AU$43</f>
        <v>0</v>
      </c>
      <c r="AQ39" s="620">
        <f>ตารางคะแนนV3!$AU$44</f>
        <v>1</v>
      </c>
      <c r="AR39" s="620">
        <f>ตารางคะแนนV3!$AU$45</f>
        <v>0</v>
      </c>
      <c r="AS39" s="620">
        <f>ตารางคะแนนV3!$AU$46</f>
        <v>1</v>
      </c>
      <c r="AT39" s="620">
        <f>ตารางคะแนนV3!$AU$47</f>
        <v>0</v>
      </c>
      <c r="AU39" s="620">
        <f>ตารางคะแนนV3!$AU$48</f>
        <v>1</v>
      </c>
      <c r="AV39" s="620">
        <f>ตารางคะแนนV3!$AU$49</f>
        <v>0</v>
      </c>
      <c r="AW39" s="620">
        <f>ตารางคะแนนV3!$AU$50</f>
        <v>0</v>
      </c>
      <c r="AX39" s="620">
        <f>ตารางคะแนนV3!$AU$51</f>
        <v>0</v>
      </c>
      <c r="AY39" s="620">
        <f>ตารางคะแนนV3!$AU$52</f>
        <v>1</v>
      </c>
      <c r="AZ39" s="620">
        <f>ตารางคะแนนV3!$AU$53</f>
        <v>0</v>
      </c>
      <c r="BA39" s="620">
        <f>ตารางคะแนนV3!$AU$54</f>
        <v>0</v>
      </c>
      <c r="BB39" s="620">
        <f>ตารางคะแนนV3!$AU$55</f>
        <v>1</v>
      </c>
      <c r="BC39" s="620">
        <f>ตารางคะแนนV3!$AU$56</f>
        <v>0</v>
      </c>
      <c r="BD39" s="620">
        <f>ตารางคะแนนV3!$AU$57</f>
        <v>1</v>
      </c>
      <c r="BE39" s="620">
        <f>ตารางคะแนนV3!$AU$58</f>
        <v>0</v>
      </c>
      <c r="BF39" s="620">
        <f>ตารางคะแนนV3!$AU$59</f>
        <v>1</v>
      </c>
      <c r="BG39" s="620">
        <f>ตารางคะแนนV3!$AU$60</f>
        <v>1</v>
      </c>
      <c r="BH39" s="620">
        <f>ตารางคะแนนV3!$AU$61</f>
        <v>1</v>
      </c>
      <c r="BI39" s="620">
        <f>ตารางคะแนนV3!$AU$62</f>
        <v>1</v>
      </c>
      <c r="BJ39" s="620">
        <f>ตารางคะแนนV3!$AU$63</f>
        <v>1</v>
      </c>
      <c r="BK39" s="620">
        <f>ตารางคะแนนV3!$AU$64</f>
        <v>1</v>
      </c>
      <c r="BL39" s="620">
        <f>ตารางคะแนนV3!$AU$65</f>
        <v>0</v>
      </c>
      <c r="BM39" s="620">
        <f>ตารางคะแนนV3!$AU$66</f>
        <v>1</v>
      </c>
      <c r="BN39" s="620">
        <f>ตารางคะแนนV3!$AU$67</f>
        <v>1</v>
      </c>
      <c r="BO39" s="620">
        <f>ตารางคะแนนV3!$AU$68</f>
        <v>1</v>
      </c>
      <c r="BP39" s="620">
        <f>ตารางคะแนนV3!$AU$69</f>
        <v>1</v>
      </c>
      <c r="BQ39" s="620">
        <f>ตารางคะแนนV3!$AU$70</f>
        <v>1</v>
      </c>
      <c r="BR39" s="620">
        <f>ตารางคะแนนV3!$AU$71</f>
        <v>1</v>
      </c>
      <c r="BS39" s="620">
        <f>ตารางคะแนนV3!$AU$72</f>
        <v>1</v>
      </c>
      <c r="BT39" s="620">
        <f>ตารางคะแนนV3!$AU$73</f>
        <v>0</v>
      </c>
      <c r="BU39" s="620">
        <f>ตารางคะแนนV3!$AU$74</f>
        <v>1</v>
      </c>
      <c r="BV39" s="620">
        <f>ตารางคะแนนV3!$AU$75</f>
        <v>1</v>
      </c>
      <c r="BW39" s="620">
        <f>ตารางคะแนนV3!$AU$76</f>
        <v>1</v>
      </c>
      <c r="BX39" s="620">
        <f>ตารางคะแนนV3!$AU$77</f>
        <v>1</v>
      </c>
      <c r="BY39" s="620">
        <f>ตารางคะแนนV3!$AU$78</f>
        <v>1</v>
      </c>
      <c r="BZ39" s="620">
        <f>ตารางคะแนนV3!$AU$79</f>
        <v>1</v>
      </c>
      <c r="CA39" s="620">
        <f>ตารางคะแนนV3!$AU$80</f>
        <v>1</v>
      </c>
      <c r="CB39" s="620">
        <f>ตารางคะแนนV3!$AU$81</f>
        <v>0</v>
      </c>
      <c r="CC39" s="620">
        <f>ตารางคะแนนV3!$AU$82</f>
        <v>1</v>
      </c>
      <c r="CD39" s="620">
        <f>ตารางคะแนนV3!$AU$83</f>
        <v>1</v>
      </c>
      <c r="CE39" s="620">
        <f>ตารางคะแนนV3!$AU$84</f>
        <v>1</v>
      </c>
      <c r="CF39" s="620">
        <f>ตารางคะแนนV3!$AU$85</f>
        <v>1</v>
      </c>
      <c r="CG39" s="620">
        <f>ตารางคะแนนV3!$AU$86</f>
        <v>0</v>
      </c>
      <c r="CH39" s="620">
        <f>ตารางคะแนนV3!$AU$87</f>
        <v>1</v>
      </c>
      <c r="CI39" s="620">
        <f>ตารางคะแนนV3!$AU$88</f>
        <v>1</v>
      </c>
      <c r="CJ39" s="620">
        <f>ตารางคะแนนV3!$AU$89</f>
        <v>1</v>
      </c>
      <c r="CK39" s="620">
        <f>ตารางคะแนนV3!$AU$90</f>
        <v>0</v>
      </c>
      <c r="CL39" s="620">
        <f>ตารางคะแนนV3!$AU$91</f>
        <v>1</v>
      </c>
      <c r="CM39" s="620">
        <f>ตารางคะแนนV3!$AU$92</f>
        <v>1</v>
      </c>
      <c r="CN39" s="620">
        <f>ตารางคะแนนV3!$AU$93</f>
        <v>1</v>
      </c>
      <c r="CO39" s="621">
        <f>ตารางคะแนนV3!$AU$94</f>
        <v>1</v>
      </c>
    </row>
    <row r="40" spans="2:93" s="481" customFormat="1" ht="21.75" customHeight="1" thickBot="1" x14ac:dyDescent="0.7">
      <c r="B40" s="601" t="s">
        <v>265</v>
      </c>
      <c r="C40" s="602"/>
      <c r="D40" s="602"/>
      <c r="E40" s="616">
        <f>SUM(E41:E42)</f>
        <v>2</v>
      </c>
      <c r="F40" s="622">
        <f t="shared" ref="F40:BQ40" si="22">SUM(F41:F42)</f>
        <v>1</v>
      </c>
      <c r="G40" s="623">
        <f t="shared" si="22"/>
        <v>2</v>
      </c>
      <c r="H40" s="623">
        <f t="shared" si="22"/>
        <v>2</v>
      </c>
      <c r="I40" s="623">
        <f t="shared" si="22"/>
        <v>1</v>
      </c>
      <c r="J40" s="623">
        <f t="shared" si="22"/>
        <v>2</v>
      </c>
      <c r="K40" s="623">
        <f t="shared" si="22"/>
        <v>0</v>
      </c>
      <c r="L40" s="623">
        <f t="shared" si="22"/>
        <v>1</v>
      </c>
      <c r="M40" s="623">
        <f t="shared" si="22"/>
        <v>0</v>
      </c>
      <c r="N40" s="623">
        <f t="shared" si="22"/>
        <v>0</v>
      </c>
      <c r="O40" s="623">
        <f t="shared" si="22"/>
        <v>0</v>
      </c>
      <c r="P40" s="623">
        <f t="shared" si="22"/>
        <v>0</v>
      </c>
      <c r="Q40" s="623">
        <f t="shared" si="22"/>
        <v>0</v>
      </c>
      <c r="R40" s="623">
        <f t="shared" si="22"/>
        <v>1</v>
      </c>
      <c r="S40" s="623">
        <f t="shared" si="22"/>
        <v>2</v>
      </c>
      <c r="T40" s="623">
        <f t="shared" si="22"/>
        <v>0</v>
      </c>
      <c r="U40" s="623">
        <f t="shared" si="22"/>
        <v>1</v>
      </c>
      <c r="V40" s="623">
        <f t="shared" si="22"/>
        <v>2</v>
      </c>
      <c r="W40" s="623">
        <f t="shared" si="22"/>
        <v>2</v>
      </c>
      <c r="X40" s="623">
        <f t="shared" si="22"/>
        <v>1</v>
      </c>
      <c r="Y40" s="623">
        <f t="shared" si="22"/>
        <v>0</v>
      </c>
      <c r="Z40" s="623">
        <f t="shared" si="22"/>
        <v>1</v>
      </c>
      <c r="AA40" s="623">
        <f t="shared" si="22"/>
        <v>2</v>
      </c>
      <c r="AB40" s="623">
        <f t="shared" si="22"/>
        <v>1</v>
      </c>
      <c r="AC40" s="623">
        <f t="shared" si="22"/>
        <v>1</v>
      </c>
      <c r="AD40" s="623">
        <f t="shared" si="22"/>
        <v>0</v>
      </c>
      <c r="AE40" s="623">
        <f t="shared" si="22"/>
        <v>2</v>
      </c>
      <c r="AF40" s="623">
        <f t="shared" si="22"/>
        <v>1</v>
      </c>
      <c r="AG40" s="623">
        <f t="shared" si="22"/>
        <v>0</v>
      </c>
      <c r="AH40" s="623">
        <f t="shared" si="22"/>
        <v>1</v>
      </c>
      <c r="AI40" s="623">
        <f t="shared" si="22"/>
        <v>1</v>
      </c>
      <c r="AJ40" s="623">
        <f t="shared" si="22"/>
        <v>0</v>
      </c>
      <c r="AK40" s="623">
        <f t="shared" si="22"/>
        <v>0</v>
      </c>
      <c r="AL40" s="623">
        <f t="shared" si="22"/>
        <v>2</v>
      </c>
      <c r="AM40" s="623">
        <f t="shared" si="22"/>
        <v>1</v>
      </c>
      <c r="AN40" s="623">
        <f t="shared" si="22"/>
        <v>2</v>
      </c>
      <c r="AO40" s="623">
        <f t="shared" si="22"/>
        <v>2</v>
      </c>
      <c r="AP40" s="623">
        <f t="shared" si="22"/>
        <v>2</v>
      </c>
      <c r="AQ40" s="623">
        <f t="shared" si="22"/>
        <v>1</v>
      </c>
      <c r="AR40" s="623">
        <f t="shared" si="22"/>
        <v>0</v>
      </c>
      <c r="AS40" s="623">
        <f t="shared" si="22"/>
        <v>1</v>
      </c>
      <c r="AT40" s="623">
        <f t="shared" si="22"/>
        <v>1</v>
      </c>
      <c r="AU40" s="623">
        <f t="shared" si="22"/>
        <v>1</v>
      </c>
      <c r="AV40" s="623">
        <f t="shared" si="22"/>
        <v>2</v>
      </c>
      <c r="AW40" s="623">
        <f t="shared" si="22"/>
        <v>1</v>
      </c>
      <c r="AX40" s="623">
        <f t="shared" si="22"/>
        <v>0</v>
      </c>
      <c r="AY40" s="623">
        <f t="shared" si="22"/>
        <v>2</v>
      </c>
      <c r="AZ40" s="623">
        <f t="shared" si="22"/>
        <v>2</v>
      </c>
      <c r="BA40" s="623">
        <f t="shared" si="22"/>
        <v>2</v>
      </c>
      <c r="BB40" s="623">
        <f t="shared" si="22"/>
        <v>2</v>
      </c>
      <c r="BC40" s="623">
        <f t="shared" si="22"/>
        <v>1</v>
      </c>
      <c r="BD40" s="623">
        <f t="shared" si="22"/>
        <v>2</v>
      </c>
      <c r="BE40" s="623">
        <f t="shared" si="22"/>
        <v>2</v>
      </c>
      <c r="BF40" s="623">
        <f t="shared" si="22"/>
        <v>2</v>
      </c>
      <c r="BG40" s="623">
        <f t="shared" si="22"/>
        <v>0</v>
      </c>
      <c r="BH40" s="623">
        <f t="shared" si="22"/>
        <v>0</v>
      </c>
      <c r="BI40" s="623">
        <f t="shared" si="22"/>
        <v>1</v>
      </c>
      <c r="BJ40" s="623">
        <f t="shared" si="22"/>
        <v>1</v>
      </c>
      <c r="BK40" s="623">
        <f t="shared" si="22"/>
        <v>2</v>
      </c>
      <c r="BL40" s="623">
        <f t="shared" si="22"/>
        <v>0</v>
      </c>
      <c r="BM40" s="623">
        <f t="shared" si="22"/>
        <v>1</v>
      </c>
      <c r="BN40" s="623">
        <f t="shared" si="22"/>
        <v>1</v>
      </c>
      <c r="BO40" s="623">
        <f t="shared" si="22"/>
        <v>2</v>
      </c>
      <c r="BP40" s="623">
        <f t="shared" si="22"/>
        <v>1</v>
      </c>
      <c r="BQ40" s="623">
        <f t="shared" si="22"/>
        <v>1</v>
      </c>
      <c r="BR40" s="623">
        <f t="shared" ref="BR40:CO40" si="23">SUM(BR41:BR42)</f>
        <v>0</v>
      </c>
      <c r="BS40" s="623">
        <f t="shared" si="23"/>
        <v>0</v>
      </c>
      <c r="BT40" s="623">
        <f t="shared" si="23"/>
        <v>1</v>
      </c>
      <c r="BU40" s="623">
        <f t="shared" si="23"/>
        <v>2</v>
      </c>
      <c r="BV40" s="623">
        <f t="shared" si="23"/>
        <v>1</v>
      </c>
      <c r="BW40" s="623">
        <f t="shared" si="23"/>
        <v>0</v>
      </c>
      <c r="BX40" s="623">
        <f t="shared" si="23"/>
        <v>2</v>
      </c>
      <c r="BY40" s="623">
        <f t="shared" si="23"/>
        <v>2</v>
      </c>
      <c r="BZ40" s="623">
        <f t="shared" si="23"/>
        <v>2</v>
      </c>
      <c r="CA40" s="623">
        <f t="shared" si="23"/>
        <v>0</v>
      </c>
      <c r="CB40" s="623">
        <f t="shared" si="23"/>
        <v>1</v>
      </c>
      <c r="CC40" s="623">
        <f t="shared" si="23"/>
        <v>1</v>
      </c>
      <c r="CD40" s="623">
        <f t="shared" si="23"/>
        <v>1</v>
      </c>
      <c r="CE40" s="623">
        <f t="shared" si="23"/>
        <v>1</v>
      </c>
      <c r="CF40" s="623">
        <f t="shared" si="23"/>
        <v>1</v>
      </c>
      <c r="CG40" s="623">
        <f t="shared" si="23"/>
        <v>2</v>
      </c>
      <c r="CH40" s="623">
        <f t="shared" si="23"/>
        <v>1</v>
      </c>
      <c r="CI40" s="623">
        <f t="shared" si="23"/>
        <v>1</v>
      </c>
      <c r="CJ40" s="623">
        <f t="shared" si="23"/>
        <v>1</v>
      </c>
      <c r="CK40" s="623">
        <f t="shared" si="23"/>
        <v>1</v>
      </c>
      <c r="CL40" s="623">
        <f t="shared" si="23"/>
        <v>1</v>
      </c>
      <c r="CM40" s="623">
        <f t="shared" si="23"/>
        <v>0</v>
      </c>
      <c r="CN40" s="623">
        <f t="shared" si="23"/>
        <v>1</v>
      </c>
      <c r="CO40" s="623">
        <f t="shared" si="23"/>
        <v>2</v>
      </c>
    </row>
    <row r="41" spans="2:93" s="481" customFormat="1" ht="25.5" customHeight="1" x14ac:dyDescent="0.65">
      <c r="B41" s="564" t="s">
        <v>266</v>
      </c>
      <c r="C41" s="565"/>
      <c r="D41" s="565"/>
      <c r="E41" s="584">
        <v>1</v>
      </c>
      <c r="F41" s="585">
        <f>ตารางคะแนนV3!$AW$7</f>
        <v>1</v>
      </c>
      <c r="G41" s="586">
        <f>ตารางคะแนนV3!$AW$8</f>
        <v>1</v>
      </c>
      <c r="H41" s="586">
        <f>ตารางคะแนนV3!$AW$9</f>
        <v>1</v>
      </c>
      <c r="I41" s="586">
        <f>ตารางคะแนนV3!$AW$10</f>
        <v>1</v>
      </c>
      <c r="J41" s="586">
        <f>ตารางคะแนนV3!$AW$11</f>
        <v>1</v>
      </c>
      <c r="K41" s="586">
        <f>ตารางคะแนนV3!$AW$12</f>
        <v>0</v>
      </c>
      <c r="L41" s="586">
        <f>ตารางคะแนนV3!$AW$13</f>
        <v>1</v>
      </c>
      <c r="M41" s="586">
        <f>ตารางคะแนนV3!$AW$14</f>
        <v>0</v>
      </c>
      <c r="N41" s="586">
        <f>ตารางคะแนนV3!$AW$15</f>
        <v>0</v>
      </c>
      <c r="O41" s="586">
        <f>ตารางคะแนนV3!$AW$16</f>
        <v>0</v>
      </c>
      <c r="P41" s="586">
        <f>ตารางคะแนนV3!$AW$17</f>
        <v>0</v>
      </c>
      <c r="Q41" s="586">
        <f>ตารางคะแนนV3!$AW$18</f>
        <v>0</v>
      </c>
      <c r="R41" s="586">
        <f>ตารางคะแนนV3!$AW$19</f>
        <v>1</v>
      </c>
      <c r="S41" s="586">
        <f>ตารางคะแนนV3!$AW$20</f>
        <v>1</v>
      </c>
      <c r="T41" s="586">
        <f>ตารางคะแนนV3!$AW$21</f>
        <v>0</v>
      </c>
      <c r="U41" s="586">
        <f>ตารางคะแนนV3!$AW$22</f>
        <v>1</v>
      </c>
      <c r="V41" s="586">
        <f>ตารางคะแนนV3!$AW$23</f>
        <v>1</v>
      </c>
      <c r="W41" s="586">
        <f>ตารางคะแนนV3!$AW$24</f>
        <v>1</v>
      </c>
      <c r="X41" s="586">
        <f>ตารางคะแนนV3!$AW$25</f>
        <v>1</v>
      </c>
      <c r="Y41" s="586">
        <f>ตารางคะแนนV3!$AW$26</f>
        <v>0</v>
      </c>
      <c r="Z41" s="586">
        <f>ตารางคะแนนV3!$AW$27</f>
        <v>1</v>
      </c>
      <c r="AA41" s="586">
        <f>ตารางคะแนนV3!$AW$28</f>
        <v>1</v>
      </c>
      <c r="AB41" s="586">
        <f>ตารางคะแนนV3!$AW$29</f>
        <v>1</v>
      </c>
      <c r="AC41" s="586">
        <f>ตารางคะแนนV3!$AW$30</f>
        <v>1</v>
      </c>
      <c r="AD41" s="586">
        <f>ตารางคะแนนV3!$AW$31</f>
        <v>0</v>
      </c>
      <c r="AE41" s="586">
        <f>ตารางคะแนนV3!$AW$32</f>
        <v>1</v>
      </c>
      <c r="AF41" s="586">
        <f>ตารางคะแนนV3!$AW$33</f>
        <v>1</v>
      </c>
      <c r="AG41" s="586">
        <f>ตารางคะแนนV3!$AW$34</f>
        <v>0</v>
      </c>
      <c r="AH41" s="586">
        <f>ตารางคะแนนV3!$AW$35</f>
        <v>1</v>
      </c>
      <c r="AI41" s="586">
        <f>ตารางคะแนนV3!$AW$36</f>
        <v>1</v>
      </c>
      <c r="AJ41" s="586">
        <f>ตารางคะแนนV3!$AW$37</f>
        <v>0</v>
      </c>
      <c r="AK41" s="586">
        <f>ตารางคะแนนV3!$AW$38</f>
        <v>0</v>
      </c>
      <c r="AL41" s="586">
        <f>ตารางคะแนนV3!$AW$39</f>
        <v>1</v>
      </c>
      <c r="AM41" s="586">
        <f>ตารางคะแนนV3!$AW$40</f>
        <v>1</v>
      </c>
      <c r="AN41" s="586">
        <f>ตารางคะแนนV3!$AW$41</f>
        <v>1</v>
      </c>
      <c r="AO41" s="586">
        <f>ตารางคะแนนV3!$AW$42</f>
        <v>1</v>
      </c>
      <c r="AP41" s="586">
        <f>ตารางคะแนนV3!$AW$43</f>
        <v>1</v>
      </c>
      <c r="AQ41" s="586">
        <f>ตารางคะแนนV3!$AW$44</f>
        <v>1</v>
      </c>
      <c r="AR41" s="586">
        <f>ตารางคะแนนV3!$AW$45</f>
        <v>0</v>
      </c>
      <c r="AS41" s="586">
        <f>ตารางคะแนนV3!$AW$46</f>
        <v>1</v>
      </c>
      <c r="AT41" s="586">
        <f>ตารางคะแนนV3!$AW$47</f>
        <v>1</v>
      </c>
      <c r="AU41" s="586">
        <f>ตารางคะแนนV3!$AW$48</f>
        <v>1</v>
      </c>
      <c r="AV41" s="586">
        <f>ตารางคะแนนV3!$AW$49</f>
        <v>1</v>
      </c>
      <c r="AW41" s="586">
        <f>ตารางคะแนนV3!$AW$50</f>
        <v>1</v>
      </c>
      <c r="AX41" s="586">
        <f>ตารางคะแนนV3!$AW$51</f>
        <v>0</v>
      </c>
      <c r="AY41" s="586">
        <f>ตารางคะแนนV3!$AW$52</f>
        <v>1</v>
      </c>
      <c r="AZ41" s="586">
        <f>ตารางคะแนนV3!$AW$53</f>
        <v>1</v>
      </c>
      <c r="BA41" s="586">
        <f>ตารางคะแนนV3!$AW$54</f>
        <v>1</v>
      </c>
      <c r="BB41" s="586">
        <f>ตารางคะแนนV3!$AW$55</f>
        <v>1</v>
      </c>
      <c r="BC41" s="586">
        <f>ตารางคะแนนV3!$AW$56</f>
        <v>1</v>
      </c>
      <c r="BD41" s="586">
        <f>ตารางคะแนนV3!$AW$57</f>
        <v>1</v>
      </c>
      <c r="BE41" s="586">
        <f>ตารางคะแนนV3!$AW$58</f>
        <v>1</v>
      </c>
      <c r="BF41" s="586">
        <f>ตารางคะแนนV3!$AW$59</f>
        <v>1</v>
      </c>
      <c r="BG41" s="586">
        <f>ตารางคะแนนV3!$AW$60</f>
        <v>0</v>
      </c>
      <c r="BH41" s="586">
        <f>ตารางคะแนนV3!$AW$61</f>
        <v>0</v>
      </c>
      <c r="BI41" s="586">
        <f>ตารางคะแนนV3!$AW$62</f>
        <v>1</v>
      </c>
      <c r="BJ41" s="586">
        <f>ตารางคะแนนV3!$AW$63</f>
        <v>1</v>
      </c>
      <c r="BK41" s="586">
        <f>ตารางคะแนนV3!$AW$64</f>
        <v>1</v>
      </c>
      <c r="BL41" s="586">
        <f>ตารางคะแนนV3!$AW$65</f>
        <v>0</v>
      </c>
      <c r="BM41" s="586">
        <f>ตารางคะแนนV3!$AW$66</f>
        <v>1</v>
      </c>
      <c r="BN41" s="586">
        <f>ตารางคะแนนV3!$AW$67</f>
        <v>1</v>
      </c>
      <c r="BO41" s="586">
        <f>ตารางคะแนนV3!$AW$68</f>
        <v>1</v>
      </c>
      <c r="BP41" s="586">
        <f>ตารางคะแนนV3!$AW$69</f>
        <v>1</v>
      </c>
      <c r="BQ41" s="586">
        <f>ตารางคะแนนV3!$AW$70</f>
        <v>1</v>
      </c>
      <c r="BR41" s="586">
        <f>ตารางคะแนนV3!$AW$71</f>
        <v>0</v>
      </c>
      <c r="BS41" s="586">
        <f>ตารางคะแนนV3!$AW$72</f>
        <v>0</v>
      </c>
      <c r="BT41" s="586">
        <f>ตารางคะแนนV3!$AW$73</f>
        <v>1</v>
      </c>
      <c r="BU41" s="586">
        <f>ตารางคะแนนV3!$AW$74</f>
        <v>1</v>
      </c>
      <c r="BV41" s="586">
        <f>ตารางคะแนนV3!$AW$75</f>
        <v>1</v>
      </c>
      <c r="BW41" s="586">
        <f>ตารางคะแนนV3!$AW$76</f>
        <v>0</v>
      </c>
      <c r="BX41" s="586">
        <f>ตารางคะแนนV3!$AW$77</f>
        <v>1</v>
      </c>
      <c r="BY41" s="586">
        <f>ตารางคะแนนV3!$AW$78</f>
        <v>1</v>
      </c>
      <c r="BZ41" s="586">
        <f>ตารางคะแนนV3!$AW$79</f>
        <v>1</v>
      </c>
      <c r="CA41" s="586">
        <f>ตารางคะแนนV3!$AW$80</f>
        <v>0</v>
      </c>
      <c r="CB41" s="586">
        <f>ตารางคะแนนV3!$AW$81</f>
        <v>1</v>
      </c>
      <c r="CC41" s="586">
        <f>ตารางคะแนนV3!$AW$82</f>
        <v>1</v>
      </c>
      <c r="CD41" s="586">
        <f>ตารางคะแนนV3!$AW$83</f>
        <v>1</v>
      </c>
      <c r="CE41" s="586">
        <f>ตารางคะแนนV3!$AW$84</f>
        <v>1</v>
      </c>
      <c r="CF41" s="586">
        <f>ตารางคะแนนV3!$AW$85</f>
        <v>1</v>
      </c>
      <c r="CG41" s="586">
        <f>ตารางคะแนนV3!$AW$86</f>
        <v>1</v>
      </c>
      <c r="CH41" s="586">
        <f>ตารางคะแนนV3!$AW$87</f>
        <v>1</v>
      </c>
      <c r="CI41" s="586">
        <f>ตารางคะแนนV3!$AW$88</f>
        <v>1</v>
      </c>
      <c r="CJ41" s="586">
        <f>ตารางคะแนนV3!$AW$89</f>
        <v>1</v>
      </c>
      <c r="CK41" s="586">
        <f>ตารางคะแนนV3!$AW$90</f>
        <v>1</v>
      </c>
      <c r="CL41" s="586">
        <f>ตารางคะแนนV3!$AW$91</f>
        <v>1</v>
      </c>
      <c r="CM41" s="586">
        <f>ตารางคะแนนV3!$AW$92</f>
        <v>0</v>
      </c>
      <c r="CN41" s="586">
        <f>ตารางคะแนนV3!$AW$93</f>
        <v>1</v>
      </c>
      <c r="CO41" s="587">
        <f>ตารางคะแนนV3!$AW$94</f>
        <v>1</v>
      </c>
    </row>
    <row r="42" spans="2:93" s="481" customFormat="1" ht="25.5" customHeight="1" thickBot="1" x14ac:dyDescent="0.7">
      <c r="B42" s="532" t="s">
        <v>267</v>
      </c>
      <c r="C42" s="533"/>
      <c r="D42" s="533"/>
      <c r="E42" s="618">
        <v>1</v>
      </c>
      <c r="F42" s="619">
        <f>ตารางคะแนนV3!$AX$7</f>
        <v>0</v>
      </c>
      <c r="G42" s="620">
        <f>ตารางคะแนนV3!$AX$8</f>
        <v>1</v>
      </c>
      <c r="H42" s="620">
        <f>ตารางคะแนนV3!$AX$9</f>
        <v>1</v>
      </c>
      <c r="I42" s="620">
        <f>ตารางคะแนนV3!$AX$10</f>
        <v>0</v>
      </c>
      <c r="J42" s="620">
        <f>ตารางคะแนนV3!$AX$11</f>
        <v>1</v>
      </c>
      <c r="K42" s="620">
        <f>ตารางคะแนนV3!$AX$12</f>
        <v>0</v>
      </c>
      <c r="L42" s="620">
        <f>ตารางคะแนนV3!$AX$13</f>
        <v>0</v>
      </c>
      <c r="M42" s="620">
        <f>ตารางคะแนนV3!$AX$14</f>
        <v>0</v>
      </c>
      <c r="N42" s="620">
        <f>ตารางคะแนนV3!$AX$15</f>
        <v>0</v>
      </c>
      <c r="O42" s="620">
        <f>ตารางคะแนนV3!$AX$16</f>
        <v>0</v>
      </c>
      <c r="P42" s="620">
        <f>ตารางคะแนนV3!$AX$17</f>
        <v>0</v>
      </c>
      <c r="Q42" s="620">
        <f>ตารางคะแนนV3!$AX$18</f>
        <v>0</v>
      </c>
      <c r="R42" s="620">
        <f>ตารางคะแนนV3!$AX$19</f>
        <v>0</v>
      </c>
      <c r="S42" s="620">
        <f>ตารางคะแนนV3!$AX$20</f>
        <v>1</v>
      </c>
      <c r="T42" s="620">
        <f>ตารางคะแนนV3!$AX$21</f>
        <v>0</v>
      </c>
      <c r="U42" s="620">
        <f>ตารางคะแนนV3!$AX$22</f>
        <v>0</v>
      </c>
      <c r="V42" s="620">
        <f>ตารางคะแนนV3!$AX$23</f>
        <v>1</v>
      </c>
      <c r="W42" s="620">
        <f>ตารางคะแนนV3!$AX$24</f>
        <v>1</v>
      </c>
      <c r="X42" s="620">
        <f>ตารางคะแนนV3!$AX$25</f>
        <v>0</v>
      </c>
      <c r="Y42" s="620">
        <f>ตารางคะแนนV3!$AX$26</f>
        <v>0</v>
      </c>
      <c r="Z42" s="620">
        <f>ตารางคะแนนV3!$AX$27</f>
        <v>0</v>
      </c>
      <c r="AA42" s="620">
        <f>ตารางคะแนนV3!$AX$28</f>
        <v>1</v>
      </c>
      <c r="AB42" s="620">
        <f>ตารางคะแนนV3!$AX$29</f>
        <v>0</v>
      </c>
      <c r="AC42" s="620">
        <f>ตารางคะแนนV3!$AX$30</f>
        <v>0</v>
      </c>
      <c r="AD42" s="620">
        <f>ตารางคะแนนV3!$AX$31</f>
        <v>0</v>
      </c>
      <c r="AE42" s="620">
        <f>ตารางคะแนนV3!$AX$32</f>
        <v>1</v>
      </c>
      <c r="AF42" s="620">
        <f>ตารางคะแนนV3!$AX$33</f>
        <v>0</v>
      </c>
      <c r="AG42" s="620">
        <f>ตารางคะแนนV3!$AX$34</f>
        <v>0</v>
      </c>
      <c r="AH42" s="620">
        <f>ตารางคะแนนV3!$AX$35</f>
        <v>0</v>
      </c>
      <c r="AI42" s="620">
        <f>ตารางคะแนนV3!$AX$36</f>
        <v>0</v>
      </c>
      <c r="AJ42" s="620">
        <f>ตารางคะแนนV3!$AX$37</f>
        <v>0</v>
      </c>
      <c r="AK42" s="620">
        <f>ตารางคะแนนV3!$AX$38</f>
        <v>0</v>
      </c>
      <c r="AL42" s="620">
        <f>ตารางคะแนนV3!$AX$39</f>
        <v>1</v>
      </c>
      <c r="AM42" s="620">
        <f>ตารางคะแนนV3!$AX$40</f>
        <v>0</v>
      </c>
      <c r="AN42" s="620">
        <f>ตารางคะแนนV3!$AX$41</f>
        <v>1</v>
      </c>
      <c r="AO42" s="620">
        <f>ตารางคะแนนV3!$AX$42</f>
        <v>1</v>
      </c>
      <c r="AP42" s="620">
        <f>ตารางคะแนนV3!$AX$43</f>
        <v>1</v>
      </c>
      <c r="AQ42" s="620">
        <f>ตารางคะแนนV3!$AX$44</f>
        <v>0</v>
      </c>
      <c r="AR42" s="620">
        <f>ตารางคะแนนV3!$AX$45</f>
        <v>0</v>
      </c>
      <c r="AS42" s="620">
        <f>ตารางคะแนนV3!$AX$46</f>
        <v>0</v>
      </c>
      <c r="AT42" s="620">
        <f>ตารางคะแนนV3!$AX$47</f>
        <v>0</v>
      </c>
      <c r="AU42" s="620">
        <f>ตารางคะแนนV3!$AX$48</f>
        <v>0</v>
      </c>
      <c r="AV42" s="620">
        <f>ตารางคะแนนV3!$AX$49</f>
        <v>1</v>
      </c>
      <c r="AW42" s="620">
        <f>ตารางคะแนนV3!$AX$50</f>
        <v>0</v>
      </c>
      <c r="AX42" s="620">
        <f>ตารางคะแนนV3!$AX$51</f>
        <v>0</v>
      </c>
      <c r="AY42" s="620">
        <f>ตารางคะแนนV3!$AX$52</f>
        <v>1</v>
      </c>
      <c r="AZ42" s="620">
        <f>ตารางคะแนนV3!$AX$53</f>
        <v>1</v>
      </c>
      <c r="BA42" s="620">
        <f>ตารางคะแนนV3!$AX$54</f>
        <v>1</v>
      </c>
      <c r="BB42" s="620">
        <f>ตารางคะแนนV3!$AX$55</f>
        <v>1</v>
      </c>
      <c r="BC42" s="620">
        <f>ตารางคะแนนV3!$AX$56</f>
        <v>0</v>
      </c>
      <c r="BD42" s="620">
        <f>ตารางคะแนนV3!$AX$57</f>
        <v>1</v>
      </c>
      <c r="BE42" s="620">
        <f>ตารางคะแนนV3!$AX$58</f>
        <v>1</v>
      </c>
      <c r="BF42" s="620">
        <f>ตารางคะแนนV3!$AX$59</f>
        <v>1</v>
      </c>
      <c r="BG42" s="620">
        <f>ตารางคะแนนV3!$AX$60</f>
        <v>0</v>
      </c>
      <c r="BH42" s="620">
        <f>ตารางคะแนนV3!$AX$61</f>
        <v>0</v>
      </c>
      <c r="BI42" s="620">
        <f>ตารางคะแนนV3!$AX$62</f>
        <v>0</v>
      </c>
      <c r="BJ42" s="620">
        <f>ตารางคะแนนV3!$AX$63</f>
        <v>0</v>
      </c>
      <c r="BK42" s="620">
        <f>ตารางคะแนนV3!$AX$64</f>
        <v>1</v>
      </c>
      <c r="BL42" s="620">
        <f>ตารางคะแนนV3!$AX$65</f>
        <v>0</v>
      </c>
      <c r="BM42" s="620">
        <f>ตารางคะแนนV3!$AX$66</f>
        <v>0</v>
      </c>
      <c r="BN42" s="620">
        <f>ตารางคะแนนV3!$AX$67</f>
        <v>0</v>
      </c>
      <c r="BO42" s="620">
        <f>ตารางคะแนนV3!$AX$68</f>
        <v>1</v>
      </c>
      <c r="BP42" s="620">
        <f>ตารางคะแนนV3!$AX$69</f>
        <v>0</v>
      </c>
      <c r="BQ42" s="620">
        <f>ตารางคะแนนV3!$AX$70</f>
        <v>0</v>
      </c>
      <c r="BR42" s="620">
        <f>ตารางคะแนนV3!$AX$71</f>
        <v>0</v>
      </c>
      <c r="BS42" s="620">
        <f>ตารางคะแนนV3!$AX$72</f>
        <v>0</v>
      </c>
      <c r="BT42" s="620">
        <f>ตารางคะแนนV3!$AX$73</f>
        <v>0</v>
      </c>
      <c r="BU42" s="620">
        <f>ตารางคะแนนV3!$AX$74</f>
        <v>1</v>
      </c>
      <c r="BV42" s="620">
        <f>ตารางคะแนนV3!$AX$75</f>
        <v>0</v>
      </c>
      <c r="BW42" s="620">
        <f>ตารางคะแนนV3!$AX$76</f>
        <v>0</v>
      </c>
      <c r="BX42" s="620">
        <f>ตารางคะแนนV3!$AX$77</f>
        <v>1</v>
      </c>
      <c r="BY42" s="620">
        <f>ตารางคะแนนV3!$AX$78</f>
        <v>1</v>
      </c>
      <c r="BZ42" s="620">
        <f>ตารางคะแนนV3!$AX$79</f>
        <v>1</v>
      </c>
      <c r="CA42" s="620">
        <f>ตารางคะแนนV3!$AX$80</f>
        <v>0</v>
      </c>
      <c r="CB42" s="620">
        <f>ตารางคะแนนV3!$AX$81</f>
        <v>0</v>
      </c>
      <c r="CC42" s="620">
        <f>ตารางคะแนนV3!$AX$82</f>
        <v>0</v>
      </c>
      <c r="CD42" s="620">
        <f>ตารางคะแนนV3!$AX$83</f>
        <v>0</v>
      </c>
      <c r="CE42" s="620">
        <f>ตารางคะแนนV3!$AX$84</f>
        <v>0</v>
      </c>
      <c r="CF42" s="620">
        <f>ตารางคะแนนV3!$AX$85</f>
        <v>0</v>
      </c>
      <c r="CG42" s="620">
        <f>ตารางคะแนนV3!$AX$86</f>
        <v>1</v>
      </c>
      <c r="CH42" s="620">
        <f>ตารางคะแนนV3!$AX$87</f>
        <v>0</v>
      </c>
      <c r="CI42" s="620">
        <f>ตารางคะแนนV3!$AX$88</f>
        <v>0</v>
      </c>
      <c r="CJ42" s="620">
        <f>ตารางคะแนนV3!$AX$89</f>
        <v>0</v>
      </c>
      <c r="CK42" s="620">
        <f>ตารางคะแนนV3!$AX$90</f>
        <v>0</v>
      </c>
      <c r="CL42" s="620">
        <f>ตารางคะแนนV3!$AX$91</f>
        <v>0</v>
      </c>
      <c r="CM42" s="620">
        <f>ตารางคะแนนV3!$AX$92</f>
        <v>0</v>
      </c>
      <c r="CN42" s="620">
        <f>ตารางคะแนนV3!$AX$93</f>
        <v>0</v>
      </c>
      <c r="CO42" s="621">
        <f>ตารางคะแนนV3!$AX$94</f>
        <v>1</v>
      </c>
    </row>
    <row r="43" spans="2:93" x14ac:dyDescent="0.65">
      <c r="E43" s="637"/>
      <c r="F43" s="675">
        <v>13.5</v>
      </c>
      <c r="G43" s="675">
        <v>9</v>
      </c>
      <c r="H43" s="675">
        <v>9</v>
      </c>
      <c r="I43" s="675">
        <v>8.5</v>
      </c>
      <c r="J43" s="675">
        <v>9</v>
      </c>
      <c r="K43" s="675">
        <v>8</v>
      </c>
      <c r="L43" s="675">
        <v>8</v>
      </c>
      <c r="M43" s="675">
        <v>7</v>
      </c>
      <c r="N43" s="675">
        <v>8.5</v>
      </c>
      <c r="O43" s="675">
        <v>8</v>
      </c>
      <c r="P43" s="675">
        <v>11</v>
      </c>
      <c r="Q43" s="675">
        <v>8</v>
      </c>
      <c r="R43" s="675">
        <v>11.5</v>
      </c>
      <c r="S43" s="675">
        <v>10</v>
      </c>
      <c r="T43" s="675">
        <v>11.5</v>
      </c>
      <c r="U43" s="675">
        <v>11</v>
      </c>
      <c r="V43" s="675">
        <v>10</v>
      </c>
      <c r="W43" s="675">
        <v>9</v>
      </c>
      <c r="X43" s="675">
        <v>7.5</v>
      </c>
      <c r="Y43" s="675">
        <v>6.5</v>
      </c>
      <c r="Z43" s="675">
        <v>11.5</v>
      </c>
      <c r="AA43" s="675">
        <v>14</v>
      </c>
      <c r="AB43" s="675">
        <v>12</v>
      </c>
      <c r="AC43" s="675">
        <v>12.5</v>
      </c>
      <c r="AD43" s="675">
        <v>5</v>
      </c>
      <c r="AE43" s="675">
        <v>11</v>
      </c>
      <c r="AF43" s="675">
        <v>8</v>
      </c>
      <c r="AG43" s="675">
        <v>9</v>
      </c>
      <c r="AH43" s="675">
        <v>13</v>
      </c>
      <c r="AI43" s="675">
        <v>11</v>
      </c>
      <c r="AJ43" s="675">
        <v>9.5</v>
      </c>
      <c r="AK43" s="675">
        <v>8.5</v>
      </c>
      <c r="AL43" s="675">
        <v>10.5</v>
      </c>
      <c r="AM43" s="675">
        <v>10.5</v>
      </c>
      <c r="AN43" s="675">
        <v>12</v>
      </c>
      <c r="AO43" s="675">
        <v>10</v>
      </c>
      <c r="AP43" s="675">
        <v>7.5</v>
      </c>
      <c r="AQ43" s="675">
        <v>12</v>
      </c>
      <c r="AR43" s="675">
        <v>7</v>
      </c>
      <c r="AS43" s="675">
        <v>10</v>
      </c>
      <c r="AT43" s="675">
        <v>10</v>
      </c>
      <c r="AU43" s="675">
        <v>11.5</v>
      </c>
      <c r="AV43" s="675">
        <v>9</v>
      </c>
      <c r="AW43" s="675">
        <v>9</v>
      </c>
      <c r="AX43" s="675">
        <v>10</v>
      </c>
      <c r="AY43" s="675">
        <v>15</v>
      </c>
      <c r="AZ43" s="675">
        <v>10</v>
      </c>
      <c r="BA43" s="675">
        <v>12</v>
      </c>
      <c r="BB43" s="675">
        <v>12</v>
      </c>
      <c r="BC43" s="675">
        <v>7.5</v>
      </c>
      <c r="BD43" s="675">
        <v>8.5</v>
      </c>
      <c r="BE43" s="675">
        <v>10</v>
      </c>
      <c r="BF43" s="675">
        <v>14.5</v>
      </c>
      <c r="BG43" s="675">
        <v>8</v>
      </c>
      <c r="BH43" s="675">
        <v>10</v>
      </c>
      <c r="BI43" s="675">
        <v>10.5</v>
      </c>
      <c r="BJ43" s="675">
        <v>12</v>
      </c>
      <c r="BK43" s="675">
        <v>14</v>
      </c>
      <c r="BL43" s="675">
        <v>5.5</v>
      </c>
      <c r="BM43" s="675">
        <v>9</v>
      </c>
      <c r="BN43" s="675">
        <v>10.5</v>
      </c>
      <c r="BO43" s="675">
        <v>12</v>
      </c>
      <c r="BP43" s="675">
        <v>11.5</v>
      </c>
      <c r="BQ43" s="675">
        <v>9.5</v>
      </c>
      <c r="BR43" s="675">
        <v>8.5</v>
      </c>
      <c r="BS43" s="675">
        <v>7</v>
      </c>
      <c r="BT43" s="675">
        <v>7</v>
      </c>
      <c r="BU43" s="675">
        <v>14.5</v>
      </c>
      <c r="BV43" s="675">
        <v>11</v>
      </c>
      <c r="BW43" s="675">
        <v>9</v>
      </c>
      <c r="BX43" s="675">
        <v>11.5</v>
      </c>
      <c r="BY43" s="675">
        <v>10</v>
      </c>
      <c r="BZ43" s="675">
        <v>12</v>
      </c>
      <c r="CA43" s="675">
        <v>10</v>
      </c>
      <c r="CB43" s="675">
        <v>6</v>
      </c>
      <c r="CC43" s="675">
        <v>10.5</v>
      </c>
      <c r="CD43" s="675">
        <v>13</v>
      </c>
      <c r="CE43" s="675">
        <v>11.5</v>
      </c>
      <c r="CF43" s="675">
        <v>10</v>
      </c>
      <c r="CG43" s="675">
        <v>8.5</v>
      </c>
      <c r="CH43" s="675">
        <v>10</v>
      </c>
      <c r="CI43" s="675">
        <v>13</v>
      </c>
      <c r="CJ43" s="675">
        <v>11</v>
      </c>
      <c r="CK43" s="675">
        <v>8</v>
      </c>
      <c r="CL43" s="675">
        <v>9</v>
      </c>
      <c r="CM43" s="675">
        <v>12</v>
      </c>
      <c r="CN43" s="675">
        <v>11</v>
      </c>
      <c r="CO43" s="675">
        <v>9.5</v>
      </c>
    </row>
    <row r="44" spans="2:93" x14ac:dyDescent="0.65">
      <c r="F44" s="676">
        <f>F9-F43</f>
        <v>0</v>
      </c>
      <c r="G44" s="676">
        <f t="shared" ref="G44:BR44" si="24">G9-G43</f>
        <v>0</v>
      </c>
      <c r="H44" s="676">
        <f t="shared" si="24"/>
        <v>0</v>
      </c>
      <c r="I44" s="676">
        <f t="shared" si="24"/>
        <v>0</v>
      </c>
      <c r="J44" s="676">
        <f t="shared" si="24"/>
        <v>0</v>
      </c>
      <c r="K44" s="676">
        <f t="shared" si="24"/>
        <v>0</v>
      </c>
      <c r="L44" s="676">
        <f t="shared" si="24"/>
        <v>0</v>
      </c>
      <c r="M44" s="676">
        <f t="shared" si="24"/>
        <v>0</v>
      </c>
      <c r="N44" s="676">
        <f t="shared" si="24"/>
        <v>0</v>
      </c>
      <c r="O44" s="676">
        <f t="shared" si="24"/>
        <v>0</v>
      </c>
      <c r="P44" s="676">
        <f t="shared" si="24"/>
        <v>0</v>
      </c>
      <c r="Q44" s="676">
        <f t="shared" si="24"/>
        <v>0</v>
      </c>
      <c r="R44" s="676">
        <f t="shared" si="24"/>
        <v>0</v>
      </c>
      <c r="S44" s="676">
        <f t="shared" si="24"/>
        <v>0</v>
      </c>
      <c r="T44" s="676">
        <f t="shared" si="24"/>
        <v>0</v>
      </c>
      <c r="U44" s="676">
        <f t="shared" si="24"/>
        <v>0</v>
      </c>
      <c r="V44" s="676">
        <f t="shared" si="24"/>
        <v>0</v>
      </c>
      <c r="W44" s="676">
        <f t="shared" si="24"/>
        <v>0</v>
      </c>
      <c r="X44" s="676">
        <f t="shared" si="24"/>
        <v>0</v>
      </c>
      <c r="Y44" s="676">
        <f t="shared" si="24"/>
        <v>0</v>
      </c>
      <c r="Z44" s="676">
        <f t="shared" si="24"/>
        <v>0</v>
      </c>
      <c r="AA44" s="676">
        <f t="shared" si="24"/>
        <v>0</v>
      </c>
      <c r="AB44" s="676">
        <f t="shared" si="24"/>
        <v>0</v>
      </c>
      <c r="AC44" s="676">
        <f t="shared" si="24"/>
        <v>0</v>
      </c>
      <c r="AD44" s="676">
        <f t="shared" si="24"/>
        <v>0</v>
      </c>
      <c r="AE44" s="676">
        <f t="shared" si="24"/>
        <v>0</v>
      </c>
      <c r="AF44" s="676">
        <f t="shared" si="24"/>
        <v>0</v>
      </c>
      <c r="AG44" s="676">
        <f t="shared" si="24"/>
        <v>0</v>
      </c>
      <c r="AH44" s="676">
        <f t="shared" si="24"/>
        <v>0</v>
      </c>
      <c r="AI44" s="676">
        <f t="shared" si="24"/>
        <v>0</v>
      </c>
      <c r="AJ44" s="676">
        <f t="shared" si="24"/>
        <v>0</v>
      </c>
      <c r="AK44" s="676">
        <f t="shared" si="24"/>
        <v>0</v>
      </c>
      <c r="AL44" s="676">
        <f t="shared" si="24"/>
        <v>0</v>
      </c>
      <c r="AM44" s="676">
        <f t="shared" si="24"/>
        <v>0</v>
      </c>
      <c r="AN44" s="676">
        <f t="shared" si="24"/>
        <v>0</v>
      </c>
      <c r="AO44" s="676">
        <f t="shared" si="24"/>
        <v>0</v>
      </c>
      <c r="AP44" s="676">
        <f t="shared" si="24"/>
        <v>0</v>
      </c>
      <c r="AQ44" s="676">
        <f t="shared" si="24"/>
        <v>0</v>
      </c>
      <c r="AR44" s="676">
        <f t="shared" si="24"/>
        <v>0</v>
      </c>
      <c r="AS44" s="676">
        <f t="shared" si="24"/>
        <v>0</v>
      </c>
      <c r="AT44" s="676">
        <f t="shared" si="24"/>
        <v>0</v>
      </c>
      <c r="AU44" s="676">
        <f t="shared" si="24"/>
        <v>0</v>
      </c>
      <c r="AV44" s="676">
        <f t="shared" si="24"/>
        <v>0</v>
      </c>
      <c r="AW44" s="676">
        <f t="shared" si="24"/>
        <v>0</v>
      </c>
      <c r="AX44" s="676">
        <f t="shared" si="24"/>
        <v>0</v>
      </c>
      <c r="AY44" s="676">
        <f t="shared" si="24"/>
        <v>0</v>
      </c>
      <c r="AZ44" s="676">
        <f t="shared" si="24"/>
        <v>0</v>
      </c>
      <c r="BA44" s="676">
        <f t="shared" si="24"/>
        <v>0</v>
      </c>
      <c r="BB44" s="676">
        <f t="shared" si="24"/>
        <v>0</v>
      </c>
      <c r="BC44" s="676">
        <f t="shared" si="24"/>
        <v>0</v>
      </c>
      <c r="BD44" s="676">
        <f t="shared" si="24"/>
        <v>0</v>
      </c>
      <c r="BE44" s="676">
        <f t="shared" si="24"/>
        <v>0</v>
      </c>
      <c r="BF44" s="676">
        <f t="shared" si="24"/>
        <v>0</v>
      </c>
      <c r="BG44" s="676">
        <f t="shared" si="24"/>
        <v>0</v>
      </c>
      <c r="BH44" s="676">
        <f t="shared" si="24"/>
        <v>0</v>
      </c>
      <c r="BI44" s="676">
        <f t="shared" si="24"/>
        <v>0</v>
      </c>
      <c r="BJ44" s="676">
        <f t="shared" si="24"/>
        <v>0</v>
      </c>
      <c r="BK44" s="676">
        <f t="shared" si="24"/>
        <v>0</v>
      </c>
      <c r="BL44" s="676">
        <f t="shared" si="24"/>
        <v>0</v>
      </c>
      <c r="BM44" s="676">
        <f t="shared" si="24"/>
        <v>0</v>
      </c>
      <c r="BN44" s="676">
        <f t="shared" si="24"/>
        <v>0</v>
      </c>
      <c r="BO44" s="676">
        <f t="shared" si="24"/>
        <v>0</v>
      </c>
      <c r="BP44" s="676">
        <f t="shared" si="24"/>
        <v>0</v>
      </c>
      <c r="BQ44" s="676">
        <f t="shared" si="24"/>
        <v>0</v>
      </c>
      <c r="BR44" s="676">
        <f t="shared" si="24"/>
        <v>0</v>
      </c>
      <c r="BS44" s="676">
        <f t="shared" ref="BS44:CO44" si="25">BS9-BS43</f>
        <v>0</v>
      </c>
      <c r="BT44" s="676">
        <f t="shared" si="25"/>
        <v>0</v>
      </c>
      <c r="BU44" s="676">
        <f t="shared" si="25"/>
        <v>0</v>
      </c>
      <c r="BV44" s="676">
        <f t="shared" si="25"/>
        <v>0</v>
      </c>
      <c r="BW44" s="676">
        <f t="shared" si="25"/>
        <v>0</v>
      </c>
      <c r="BX44" s="676">
        <f t="shared" si="25"/>
        <v>0</v>
      </c>
      <c r="BY44" s="676">
        <f t="shared" si="25"/>
        <v>0</v>
      </c>
      <c r="BZ44" s="676">
        <f t="shared" si="25"/>
        <v>0</v>
      </c>
      <c r="CA44" s="676">
        <f t="shared" si="25"/>
        <v>0</v>
      </c>
      <c r="CB44" s="676">
        <f t="shared" si="25"/>
        <v>0</v>
      </c>
      <c r="CC44" s="676">
        <f t="shared" si="25"/>
        <v>0</v>
      </c>
      <c r="CD44" s="676">
        <f t="shared" si="25"/>
        <v>0</v>
      </c>
      <c r="CE44" s="676">
        <f t="shared" si="25"/>
        <v>0</v>
      </c>
      <c r="CF44" s="676">
        <f t="shared" si="25"/>
        <v>0</v>
      </c>
      <c r="CG44" s="676">
        <f t="shared" si="25"/>
        <v>0</v>
      </c>
      <c r="CH44" s="676">
        <f t="shared" si="25"/>
        <v>0</v>
      </c>
      <c r="CI44" s="676">
        <f t="shared" si="25"/>
        <v>0</v>
      </c>
      <c r="CJ44" s="676">
        <f t="shared" si="25"/>
        <v>0</v>
      </c>
      <c r="CK44" s="676">
        <f t="shared" si="25"/>
        <v>0</v>
      </c>
      <c r="CL44" s="676">
        <f t="shared" si="25"/>
        <v>0</v>
      </c>
      <c r="CM44" s="676">
        <f t="shared" si="25"/>
        <v>0</v>
      </c>
      <c r="CN44" s="676">
        <f t="shared" si="25"/>
        <v>0</v>
      </c>
      <c r="CO44" s="676">
        <f t="shared" si="25"/>
        <v>0</v>
      </c>
    </row>
    <row r="45" spans="2:93" s="534" customFormat="1" x14ac:dyDescent="0.65">
      <c r="C45" s="535" t="s">
        <v>202</v>
      </c>
      <c r="D45" s="536" t="s">
        <v>225</v>
      </c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F45" s="451"/>
      <c r="AG45" s="451"/>
      <c r="AH45" s="451"/>
      <c r="AI45" s="451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I45" s="451"/>
      <c r="BJ45" s="451"/>
      <c r="BK45" s="451"/>
      <c r="BL45" s="451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537"/>
      <c r="CA45" s="537"/>
      <c r="CB45" s="537"/>
      <c r="CC45" s="537"/>
      <c r="CD45" s="537"/>
      <c r="CE45" s="537"/>
      <c r="CF45" s="537"/>
      <c r="CG45" s="537"/>
      <c r="CH45" s="537"/>
      <c r="CI45" s="537"/>
      <c r="CL45" s="451"/>
      <c r="CM45" s="451"/>
      <c r="CN45" s="451"/>
      <c r="CO45" s="451"/>
    </row>
    <row r="46" spans="2:93" s="534" customFormat="1" x14ac:dyDescent="0.65">
      <c r="C46" s="538" t="s">
        <v>518</v>
      </c>
      <c r="D46" s="539" t="s">
        <v>293</v>
      </c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  <c r="Z46" s="540"/>
      <c r="AA46" s="540"/>
      <c r="AB46" s="540"/>
      <c r="AC46" s="540"/>
      <c r="AF46" s="451"/>
      <c r="AG46" s="451"/>
      <c r="AH46" s="451"/>
      <c r="AI46" s="451"/>
      <c r="AJ46" s="540"/>
      <c r="AK46" s="540"/>
      <c r="AL46" s="540"/>
      <c r="AM46" s="540"/>
      <c r="AN46" s="540"/>
      <c r="AO46" s="540"/>
      <c r="AP46" s="540"/>
      <c r="AQ46" s="540"/>
      <c r="AR46" s="540"/>
      <c r="AS46" s="540"/>
      <c r="AT46" s="540"/>
      <c r="AU46" s="540"/>
      <c r="AV46" s="540"/>
      <c r="AW46" s="540"/>
      <c r="AX46" s="540"/>
      <c r="AY46" s="540"/>
      <c r="AZ46" s="540"/>
      <c r="BA46" s="540"/>
      <c r="BB46" s="540"/>
      <c r="BC46" s="540"/>
      <c r="BD46" s="540"/>
      <c r="BE46" s="540"/>
      <c r="BF46" s="540"/>
      <c r="BI46" s="451"/>
      <c r="BJ46" s="451"/>
      <c r="BK46" s="451"/>
      <c r="BL46" s="451"/>
      <c r="BM46" s="540"/>
      <c r="BN46" s="540"/>
      <c r="BO46" s="540"/>
      <c r="BP46" s="540"/>
      <c r="BQ46" s="540"/>
      <c r="BR46" s="540"/>
      <c r="BS46" s="540"/>
      <c r="BT46" s="540"/>
      <c r="BU46" s="540"/>
      <c r="BV46" s="540"/>
      <c r="BW46" s="540"/>
      <c r="BX46" s="540"/>
      <c r="BY46" s="540"/>
      <c r="BZ46" s="540"/>
      <c r="CA46" s="540"/>
      <c r="CB46" s="540"/>
      <c r="CC46" s="540"/>
      <c r="CD46" s="540"/>
      <c r="CE46" s="540"/>
      <c r="CF46" s="540"/>
      <c r="CG46" s="540"/>
      <c r="CH46" s="540"/>
      <c r="CI46" s="540"/>
      <c r="CL46" s="451"/>
      <c r="CM46" s="451"/>
      <c r="CN46" s="451"/>
      <c r="CO46" s="451"/>
    </row>
    <row r="47" spans="2:93" s="534" customFormat="1" x14ac:dyDescent="0.65">
      <c r="C47" s="541" t="s">
        <v>519</v>
      </c>
      <c r="D47" s="542" t="s">
        <v>283</v>
      </c>
      <c r="E47" s="543"/>
      <c r="F47" s="543"/>
      <c r="G47" s="543"/>
      <c r="H47" s="543"/>
      <c r="I47" s="543"/>
      <c r="J47" s="543"/>
      <c r="K47" s="543"/>
      <c r="L47" s="543"/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F47" s="451"/>
      <c r="AG47" s="451"/>
      <c r="AH47" s="451"/>
      <c r="AI47" s="451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I47" s="451"/>
      <c r="BJ47" s="451"/>
      <c r="BK47" s="451"/>
      <c r="BL47" s="451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  <c r="CL47" s="451"/>
      <c r="CM47" s="451"/>
      <c r="CN47" s="451"/>
      <c r="CO47" s="451"/>
    </row>
    <row r="48" spans="2:93" s="534" customFormat="1" x14ac:dyDescent="0.65">
      <c r="C48" s="544" t="s">
        <v>520</v>
      </c>
      <c r="D48" s="545" t="s">
        <v>284</v>
      </c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  <c r="AB48" s="540"/>
      <c r="AC48" s="540"/>
      <c r="AF48" s="451"/>
      <c r="AG48" s="451"/>
      <c r="AH48" s="451"/>
      <c r="AI48" s="451"/>
      <c r="AJ48" s="540"/>
      <c r="AK48" s="540"/>
      <c r="AL48" s="540"/>
      <c r="AM48" s="540"/>
      <c r="AN48" s="540"/>
      <c r="AO48" s="540"/>
      <c r="AP48" s="540"/>
      <c r="AQ48" s="540"/>
      <c r="AR48" s="540"/>
      <c r="AS48" s="540"/>
      <c r="AT48" s="540"/>
      <c r="AU48" s="540"/>
      <c r="AV48" s="540"/>
      <c r="AW48" s="540"/>
      <c r="AX48" s="540"/>
      <c r="AY48" s="540"/>
      <c r="AZ48" s="540"/>
      <c r="BA48" s="540"/>
      <c r="BB48" s="540"/>
      <c r="BC48" s="540"/>
      <c r="BD48" s="540"/>
      <c r="BE48" s="540"/>
      <c r="BF48" s="540"/>
      <c r="BI48" s="451"/>
      <c r="BJ48" s="451"/>
      <c r="BK48" s="451"/>
      <c r="BL48" s="451"/>
      <c r="BM48" s="540"/>
      <c r="BN48" s="540"/>
      <c r="BO48" s="540"/>
      <c r="BP48" s="540"/>
      <c r="BQ48" s="540"/>
      <c r="BR48" s="540"/>
      <c r="BS48" s="540"/>
      <c r="BT48" s="540"/>
      <c r="BU48" s="540"/>
      <c r="BV48" s="540"/>
      <c r="BW48" s="540"/>
      <c r="BX48" s="540"/>
      <c r="BY48" s="540"/>
      <c r="BZ48" s="540"/>
      <c r="CA48" s="540"/>
      <c r="CB48" s="540"/>
      <c r="CC48" s="540"/>
      <c r="CD48" s="540"/>
      <c r="CE48" s="540"/>
      <c r="CF48" s="540"/>
      <c r="CG48" s="540"/>
      <c r="CH48" s="540"/>
      <c r="CI48" s="540"/>
      <c r="CL48" s="451"/>
      <c r="CM48" s="451"/>
      <c r="CN48" s="451"/>
      <c r="CO48" s="451"/>
    </row>
    <row r="49" spans="3:93" s="534" customFormat="1" x14ac:dyDescent="0.65">
      <c r="C49" s="546" t="s">
        <v>521</v>
      </c>
      <c r="D49" s="547" t="s">
        <v>285</v>
      </c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  <c r="AA49" s="540"/>
      <c r="AB49" s="540"/>
      <c r="AC49" s="540"/>
      <c r="AF49" s="451"/>
      <c r="AG49" s="451"/>
      <c r="AH49" s="451"/>
      <c r="AI49" s="451"/>
      <c r="AJ49" s="540"/>
      <c r="AK49" s="540"/>
      <c r="AL49" s="540"/>
      <c r="AM49" s="540"/>
      <c r="AN49" s="540"/>
      <c r="AO49" s="540"/>
      <c r="AP49" s="540"/>
      <c r="AQ49" s="540"/>
      <c r="AR49" s="540"/>
      <c r="AS49" s="540"/>
      <c r="AT49" s="540"/>
      <c r="AU49" s="540"/>
      <c r="AV49" s="540"/>
      <c r="AW49" s="540"/>
      <c r="AX49" s="540"/>
      <c r="AY49" s="540"/>
      <c r="AZ49" s="540"/>
      <c r="BA49" s="540"/>
      <c r="BB49" s="540"/>
      <c r="BC49" s="540"/>
      <c r="BD49" s="540"/>
      <c r="BE49" s="540"/>
      <c r="BF49" s="540"/>
      <c r="BI49" s="451"/>
      <c r="BJ49" s="451"/>
      <c r="BK49" s="451"/>
      <c r="BL49" s="451"/>
      <c r="BM49" s="540"/>
      <c r="BN49" s="540"/>
      <c r="BO49" s="540"/>
      <c r="BP49" s="540"/>
      <c r="BQ49" s="540"/>
      <c r="BR49" s="540"/>
      <c r="BS49" s="540"/>
      <c r="BT49" s="540"/>
      <c r="BU49" s="540"/>
      <c r="BV49" s="540"/>
      <c r="BW49" s="540"/>
      <c r="BX49" s="540"/>
      <c r="BY49" s="540"/>
      <c r="BZ49" s="540"/>
      <c r="CA49" s="540"/>
      <c r="CB49" s="540"/>
      <c r="CC49" s="540"/>
      <c r="CD49" s="540"/>
      <c r="CE49" s="540"/>
      <c r="CF49" s="540"/>
      <c r="CG49" s="540"/>
      <c r="CH49" s="540"/>
      <c r="CI49" s="540"/>
      <c r="CL49" s="451"/>
      <c r="CM49" s="451"/>
      <c r="CN49" s="451"/>
      <c r="CO49" s="451"/>
    </row>
    <row r="50" spans="3:93" s="534" customFormat="1" x14ac:dyDescent="0.65">
      <c r="C50" s="548" t="s">
        <v>250</v>
      </c>
      <c r="D50" s="549" t="s">
        <v>286</v>
      </c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  <c r="AA50" s="540"/>
      <c r="AB50" s="540"/>
      <c r="AC50" s="540"/>
      <c r="AF50" s="451"/>
      <c r="AG50" s="451"/>
      <c r="AH50" s="451"/>
      <c r="AI50" s="451"/>
      <c r="AJ50" s="540"/>
      <c r="AK50" s="540"/>
      <c r="AL50" s="540"/>
      <c r="AM50" s="540"/>
      <c r="AN50" s="540"/>
      <c r="AO50" s="540"/>
      <c r="AP50" s="540"/>
      <c r="AQ50" s="540"/>
      <c r="AR50" s="540"/>
      <c r="AS50" s="540"/>
      <c r="AT50" s="540"/>
      <c r="AU50" s="540"/>
      <c r="AV50" s="540"/>
      <c r="AW50" s="540"/>
      <c r="AX50" s="540"/>
      <c r="AY50" s="540"/>
      <c r="AZ50" s="540"/>
      <c r="BA50" s="540"/>
      <c r="BB50" s="540"/>
      <c r="BC50" s="540"/>
      <c r="BD50" s="540"/>
      <c r="BE50" s="540"/>
      <c r="BF50" s="540"/>
      <c r="BI50" s="451"/>
      <c r="BJ50" s="451"/>
      <c r="BK50" s="451"/>
      <c r="BL50" s="451"/>
      <c r="BM50" s="540"/>
      <c r="BN50" s="540"/>
      <c r="BO50" s="540"/>
      <c r="BP50" s="540"/>
      <c r="BQ50" s="540"/>
      <c r="BR50" s="540"/>
      <c r="BS50" s="540"/>
      <c r="BT50" s="540"/>
      <c r="BU50" s="540"/>
      <c r="BV50" s="540"/>
      <c r="BW50" s="540"/>
      <c r="BX50" s="540"/>
      <c r="BY50" s="540"/>
      <c r="BZ50" s="540"/>
      <c r="CA50" s="540"/>
      <c r="CB50" s="540"/>
      <c r="CC50" s="540"/>
      <c r="CD50" s="540"/>
      <c r="CE50" s="540"/>
      <c r="CF50" s="540"/>
      <c r="CG50" s="540"/>
      <c r="CH50" s="540"/>
      <c r="CI50" s="540"/>
      <c r="CL50" s="451"/>
      <c r="CM50" s="451"/>
      <c r="CN50" s="451"/>
      <c r="CO50" s="451"/>
    </row>
    <row r="51" spans="3:93" s="534" customFormat="1" x14ac:dyDescent="0.65">
      <c r="C51" s="550" t="s">
        <v>228</v>
      </c>
      <c r="E51" s="540"/>
      <c r="F51" s="540"/>
      <c r="G51" s="540"/>
      <c r="H51" s="540"/>
      <c r="I51" s="540"/>
      <c r="J51" s="540"/>
      <c r="K51" s="540"/>
      <c r="L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40"/>
      <c r="Y51" s="540"/>
      <c r="Z51" s="540"/>
      <c r="AA51" s="540"/>
      <c r="AB51" s="540"/>
      <c r="AC51" s="540"/>
      <c r="AF51" s="451"/>
      <c r="AG51" s="451"/>
      <c r="AH51" s="451"/>
      <c r="AI51" s="451"/>
      <c r="AJ51" s="540"/>
      <c r="AK51" s="540"/>
      <c r="AL51" s="540"/>
      <c r="AM51" s="540"/>
      <c r="AN51" s="540"/>
      <c r="AO51" s="540"/>
      <c r="AP51" s="540"/>
      <c r="AQ51" s="540"/>
      <c r="AR51" s="540"/>
      <c r="AS51" s="540"/>
      <c r="AT51" s="540"/>
      <c r="AU51" s="540"/>
      <c r="AV51" s="540"/>
      <c r="AW51" s="540"/>
      <c r="AX51" s="540"/>
      <c r="AY51" s="540"/>
      <c r="AZ51" s="540"/>
      <c r="BA51" s="540"/>
      <c r="BB51" s="540"/>
      <c r="BC51" s="540"/>
      <c r="BD51" s="540"/>
      <c r="BE51" s="540"/>
      <c r="BF51" s="540"/>
      <c r="BI51" s="451"/>
      <c r="BJ51" s="451"/>
      <c r="BK51" s="451"/>
      <c r="BL51" s="451"/>
      <c r="BM51" s="540"/>
      <c r="BN51" s="540"/>
      <c r="BO51" s="540"/>
      <c r="BP51" s="540"/>
      <c r="BQ51" s="540"/>
      <c r="BR51" s="540"/>
      <c r="BS51" s="540"/>
      <c r="BT51" s="540"/>
      <c r="BU51" s="540"/>
      <c r="BV51" s="540"/>
      <c r="BW51" s="540"/>
      <c r="BX51" s="540"/>
      <c r="BY51" s="540"/>
      <c r="BZ51" s="540"/>
      <c r="CA51" s="540"/>
      <c r="CB51" s="540"/>
      <c r="CC51" s="540"/>
      <c r="CD51" s="540"/>
      <c r="CE51" s="540"/>
      <c r="CF51" s="540"/>
      <c r="CG51" s="540"/>
      <c r="CH51" s="540"/>
      <c r="CI51" s="540"/>
      <c r="CL51" s="451"/>
      <c r="CM51" s="451"/>
      <c r="CN51" s="451"/>
      <c r="CO51" s="451"/>
    </row>
    <row r="52" spans="3:93" s="534" customFormat="1" x14ac:dyDescent="0.65">
      <c r="C52" s="451"/>
      <c r="D52" s="551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3"/>
      <c r="AF52" s="451"/>
      <c r="AG52" s="451"/>
      <c r="AH52" s="451"/>
      <c r="AI52" s="451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3"/>
      <c r="BI52" s="451"/>
      <c r="BJ52" s="451"/>
      <c r="BK52" s="451"/>
      <c r="BL52" s="451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552"/>
      <c r="CG52" s="552"/>
      <c r="CH52" s="552"/>
      <c r="CI52" s="552"/>
      <c r="CJ52" s="553"/>
      <c r="CL52" s="451"/>
      <c r="CM52" s="451"/>
      <c r="CN52" s="451"/>
      <c r="CO52" s="451"/>
    </row>
  </sheetData>
  <mergeCells count="38">
    <mergeCell ref="B1:CO1"/>
    <mergeCell ref="C30:D30"/>
    <mergeCell ref="AJ8:BQ8"/>
    <mergeCell ref="BR8:CO8"/>
    <mergeCell ref="B42:D42"/>
    <mergeCell ref="B8:AI8"/>
    <mergeCell ref="B2:E2"/>
    <mergeCell ref="B39:D39"/>
    <mergeCell ref="B40:D40"/>
    <mergeCell ref="B41:D41"/>
    <mergeCell ref="B28:D28"/>
    <mergeCell ref="B16:D16"/>
    <mergeCell ref="B17:D17"/>
    <mergeCell ref="B18:D18"/>
    <mergeCell ref="B19:D19"/>
    <mergeCell ref="B20:D20"/>
    <mergeCell ref="B21:D21"/>
    <mergeCell ref="C9:D9"/>
    <mergeCell ref="B23:D23"/>
    <mergeCell ref="B36:D36"/>
    <mergeCell ref="B37:D37"/>
    <mergeCell ref="B38:D38"/>
    <mergeCell ref="B29:D29"/>
    <mergeCell ref="B31:D31"/>
    <mergeCell ref="B32:D32"/>
    <mergeCell ref="B33:D33"/>
    <mergeCell ref="B34:D34"/>
    <mergeCell ref="B35:D35"/>
    <mergeCell ref="B22:D22"/>
    <mergeCell ref="B24:D24"/>
    <mergeCell ref="B25:D25"/>
    <mergeCell ref="B26:D26"/>
    <mergeCell ref="B27:D27"/>
    <mergeCell ref="B11:D11"/>
    <mergeCell ref="B12:D12"/>
    <mergeCell ref="B13:D13"/>
    <mergeCell ref="B14:D14"/>
    <mergeCell ref="B15:D15"/>
  </mergeCells>
  <phoneticPr fontId="81" type="noConversion"/>
  <conditionalFormatting sqref="E9:E10">
    <cfRule type="containsText" dxfId="40" priority="18" operator="containsText" text="F">
      <formula>NOT(ISERROR(SEARCH("F",E9)))</formula>
    </cfRule>
    <cfRule type="containsText" dxfId="39" priority="19" operator="containsText" text="D">
      <formula>NOT(ISERROR(SEARCH("D",E9)))</formula>
    </cfRule>
    <cfRule type="containsText" dxfId="38" priority="20" operator="containsText" text="C">
      <formula>NOT(ISERROR(SEARCH("C",E9)))</formula>
    </cfRule>
    <cfRule type="containsText" dxfId="37" priority="21" operator="containsText" text="B">
      <formula>NOT(ISERROR(SEARCH("B",E9)))</formula>
    </cfRule>
    <cfRule type="containsText" dxfId="36" priority="22" operator="containsText" text="A">
      <formula>NOT(ISERROR(SEARCH("A",E9)))</formula>
    </cfRule>
  </conditionalFormatting>
  <conditionalFormatting sqref="F10:CO10">
    <cfRule type="containsText" dxfId="25" priority="3" operator="containsText" text="F">
      <formula>NOT(ISERROR(SEARCH("F",F10)))</formula>
    </cfRule>
    <cfRule type="containsText" dxfId="24" priority="4" operator="containsText" text="D">
      <formula>NOT(ISERROR(SEARCH("D",F10)))</formula>
    </cfRule>
    <cfRule type="containsText" dxfId="23" priority="5" operator="containsText" text="C">
      <formula>NOT(ISERROR(SEARCH("C",F10)))</formula>
    </cfRule>
    <cfRule type="containsText" dxfId="22" priority="6" operator="containsText" text="B">
      <formula>NOT(ISERROR(SEARCH("B",F10)))</formula>
    </cfRule>
    <cfRule type="containsText" dxfId="21" priority="7" operator="containsText" text="A">
      <formula>NOT(ISERROR(SEARCH("A",F10)))</formula>
    </cfRule>
  </conditionalFormatting>
  <pageMargins left="0.46" right="0.17" top="0.39370078740157483" bottom="0.27559055118110237" header="0.23622047244094491" footer="0.43307086614173229"/>
  <pageSetup paperSize="9" scale="90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</sheetPr>
  <dimension ref="A1:BC611"/>
  <sheetViews>
    <sheetView tabSelected="1" zoomScale="60" zoomScaleNormal="60" workbookViewId="0">
      <pane xSplit="6" ySplit="6" topLeftCell="G7" activePane="bottomRight" state="frozen"/>
      <selection pane="topRight" activeCell="G1" sqref="G1"/>
      <selection pane="bottomLeft" activeCell="A8" sqref="A8"/>
      <selection pane="bottomRight" activeCell="BI7" sqref="BI7"/>
    </sheetView>
  </sheetViews>
  <sheetFormatPr defaultColWidth="8.69921875" defaultRowHeight="24.6" x14ac:dyDescent="0.25"/>
  <cols>
    <col min="1" max="1" width="6" style="90" customWidth="1"/>
    <col min="2" max="2" width="5.69921875" style="93" customWidth="1"/>
    <col min="3" max="3" width="9.3984375" style="90" customWidth="1"/>
    <col min="4" max="4" width="6.8984375" style="93" customWidth="1"/>
    <col min="5" max="5" width="21.69921875" style="90" customWidth="1"/>
    <col min="6" max="6" width="6.8984375" style="93" customWidth="1"/>
    <col min="7" max="7" width="11" style="93" customWidth="1"/>
    <col min="8" max="8" width="7.296875" style="93" customWidth="1"/>
    <col min="9" max="9" width="23.09765625" style="179" bestFit="1" customWidth="1"/>
    <col min="10" max="10" width="12.796875" style="179" bestFit="1" customWidth="1"/>
    <col min="11" max="11" width="9.296875" style="93" customWidth="1"/>
    <col min="12" max="12" width="20.59765625" style="179" bestFit="1" customWidth="1"/>
    <col min="13" max="13" width="23.09765625" style="179" bestFit="1" customWidth="1"/>
    <col min="14" max="14" width="19.3984375" style="179" bestFit="1" customWidth="1"/>
    <col min="15" max="15" width="20.296875" style="179" customWidth="1"/>
    <col min="16" max="16" width="5.8984375" style="179" bestFit="1" customWidth="1"/>
    <col min="17" max="18" width="7.8984375" style="180" hidden="1" customWidth="1"/>
    <col min="19" max="19" width="7.3984375" style="180" hidden="1" customWidth="1"/>
    <col min="20" max="21" width="7.296875" style="180" hidden="1" customWidth="1"/>
    <col min="22" max="22" width="8.3984375" style="180" hidden="1" customWidth="1"/>
    <col min="23" max="23" width="9" style="180" hidden="1" customWidth="1"/>
    <col min="24" max="24" width="6" style="180" hidden="1" customWidth="1"/>
    <col min="25" max="26" width="8" style="180" hidden="1" customWidth="1"/>
    <col min="27" max="27" width="6.69921875" style="180" hidden="1" customWidth="1"/>
    <col min="28" max="28" width="5.59765625" style="180" hidden="1" customWidth="1"/>
    <col min="29" max="29" width="6" style="180" hidden="1" customWidth="1"/>
    <col min="30" max="30" width="7.09765625" style="180" hidden="1" customWidth="1"/>
    <col min="31" max="31" width="6.59765625" style="180" hidden="1" customWidth="1"/>
    <col min="32" max="32" width="6.8984375" style="180" hidden="1" customWidth="1"/>
    <col min="33" max="34" width="7" style="180" hidden="1" customWidth="1"/>
    <col min="35" max="35" width="13" style="180" hidden="1" customWidth="1"/>
    <col min="36" max="36" width="12.09765625" style="180" hidden="1" customWidth="1"/>
    <col min="37" max="37" width="5.8984375" style="181" hidden="1" customWidth="1"/>
    <col min="38" max="38" width="8.796875" style="180" hidden="1" customWidth="1"/>
    <col min="39" max="39" width="9.09765625" style="180" hidden="1" customWidth="1"/>
    <col min="40" max="40" width="8.796875" style="182" hidden="1" customWidth="1"/>
    <col min="41" max="41" width="8.796875" style="183" hidden="1" customWidth="1"/>
    <col min="42" max="43" width="8.3984375" style="180" hidden="1" customWidth="1"/>
    <col min="44" max="44" width="12.8984375" style="184" hidden="1" customWidth="1"/>
    <col min="45" max="45" width="10.09765625" style="180" hidden="1" customWidth="1"/>
    <col min="46" max="46" width="9.19921875" style="180" hidden="1" customWidth="1"/>
    <col min="47" max="47" width="8" style="180" hidden="1" customWidth="1"/>
    <col min="48" max="48" width="9.09765625" style="181" hidden="1" customWidth="1"/>
    <col min="49" max="49" width="9.69921875" style="180" hidden="1" customWidth="1"/>
    <col min="50" max="50" width="6.3984375" style="180" hidden="1" customWidth="1"/>
    <col min="51" max="51" width="8.796875" style="180" hidden="1" customWidth="1"/>
    <col min="52" max="52" width="11.5" style="319" hidden="1" customWidth="1"/>
    <col min="53" max="53" width="11.5" style="186" customWidth="1"/>
    <col min="54" max="54" width="10.19921875" style="187" customWidth="1"/>
    <col min="55" max="55" width="10" style="188" customWidth="1"/>
    <col min="56" max="16384" width="8.69921875" style="90"/>
  </cols>
  <sheetData>
    <row r="1" spans="1:55" ht="26.4" customHeight="1" x14ac:dyDescent="0.25">
      <c r="C1" s="178" t="s">
        <v>524</v>
      </c>
      <c r="AZ1" s="185" t="s">
        <v>202</v>
      </c>
    </row>
    <row r="2" spans="1:55" s="189" customFormat="1" ht="25.2" customHeight="1" thickBot="1" x14ac:dyDescent="0.3">
      <c r="B2" s="190"/>
      <c r="D2" s="190"/>
      <c r="F2" s="190"/>
      <c r="G2" s="190"/>
      <c r="H2" s="190"/>
      <c r="I2" s="191"/>
      <c r="J2" s="191"/>
      <c r="K2" s="190"/>
      <c r="L2" s="191"/>
      <c r="M2" s="191"/>
      <c r="N2" s="191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3"/>
      <c r="AL2" s="192"/>
      <c r="AM2" s="192"/>
      <c r="AN2" s="194"/>
      <c r="AO2" s="195"/>
      <c r="AP2" s="196"/>
      <c r="AQ2" s="196"/>
      <c r="AR2" s="197"/>
      <c r="AS2" s="198"/>
      <c r="AT2" s="199"/>
      <c r="AU2" s="199"/>
      <c r="AV2" s="200"/>
      <c r="AW2" s="199"/>
      <c r="AX2" s="201"/>
      <c r="AY2" s="201"/>
      <c r="AZ2" s="202"/>
      <c r="BA2" s="203" t="s">
        <v>251</v>
      </c>
      <c r="BB2" s="204"/>
      <c r="BC2" s="205"/>
    </row>
    <row r="3" spans="1:55" s="206" customFormat="1" ht="24.75" customHeight="1" thickTop="1" x14ac:dyDescent="0.25">
      <c r="B3" s="415" t="s">
        <v>365</v>
      </c>
      <c r="C3" s="416"/>
      <c r="D3" s="416"/>
      <c r="E3" s="416"/>
      <c r="F3" s="416"/>
      <c r="G3" s="416"/>
      <c r="H3" s="416"/>
      <c r="I3" s="416"/>
      <c r="J3" s="417"/>
      <c r="K3" s="424" t="s">
        <v>504</v>
      </c>
      <c r="L3" s="424"/>
      <c r="M3" s="424"/>
      <c r="N3" s="424"/>
      <c r="O3" s="424"/>
      <c r="P3" s="424"/>
      <c r="Q3" s="207" t="s">
        <v>381</v>
      </c>
      <c r="R3" s="208"/>
      <c r="S3" s="208"/>
      <c r="T3" s="209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395" t="s">
        <v>382</v>
      </c>
      <c r="AS3" s="210" t="s">
        <v>279</v>
      </c>
      <c r="AT3" s="211"/>
      <c r="AU3" s="211"/>
      <c r="AV3" s="211"/>
      <c r="AW3" s="211"/>
      <c r="AX3" s="211"/>
      <c r="AY3" s="212"/>
      <c r="AZ3" s="440" t="s">
        <v>385</v>
      </c>
      <c r="BA3" s="439" t="s">
        <v>386</v>
      </c>
      <c r="BB3" s="425" t="s">
        <v>387</v>
      </c>
      <c r="BC3" s="205"/>
    </row>
    <row r="4" spans="1:55" s="206" customFormat="1" ht="26.25" customHeight="1" x14ac:dyDescent="0.25">
      <c r="B4" s="418"/>
      <c r="C4" s="419"/>
      <c r="D4" s="419"/>
      <c r="E4" s="419"/>
      <c r="F4" s="419"/>
      <c r="G4" s="419"/>
      <c r="H4" s="419"/>
      <c r="I4" s="419"/>
      <c r="J4" s="420"/>
      <c r="K4" s="424"/>
      <c r="L4" s="424"/>
      <c r="M4" s="424"/>
      <c r="N4" s="424"/>
      <c r="O4" s="424"/>
      <c r="P4" s="424"/>
      <c r="Q4" s="401" t="s">
        <v>366</v>
      </c>
      <c r="R4" s="402"/>
      <c r="S4" s="403"/>
      <c r="T4" s="433" t="s">
        <v>269</v>
      </c>
      <c r="U4" s="434"/>
      <c r="V4" s="434"/>
      <c r="W4" s="434"/>
      <c r="X4" s="434"/>
      <c r="Y4" s="434"/>
      <c r="Z4" s="434"/>
      <c r="AA4" s="434"/>
      <c r="AB4" s="434"/>
      <c r="AC4" s="434"/>
      <c r="AD4" s="435"/>
      <c r="AE4" s="426" t="s">
        <v>273</v>
      </c>
      <c r="AF4" s="427"/>
      <c r="AG4" s="427"/>
      <c r="AH4" s="427"/>
      <c r="AI4" s="427"/>
      <c r="AJ4" s="427"/>
      <c r="AK4" s="427"/>
      <c r="AL4" s="427"/>
      <c r="AM4" s="213"/>
      <c r="AN4" s="213"/>
      <c r="AO4" s="213"/>
      <c r="AP4" s="213"/>
      <c r="AQ4" s="214"/>
      <c r="AR4" s="396"/>
      <c r="AS4" s="215" t="s">
        <v>280</v>
      </c>
      <c r="AT4" s="215"/>
      <c r="AU4" s="215"/>
      <c r="AV4" s="442" t="s">
        <v>383</v>
      </c>
      <c r="AW4" s="215" t="s">
        <v>281</v>
      </c>
      <c r="AX4" s="215"/>
      <c r="AY4" s="442" t="s">
        <v>384</v>
      </c>
      <c r="AZ4" s="440"/>
      <c r="BA4" s="439"/>
      <c r="BB4" s="425"/>
      <c r="BC4" s="205"/>
    </row>
    <row r="5" spans="1:55" s="187" customFormat="1" ht="48" customHeight="1" x14ac:dyDescent="0.25">
      <c r="B5" s="421"/>
      <c r="C5" s="422"/>
      <c r="D5" s="422"/>
      <c r="E5" s="422"/>
      <c r="F5" s="422"/>
      <c r="G5" s="422"/>
      <c r="H5" s="422"/>
      <c r="I5" s="422"/>
      <c r="J5" s="423"/>
      <c r="K5" s="424"/>
      <c r="L5" s="424"/>
      <c r="M5" s="424"/>
      <c r="N5" s="424"/>
      <c r="O5" s="424"/>
      <c r="P5" s="424"/>
      <c r="Q5" s="404"/>
      <c r="R5" s="405"/>
      <c r="S5" s="406"/>
      <c r="T5" s="436"/>
      <c r="U5" s="437"/>
      <c r="V5" s="437"/>
      <c r="W5" s="437"/>
      <c r="X5" s="437"/>
      <c r="Y5" s="437"/>
      <c r="Z5" s="437"/>
      <c r="AA5" s="437"/>
      <c r="AB5" s="437"/>
      <c r="AC5" s="437"/>
      <c r="AD5" s="438"/>
      <c r="AE5" s="216" t="s">
        <v>275</v>
      </c>
      <c r="AF5" s="217"/>
      <c r="AG5" s="217"/>
      <c r="AH5" s="217"/>
      <c r="AI5" s="217"/>
      <c r="AJ5" s="217"/>
      <c r="AK5" s="218" t="s">
        <v>214</v>
      </c>
      <c r="AL5" s="431" t="s">
        <v>377</v>
      </c>
      <c r="AM5" s="397" t="s">
        <v>505</v>
      </c>
      <c r="AN5" s="428" t="s">
        <v>277</v>
      </c>
      <c r="AO5" s="429"/>
      <c r="AP5" s="430"/>
      <c r="AQ5" s="219" t="s">
        <v>380</v>
      </c>
      <c r="AR5" s="396"/>
      <c r="AS5" s="441" t="s">
        <v>353</v>
      </c>
      <c r="AT5" s="441" t="s">
        <v>354</v>
      </c>
      <c r="AU5" s="441" t="s">
        <v>6</v>
      </c>
      <c r="AV5" s="442"/>
      <c r="AW5" s="441" t="s">
        <v>5</v>
      </c>
      <c r="AX5" s="441" t="s">
        <v>388</v>
      </c>
      <c r="AY5" s="442"/>
      <c r="AZ5" s="440"/>
      <c r="BA5" s="439"/>
      <c r="BB5" s="425"/>
      <c r="BC5" s="205"/>
    </row>
    <row r="6" spans="1:55" s="242" customFormat="1" ht="63" customHeight="1" x14ac:dyDescent="0.25">
      <c r="A6" s="220" t="s">
        <v>99</v>
      </c>
      <c r="B6" s="221" t="s">
        <v>0</v>
      </c>
      <c r="C6" s="220" t="s">
        <v>1</v>
      </c>
      <c r="D6" s="221" t="s">
        <v>2</v>
      </c>
      <c r="E6" s="220" t="s">
        <v>3</v>
      </c>
      <c r="F6" s="221" t="s">
        <v>98</v>
      </c>
      <c r="G6" s="222" t="s">
        <v>506</v>
      </c>
      <c r="H6" s="223" t="s">
        <v>230</v>
      </c>
      <c r="I6" s="224" t="s">
        <v>7</v>
      </c>
      <c r="J6" s="225" t="s">
        <v>486</v>
      </c>
      <c r="K6" s="226" t="s">
        <v>355</v>
      </c>
      <c r="L6" s="227" t="s">
        <v>236</v>
      </c>
      <c r="M6" s="228" t="s">
        <v>356</v>
      </c>
      <c r="N6" s="229" t="s">
        <v>6</v>
      </c>
      <c r="O6" s="230" t="s">
        <v>237</v>
      </c>
      <c r="P6" s="231" t="s">
        <v>396</v>
      </c>
      <c r="Q6" s="232" t="s">
        <v>210</v>
      </c>
      <c r="R6" s="233" t="s">
        <v>211</v>
      </c>
      <c r="S6" s="233" t="s">
        <v>367</v>
      </c>
      <c r="T6" s="234" t="s">
        <v>368</v>
      </c>
      <c r="U6" s="233" t="s">
        <v>369</v>
      </c>
      <c r="V6" s="235" t="s">
        <v>270</v>
      </c>
      <c r="W6" s="234" t="s">
        <v>370</v>
      </c>
      <c r="X6" s="232" t="s">
        <v>372</v>
      </c>
      <c r="Y6" s="235" t="s">
        <v>271</v>
      </c>
      <c r="Z6" s="234" t="s">
        <v>370</v>
      </c>
      <c r="AA6" s="236" t="s">
        <v>371</v>
      </c>
      <c r="AB6" s="235" t="s">
        <v>272</v>
      </c>
      <c r="AC6" s="233" t="s">
        <v>373</v>
      </c>
      <c r="AD6" s="233" t="s">
        <v>374</v>
      </c>
      <c r="AE6" s="237" t="s">
        <v>375</v>
      </c>
      <c r="AF6" s="238" t="s">
        <v>376</v>
      </c>
      <c r="AG6" s="232" t="s">
        <v>121</v>
      </c>
      <c r="AH6" s="232" t="s">
        <v>203</v>
      </c>
      <c r="AI6" s="233" t="s">
        <v>204</v>
      </c>
      <c r="AJ6" s="233" t="s">
        <v>205</v>
      </c>
      <c r="AK6" s="239" t="s">
        <v>378</v>
      </c>
      <c r="AL6" s="432"/>
      <c r="AM6" s="398"/>
      <c r="AN6" s="233" t="s">
        <v>278</v>
      </c>
      <c r="AO6" s="240" t="s">
        <v>120</v>
      </c>
      <c r="AP6" s="232" t="s">
        <v>379</v>
      </c>
      <c r="AQ6" s="241"/>
      <c r="AR6" s="396"/>
      <c r="AS6" s="441"/>
      <c r="AT6" s="441"/>
      <c r="AU6" s="441"/>
      <c r="AV6" s="442"/>
      <c r="AW6" s="441"/>
      <c r="AX6" s="441"/>
      <c r="AY6" s="442"/>
      <c r="AZ6" s="440"/>
      <c r="BA6" s="439"/>
      <c r="BB6" s="425"/>
      <c r="BC6" s="205"/>
    </row>
    <row r="7" spans="1:55" x14ac:dyDescent="0.7">
      <c r="A7" s="243">
        <f>IF(ISBLANK(D7),"",COUNTA($D$7:D7))</f>
        <v>1</v>
      </c>
      <c r="B7" s="244">
        <v>8</v>
      </c>
      <c r="C7" s="245" t="s">
        <v>112</v>
      </c>
      <c r="D7" s="244" t="s">
        <v>9</v>
      </c>
      <c r="E7" s="245" t="s">
        <v>122</v>
      </c>
      <c r="F7" s="244" t="s">
        <v>109</v>
      </c>
      <c r="G7" s="244">
        <v>392</v>
      </c>
      <c r="H7" s="244">
        <v>16</v>
      </c>
      <c r="I7" s="246" t="s">
        <v>323</v>
      </c>
      <c r="J7" s="247">
        <v>106007</v>
      </c>
      <c r="K7" s="445">
        <v>0.5332981653464941</v>
      </c>
      <c r="L7" s="248">
        <v>116234712.48</v>
      </c>
      <c r="M7" s="248">
        <v>-95792721.520000041</v>
      </c>
      <c r="N7" s="248">
        <v>93875798.400000006</v>
      </c>
      <c r="O7" s="248">
        <v>34668485.369999997</v>
      </c>
      <c r="P7" s="446">
        <v>1</v>
      </c>
      <c r="Q7" s="249">
        <v>1</v>
      </c>
      <c r="R7" s="249">
        <v>1</v>
      </c>
      <c r="S7" s="250">
        <f t="shared" ref="S7:S27" si="0">SUM(Q7+R7)</f>
        <v>2</v>
      </c>
      <c r="T7" s="251">
        <v>57</v>
      </c>
      <c r="U7" s="252">
        <f t="shared" ref="U7:U38" si="1">IF(OR(AND(K7&lt;0.8, T7&lt;=180), AND(K7&gt;=0.8, T7&lt;=90)), 1, 0)</f>
        <v>1</v>
      </c>
      <c r="V7" s="251">
        <v>97</v>
      </c>
      <c r="W7" s="253" t="str">
        <f>IF(V7&lt;=60,"1","0")</f>
        <v>0</v>
      </c>
      <c r="X7" s="254">
        <f>IF(V7&lt;60,0.5,0)</f>
        <v>0</v>
      </c>
      <c r="Y7" s="251">
        <v>57</v>
      </c>
      <c r="Z7" s="249" t="str">
        <f>IF(Y7&lt;=60,"1","0")</f>
        <v>1</v>
      </c>
      <c r="AA7" s="254">
        <f>IF(Y7&lt;60,0.5,0)</f>
        <v>0.5</v>
      </c>
      <c r="AB7" s="251">
        <v>44</v>
      </c>
      <c r="AC7" s="250" t="str">
        <f>IF(AB7&lt;=60,"1","0")</f>
        <v>1</v>
      </c>
      <c r="AD7" s="254">
        <f t="shared" ref="AD7:AD38" si="2">U7+X7+AA7+AC7</f>
        <v>2.5</v>
      </c>
      <c r="AE7" s="249">
        <v>1</v>
      </c>
      <c r="AF7" s="249">
        <v>1</v>
      </c>
      <c r="AG7" s="249">
        <v>0</v>
      </c>
      <c r="AH7" s="249">
        <v>0</v>
      </c>
      <c r="AI7" s="249">
        <v>0</v>
      </c>
      <c r="AJ7" s="249">
        <v>0</v>
      </c>
      <c r="AK7" s="255">
        <f>SUM(AE7+AF7+AG7+AH7+AI7+AJ7)</f>
        <v>2</v>
      </c>
      <c r="AL7" s="250">
        <f>IF(AK7&gt;=2,2,AK7)</f>
        <v>2</v>
      </c>
      <c r="AM7" s="250">
        <v>1</v>
      </c>
      <c r="AN7" s="243">
        <v>1</v>
      </c>
      <c r="AO7" s="256">
        <v>1</v>
      </c>
      <c r="AP7" s="257">
        <f t="shared" ref="AP7:AP27" si="3">AN7+AO7</f>
        <v>2</v>
      </c>
      <c r="AQ7" s="257">
        <f>AL7+AM7+AP7</f>
        <v>5</v>
      </c>
      <c r="AR7" s="258">
        <f t="shared" ref="AR7:AR38" si="4">(S7+AD7+AQ7)</f>
        <v>9.5</v>
      </c>
      <c r="AS7" s="244">
        <v>1</v>
      </c>
      <c r="AT7" s="244">
        <v>1</v>
      </c>
      <c r="AU7" s="259">
        <f t="shared" ref="AU7:AU38" si="5">IF(N7&lt;0,0,1)</f>
        <v>1</v>
      </c>
      <c r="AV7" s="260">
        <f>SUM(AS7:AU7)</f>
        <v>3</v>
      </c>
      <c r="AW7" s="259">
        <f t="shared" ref="AW7:AW38" si="6">IF(L7&lt;0,0,1)</f>
        <v>1</v>
      </c>
      <c r="AX7" s="259">
        <f t="shared" ref="AX7:AX38" si="7">IF(K7&lt;0.8,0,1)</f>
        <v>0</v>
      </c>
      <c r="AY7" s="261">
        <f>SUM(AW7:AX7)</f>
        <v>1</v>
      </c>
      <c r="AZ7" s="262">
        <f t="shared" ref="AZ7:AZ27" si="8">SUM(AY7,AV7)</f>
        <v>4</v>
      </c>
      <c r="BA7" s="263">
        <f>SUM(AR7,AZ7)</f>
        <v>13.5</v>
      </c>
      <c r="BB7" s="244" t="str">
        <f t="shared" ref="BB7:BB27" si="9">IF(BA7&lt;7.5,"F",IF(BA7&lt;9,"D",IF(BA7&lt;10.5,"C",IF(BA7&lt;12,"B","A"))))</f>
        <v>A</v>
      </c>
      <c r="BC7" s="179" t="s">
        <v>403</v>
      </c>
    </row>
    <row r="8" spans="1:55" x14ac:dyDescent="0.7">
      <c r="A8" s="243">
        <f>IF(ISBLANK(D8),"",COUNTA($D$7:D8))</f>
        <v>2</v>
      </c>
      <c r="B8" s="244">
        <v>8</v>
      </c>
      <c r="C8" s="245" t="s">
        <v>112</v>
      </c>
      <c r="D8" s="244" t="s">
        <v>10</v>
      </c>
      <c r="E8" s="245" t="s">
        <v>123</v>
      </c>
      <c r="F8" s="244" t="s">
        <v>104</v>
      </c>
      <c r="G8" s="244">
        <v>60</v>
      </c>
      <c r="H8" s="244">
        <v>6</v>
      </c>
      <c r="I8" s="246" t="s">
        <v>314</v>
      </c>
      <c r="J8" s="247">
        <v>39082</v>
      </c>
      <c r="K8" s="264">
        <v>0.96004983917004838</v>
      </c>
      <c r="L8" s="248">
        <v>11541866.220000001</v>
      </c>
      <c r="M8" s="248">
        <v>-609960.61999999918</v>
      </c>
      <c r="N8" s="248">
        <v>-10553705.310000001</v>
      </c>
      <c r="O8" s="248">
        <v>-16937881.370000001</v>
      </c>
      <c r="P8" s="446">
        <v>1</v>
      </c>
      <c r="Q8" s="249">
        <v>1</v>
      </c>
      <c r="R8" s="249">
        <v>0</v>
      </c>
      <c r="S8" s="250">
        <f t="shared" si="0"/>
        <v>1</v>
      </c>
      <c r="T8" s="251">
        <v>84</v>
      </c>
      <c r="U8" s="252">
        <f t="shared" si="1"/>
        <v>1</v>
      </c>
      <c r="V8" s="251">
        <v>58</v>
      </c>
      <c r="W8" s="253" t="str">
        <f t="shared" ref="W8:W71" si="10">IF(V8&lt;=60,"1","0")</f>
        <v>1</v>
      </c>
      <c r="X8" s="254">
        <f t="shared" ref="X8:X71" si="11">IF(V8&lt;60,0.5,0)</f>
        <v>0.5</v>
      </c>
      <c r="Y8" s="251">
        <v>42</v>
      </c>
      <c r="Z8" s="249" t="str">
        <f t="shared" ref="Z8:Z71" si="12">IF(Y8&lt;=60,"1","0")</f>
        <v>1</v>
      </c>
      <c r="AA8" s="254">
        <f t="shared" ref="AA8:AA71" si="13">IF(Y8&lt;60,0.5,0)</f>
        <v>0.5</v>
      </c>
      <c r="AB8" s="251">
        <v>40</v>
      </c>
      <c r="AC8" s="250" t="str">
        <f t="shared" ref="AC8:AC71" si="14">IF(AB8&lt;=60,"1","0")</f>
        <v>1</v>
      </c>
      <c r="AD8" s="254">
        <f t="shared" si="2"/>
        <v>3</v>
      </c>
      <c r="AE8" s="249">
        <v>1</v>
      </c>
      <c r="AF8" s="249">
        <v>1</v>
      </c>
      <c r="AG8" s="249">
        <v>0.5</v>
      </c>
      <c r="AH8" s="249">
        <v>0.5</v>
      </c>
      <c r="AI8" s="249">
        <v>0.5</v>
      </c>
      <c r="AJ8" s="249">
        <v>0</v>
      </c>
      <c r="AK8" s="255">
        <f t="shared" ref="AK7:AK27" si="15">SUM(AE8+AF8+AG8+AH8+AI8+AJ8)</f>
        <v>3.5</v>
      </c>
      <c r="AL8" s="250">
        <f t="shared" ref="AL7:AL27" si="16">IF(AK8&gt;=2,2,AK8)</f>
        <v>2</v>
      </c>
      <c r="AM8" s="250">
        <v>1</v>
      </c>
      <c r="AN8" s="243">
        <v>0</v>
      </c>
      <c r="AO8" s="256">
        <v>0</v>
      </c>
      <c r="AP8" s="257">
        <f t="shared" si="3"/>
        <v>0</v>
      </c>
      <c r="AQ8" s="257">
        <f t="shared" ref="AQ8:AQ71" si="17">AL8+AM8+AP8</f>
        <v>3</v>
      </c>
      <c r="AR8" s="258">
        <f t="shared" si="4"/>
        <v>7</v>
      </c>
      <c r="AS8" s="244">
        <v>0</v>
      </c>
      <c r="AT8" s="244">
        <v>0</v>
      </c>
      <c r="AU8" s="259">
        <f t="shared" si="5"/>
        <v>0</v>
      </c>
      <c r="AV8" s="260">
        <f t="shared" ref="AV8:AV27" si="18">SUM(AS8:AU8)</f>
        <v>0</v>
      </c>
      <c r="AW8" s="259">
        <f t="shared" si="6"/>
        <v>1</v>
      </c>
      <c r="AX8" s="259">
        <f t="shared" si="7"/>
        <v>1</v>
      </c>
      <c r="AY8" s="261">
        <f t="shared" ref="AY7:AY27" si="19">SUM(AW8:AX8)</f>
        <v>2</v>
      </c>
      <c r="AZ8" s="262">
        <f t="shared" si="8"/>
        <v>2</v>
      </c>
      <c r="BA8" s="263">
        <f t="shared" ref="BA8:BA27" si="20">SUM(AR8,AZ8)</f>
        <v>9</v>
      </c>
      <c r="BB8" s="244" t="str">
        <f t="shared" si="9"/>
        <v>C</v>
      </c>
      <c r="BC8" s="179" t="s">
        <v>404</v>
      </c>
    </row>
    <row r="9" spans="1:55" x14ac:dyDescent="0.7">
      <c r="A9" s="243">
        <f>IF(ISBLANK(D9),"",COUNTA($D$7:D9))</f>
        <v>3</v>
      </c>
      <c r="B9" s="244">
        <v>8</v>
      </c>
      <c r="C9" s="245" t="s">
        <v>112</v>
      </c>
      <c r="D9" s="244" t="s">
        <v>11</v>
      </c>
      <c r="E9" s="245" t="s">
        <v>124</v>
      </c>
      <c r="F9" s="244" t="s">
        <v>104</v>
      </c>
      <c r="G9" s="244">
        <v>55</v>
      </c>
      <c r="H9" s="244">
        <v>6</v>
      </c>
      <c r="I9" s="246" t="s">
        <v>314</v>
      </c>
      <c r="J9" s="247">
        <v>44083</v>
      </c>
      <c r="K9" s="264">
        <v>1.1607491094267519</v>
      </c>
      <c r="L9" s="248">
        <v>15286440.1</v>
      </c>
      <c r="M9" s="248">
        <v>1945287.8100000005</v>
      </c>
      <c r="N9" s="248">
        <v>-13907362.630000001</v>
      </c>
      <c r="O9" s="248">
        <v>-16739999.310000001</v>
      </c>
      <c r="P9" s="446">
        <v>1</v>
      </c>
      <c r="Q9" s="249">
        <v>0</v>
      </c>
      <c r="R9" s="249">
        <v>1</v>
      </c>
      <c r="S9" s="250">
        <f t="shared" si="0"/>
        <v>1</v>
      </c>
      <c r="T9" s="251">
        <v>79</v>
      </c>
      <c r="U9" s="252">
        <f t="shared" si="1"/>
        <v>1</v>
      </c>
      <c r="V9" s="251">
        <v>57</v>
      </c>
      <c r="W9" s="253" t="str">
        <f t="shared" si="10"/>
        <v>1</v>
      </c>
      <c r="X9" s="254">
        <f t="shared" si="11"/>
        <v>0.5</v>
      </c>
      <c r="Y9" s="251">
        <v>48</v>
      </c>
      <c r="Z9" s="249" t="str">
        <f t="shared" si="12"/>
        <v>1</v>
      </c>
      <c r="AA9" s="254">
        <f t="shared" si="13"/>
        <v>0.5</v>
      </c>
      <c r="AB9" s="251">
        <v>54</v>
      </c>
      <c r="AC9" s="250" t="str">
        <f t="shared" si="14"/>
        <v>1</v>
      </c>
      <c r="AD9" s="254">
        <f t="shared" si="2"/>
        <v>3</v>
      </c>
      <c r="AE9" s="249">
        <v>1</v>
      </c>
      <c r="AF9" s="249">
        <v>1</v>
      </c>
      <c r="AG9" s="249">
        <v>0.5</v>
      </c>
      <c r="AH9" s="249">
        <v>0.5</v>
      </c>
      <c r="AI9" s="249">
        <v>0</v>
      </c>
      <c r="AJ9" s="249">
        <v>0.5</v>
      </c>
      <c r="AK9" s="255">
        <f t="shared" si="15"/>
        <v>3.5</v>
      </c>
      <c r="AL9" s="250">
        <f t="shared" si="16"/>
        <v>2</v>
      </c>
      <c r="AM9" s="250">
        <v>1</v>
      </c>
      <c r="AN9" s="243">
        <v>0</v>
      </c>
      <c r="AO9" s="256">
        <v>0</v>
      </c>
      <c r="AP9" s="257">
        <f t="shared" si="3"/>
        <v>0</v>
      </c>
      <c r="AQ9" s="257">
        <f t="shared" si="17"/>
        <v>3</v>
      </c>
      <c r="AR9" s="258">
        <f t="shared" si="4"/>
        <v>7</v>
      </c>
      <c r="AS9" s="244">
        <v>0</v>
      </c>
      <c r="AT9" s="244">
        <v>0</v>
      </c>
      <c r="AU9" s="259">
        <f t="shared" si="5"/>
        <v>0</v>
      </c>
      <c r="AV9" s="260">
        <f t="shared" si="18"/>
        <v>0</v>
      </c>
      <c r="AW9" s="259">
        <f t="shared" si="6"/>
        <v>1</v>
      </c>
      <c r="AX9" s="259">
        <f t="shared" si="7"/>
        <v>1</v>
      </c>
      <c r="AY9" s="261">
        <f t="shared" si="19"/>
        <v>2</v>
      </c>
      <c r="AZ9" s="262">
        <f t="shared" si="8"/>
        <v>2</v>
      </c>
      <c r="BA9" s="263">
        <f t="shared" si="20"/>
        <v>9</v>
      </c>
      <c r="BB9" s="244" t="str">
        <f t="shared" si="9"/>
        <v>C</v>
      </c>
      <c r="BC9" s="179" t="s">
        <v>405</v>
      </c>
    </row>
    <row r="10" spans="1:55" x14ac:dyDescent="0.7">
      <c r="A10" s="243">
        <f>IF(ISBLANK(D10),"",COUNTA($D$7:D10))</f>
        <v>4</v>
      </c>
      <c r="B10" s="244">
        <v>8</v>
      </c>
      <c r="C10" s="245" t="s">
        <v>112</v>
      </c>
      <c r="D10" s="244" t="s">
        <v>12</v>
      </c>
      <c r="E10" s="245" t="s">
        <v>125</v>
      </c>
      <c r="F10" s="244" t="s">
        <v>104</v>
      </c>
      <c r="G10" s="244">
        <v>65</v>
      </c>
      <c r="H10" s="244">
        <v>5</v>
      </c>
      <c r="I10" s="246" t="s">
        <v>316</v>
      </c>
      <c r="J10" s="247">
        <v>26804</v>
      </c>
      <c r="K10" s="445">
        <v>0.53726916802822589</v>
      </c>
      <c r="L10" s="248">
        <v>6841857.6900000004</v>
      </c>
      <c r="M10" s="248">
        <v>-6259624.6600000011</v>
      </c>
      <c r="N10" s="248">
        <v>-4692152.3600000003</v>
      </c>
      <c r="O10" s="248">
        <v>-11103899.199999999</v>
      </c>
      <c r="P10" s="446">
        <v>2</v>
      </c>
      <c r="Q10" s="249">
        <v>1</v>
      </c>
      <c r="R10" s="249">
        <v>0</v>
      </c>
      <c r="S10" s="250">
        <f t="shared" si="0"/>
        <v>1</v>
      </c>
      <c r="T10" s="251">
        <v>88</v>
      </c>
      <c r="U10" s="252">
        <f t="shared" si="1"/>
        <v>1</v>
      </c>
      <c r="V10" s="251">
        <v>65</v>
      </c>
      <c r="W10" s="253" t="str">
        <f t="shared" si="10"/>
        <v>0</v>
      </c>
      <c r="X10" s="254">
        <f t="shared" si="11"/>
        <v>0</v>
      </c>
      <c r="Y10" s="251">
        <v>48</v>
      </c>
      <c r="Z10" s="249" t="str">
        <f t="shared" si="12"/>
        <v>1</v>
      </c>
      <c r="AA10" s="254">
        <f t="shared" si="13"/>
        <v>0.5</v>
      </c>
      <c r="AB10" s="251">
        <v>54</v>
      </c>
      <c r="AC10" s="250" t="str">
        <f t="shared" si="14"/>
        <v>1</v>
      </c>
      <c r="AD10" s="254">
        <f t="shared" si="2"/>
        <v>2.5</v>
      </c>
      <c r="AE10" s="249">
        <v>1</v>
      </c>
      <c r="AF10" s="249">
        <v>1</v>
      </c>
      <c r="AG10" s="249">
        <v>0</v>
      </c>
      <c r="AH10" s="249">
        <v>0</v>
      </c>
      <c r="AI10" s="249">
        <v>0</v>
      </c>
      <c r="AJ10" s="249">
        <v>0</v>
      </c>
      <c r="AK10" s="255">
        <f t="shared" si="15"/>
        <v>2</v>
      </c>
      <c r="AL10" s="250">
        <f t="shared" si="16"/>
        <v>2</v>
      </c>
      <c r="AM10" s="250">
        <v>1</v>
      </c>
      <c r="AN10" s="243">
        <v>0</v>
      </c>
      <c r="AO10" s="256">
        <v>1</v>
      </c>
      <c r="AP10" s="257">
        <f t="shared" si="3"/>
        <v>1</v>
      </c>
      <c r="AQ10" s="257">
        <f t="shared" si="17"/>
        <v>4</v>
      </c>
      <c r="AR10" s="258">
        <f t="shared" si="4"/>
        <v>7.5</v>
      </c>
      <c r="AS10" s="244">
        <v>0</v>
      </c>
      <c r="AT10" s="244">
        <v>0</v>
      </c>
      <c r="AU10" s="259">
        <f t="shared" si="5"/>
        <v>0</v>
      </c>
      <c r="AV10" s="260">
        <f t="shared" si="18"/>
        <v>0</v>
      </c>
      <c r="AW10" s="259">
        <f t="shared" si="6"/>
        <v>1</v>
      </c>
      <c r="AX10" s="259">
        <f t="shared" si="7"/>
        <v>0</v>
      </c>
      <c r="AY10" s="261">
        <f t="shared" si="19"/>
        <v>1</v>
      </c>
      <c r="AZ10" s="262">
        <f t="shared" si="8"/>
        <v>1</v>
      </c>
      <c r="BA10" s="263">
        <f t="shared" si="20"/>
        <v>8.5</v>
      </c>
      <c r="BB10" s="244" t="str">
        <f t="shared" si="9"/>
        <v>D</v>
      </c>
      <c r="BC10" s="179" t="s">
        <v>406</v>
      </c>
    </row>
    <row r="11" spans="1:55" x14ac:dyDescent="0.7">
      <c r="A11" s="243">
        <f>IF(ISBLANK(D11),"",COUNTA($D$7:D11))</f>
        <v>5</v>
      </c>
      <c r="B11" s="244">
        <v>8</v>
      </c>
      <c r="C11" s="245" t="s">
        <v>112</v>
      </c>
      <c r="D11" s="244" t="s">
        <v>13</v>
      </c>
      <c r="E11" s="245" t="s">
        <v>126</v>
      </c>
      <c r="F11" s="244" t="s">
        <v>104</v>
      </c>
      <c r="G11" s="244">
        <v>36</v>
      </c>
      <c r="H11" s="244">
        <v>5</v>
      </c>
      <c r="I11" s="246" t="s">
        <v>316</v>
      </c>
      <c r="J11" s="247">
        <v>17443</v>
      </c>
      <c r="K11" s="264">
        <v>1.0532696086851663</v>
      </c>
      <c r="L11" s="248">
        <v>7289495.25</v>
      </c>
      <c r="M11" s="248">
        <v>497557.36000000127</v>
      </c>
      <c r="N11" s="248">
        <v>-3660347.31</v>
      </c>
      <c r="O11" s="248">
        <v>-7678636.4000000004</v>
      </c>
      <c r="P11" s="446">
        <v>1</v>
      </c>
      <c r="Q11" s="249">
        <v>1</v>
      </c>
      <c r="R11" s="249">
        <v>1</v>
      </c>
      <c r="S11" s="250">
        <f t="shared" si="0"/>
        <v>2</v>
      </c>
      <c r="T11" s="251">
        <v>178</v>
      </c>
      <c r="U11" s="252">
        <f t="shared" si="1"/>
        <v>0</v>
      </c>
      <c r="V11" s="251">
        <v>58</v>
      </c>
      <c r="W11" s="253" t="str">
        <f t="shared" si="10"/>
        <v>1</v>
      </c>
      <c r="X11" s="254">
        <f t="shared" si="11"/>
        <v>0.5</v>
      </c>
      <c r="Y11" s="251">
        <v>44</v>
      </c>
      <c r="Z11" s="249" t="str">
        <f t="shared" si="12"/>
        <v>1</v>
      </c>
      <c r="AA11" s="254">
        <f t="shared" si="13"/>
        <v>0.5</v>
      </c>
      <c r="AB11" s="251">
        <v>49</v>
      </c>
      <c r="AC11" s="250" t="str">
        <f t="shared" si="14"/>
        <v>1</v>
      </c>
      <c r="AD11" s="254">
        <f t="shared" si="2"/>
        <v>2</v>
      </c>
      <c r="AE11" s="249">
        <v>0</v>
      </c>
      <c r="AF11" s="249">
        <v>1</v>
      </c>
      <c r="AG11" s="249">
        <v>0.5</v>
      </c>
      <c r="AH11" s="249">
        <v>0.5</v>
      </c>
      <c r="AI11" s="249">
        <v>0.5</v>
      </c>
      <c r="AJ11" s="249">
        <v>0</v>
      </c>
      <c r="AK11" s="255">
        <f t="shared" si="15"/>
        <v>2.5</v>
      </c>
      <c r="AL11" s="250">
        <f t="shared" si="16"/>
        <v>2</v>
      </c>
      <c r="AM11" s="250">
        <v>1</v>
      </c>
      <c r="AN11" s="243">
        <v>0</v>
      </c>
      <c r="AO11" s="256">
        <v>0</v>
      </c>
      <c r="AP11" s="257">
        <f t="shared" si="3"/>
        <v>0</v>
      </c>
      <c r="AQ11" s="257">
        <f t="shared" si="17"/>
        <v>3</v>
      </c>
      <c r="AR11" s="258">
        <f t="shared" si="4"/>
        <v>7</v>
      </c>
      <c r="AS11" s="244">
        <v>0</v>
      </c>
      <c r="AT11" s="244">
        <v>0</v>
      </c>
      <c r="AU11" s="259">
        <f t="shared" si="5"/>
        <v>0</v>
      </c>
      <c r="AV11" s="260">
        <f t="shared" si="18"/>
        <v>0</v>
      </c>
      <c r="AW11" s="259">
        <f t="shared" si="6"/>
        <v>1</v>
      </c>
      <c r="AX11" s="259">
        <f t="shared" si="7"/>
        <v>1</v>
      </c>
      <c r="AY11" s="261">
        <f t="shared" si="19"/>
        <v>2</v>
      </c>
      <c r="AZ11" s="262">
        <f t="shared" si="8"/>
        <v>2</v>
      </c>
      <c r="BA11" s="263">
        <f t="shared" si="20"/>
        <v>9</v>
      </c>
      <c r="BB11" s="244" t="str">
        <f t="shared" si="9"/>
        <v>C</v>
      </c>
      <c r="BC11" s="179" t="s">
        <v>407</v>
      </c>
    </row>
    <row r="12" spans="1:55" x14ac:dyDescent="0.7">
      <c r="A12" s="243">
        <f>IF(ISBLANK(D12),"",COUNTA($D$7:D12))</f>
        <v>6</v>
      </c>
      <c r="B12" s="244">
        <v>8</v>
      </c>
      <c r="C12" s="245" t="s">
        <v>112</v>
      </c>
      <c r="D12" s="244" t="s">
        <v>14</v>
      </c>
      <c r="E12" s="245" t="s">
        <v>127</v>
      </c>
      <c r="F12" s="244" t="s">
        <v>104</v>
      </c>
      <c r="G12" s="244">
        <v>39</v>
      </c>
      <c r="H12" s="244">
        <v>6</v>
      </c>
      <c r="I12" s="246" t="s">
        <v>314</v>
      </c>
      <c r="J12" s="247">
        <v>32404</v>
      </c>
      <c r="K12" s="445">
        <v>0.24623375228280875</v>
      </c>
      <c r="L12" s="248">
        <v>-1633625.02</v>
      </c>
      <c r="M12" s="248">
        <v>-17760479.25</v>
      </c>
      <c r="N12" s="248">
        <v>-10238787.130000001</v>
      </c>
      <c r="O12" s="248">
        <v>-12206374.25</v>
      </c>
      <c r="P12" s="446">
        <v>7</v>
      </c>
      <c r="Q12" s="249">
        <v>0</v>
      </c>
      <c r="R12" s="249">
        <v>0</v>
      </c>
      <c r="S12" s="250">
        <f t="shared" si="0"/>
        <v>0</v>
      </c>
      <c r="T12" s="251">
        <v>168</v>
      </c>
      <c r="U12" s="252">
        <f t="shared" si="1"/>
        <v>1</v>
      </c>
      <c r="V12" s="251">
        <v>53</v>
      </c>
      <c r="W12" s="253" t="str">
        <f t="shared" si="10"/>
        <v>1</v>
      </c>
      <c r="X12" s="254">
        <f t="shared" si="11"/>
        <v>0.5</v>
      </c>
      <c r="Y12" s="251">
        <v>40</v>
      </c>
      <c r="Z12" s="249" t="str">
        <f t="shared" si="12"/>
        <v>1</v>
      </c>
      <c r="AA12" s="254">
        <f t="shared" si="13"/>
        <v>0.5</v>
      </c>
      <c r="AB12" s="251">
        <v>54</v>
      </c>
      <c r="AC12" s="250" t="str">
        <f t="shared" si="14"/>
        <v>1</v>
      </c>
      <c r="AD12" s="254">
        <f t="shared" si="2"/>
        <v>3</v>
      </c>
      <c r="AE12" s="249">
        <v>1</v>
      </c>
      <c r="AF12" s="249">
        <v>1</v>
      </c>
      <c r="AG12" s="249">
        <v>0</v>
      </c>
      <c r="AH12" s="249">
        <v>0</v>
      </c>
      <c r="AI12" s="249">
        <v>0</v>
      </c>
      <c r="AJ12" s="249">
        <v>0</v>
      </c>
      <c r="AK12" s="255">
        <f t="shared" si="15"/>
        <v>2</v>
      </c>
      <c r="AL12" s="250">
        <f t="shared" si="16"/>
        <v>2</v>
      </c>
      <c r="AM12" s="250">
        <v>1</v>
      </c>
      <c r="AN12" s="243">
        <v>1</v>
      </c>
      <c r="AO12" s="256">
        <v>1</v>
      </c>
      <c r="AP12" s="257">
        <f t="shared" si="3"/>
        <v>2</v>
      </c>
      <c r="AQ12" s="257">
        <f t="shared" si="17"/>
        <v>5</v>
      </c>
      <c r="AR12" s="258">
        <f t="shared" si="4"/>
        <v>8</v>
      </c>
      <c r="AS12" s="244">
        <v>0</v>
      </c>
      <c r="AT12" s="244">
        <v>0</v>
      </c>
      <c r="AU12" s="259">
        <f t="shared" si="5"/>
        <v>0</v>
      </c>
      <c r="AV12" s="260">
        <f t="shared" si="18"/>
        <v>0</v>
      </c>
      <c r="AW12" s="259">
        <f t="shared" si="6"/>
        <v>0</v>
      </c>
      <c r="AX12" s="259">
        <f t="shared" si="7"/>
        <v>0</v>
      </c>
      <c r="AY12" s="261">
        <f t="shared" si="19"/>
        <v>0</v>
      </c>
      <c r="AZ12" s="262">
        <f t="shared" si="8"/>
        <v>0</v>
      </c>
      <c r="BA12" s="263">
        <f t="shared" si="20"/>
        <v>8</v>
      </c>
      <c r="BB12" s="244" t="str">
        <f t="shared" si="9"/>
        <v>D</v>
      </c>
      <c r="BC12" s="179" t="s">
        <v>408</v>
      </c>
    </row>
    <row r="13" spans="1:55" x14ac:dyDescent="0.7">
      <c r="A13" s="243">
        <f>IF(ISBLANK(D13),"",COUNTA($D$7:D13))</f>
        <v>7</v>
      </c>
      <c r="B13" s="244">
        <v>8</v>
      </c>
      <c r="C13" s="245" t="s">
        <v>112</v>
      </c>
      <c r="D13" s="244" t="s">
        <v>15</v>
      </c>
      <c r="E13" s="245" t="s">
        <v>128</v>
      </c>
      <c r="F13" s="244" t="s">
        <v>104</v>
      </c>
      <c r="G13" s="244">
        <v>60</v>
      </c>
      <c r="H13" s="244">
        <v>6</v>
      </c>
      <c r="I13" s="246" t="s">
        <v>314</v>
      </c>
      <c r="J13" s="247">
        <v>53811</v>
      </c>
      <c r="K13" s="445">
        <v>0.43940070699032147</v>
      </c>
      <c r="L13" s="248">
        <v>3448327.47</v>
      </c>
      <c r="M13" s="248">
        <v>-19740512.790000014</v>
      </c>
      <c r="N13" s="248">
        <v>-13316627.41</v>
      </c>
      <c r="O13" s="248">
        <v>-15873282.359999999</v>
      </c>
      <c r="P13" s="446">
        <v>6</v>
      </c>
      <c r="Q13" s="249">
        <v>1</v>
      </c>
      <c r="R13" s="249">
        <v>1</v>
      </c>
      <c r="S13" s="250">
        <f t="shared" si="0"/>
        <v>2</v>
      </c>
      <c r="T13" s="251">
        <v>213</v>
      </c>
      <c r="U13" s="252">
        <f t="shared" si="1"/>
        <v>0</v>
      </c>
      <c r="V13" s="251">
        <v>64</v>
      </c>
      <c r="W13" s="253" t="str">
        <f t="shared" si="10"/>
        <v>0</v>
      </c>
      <c r="X13" s="254">
        <f t="shared" si="11"/>
        <v>0</v>
      </c>
      <c r="Y13" s="251">
        <v>81</v>
      </c>
      <c r="Z13" s="249" t="str">
        <f t="shared" si="12"/>
        <v>0</v>
      </c>
      <c r="AA13" s="254">
        <f t="shared" si="13"/>
        <v>0</v>
      </c>
      <c r="AB13" s="251">
        <v>95</v>
      </c>
      <c r="AC13" s="250" t="str">
        <f t="shared" si="14"/>
        <v>0</v>
      </c>
      <c r="AD13" s="254">
        <f t="shared" si="2"/>
        <v>0</v>
      </c>
      <c r="AE13" s="249">
        <v>1</v>
      </c>
      <c r="AF13" s="249">
        <v>1</v>
      </c>
      <c r="AG13" s="249">
        <v>0</v>
      </c>
      <c r="AH13" s="249">
        <v>0</v>
      </c>
      <c r="AI13" s="249">
        <v>0</v>
      </c>
      <c r="AJ13" s="249">
        <v>0</v>
      </c>
      <c r="AK13" s="255">
        <f t="shared" si="15"/>
        <v>2</v>
      </c>
      <c r="AL13" s="250">
        <f t="shared" si="16"/>
        <v>2</v>
      </c>
      <c r="AM13" s="250">
        <v>1</v>
      </c>
      <c r="AN13" s="243">
        <v>1</v>
      </c>
      <c r="AO13" s="256">
        <v>1</v>
      </c>
      <c r="AP13" s="257">
        <f t="shared" si="3"/>
        <v>2</v>
      </c>
      <c r="AQ13" s="257">
        <f t="shared" si="17"/>
        <v>5</v>
      </c>
      <c r="AR13" s="258">
        <f t="shared" si="4"/>
        <v>7</v>
      </c>
      <c r="AS13" s="244">
        <v>0</v>
      </c>
      <c r="AT13" s="244">
        <v>0</v>
      </c>
      <c r="AU13" s="259">
        <f t="shared" si="5"/>
        <v>0</v>
      </c>
      <c r="AV13" s="260">
        <f t="shared" si="18"/>
        <v>0</v>
      </c>
      <c r="AW13" s="259">
        <f t="shared" si="6"/>
        <v>1</v>
      </c>
      <c r="AX13" s="259">
        <f t="shared" si="7"/>
        <v>0</v>
      </c>
      <c r="AY13" s="261">
        <f t="shared" si="19"/>
        <v>1</v>
      </c>
      <c r="AZ13" s="262">
        <f t="shared" si="8"/>
        <v>1</v>
      </c>
      <c r="BA13" s="263">
        <f t="shared" si="20"/>
        <v>8</v>
      </c>
      <c r="BB13" s="244" t="str">
        <f t="shared" si="9"/>
        <v>D</v>
      </c>
      <c r="BC13" s="179" t="s">
        <v>409</v>
      </c>
    </row>
    <row r="14" spans="1:55" x14ac:dyDescent="0.7">
      <c r="A14" s="243">
        <f>IF(ISBLANK(D14),"",COUNTA($D$7:D14))</f>
        <v>8</v>
      </c>
      <c r="B14" s="244">
        <v>8</v>
      </c>
      <c r="C14" s="245" t="s">
        <v>112</v>
      </c>
      <c r="D14" s="244" t="s">
        <v>16</v>
      </c>
      <c r="E14" s="245" t="s">
        <v>129</v>
      </c>
      <c r="F14" s="244" t="s">
        <v>104</v>
      </c>
      <c r="G14" s="244">
        <v>114</v>
      </c>
      <c r="H14" s="244">
        <v>13</v>
      </c>
      <c r="I14" s="246" t="s">
        <v>318</v>
      </c>
      <c r="J14" s="247">
        <v>52906</v>
      </c>
      <c r="K14" s="445">
        <v>0.22078985681077581</v>
      </c>
      <c r="L14" s="248">
        <v>-3893146.06</v>
      </c>
      <c r="M14" s="248">
        <v>-38069733.230000004</v>
      </c>
      <c r="N14" s="248">
        <v>-11293892.130000001</v>
      </c>
      <c r="O14" s="248">
        <v>-23679009.27</v>
      </c>
      <c r="P14" s="446">
        <v>7</v>
      </c>
      <c r="Q14" s="249">
        <v>1</v>
      </c>
      <c r="R14" s="249">
        <v>1</v>
      </c>
      <c r="S14" s="250">
        <f t="shared" si="0"/>
        <v>2</v>
      </c>
      <c r="T14" s="251">
        <v>181</v>
      </c>
      <c r="U14" s="252">
        <f t="shared" si="1"/>
        <v>0</v>
      </c>
      <c r="V14" s="251">
        <v>47</v>
      </c>
      <c r="W14" s="253" t="str">
        <f t="shared" si="10"/>
        <v>1</v>
      </c>
      <c r="X14" s="254">
        <f t="shared" si="11"/>
        <v>0.5</v>
      </c>
      <c r="Y14" s="251">
        <v>48</v>
      </c>
      <c r="Z14" s="249" t="str">
        <f t="shared" si="12"/>
        <v>1</v>
      </c>
      <c r="AA14" s="254">
        <f t="shared" si="13"/>
        <v>0.5</v>
      </c>
      <c r="AB14" s="251">
        <v>61</v>
      </c>
      <c r="AC14" s="250" t="str">
        <f t="shared" si="14"/>
        <v>0</v>
      </c>
      <c r="AD14" s="254">
        <f t="shared" si="2"/>
        <v>1</v>
      </c>
      <c r="AE14" s="249">
        <v>1</v>
      </c>
      <c r="AF14" s="249">
        <v>1</v>
      </c>
      <c r="AG14" s="249">
        <v>0.5</v>
      </c>
      <c r="AH14" s="249">
        <v>0.5</v>
      </c>
      <c r="AI14" s="249">
        <v>0.5</v>
      </c>
      <c r="AJ14" s="249">
        <v>0.5</v>
      </c>
      <c r="AK14" s="255">
        <f t="shared" si="15"/>
        <v>4</v>
      </c>
      <c r="AL14" s="250">
        <f t="shared" si="16"/>
        <v>2</v>
      </c>
      <c r="AM14" s="250">
        <v>1</v>
      </c>
      <c r="AN14" s="243">
        <v>0</v>
      </c>
      <c r="AO14" s="256">
        <v>1</v>
      </c>
      <c r="AP14" s="257">
        <f t="shared" si="3"/>
        <v>1</v>
      </c>
      <c r="AQ14" s="257">
        <f t="shared" si="17"/>
        <v>4</v>
      </c>
      <c r="AR14" s="258">
        <f t="shared" si="4"/>
        <v>7</v>
      </c>
      <c r="AS14" s="244">
        <v>0</v>
      </c>
      <c r="AT14" s="244">
        <v>0</v>
      </c>
      <c r="AU14" s="259">
        <f t="shared" si="5"/>
        <v>0</v>
      </c>
      <c r="AV14" s="260">
        <f t="shared" si="18"/>
        <v>0</v>
      </c>
      <c r="AW14" s="259">
        <f t="shared" si="6"/>
        <v>0</v>
      </c>
      <c r="AX14" s="259">
        <f t="shared" si="7"/>
        <v>0</v>
      </c>
      <c r="AY14" s="261">
        <f t="shared" si="19"/>
        <v>0</v>
      </c>
      <c r="AZ14" s="262">
        <f t="shared" si="8"/>
        <v>0</v>
      </c>
      <c r="BA14" s="263">
        <f t="shared" si="20"/>
        <v>7</v>
      </c>
      <c r="BB14" s="244" t="str">
        <f t="shared" si="9"/>
        <v>F</v>
      </c>
      <c r="BC14" s="179" t="s">
        <v>410</v>
      </c>
    </row>
    <row r="15" spans="1:55" x14ac:dyDescent="0.7">
      <c r="A15" s="243">
        <f>IF(ISBLANK(D15),"",COUNTA($D$7:D15))</f>
        <v>9</v>
      </c>
      <c r="B15" s="244">
        <v>8</v>
      </c>
      <c r="C15" s="245" t="s">
        <v>112</v>
      </c>
      <c r="D15" s="244" t="s">
        <v>17</v>
      </c>
      <c r="E15" s="245" t="s">
        <v>130</v>
      </c>
      <c r="F15" s="244" t="s">
        <v>104</v>
      </c>
      <c r="G15" s="244">
        <v>48</v>
      </c>
      <c r="H15" s="244">
        <v>6</v>
      </c>
      <c r="I15" s="246" t="s">
        <v>314</v>
      </c>
      <c r="J15" s="247">
        <v>37353</v>
      </c>
      <c r="K15" s="445">
        <v>0.20007477220536601</v>
      </c>
      <c r="L15" s="248">
        <v>-3611055.61</v>
      </c>
      <c r="M15" s="248">
        <v>-13667887.239999998</v>
      </c>
      <c r="N15" s="248">
        <v>-7167700.9199999999</v>
      </c>
      <c r="O15" s="248">
        <v>-15387424.189999999</v>
      </c>
      <c r="P15" s="446">
        <v>7</v>
      </c>
      <c r="Q15" s="249">
        <v>1</v>
      </c>
      <c r="R15" s="249">
        <v>1</v>
      </c>
      <c r="S15" s="250">
        <f t="shared" si="0"/>
        <v>2</v>
      </c>
      <c r="T15" s="251">
        <v>115</v>
      </c>
      <c r="U15" s="252">
        <f t="shared" si="1"/>
        <v>1</v>
      </c>
      <c r="V15" s="251">
        <v>63</v>
      </c>
      <c r="W15" s="253" t="str">
        <f t="shared" si="10"/>
        <v>0</v>
      </c>
      <c r="X15" s="254">
        <f t="shared" si="11"/>
        <v>0</v>
      </c>
      <c r="Y15" s="251">
        <v>58</v>
      </c>
      <c r="Z15" s="249" t="str">
        <f t="shared" si="12"/>
        <v>1</v>
      </c>
      <c r="AA15" s="254">
        <f t="shared" si="13"/>
        <v>0.5</v>
      </c>
      <c r="AB15" s="251">
        <v>59</v>
      </c>
      <c r="AC15" s="250" t="str">
        <f t="shared" si="14"/>
        <v>1</v>
      </c>
      <c r="AD15" s="254">
        <f t="shared" si="2"/>
        <v>2.5</v>
      </c>
      <c r="AE15" s="249">
        <v>1</v>
      </c>
      <c r="AF15" s="249">
        <v>1</v>
      </c>
      <c r="AG15" s="249">
        <v>0.5</v>
      </c>
      <c r="AH15" s="249">
        <v>0.5</v>
      </c>
      <c r="AI15" s="249">
        <v>0</v>
      </c>
      <c r="AJ15" s="249">
        <v>0.5</v>
      </c>
      <c r="AK15" s="255">
        <f t="shared" si="15"/>
        <v>3.5</v>
      </c>
      <c r="AL15" s="250">
        <f t="shared" si="16"/>
        <v>2</v>
      </c>
      <c r="AM15" s="250">
        <v>1</v>
      </c>
      <c r="AN15" s="243">
        <v>1</v>
      </c>
      <c r="AO15" s="256">
        <v>0</v>
      </c>
      <c r="AP15" s="257">
        <f t="shared" si="3"/>
        <v>1</v>
      </c>
      <c r="AQ15" s="257">
        <f t="shared" si="17"/>
        <v>4</v>
      </c>
      <c r="AR15" s="258">
        <f t="shared" si="4"/>
        <v>8.5</v>
      </c>
      <c r="AS15" s="244">
        <v>0</v>
      </c>
      <c r="AT15" s="244">
        <v>0</v>
      </c>
      <c r="AU15" s="259">
        <f t="shared" si="5"/>
        <v>0</v>
      </c>
      <c r="AV15" s="260">
        <f t="shared" si="18"/>
        <v>0</v>
      </c>
      <c r="AW15" s="259">
        <f t="shared" si="6"/>
        <v>0</v>
      </c>
      <c r="AX15" s="259">
        <f t="shared" si="7"/>
        <v>0</v>
      </c>
      <c r="AY15" s="261">
        <f t="shared" si="19"/>
        <v>0</v>
      </c>
      <c r="AZ15" s="262">
        <f t="shared" si="8"/>
        <v>0</v>
      </c>
      <c r="BA15" s="263">
        <f t="shared" si="20"/>
        <v>8.5</v>
      </c>
      <c r="BB15" s="244" t="str">
        <f t="shared" si="9"/>
        <v>D</v>
      </c>
      <c r="BC15" s="179" t="s">
        <v>411</v>
      </c>
    </row>
    <row r="16" spans="1:55" x14ac:dyDescent="0.7">
      <c r="A16" s="243">
        <f>IF(ISBLANK(D16),"",COUNTA($D$7:D16))</f>
        <v>10</v>
      </c>
      <c r="B16" s="244">
        <v>8</v>
      </c>
      <c r="C16" s="245" t="s">
        <v>112</v>
      </c>
      <c r="D16" s="244" t="s">
        <v>18</v>
      </c>
      <c r="E16" s="245" t="s">
        <v>131</v>
      </c>
      <c r="F16" s="244" t="s">
        <v>104</v>
      </c>
      <c r="G16" s="244">
        <v>50</v>
      </c>
      <c r="H16" s="244">
        <v>6</v>
      </c>
      <c r="I16" s="246" t="s">
        <v>314</v>
      </c>
      <c r="J16" s="247">
        <v>43331</v>
      </c>
      <c r="K16" s="445">
        <v>0.24386393341090745</v>
      </c>
      <c r="L16" s="248">
        <v>-9668497.7100000009</v>
      </c>
      <c r="M16" s="248">
        <v>-21927632.490000002</v>
      </c>
      <c r="N16" s="248">
        <v>-6891482.79</v>
      </c>
      <c r="O16" s="248">
        <v>-15885248.380000001</v>
      </c>
      <c r="P16" s="446">
        <v>7</v>
      </c>
      <c r="Q16" s="249">
        <v>0</v>
      </c>
      <c r="R16" s="249">
        <v>1</v>
      </c>
      <c r="S16" s="250">
        <f t="shared" si="0"/>
        <v>1</v>
      </c>
      <c r="T16" s="251">
        <v>182</v>
      </c>
      <c r="U16" s="252">
        <f t="shared" si="1"/>
        <v>0</v>
      </c>
      <c r="V16" s="251">
        <v>59</v>
      </c>
      <c r="W16" s="253" t="str">
        <f t="shared" si="10"/>
        <v>1</v>
      </c>
      <c r="X16" s="254">
        <f t="shared" si="11"/>
        <v>0.5</v>
      </c>
      <c r="Y16" s="251">
        <v>49</v>
      </c>
      <c r="Z16" s="249" t="str">
        <f t="shared" si="12"/>
        <v>1</v>
      </c>
      <c r="AA16" s="254">
        <f t="shared" si="13"/>
        <v>0.5</v>
      </c>
      <c r="AB16" s="251">
        <v>57</v>
      </c>
      <c r="AC16" s="250" t="str">
        <f t="shared" si="14"/>
        <v>1</v>
      </c>
      <c r="AD16" s="254">
        <f t="shared" si="2"/>
        <v>2</v>
      </c>
      <c r="AE16" s="249">
        <v>1</v>
      </c>
      <c r="AF16" s="249">
        <v>1</v>
      </c>
      <c r="AG16" s="249">
        <v>0</v>
      </c>
      <c r="AH16" s="249">
        <v>0.5</v>
      </c>
      <c r="AI16" s="249">
        <v>0</v>
      </c>
      <c r="AJ16" s="249">
        <v>0.5</v>
      </c>
      <c r="AK16" s="255">
        <f t="shared" si="15"/>
        <v>3</v>
      </c>
      <c r="AL16" s="250">
        <f t="shared" si="16"/>
        <v>2</v>
      </c>
      <c r="AM16" s="250">
        <v>1</v>
      </c>
      <c r="AN16" s="243">
        <v>1</v>
      </c>
      <c r="AO16" s="256">
        <v>1</v>
      </c>
      <c r="AP16" s="257">
        <f t="shared" si="3"/>
        <v>2</v>
      </c>
      <c r="AQ16" s="257">
        <f t="shared" si="17"/>
        <v>5</v>
      </c>
      <c r="AR16" s="258">
        <f t="shared" si="4"/>
        <v>8</v>
      </c>
      <c r="AS16" s="244">
        <v>0</v>
      </c>
      <c r="AT16" s="244">
        <v>0</v>
      </c>
      <c r="AU16" s="259">
        <f t="shared" si="5"/>
        <v>0</v>
      </c>
      <c r="AV16" s="260">
        <f t="shared" si="18"/>
        <v>0</v>
      </c>
      <c r="AW16" s="259">
        <f t="shared" si="6"/>
        <v>0</v>
      </c>
      <c r="AX16" s="259">
        <f t="shared" si="7"/>
        <v>0</v>
      </c>
      <c r="AY16" s="261">
        <f t="shared" si="19"/>
        <v>0</v>
      </c>
      <c r="AZ16" s="262">
        <f t="shared" si="8"/>
        <v>0</v>
      </c>
      <c r="BA16" s="263">
        <f t="shared" si="20"/>
        <v>8</v>
      </c>
      <c r="BB16" s="244" t="str">
        <f t="shared" si="9"/>
        <v>D</v>
      </c>
      <c r="BC16" s="179" t="s">
        <v>412</v>
      </c>
    </row>
    <row r="17" spans="1:55" x14ac:dyDescent="0.7">
      <c r="A17" s="243">
        <f>IF(ISBLANK(D17),"",COUNTA($D$7:D17))</f>
        <v>11</v>
      </c>
      <c r="B17" s="244">
        <v>8</v>
      </c>
      <c r="C17" s="245" t="s">
        <v>112</v>
      </c>
      <c r="D17" s="244" t="s">
        <v>19</v>
      </c>
      <c r="E17" s="245" t="s">
        <v>311</v>
      </c>
      <c r="F17" s="244" t="s">
        <v>104</v>
      </c>
      <c r="G17" s="244">
        <v>197</v>
      </c>
      <c r="H17" s="244">
        <v>13</v>
      </c>
      <c r="I17" s="246" t="s">
        <v>318</v>
      </c>
      <c r="J17" s="247">
        <v>59978</v>
      </c>
      <c r="K17" s="445">
        <v>0.22540164837509605</v>
      </c>
      <c r="L17" s="248">
        <v>-22251516.870000001</v>
      </c>
      <c r="M17" s="248">
        <v>-68808792.520000011</v>
      </c>
      <c r="N17" s="248">
        <v>6728727.0499999998</v>
      </c>
      <c r="O17" s="248">
        <v>46860071.719999999</v>
      </c>
      <c r="P17" s="446">
        <v>5</v>
      </c>
      <c r="Q17" s="249">
        <v>1</v>
      </c>
      <c r="R17" s="249">
        <v>1</v>
      </c>
      <c r="S17" s="250">
        <f t="shared" si="0"/>
        <v>2</v>
      </c>
      <c r="T17" s="251">
        <v>223</v>
      </c>
      <c r="U17" s="252">
        <f t="shared" si="1"/>
        <v>0</v>
      </c>
      <c r="V17" s="251">
        <v>49</v>
      </c>
      <c r="W17" s="253" t="str">
        <f t="shared" si="10"/>
        <v>1</v>
      </c>
      <c r="X17" s="254">
        <f t="shared" si="11"/>
        <v>0.5</v>
      </c>
      <c r="Y17" s="251">
        <v>49</v>
      </c>
      <c r="Z17" s="249" t="str">
        <f t="shared" si="12"/>
        <v>1</v>
      </c>
      <c r="AA17" s="254">
        <f t="shared" si="13"/>
        <v>0.5</v>
      </c>
      <c r="AB17" s="251">
        <v>51</v>
      </c>
      <c r="AC17" s="250" t="str">
        <f t="shared" si="14"/>
        <v>1</v>
      </c>
      <c r="AD17" s="254">
        <f t="shared" si="2"/>
        <v>2</v>
      </c>
      <c r="AE17" s="249">
        <v>1</v>
      </c>
      <c r="AF17" s="249">
        <v>1</v>
      </c>
      <c r="AG17" s="249">
        <v>0</v>
      </c>
      <c r="AH17" s="249">
        <v>0.5</v>
      </c>
      <c r="AI17" s="249">
        <v>0</v>
      </c>
      <c r="AJ17" s="249">
        <v>0</v>
      </c>
      <c r="AK17" s="255">
        <f t="shared" si="15"/>
        <v>2.5</v>
      </c>
      <c r="AL17" s="250">
        <f t="shared" si="16"/>
        <v>2</v>
      </c>
      <c r="AM17" s="250">
        <v>1</v>
      </c>
      <c r="AN17" s="243">
        <v>1</v>
      </c>
      <c r="AO17" s="256">
        <v>1</v>
      </c>
      <c r="AP17" s="257">
        <f t="shared" si="3"/>
        <v>2</v>
      </c>
      <c r="AQ17" s="257">
        <f t="shared" si="17"/>
        <v>5</v>
      </c>
      <c r="AR17" s="258">
        <f t="shared" si="4"/>
        <v>9</v>
      </c>
      <c r="AS17" s="244">
        <v>0</v>
      </c>
      <c r="AT17" s="244">
        <v>1</v>
      </c>
      <c r="AU17" s="259">
        <f t="shared" si="5"/>
        <v>1</v>
      </c>
      <c r="AV17" s="260">
        <f t="shared" si="18"/>
        <v>2</v>
      </c>
      <c r="AW17" s="259">
        <f t="shared" si="6"/>
        <v>0</v>
      </c>
      <c r="AX17" s="259">
        <f t="shared" si="7"/>
        <v>0</v>
      </c>
      <c r="AY17" s="261">
        <f t="shared" si="19"/>
        <v>0</v>
      </c>
      <c r="AZ17" s="262">
        <f t="shared" si="8"/>
        <v>2</v>
      </c>
      <c r="BA17" s="263">
        <f t="shared" si="20"/>
        <v>11</v>
      </c>
      <c r="BB17" s="244" t="str">
        <f t="shared" si="9"/>
        <v>B</v>
      </c>
      <c r="BC17" s="179" t="s">
        <v>413</v>
      </c>
    </row>
    <row r="18" spans="1:55" x14ac:dyDescent="0.7">
      <c r="A18" s="243">
        <f>IF(ISBLANK(D18),"",COUNTA($D$7:D18))</f>
        <v>12</v>
      </c>
      <c r="B18" s="244">
        <v>8</v>
      </c>
      <c r="C18" s="245" t="s">
        <v>112</v>
      </c>
      <c r="D18" s="244" t="s">
        <v>20</v>
      </c>
      <c r="E18" s="245" t="s">
        <v>132</v>
      </c>
      <c r="F18" s="244" t="s">
        <v>104</v>
      </c>
      <c r="G18" s="244">
        <v>20</v>
      </c>
      <c r="H18" s="244">
        <v>2</v>
      </c>
      <c r="I18" s="246" t="s">
        <v>320</v>
      </c>
      <c r="J18" s="247">
        <v>11725</v>
      </c>
      <c r="K18" s="445">
        <v>0.35781880330465854</v>
      </c>
      <c r="L18" s="248">
        <v>-4972979.05</v>
      </c>
      <c r="M18" s="248">
        <v>-8924695.3300000019</v>
      </c>
      <c r="N18" s="248">
        <v>-482815.74</v>
      </c>
      <c r="O18" s="248">
        <v>-3961129.94</v>
      </c>
      <c r="P18" s="446">
        <v>7</v>
      </c>
      <c r="Q18" s="249">
        <v>1</v>
      </c>
      <c r="R18" s="249">
        <v>1</v>
      </c>
      <c r="S18" s="250">
        <f t="shared" si="0"/>
        <v>2</v>
      </c>
      <c r="T18" s="251">
        <v>334</v>
      </c>
      <c r="U18" s="252">
        <f t="shared" si="1"/>
        <v>0</v>
      </c>
      <c r="V18" s="251">
        <v>42</v>
      </c>
      <c r="W18" s="253" t="str">
        <f t="shared" si="10"/>
        <v>1</v>
      </c>
      <c r="X18" s="254">
        <f t="shared" si="11"/>
        <v>0.5</v>
      </c>
      <c r="Y18" s="251">
        <v>56</v>
      </c>
      <c r="Z18" s="249" t="str">
        <f t="shared" si="12"/>
        <v>1</v>
      </c>
      <c r="AA18" s="254">
        <f t="shared" si="13"/>
        <v>0.5</v>
      </c>
      <c r="AB18" s="251">
        <v>60</v>
      </c>
      <c r="AC18" s="250" t="str">
        <f t="shared" si="14"/>
        <v>1</v>
      </c>
      <c r="AD18" s="254">
        <f t="shared" si="2"/>
        <v>2</v>
      </c>
      <c r="AE18" s="249">
        <v>1</v>
      </c>
      <c r="AF18" s="249">
        <v>1</v>
      </c>
      <c r="AG18" s="249">
        <v>0.5</v>
      </c>
      <c r="AH18" s="249">
        <v>0</v>
      </c>
      <c r="AI18" s="249">
        <v>0</v>
      </c>
      <c r="AJ18" s="249">
        <v>0</v>
      </c>
      <c r="AK18" s="255">
        <f t="shared" si="15"/>
        <v>2.5</v>
      </c>
      <c r="AL18" s="250">
        <f t="shared" si="16"/>
        <v>2</v>
      </c>
      <c r="AM18" s="250">
        <v>1</v>
      </c>
      <c r="AN18" s="243">
        <v>0</v>
      </c>
      <c r="AO18" s="256">
        <v>1</v>
      </c>
      <c r="AP18" s="257">
        <f t="shared" si="3"/>
        <v>1</v>
      </c>
      <c r="AQ18" s="257">
        <f t="shared" si="17"/>
        <v>4</v>
      </c>
      <c r="AR18" s="258">
        <f t="shared" si="4"/>
        <v>8</v>
      </c>
      <c r="AS18" s="244">
        <v>0</v>
      </c>
      <c r="AT18" s="244">
        <v>0</v>
      </c>
      <c r="AU18" s="259">
        <f t="shared" si="5"/>
        <v>0</v>
      </c>
      <c r="AV18" s="260">
        <f t="shared" si="18"/>
        <v>0</v>
      </c>
      <c r="AW18" s="259">
        <f t="shared" si="6"/>
        <v>0</v>
      </c>
      <c r="AX18" s="259">
        <f t="shared" si="7"/>
        <v>0</v>
      </c>
      <c r="AY18" s="261">
        <f t="shared" si="19"/>
        <v>0</v>
      </c>
      <c r="AZ18" s="262">
        <f t="shared" si="8"/>
        <v>0</v>
      </c>
      <c r="BA18" s="263">
        <f t="shared" si="20"/>
        <v>8</v>
      </c>
      <c r="BB18" s="244" t="str">
        <f t="shared" si="9"/>
        <v>D</v>
      </c>
      <c r="BC18" s="179" t="s">
        <v>414</v>
      </c>
    </row>
    <row r="19" spans="1:55" x14ac:dyDescent="0.7">
      <c r="A19" s="243">
        <f>IF(ISBLANK(D19),"",COUNTA($D$7:D19))</f>
        <v>13</v>
      </c>
      <c r="B19" s="244">
        <v>8</v>
      </c>
      <c r="C19" s="245" t="s">
        <v>113</v>
      </c>
      <c r="D19" s="244" t="s">
        <v>21</v>
      </c>
      <c r="E19" s="245" t="s">
        <v>133</v>
      </c>
      <c r="F19" s="244" t="s">
        <v>109</v>
      </c>
      <c r="G19" s="244">
        <v>272</v>
      </c>
      <c r="H19" s="244">
        <v>16</v>
      </c>
      <c r="I19" s="246" t="s">
        <v>323</v>
      </c>
      <c r="J19" s="247">
        <v>75286</v>
      </c>
      <c r="K19" s="445">
        <v>0.6827629036695918</v>
      </c>
      <c r="L19" s="248">
        <v>92122851.819999993</v>
      </c>
      <c r="M19" s="248">
        <v>-42812317.670000002</v>
      </c>
      <c r="N19" s="248">
        <v>38400779.869999997</v>
      </c>
      <c r="O19" s="248">
        <v>147819830.99000001</v>
      </c>
      <c r="P19" s="446">
        <v>1</v>
      </c>
      <c r="Q19" s="249">
        <v>0</v>
      </c>
      <c r="R19" s="249">
        <v>1</v>
      </c>
      <c r="S19" s="250">
        <f t="shared" si="0"/>
        <v>1</v>
      </c>
      <c r="T19" s="251">
        <v>93</v>
      </c>
      <c r="U19" s="252">
        <f t="shared" si="1"/>
        <v>1</v>
      </c>
      <c r="V19" s="251">
        <v>66</v>
      </c>
      <c r="W19" s="253" t="str">
        <f t="shared" si="10"/>
        <v>0</v>
      </c>
      <c r="X19" s="254">
        <f t="shared" si="11"/>
        <v>0</v>
      </c>
      <c r="Y19" s="251">
        <v>53</v>
      </c>
      <c r="Z19" s="249" t="str">
        <f t="shared" si="12"/>
        <v>1</v>
      </c>
      <c r="AA19" s="254">
        <f t="shared" si="13"/>
        <v>0.5</v>
      </c>
      <c r="AB19" s="251">
        <v>61</v>
      </c>
      <c r="AC19" s="250" t="str">
        <f t="shared" si="14"/>
        <v>0</v>
      </c>
      <c r="AD19" s="254">
        <f t="shared" si="2"/>
        <v>1.5</v>
      </c>
      <c r="AE19" s="249">
        <v>0</v>
      </c>
      <c r="AF19" s="249">
        <v>1</v>
      </c>
      <c r="AG19" s="249">
        <v>0.5</v>
      </c>
      <c r="AH19" s="249">
        <v>0.5</v>
      </c>
      <c r="AI19" s="249">
        <v>0</v>
      </c>
      <c r="AJ19" s="249">
        <v>0</v>
      </c>
      <c r="AK19" s="255">
        <f t="shared" si="15"/>
        <v>2</v>
      </c>
      <c r="AL19" s="250">
        <f t="shared" si="16"/>
        <v>2</v>
      </c>
      <c r="AM19" s="250">
        <v>1</v>
      </c>
      <c r="AN19" s="243">
        <v>1</v>
      </c>
      <c r="AO19" s="256">
        <v>1</v>
      </c>
      <c r="AP19" s="257">
        <f t="shared" si="3"/>
        <v>2</v>
      </c>
      <c r="AQ19" s="257">
        <f t="shared" si="17"/>
        <v>5</v>
      </c>
      <c r="AR19" s="258">
        <f t="shared" si="4"/>
        <v>7.5</v>
      </c>
      <c r="AS19" s="244">
        <v>1</v>
      </c>
      <c r="AT19" s="244">
        <v>1</v>
      </c>
      <c r="AU19" s="259">
        <f t="shared" si="5"/>
        <v>1</v>
      </c>
      <c r="AV19" s="260">
        <f t="shared" si="18"/>
        <v>3</v>
      </c>
      <c r="AW19" s="259">
        <f t="shared" si="6"/>
        <v>1</v>
      </c>
      <c r="AX19" s="259">
        <f t="shared" si="7"/>
        <v>0</v>
      </c>
      <c r="AY19" s="261">
        <f t="shared" si="19"/>
        <v>1</v>
      </c>
      <c r="AZ19" s="262">
        <f t="shared" si="8"/>
        <v>4</v>
      </c>
      <c r="BA19" s="263">
        <f t="shared" si="20"/>
        <v>11.5</v>
      </c>
      <c r="BB19" s="244" t="str">
        <f t="shared" si="9"/>
        <v>B</v>
      </c>
      <c r="BC19" s="179" t="s">
        <v>113</v>
      </c>
    </row>
    <row r="20" spans="1:55" x14ac:dyDescent="0.7">
      <c r="A20" s="243">
        <f>IF(ISBLANK(D20),"",COUNTA($D$7:D20))</f>
        <v>14</v>
      </c>
      <c r="B20" s="244">
        <v>8</v>
      </c>
      <c r="C20" s="245" t="s">
        <v>113</v>
      </c>
      <c r="D20" s="244" t="s">
        <v>22</v>
      </c>
      <c r="E20" s="245" t="s">
        <v>134</v>
      </c>
      <c r="F20" s="244" t="s">
        <v>104</v>
      </c>
      <c r="G20" s="244">
        <v>37</v>
      </c>
      <c r="H20" s="244">
        <v>6</v>
      </c>
      <c r="I20" s="246" t="s">
        <v>314</v>
      </c>
      <c r="J20" s="247">
        <v>41251</v>
      </c>
      <c r="K20" s="264">
        <v>1.3630621855679688</v>
      </c>
      <c r="L20" s="248">
        <v>16447950.16</v>
      </c>
      <c r="M20" s="248">
        <v>5506842.0099999961</v>
      </c>
      <c r="N20" s="248">
        <v>-2064361.74</v>
      </c>
      <c r="O20" s="248">
        <v>-6126037.5</v>
      </c>
      <c r="P20" s="446">
        <v>1</v>
      </c>
      <c r="Q20" s="249">
        <v>0</v>
      </c>
      <c r="R20" s="249">
        <v>0</v>
      </c>
      <c r="S20" s="250">
        <f t="shared" si="0"/>
        <v>0</v>
      </c>
      <c r="T20" s="251">
        <v>67</v>
      </c>
      <c r="U20" s="252">
        <f t="shared" si="1"/>
        <v>1</v>
      </c>
      <c r="V20" s="251">
        <v>46</v>
      </c>
      <c r="W20" s="253" t="str">
        <f t="shared" si="10"/>
        <v>1</v>
      </c>
      <c r="X20" s="254">
        <f t="shared" si="11"/>
        <v>0.5</v>
      </c>
      <c r="Y20" s="251">
        <v>45</v>
      </c>
      <c r="Z20" s="249" t="str">
        <f t="shared" si="12"/>
        <v>1</v>
      </c>
      <c r="AA20" s="254">
        <f t="shared" si="13"/>
        <v>0.5</v>
      </c>
      <c r="AB20" s="251">
        <v>50</v>
      </c>
      <c r="AC20" s="250" t="str">
        <f t="shared" si="14"/>
        <v>1</v>
      </c>
      <c r="AD20" s="254">
        <f t="shared" si="2"/>
        <v>3</v>
      </c>
      <c r="AE20" s="249">
        <v>1</v>
      </c>
      <c r="AF20" s="249">
        <v>1</v>
      </c>
      <c r="AG20" s="249">
        <v>0.5</v>
      </c>
      <c r="AH20" s="249">
        <v>0</v>
      </c>
      <c r="AI20" s="249">
        <v>0.5</v>
      </c>
      <c r="AJ20" s="249">
        <v>0</v>
      </c>
      <c r="AK20" s="255">
        <f t="shared" si="15"/>
        <v>3</v>
      </c>
      <c r="AL20" s="250">
        <f t="shared" si="16"/>
        <v>2</v>
      </c>
      <c r="AM20" s="250">
        <v>1</v>
      </c>
      <c r="AN20" s="243">
        <v>1</v>
      </c>
      <c r="AO20" s="256">
        <v>1</v>
      </c>
      <c r="AP20" s="257">
        <f t="shared" si="3"/>
        <v>2</v>
      </c>
      <c r="AQ20" s="257">
        <f t="shared" si="17"/>
        <v>5</v>
      </c>
      <c r="AR20" s="258">
        <f t="shared" si="4"/>
        <v>8</v>
      </c>
      <c r="AS20" s="244">
        <v>0</v>
      </c>
      <c r="AT20" s="244">
        <v>0</v>
      </c>
      <c r="AU20" s="259">
        <f t="shared" si="5"/>
        <v>0</v>
      </c>
      <c r="AV20" s="260">
        <f t="shared" si="18"/>
        <v>0</v>
      </c>
      <c r="AW20" s="259">
        <f t="shared" si="6"/>
        <v>1</v>
      </c>
      <c r="AX20" s="259">
        <f t="shared" si="7"/>
        <v>1</v>
      </c>
      <c r="AY20" s="261">
        <f t="shared" si="19"/>
        <v>2</v>
      </c>
      <c r="AZ20" s="262">
        <f t="shared" si="8"/>
        <v>2</v>
      </c>
      <c r="BA20" s="263">
        <f t="shared" si="20"/>
        <v>10</v>
      </c>
      <c r="BB20" s="244" t="str">
        <f t="shared" si="9"/>
        <v>C</v>
      </c>
      <c r="BC20" s="179" t="s">
        <v>415</v>
      </c>
    </row>
    <row r="21" spans="1:55" x14ac:dyDescent="0.7">
      <c r="A21" s="243">
        <f>IF(ISBLANK(D21),"",COUNTA($D$7:D21))</f>
        <v>15</v>
      </c>
      <c r="B21" s="244">
        <v>8</v>
      </c>
      <c r="C21" s="245" t="s">
        <v>113</v>
      </c>
      <c r="D21" s="244" t="s">
        <v>23</v>
      </c>
      <c r="E21" s="245" t="s">
        <v>135</v>
      </c>
      <c r="F21" s="244" t="s">
        <v>104</v>
      </c>
      <c r="G21" s="244">
        <v>73</v>
      </c>
      <c r="H21" s="244">
        <v>9</v>
      </c>
      <c r="I21" s="246" t="s">
        <v>319</v>
      </c>
      <c r="J21" s="247">
        <v>48522</v>
      </c>
      <c r="K21" s="445">
        <v>0.40988200368142075</v>
      </c>
      <c r="L21" s="248">
        <v>-4613691.82</v>
      </c>
      <c r="M21" s="248">
        <v>-26455312.539999988</v>
      </c>
      <c r="N21" s="248">
        <v>23267684.91</v>
      </c>
      <c r="O21" s="248">
        <v>20597551.66</v>
      </c>
      <c r="P21" s="446">
        <v>4</v>
      </c>
      <c r="Q21" s="249">
        <v>0</v>
      </c>
      <c r="R21" s="249">
        <v>1</v>
      </c>
      <c r="S21" s="250">
        <f t="shared" si="0"/>
        <v>1</v>
      </c>
      <c r="T21" s="251">
        <v>166</v>
      </c>
      <c r="U21" s="252">
        <f t="shared" si="1"/>
        <v>1</v>
      </c>
      <c r="V21" s="251">
        <v>61</v>
      </c>
      <c r="W21" s="253" t="str">
        <f t="shared" si="10"/>
        <v>0</v>
      </c>
      <c r="X21" s="254">
        <f t="shared" si="11"/>
        <v>0</v>
      </c>
      <c r="Y21" s="251">
        <v>36</v>
      </c>
      <c r="Z21" s="249" t="str">
        <f t="shared" si="12"/>
        <v>1</v>
      </c>
      <c r="AA21" s="254">
        <f t="shared" si="13"/>
        <v>0.5</v>
      </c>
      <c r="AB21" s="251">
        <v>53</v>
      </c>
      <c r="AC21" s="250" t="str">
        <f t="shared" si="14"/>
        <v>1</v>
      </c>
      <c r="AD21" s="254">
        <f t="shared" si="2"/>
        <v>2.5</v>
      </c>
      <c r="AE21" s="249">
        <v>1</v>
      </c>
      <c r="AF21" s="249">
        <v>1</v>
      </c>
      <c r="AG21" s="249">
        <v>0.5</v>
      </c>
      <c r="AH21" s="249">
        <v>0.5</v>
      </c>
      <c r="AI21" s="249">
        <v>0</v>
      </c>
      <c r="AJ21" s="249">
        <v>0</v>
      </c>
      <c r="AK21" s="255">
        <f t="shared" si="15"/>
        <v>3</v>
      </c>
      <c r="AL21" s="250">
        <f t="shared" si="16"/>
        <v>2</v>
      </c>
      <c r="AM21" s="250">
        <v>1</v>
      </c>
      <c r="AN21" s="243">
        <v>1</v>
      </c>
      <c r="AO21" s="256">
        <v>1</v>
      </c>
      <c r="AP21" s="257">
        <f t="shared" si="3"/>
        <v>2</v>
      </c>
      <c r="AQ21" s="257">
        <f t="shared" si="17"/>
        <v>5</v>
      </c>
      <c r="AR21" s="258">
        <f t="shared" si="4"/>
        <v>8.5</v>
      </c>
      <c r="AS21" s="244">
        <v>1</v>
      </c>
      <c r="AT21" s="244">
        <v>1</v>
      </c>
      <c r="AU21" s="259">
        <f t="shared" si="5"/>
        <v>1</v>
      </c>
      <c r="AV21" s="260">
        <f t="shared" si="18"/>
        <v>3</v>
      </c>
      <c r="AW21" s="259">
        <f t="shared" si="6"/>
        <v>0</v>
      </c>
      <c r="AX21" s="259">
        <f t="shared" si="7"/>
        <v>0</v>
      </c>
      <c r="AY21" s="261">
        <f t="shared" si="19"/>
        <v>0</v>
      </c>
      <c r="AZ21" s="262">
        <f t="shared" si="8"/>
        <v>3</v>
      </c>
      <c r="BA21" s="263">
        <f t="shared" si="20"/>
        <v>11.5</v>
      </c>
      <c r="BB21" s="244" t="str">
        <f t="shared" si="9"/>
        <v>B</v>
      </c>
      <c r="BC21" s="179" t="s">
        <v>416</v>
      </c>
    </row>
    <row r="22" spans="1:55" x14ac:dyDescent="0.7">
      <c r="A22" s="243">
        <f>IF(ISBLANK(D22),"",COUNTA($D$7:D22))</f>
        <v>16</v>
      </c>
      <c r="B22" s="244">
        <v>8</v>
      </c>
      <c r="C22" s="245" t="s">
        <v>113</v>
      </c>
      <c r="D22" s="244" t="s">
        <v>24</v>
      </c>
      <c r="E22" s="245" t="s">
        <v>136</v>
      </c>
      <c r="F22" s="244" t="s">
        <v>104</v>
      </c>
      <c r="G22" s="244">
        <v>157</v>
      </c>
      <c r="H22" s="244">
        <v>13</v>
      </c>
      <c r="I22" s="246" t="s">
        <v>318</v>
      </c>
      <c r="J22" s="247">
        <v>52869</v>
      </c>
      <c r="K22" s="445">
        <v>0.68463003353355334</v>
      </c>
      <c r="L22" s="248">
        <v>34713054.530000001</v>
      </c>
      <c r="M22" s="248">
        <v>-10766795.469999995</v>
      </c>
      <c r="N22" s="248">
        <v>14925444.039999999</v>
      </c>
      <c r="O22" s="248">
        <v>-1093981.72</v>
      </c>
      <c r="P22" s="446">
        <v>2</v>
      </c>
      <c r="Q22" s="249">
        <v>0</v>
      </c>
      <c r="R22" s="249">
        <v>1</v>
      </c>
      <c r="S22" s="250">
        <f t="shared" si="0"/>
        <v>1</v>
      </c>
      <c r="T22" s="251">
        <v>154</v>
      </c>
      <c r="U22" s="252">
        <f t="shared" si="1"/>
        <v>1</v>
      </c>
      <c r="V22" s="251">
        <v>73</v>
      </c>
      <c r="W22" s="253" t="str">
        <f t="shared" si="10"/>
        <v>0</v>
      </c>
      <c r="X22" s="254">
        <f t="shared" si="11"/>
        <v>0</v>
      </c>
      <c r="Y22" s="251">
        <v>105</v>
      </c>
      <c r="Z22" s="249" t="str">
        <f t="shared" si="12"/>
        <v>0</v>
      </c>
      <c r="AA22" s="254">
        <f t="shared" si="13"/>
        <v>0</v>
      </c>
      <c r="AB22" s="251">
        <v>57</v>
      </c>
      <c r="AC22" s="250" t="str">
        <f t="shared" si="14"/>
        <v>1</v>
      </c>
      <c r="AD22" s="254">
        <f t="shared" si="2"/>
        <v>2</v>
      </c>
      <c r="AE22" s="249">
        <v>1</v>
      </c>
      <c r="AF22" s="249">
        <v>0</v>
      </c>
      <c r="AG22" s="249">
        <v>0.5</v>
      </c>
      <c r="AH22" s="249">
        <v>0.5</v>
      </c>
      <c r="AI22" s="249">
        <v>0.5</v>
      </c>
      <c r="AJ22" s="249">
        <v>0.5</v>
      </c>
      <c r="AK22" s="255">
        <f t="shared" si="15"/>
        <v>3</v>
      </c>
      <c r="AL22" s="250">
        <f t="shared" si="16"/>
        <v>2</v>
      </c>
      <c r="AM22" s="250">
        <v>1</v>
      </c>
      <c r="AN22" s="243">
        <v>0</v>
      </c>
      <c r="AO22" s="256">
        <v>1</v>
      </c>
      <c r="AP22" s="257">
        <f t="shared" si="3"/>
        <v>1</v>
      </c>
      <c r="AQ22" s="257">
        <f t="shared" si="17"/>
        <v>4</v>
      </c>
      <c r="AR22" s="258">
        <f t="shared" si="4"/>
        <v>7</v>
      </c>
      <c r="AS22" s="244">
        <v>1</v>
      </c>
      <c r="AT22" s="244">
        <v>1</v>
      </c>
      <c r="AU22" s="259">
        <f t="shared" si="5"/>
        <v>1</v>
      </c>
      <c r="AV22" s="260">
        <f t="shared" si="18"/>
        <v>3</v>
      </c>
      <c r="AW22" s="259">
        <f t="shared" si="6"/>
        <v>1</v>
      </c>
      <c r="AX22" s="259">
        <f t="shared" si="7"/>
        <v>0</v>
      </c>
      <c r="AY22" s="261">
        <f t="shared" si="19"/>
        <v>1</v>
      </c>
      <c r="AZ22" s="262">
        <f t="shared" si="8"/>
        <v>4</v>
      </c>
      <c r="BA22" s="263">
        <f t="shared" si="20"/>
        <v>11</v>
      </c>
      <c r="BB22" s="244" t="str">
        <f t="shared" si="9"/>
        <v>B</v>
      </c>
      <c r="BC22" s="179" t="s">
        <v>417</v>
      </c>
    </row>
    <row r="23" spans="1:55" x14ac:dyDescent="0.7">
      <c r="A23" s="243">
        <f>IF(ISBLANK(D23),"",COUNTA($D$7:D23))</f>
        <v>17</v>
      </c>
      <c r="B23" s="244">
        <v>8</v>
      </c>
      <c r="C23" s="245" t="s">
        <v>113</v>
      </c>
      <c r="D23" s="244" t="s">
        <v>25</v>
      </c>
      <c r="E23" s="245" t="s">
        <v>137</v>
      </c>
      <c r="F23" s="244" t="s">
        <v>104</v>
      </c>
      <c r="G23" s="244">
        <v>41</v>
      </c>
      <c r="H23" s="244">
        <v>6</v>
      </c>
      <c r="I23" s="246" t="s">
        <v>314</v>
      </c>
      <c r="J23" s="247">
        <v>30357</v>
      </c>
      <c r="K23" s="264">
        <v>1.0035342413012038</v>
      </c>
      <c r="L23" s="248">
        <v>14449704.539999999</v>
      </c>
      <c r="M23" s="248">
        <v>40365.089999999851</v>
      </c>
      <c r="N23" s="248">
        <v>-3550517.59</v>
      </c>
      <c r="O23" s="248">
        <v>-8604638.3000000007</v>
      </c>
      <c r="P23" s="446">
        <v>1</v>
      </c>
      <c r="Q23" s="249">
        <v>1</v>
      </c>
      <c r="R23" s="249">
        <v>1</v>
      </c>
      <c r="S23" s="250">
        <f t="shared" si="0"/>
        <v>2</v>
      </c>
      <c r="T23" s="251">
        <v>104</v>
      </c>
      <c r="U23" s="252">
        <f t="shared" si="1"/>
        <v>0</v>
      </c>
      <c r="V23" s="251">
        <v>62</v>
      </c>
      <c r="W23" s="253" t="str">
        <f t="shared" si="10"/>
        <v>0</v>
      </c>
      <c r="X23" s="254">
        <f t="shared" si="11"/>
        <v>0</v>
      </c>
      <c r="Y23" s="251">
        <v>63</v>
      </c>
      <c r="Z23" s="249" t="str">
        <f t="shared" si="12"/>
        <v>0</v>
      </c>
      <c r="AA23" s="254">
        <f t="shared" si="13"/>
        <v>0</v>
      </c>
      <c r="AB23" s="251">
        <v>47</v>
      </c>
      <c r="AC23" s="250" t="str">
        <f t="shared" si="14"/>
        <v>1</v>
      </c>
      <c r="AD23" s="254">
        <f t="shared" si="2"/>
        <v>1</v>
      </c>
      <c r="AE23" s="249">
        <v>1</v>
      </c>
      <c r="AF23" s="249">
        <v>1</v>
      </c>
      <c r="AG23" s="249">
        <v>0.5</v>
      </c>
      <c r="AH23" s="249">
        <v>0.5</v>
      </c>
      <c r="AI23" s="249">
        <v>0</v>
      </c>
      <c r="AJ23" s="249">
        <v>0.5</v>
      </c>
      <c r="AK23" s="255">
        <f t="shared" si="15"/>
        <v>3.5</v>
      </c>
      <c r="AL23" s="250">
        <f t="shared" si="16"/>
        <v>2</v>
      </c>
      <c r="AM23" s="250">
        <v>1</v>
      </c>
      <c r="AN23" s="243">
        <v>1</v>
      </c>
      <c r="AO23" s="256">
        <v>1</v>
      </c>
      <c r="AP23" s="257">
        <f t="shared" si="3"/>
        <v>2</v>
      </c>
      <c r="AQ23" s="257">
        <f t="shared" si="17"/>
        <v>5</v>
      </c>
      <c r="AR23" s="258">
        <f t="shared" si="4"/>
        <v>8</v>
      </c>
      <c r="AS23" s="244">
        <v>0</v>
      </c>
      <c r="AT23" s="244">
        <v>0</v>
      </c>
      <c r="AU23" s="259">
        <f t="shared" si="5"/>
        <v>0</v>
      </c>
      <c r="AV23" s="260">
        <f t="shared" si="18"/>
        <v>0</v>
      </c>
      <c r="AW23" s="259">
        <f t="shared" si="6"/>
        <v>1</v>
      </c>
      <c r="AX23" s="259">
        <f t="shared" si="7"/>
        <v>1</v>
      </c>
      <c r="AY23" s="261">
        <f t="shared" si="19"/>
        <v>2</v>
      </c>
      <c r="AZ23" s="262">
        <f t="shared" si="8"/>
        <v>2</v>
      </c>
      <c r="BA23" s="263">
        <f t="shared" si="20"/>
        <v>10</v>
      </c>
      <c r="BB23" s="244" t="str">
        <f t="shared" si="9"/>
        <v>C</v>
      </c>
      <c r="BC23" s="179" t="s">
        <v>418</v>
      </c>
    </row>
    <row r="24" spans="1:55" x14ac:dyDescent="0.7">
      <c r="A24" s="243">
        <f>IF(ISBLANK(D24),"",COUNTA($D$7:D24))</f>
        <v>18</v>
      </c>
      <c r="B24" s="244">
        <v>8</v>
      </c>
      <c r="C24" s="245" t="s">
        <v>113</v>
      </c>
      <c r="D24" s="244" t="s">
        <v>26</v>
      </c>
      <c r="E24" s="245" t="s">
        <v>138</v>
      </c>
      <c r="F24" s="244" t="s">
        <v>104</v>
      </c>
      <c r="G24" s="244">
        <v>45</v>
      </c>
      <c r="H24" s="244">
        <v>6</v>
      </c>
      <c r="I24" s="246" t="s">
        <v>314</v>
      </c>
      <c r="J24" s="247">
        <v>30863</v>
      </c>
      <c r="K24" s="264">
        <v>1.1445951240980583</v>
      </c>
      <c r="L24" s="248">
        <v>17687104.199999999</v>
      </c>
      <c r="M24" s="248">
        <v>1821016.4900000002</v>
      </c>
      <c r="N24" s="248">
        <v>-96140.55</v>
      </c>
      <c r="O24" s="248">
        <v>-6363345.4699999997</v>
      </c>
      <c r="P24" s="446">
        <v>1</v>
      </c>
      <c r="Q24" s="249">
        <v>1</v>
      </c>
      <c r="R24" s="249">
        <v>1</v>
      </c>
      <c r="S24" s="250">
        <f t="shared" si="0"/>
        <v>2</v>
      </c>
      <c r="T24" s="251">
        <v>61</v>
      </c>
      <c r="U24" s="252">
        <f t="shared" si="1"/>
        <v>1</v>
      </c>
      <c r="V24" s="251">
        <v>63</v>
      </c>
      <c r="W24" s="253" t="str">
        <f t="shared" si="10"/>
        <v>0</v>
      </c>
      <c r="X24" s="254">
        <f t="shared" si="11"/>
        <v>0</v>
      </c>
      <c r="Y24" s="251">
        <v>80</v>
      </c>
      <c r="Z24" s="249" t="str">
        <f t="shared" si="12"/>
        <v>0</v>
      </c>
      <c r="AA24" s="254">
        <f t="shared" si="13"/>
        <v>0</v>
      </c>
      <c r="AB24" s="251">
        <v>74</v>
      </c>
      <c r="AC24" s="250" t="str">
        <f t="shared" si="14"/>
        <v>0</v>
      </c>
      <c r="AD24" s="254">
        <f t="shared" si="2"/>
        <v>1</v>
      </c>
      <c r="AE24" s="249">
        <v>0</v>
      </c>
      <c r="AF24" s="249">
        <v>1</v>
      </c>
      <c r="AG24" s="249">
        <v>0.5</v>
      </c>
      <c r="AH24" s="249">
        <v>0</v>
      </c>
      <c r="AI24" s="249">
        <v>0.5</v>
      </c>
      <c r="AJ24" s="249">
        <v>0</v>
      </c>
      <c r="AK24" s="255">
        <f t="shared" si="15"/>
        <v>2</v>
      </c>
      <c r="AL24" s="250">
        <f t="shared" si="16"/>
        <v>2</v>
      </c>
      <c r="AM24" s="250">
        <v>1</v>
      </c>
      <c r="AN24" s="243">
        <v>0</v>
      </c>
      <c r="AO24" s="256">
        <v>1</v>
      </c>
      <c r="AP24" s="257">
        <f t="shared" si="3"/>
        <v>1</v>
      </c>
      <c r="AQ24" s="257">
        <f t="shared" si="17"/>
        <v>4</v>
      </c>
      <c r="AR24" s="258">
        <f t="shared" si="4"/>
        <v>7</v>
      </c>
      <c r="AS24" s="244">
        <v>0</v>
      </c>
      <c r="AT24" s="244">
        <v>0</v>
      </c>
      <c r="AU24" s="259">
        <f t="shared" si="5"/>
        <v>0</v>
      </c>
      <c r="AV24" s="260">
        <f t="shared" si="18"/>
        <v>0</v>
      </c>
      <c r="AW24" s="259">
        <f t="shared" si="6"/>
        <v>1</v>
      </c>
      <c r="AX24" s="259">
        <f t="shared" si="7"/>
        <v>1</v>
      </c>
      <c r="AY24" s="261">
        <f t="shared" si="19"/>
        <v>2</v>
      </c>
      <c r="AZ24" s="262">
        <f t="shared" si="8"/>
        <v>2</v>
      </c>
      <c r="BA24" s="263">
        <f t="shared" si="20"/>
        <v>9</v>
      </c>
      <c r="BB24" s="244" t="str">
        <f t="shared" si="9"/>
        <v>C</v>
      </c>
      <c r="BC24" s="179" t="s">
        <v>419</v>
      </c>
    </row>
    <row r="25" spans="1:55" x14ac:dyDescent="0.7">
      <c r="A25" s="243">
        <f>IF(ISBLANK(D25),"",COUNTA($D$7:D25))</f>
        <v>19</v>
      </c>
      <c r="B25" s="244">
        <v>8</v>
      </c>
      <c r="C25" s="245" t="s">
        <v>113</v>
      </c>
      <c r="D25" s="244" t="s">
        <v>27</v>
      </c>
      <c r="E25" s="245" t="s">
        <v>139</v>
      </c>
      <c r="F25" s="244" t="s">
        <v>104</v>
      </c>
      <c r="G25" s="244">
        <v>38</v>
      </c>
      <c r="H25" s="244">
        <v>6</v>
      </c>
      <c r="I25" s="246" t="s">
        <v>314</v>
      </c>
      <c r="J25" s="247">
        <v>31290</v>
      </c>
      <c r="K25" s="445">
        <v>0.69185924182261227</v>
      </c>
      <c r="L25" s="248">
        <v>5995652.8600000003</v>
      </c>
      <c r="M25" s="248">
        <v>-5601264.3400000017</v>
      </c>
      <c r="N25" s="248">
        <v>-480468.24</v>
      </c>
      <c r="O25" s="248">
        <v>-3092915.46</v>
      </c>
      <c r="P25" s="446">
        <v>3</v>
      </c>
      <c r="Q25" s="249">
        <v>1</v>
      </c>
      <c r="R25" s="249">
        <v>0</v>
      </c>
      <c r="S25" s="250">
        <f t="shared" si="0"/>
        <v>1</v>
      </c>
      <c r="T25" s="251">
        <v>90</v>
      </c>
      <c r="U25" s="252">
        <f t="shared" si="1"/>
        <v>1</v>
      </c>
      <c r="V25" s="251">
        <v>67</v>
      </c>
      <c r="W25" s="253" t="str">
        <f t="shared" si="10"/>
        <v>0</v>
      </c>
      <c r="X25" s="254">
        <f t="shared" si="11"/>
        <v>0</v>
      </c>
      <c r="Y25" s="251">
        <v>48</v>
      </c>
      <c r="Z25" s="249" t="str">
        <f t="shared" si="12"/>
        <v>1</v>
      </c>
      <c r="AA25" s="254">
        <f t="shared" si="13"/>
        <v>0.5</v>
      </c>
      <c r="AB25" s="251">
        <v>63</v>
      </c>
      <c r="AC25" s="250" t="str">
        <f t="shared" si="14"/>
        <v>0</v>
      </c>
      <c r="AD25" s="254">
        <f t="shared" si="2"/>
        <v>1.5</v>
      </c>
      <c r="AE25" s="249">
        <v>1</v>
      </c>
      <c r="AF25" s="249">
        <v>1</v>
      </c>
      <c r="AG25" s="249">
        <v>0.5</v>
      </c>
      <c r="AH25" s="249">
        <v>0.5</v>
      </c>
      <c r="AI25" s="249">
        <v>0.5</v>
      </c>
      <c r="AJ25" s="249">
        <v>0.5</v>
      </c>
      <c r="AK25" s="255">
        <f t="shared" si="15"/>
        <v>4</v>
      </c>
      <c r="AL25" s="250">
        <f t="shared" si="16"/>
        <v>2</v>
      </c>
      <c r="AM25" s="250">
        <v>1</v>
      </c>
      <c r="AN25" s="243">
        <v>0</v>
      </c>
      <c r="AO25" s="256">
        <v>1</v>
      </c>
      <c r="AP25" s="257">
        <f t="shared" si="3"/>
        <v>1</v>
      </c>
      <c r="AQ25" s="257">
        <f t="shared" si="17"/>
        <v>4</v>
      </c>
      <c r="AR25" s="258">
        <f t="shared" si="4"/>
        <v>6.5</v>
      </c>
      <c r="AS25" s="244">
        <v>0</v>
      </c>
      <c r="AT25" s="244">
        <v>0</v>
      </c>
      <c r="AU25" s="259">
        <f t="shared" si="5"/>
        <v>0</v>
      </c>
      <c r="AV25" s="260">
        <f t="shared" si="18"/>
        <v>0</v>
      </c>
      <c r="AW25" s="259">
        <f t="shared" si="6"/>
        <v>1</v>
      </c>
      <c r="AX25" s="259">
        <f t="shared" si="7"/>
        <v>0</v>
      </c>
      <c r="AY25" s="261">
        <f t="shared" si="19"/>
        <v>1</v>
      </c>
      <c r="AZ25" s="262">
        <f t="shared" si="8"/>
        <v>1</v>
      </c>
      <c r="BA25" s="263">
        <f t="shared" si="20"/>
        <v>7.5</v>
      </c>
      <c r="BB25" s="244" t="str">
        <f t="shared" si="9"/>
        <v>D</v>
      </c>
      <c r="BC25" s="179" t="s">
        <v>420</v>
      </c>
    </row>
    <row r="26" spans="1:55" x14ac:dyDescent="0.7">
      <c r="A26" s="243">
        <f>IF(ISBLANK(D26),"",COUNTA($D$7:D26))</f>
        <v>20</v>
      </c>
      <c r="B26" s="244">
        <v>8</v>
      </c>
      <c r="C26" s="245" t="s">
        <v>113</v>
      </c>
      <c r="D26" s="244" t="s">
        <v>28</v>
      </c>
      <c r="E26" s="245" t="s">
        <v>140</v>
      </c>
      <c r="F26" s="244" t="s">
        <v>104</v>
      </c>
      <c r="G26" s="244">
        <v>32</v>
      </c>
      <c r="H26" s="244">
        <v>2</v>
      </c>
      <c r="I26" s="246" t="s">
        <v>320</v>
      </c>
      <c r="J26" s="247">
        <v>11249</v>
      </c>
      <c r="K26" s="445">
        <v>0.14430209013198639</v>
      </c>
      <c r="L26" s="248">
        <v>-7233457.0999999996</v>
      </c>
      <c r="M26" s="248">
        <v>-11161360.960000001</v>
      </c>
      <c r="N26" s="248">
        <v>-4246757.62</v>
      </c>
      <c r="O26" s="248">
        <v>-6613496.5999999996</v>
      </c>
      <c r="P26" s="446">
        <v>7</v>
      </c>
      <c r="Q26" s="249">
        <v>1</v>
      </c>
      <c r="R26" s="249">
        <v>1</v>
      </c>
      <c r="S26" s="250">
        <f t="shared" si="0"/>
        <v>2</v>
      </c>
      <c r="T26" s="251">
        <v>318</v>
      </c>
      <c r="U26" s="252">
        <f t="shared" si="1"/>
        <v>0</v>
      </c>
      <c r="V26" s="251">
        <v>52</v>
      </c>
      <c r="W26" s="253" t="str">
        <f t="shared" si="10"/>
        <v>1</v>
      </c>
      <c r="X26" s="254">
        <f t="shared" si="11"/>
        <v>0.5</v>
      </c>
      <c r="Y26" s="251">
        <v>44</v>
      </c>
      <c r="Z26" s="249" t="str">
        <f t="shared" si="12"/>
        <v>1</v>
      </c>
      <c r="AA26" s="254">
        <f t="shared" si="13"/>
        <v>0.5</v>
      </c>
      <c r="AB26" s="251">
        <v>48</v>
      </c>
      <c r="AC26" s="250" t="str">
        <f t="shared" si="14"/>
        <v>1</v>
      </c>
      <c r="AD26" s="254">
        <f t="shared" si="2"/>
        <v>2</v>
      </c>
      <c r="AE26" s="249">
        <v>0</v>
      </c>
      <c r="AF26" s="249">
        <v>1</v>
      </c>
      <c r="AG26" s="249">
        <v>0</v>
      </c>
      <c r="AH26" s="249">
        <v>0.5</v>
      </c>
      <c r="AI26" s="249">
        <v>0</v>
      </c>
      <c r="AJ26" s="249">
        <v>0</v>
      </c>
      <c r="AK26" s="255">
        <f t="shared" si="15"/>
        <v>1.5</v>
      </c>
      <c r="AL26" s="250">
        <f t="shared" si="16"/>
        <v>1.5</v>
      </c>
      <c r="AM26" s="250">
        <v>1</v>
      </c>
      <c r="AN26" s="243">
        <v>0</v>
      </c>
      <c r="AO26" s="256">
        <v>0</v>
      </c>
      <c r="AP26" s="257">
        <f t="shared" si="3"/>
        <v>0</v>
      </c>
      <c r="AQ26" s="257">
        <f t="shared" si="17"/>
        <v>2.5</v>
      </c>
      <c r="AR26" s="258">
        <f t="shared" si="4"/>
        <v>6.5</v>
      </c>
      <c r="AS26" s="244">
        <v>0</v>
      </c>
      <c r="AT26" s="244">
        <v>0</v>
      </c>
      <c r="AU26" s="259">
        <f t="shared" si="5"/>
        <v>0</v>
      </c>
      <c r="AV26" s="260">
        <f t="shared" si="18"/>
        <v>0</v>
      </c>
      <c r="AW26" s="259">
        <f t="shared" si="6"/>
        <v>0</v>
      </c>
      <c r="AX26" s="259">
        <f t="shared" si="7"/>
        <v>0</v>
      </c>
      <c r="AY26" s="261">
        <f t="shared" si="19"/>
        <v>0</v>
      </c>
      <c r="AZ26" s="262">
        <f t="shared" si="8"/>
        <v>0</v>
      </c>
      <c r="BA26" s="263">
        <f t="shared" si="20"/>
        <v>6.5</v>
      </c>
      <c r="BB26" s="244" t="str">
        <f t="shared" si="9"/>
        <v>F</v>
      </c>
      <c r="BC26" s="179" t="s">
        <v>421</v>
      </c>
    </row>
    <row r="27" spans="1:55" x14ac:dyDescent="0.7">
      <c r="A27" s="243">
        <f>IF(ISBLANK(D27),"",COUNTA($D$7:D27))</f>
        <v>21</v>
      </c>
      <c r="B27" s="244">
        <v>8</v>
      </c>
      <c r="C27" s="245" t="s">
        <v>114</v>
      </c>
      <c r="D27" s="244" t="s">
        <v>29</v>
      </c>
      <c r="E27" s="245" t="s">
        <v>141</v>
      </c>
      <c r="F27" s="244" t="s">
        <v>109</v>
      </c>
      <c r="G27" s="244">
        <v>548</v>
      </c>
      <c r="H27" s="244">
        <v>17</v>
      </c>
      <c r="I27" s="246" t="s">
        <v>322</v>
      </c>
      <c r="J27" s="247">
        <v>91973</v>
      </c>
      <c r="K27" s="445">
        <v>0.71793469896655115</v>
      </c>
      <c r="L27" s="248">
        <v>243273512.59999999</v>
      </c>
      <c r="M27" s="248">
        <v>-67080431.770000041</v>
      </c>
      <c r="N27" s="248">
        <v>82866263.010000005</v>
      </c>
      <c r="O27" s="248">
        <v>-20426721.399999999</v>
      </c>
      <c r="P27" s="446">
        <v>2</v>
      </c>
      <c r="Q27" s="249">
        <v>0</v>
      </c>
      <c r="R27" s="249">
        <v>1</v>
      </c>
      <c r="S27" s="250">
        <f t="shared" si="0"/>
        <v>1</v>
      </c>
      <c r="T27" s="251">
        <v>133</v>
      </c>
      <c r="U27" s="252">
        <f t="shared" si="1"/>
        <v>1</v>
      </c>
      <c r="V27" s="251">
        <v>86</v>
      </c>
      <c r="W27" s="253" t="str">
        <f t="shared" si="10"/>
        <v>0</v>
      </c>
      <c r="X27" s="254">
        <f t="shared" si="11"/>
        <v>0</v>
      </c>
      <c r="Y27" s="251">
        <v>45</v>
      </c>
      <c r="Z27" s="249" t="str">
        <f t="shared" si="12"/>
        <v>1</v>
      </c>
      <c r="AA27" s="254">
        <f t="shared" si="13"/>
        <v>0.5</v>
      </c>
      <c r="AB27" s="251">
        <v>47</v>
      </c>
      <c r="AC27" s="250" t="str">
        <f t="shared" si="14"/>
        <v>1</v>
      </c>
      <c r="AD27" s="254">
        <f t="shared" si="2"/>
        <v>2.5</v>
      </c>
      <c r="AE27" s="249">
        <v>0</v>
      </c>
      <c r="AF27" s="249">
        <v>1</v>
      </c>
      <c r="AG27" s="249">
        <v>0.5</v>
      </c>
      <c r="AH27" s="249">
        <v>0.5</v>
      </c>
      <c r="AI27" s="249">
        <v>0.5</v>
      </c>
      <c r="AJ27" s="249">
        <v>0</v>
      </c>
      <c r="AK27" s="255">
        <f t="shared" si="15"/>
        <v>2.5</v>
      </c>
      <c r="AL27" s="250">
        <f t="shared" si="16"/>
        <v>2</v>
      </c>
      <c r="AM27" s="250">
        <v>1</v>
      </c>
      <c r="AN27" s="243">
        <v>1</v>
      </c>
      <c r="AO27" s="256">
        <v>1</v>
      </c>
      <c r="AP27" s="257">
        <f t="shared" si="3"/>
        <v>2</v>
      </c>
      <c r="AQ27" s="257">
        <f t="shared" si="17"/>
        <v>5</v>
      </c>
      <c r="AR27" s="258">
        <f t="shared" si="4"/>
        <v>8.5</v>
      </c>
      <c r="AS27" s="244">
        <v>1</v>
      </c>
      <c r="AT27" s="244">
        <v>0</v>
      </c>
      <c r="AU27" s="259">
        <f t="shared" si="5"/>
        <v>1</v>
      </c>
      <c r="AV27" s="260">
        <f t="shared" si="18"/>
        <v>2</v>
      </c>
      <c r="AW27" s="259">
        <f t="shared" si="6"/>
        <v>1</v>
      </c>
      <c r="AX27" s="259">
        <f t="shared" si="7"/>
        <v>0</v>
      </c>
      <c r="AY27" s="261">
        <f t="shared" si="19"/>
        <v>1</v>
      </c>
      <c r="AZ27" s="262">
        <f t="shared" si="8"/>
        <v>3</v>
      </c>
      <c r="BA27" s="263">
        <f t="shared" si="20"/>
        <v>11.5</v>
      </c>
      <c r="BB27" s="244" t="str">
        <f t="shared" si="9"/>
        <v>B</v>
      </c>
      <c r="BC27" s="179" t="s">
        <v>114</v>
      </c>
    </row>
    <row r="28" spans="1:55" x14ac:dyDescent="0.7">
      <c r="A28" s="243">
        <f>IF(ISBLANK(D28),"",COUNTA($D$7:D28))</f>
        <v>22</v>
      </c>
      <c r="B28" s="244">
        <v>8</v>
      </c>
      <c r="C28" s="245" t="s">
        <v>114</v>
      </c>
      <c r="D28" s="244" t="s">
        <v>30</v>
      </c>
      <c r="E28" s="245" t="s">
        <v>142</v>
      </c>
      <c r="F28" s="244" t="s">
        <v>104</v>
      </c>
      <c r="G28" s="244">
        <v>30</v>
      </c>
      <c r="H28" s="244">
        <v>5</v>
      </c>
      <c r="I28" s="246" t="s">
        <v>316</v>
      </c>
      <c r="J28" s="247">
        <v>21702</v>
      </c>
      <c r="K28" s="264">
        <v>3.2778431258877783</v>
      </c>
      <c r="L28" s="248">
        <v>33997543.289999999</v>
      </c>
      <c r="M28" s="248">
        <v>22631741.510000002</v>
      </c>
      <c r="N28" s="248">
        <v>9768152.0199999996</v>
      </c>
      <c r="O28" s="248">
        <v>1115800.77</v>
      </c>
      <c r="P28" s="446">
        <v>0</v>
      </c>
      <c r="Q28" s="249">
        <v>1</v>
      </c>
      <c r="R28" s="249">
        <v>1</v>
      </c>
      <c r="S28" s="250">
        <f t="shared" ref="S28:S91" si="21">SUM(Q28+R28)</f>
        <v>2</v>
      </c>
      <c r="T28" s="251">
        <v>126</v>
      </c>
      <c r="U28" s="252">
        <f t="shared" si="1"/>
        <v>0</v>
      </c>
      <c r="V28" s="251">
        <v>23</v>
      </c>
      <c r="W28" s="253" t="str">
        <f t="shared" si="10"/>
        <v>1</v>
      </c>
      <c r="X28" s="254">
        <f t="shared" si="11"/>
        <v>0.5</v>
      </c>
      <c r="Y28" s="251">
        <v>53</v>
      </c>
      <c r="Z28" s="249" t="str">
        <f t="shared" si="12"/>
        <v>1</v>
      </c>
      <c r="AA28" s="254">
        <f t="shared" si="13"/>
        <v>0.5</v>
      </c>
      <c r="AB28" s="251">
        <v>40</v>
      </c>
      <c r="AC28" s="250" t="str">
        <f t="shared" si="14"/>
        <v>1</v>
      </c>
      <c r="AD28" s="254">
        <f t="shared" si="2"/>
        <v>2</v>
      </c>
      <c r="AE28" s="249">
        <v>1</v>
      </c>
      <c r="AF28" s="249">
        <v>1</v>
      </c>
      <c r="AG28" s="249">
        <v>0.5</v>
      </c>
      <c r="AH28" s="249">
        <v>0</v>
      </c>
      <c r="AI28" s="249">
        <v>0</v>
      </c>
      <c r="AJ28" s="249">
        <v>0</v>
      </c>
      <c r="AK28" s="255">
        <f t="shared" ref="AK28:AK59" si="22">SUM(AE28+AF28+AG28+AH28+AI28+AJ28)</f>
        <v>2.5</v>
      </c>
      <c r="AL28" s="250">
        <f t="shared" ref="AL28:AL91" si="23">IF(AK28&gt;=2,2,AK28)</f>
        <v>2</v>
      </c>
      <c r="AM28" s="250">
        <v>1</v>
      </c>
      <c r="AN28" s="243">
        <v>1</v>
      </c>
      <c r="AO28" s="256">
        <v>1</v>
      </c>
      <c r="AP28" s="257">
        <f t="shared" ref="AP28:AP91" si="24">AN28+AO28</f>
        <v>2</v>
      </c>
      <c r="AQ28" s="257">
        <f t="shared" si="17"/>
        <v>5</v>
      </c>
      <c r="AR28" s="258">
        <f t="shared" si="4"/>
        <v>9</v>
      </c>
      <c r="AS28" s="244">
        <v>1</v>
      </c>
      <c r="AT28" s="244">
        <v>1</v>
      </c>
      <c r="AU28" s="259">
        <f t="shared" si="5"/>
        <v>1</v>
      </c>
      <c r="AV28" s="260">
        <f t="shared" ref="AV28:AV91" si="25">SUM(AS28:AU28)</f>
        <v>3</v>
      </c>
      <c r="AW28" s="259">
        <f t="shared" si="6"/>
        <v>1</v>
      </c>
      <c r="AX28" s="259">
        <f t="shared" si="7"/>
        <v>1</v>
      </c>
      <c r="AY28" s="261">
        <f t="shared" ref="AY28:AY91" si="26">SUM(AW28:AX28)</f>
        <v>2</v>
      </c>
      <c r="AZ28" s="262">
        <f t="shared" ref="AZ28:AZ91" si="27">SUM(AY28,AV28)</f>
        <v>5</v>
      </c>
      <c r="BA28" s="263">
        <f t="shared" ref="BA28:BA91" si="28">SUM(AR28,AZ28)</f>
        <v>14</v>
      </c>
      <c r="BB28" s="244" t="str">
        <f t="shared" ref="BB28:BB91" si="29">IF(BA28&lt;7.5,"F",IF(BA28&lt;9,"D",IF(BA28&lt;10.5,"C",IF(BA28&lt;12,"B","A"))))</f>
        <v>A</v>
      </c>
      <c r="BC28" s="179" t="s">
        <v>422</v>
      </c>
    </row>
    <row r="29" spans="1:55" x14ac:dyDescent="0.7">
      <c r="A29" s="243">
        <f>IF(ISBLANK(D29),"",COUNTA($D$7:D29))</f>
        <v>23</v>
      </c>
      <c r="B29" s="244">
        <v>8</v>
      </c>
      <c r="C29" s="245" t="s">
        <v>114</v>
      </c>
      <c r="D29" s="244" t="s">
        <v>31</v>
      </c>
      <c r="E29" s="245" t="s">
        <v>143</v>
      </c>
      <c r="F29" s="244" t="s">
        <v>104</v>
      </c>
      <c r="G29" s="244">
        <v>59</v>
      </c>
      <c r="H29" s="244">
        <v>9</v>
      </c>
      <c r="I29" s="246" t="s">
        <v>319</v>
      </c>
      <c r="J29" s="247">
        <v>47311</v>
      </c>
      <c r="K29" s="445">
        <v>0.31809666748564031</v>
      </c>
      <c r="L29" s="248">
        <v>1541514.07</v>
      </c>
      <c r="M29" s="248">
        <v>-31557149.139999993</v>
      </c>
      <c r="N29" s="248">
        <v>18760008.809999999</v>
      </c>
      <c r="O29" s="248">
        <v>7990146.5199999996</v>
      </c>
      <c r="P29" s="446">
        <v>3</v>
      </c>
      <c r="Q29" s="249">
        <v>0</v>
      </c>
      <c r="R29" s="249">
        <v>1</v>
      </c>
      <c r="S29" s="250">
        <f t="shared" si="21"/>
        <v>1</v>
      </c>
      <c r="T29" s="251">
        <v>310</v>
      </c>
      <c r="U29" s="252">
        <f t="shared" si="1"/>
        <v>0</v>
      </c>
      <c r="V29" s="251">
        <v>53</v>
      </c>
      <c r="W29" s="253" t="str">
        <f t="shared" si="10"/>
        <v>1</v>
      </c>
      <c r="X29" s="254">
        <f t="shared" si="11"/>
        <v>0.5</v>
      </c>
      <c r="Y29" s="251">
        <v>47</v>
      </c>
      <c r="Z29" s="249" t="str">
        <f t="shared" si="12"/>
        <v>1</v>
      </c>
      <c r="AA29" s="254">
        <f t="shared" si="13"/>
        <v>0.5</v>
      </c>
      <c r="AB29" s="251">
        <v>48</v>
      </c>
      <c r="AC29" s="250" t="str">
        <f t="shared" si="14"/>
        <v>1</v>
      </c>
      <c r="AD29" s="254">
        <f t="shared" si="2"/>
        <v>2</v>
      </c>
      <c r="AE29" s="249">
        <v>1</v>
      </c>
      <c r="AF29" s="249">
        <v>1</v>
      </c>
      <c r="AG29" s="249">
        <v>0</v>
      </c>
      <c r="AH29" s="249">
        <v>0</v>
      </c>
      <c r="AI29" s="249">
        <v>0</v>
      </c>
      <c r="AJ29" s="249">
        <v>0</v>
      </c>
      <c r="AK29" s="255">
        <f t="shared" si="22"/>
        <v>2</v>
      </c>
      <c r="AL29" s="250">
        <f t="shared" si="23"/>
        <v>2</v>
      </c>
      <c r="AM29" s="250">
        <v>1</v>
      </c>
      <c r="AN29" s="243">
        <v>1</v>
      </c>
      <c r="AO29" s="256">
        <v>1</v>
      </c>
      <c r="AP29" s="257">
        <f t="shared" si="24"/>
        <v>2</v>
      </c>
      <c r="AQ29" s="257">
        <f t="shared" si="17"/>
        <v>5</v>
      </c>
      <c r="AR29" s="258">
        <f t="shared" si="4"/>
        <v>8</v>
      </c>
      <c r="AS29" s="244">
        <v>1</v>
      </c>
      <c r="AT29" s="244">
        <v>1</v>
      </c>
      <c r="AU29" s="259">
        <f t="shared" si="5"/>
        <v>1</v>
      </c>
      <c r="AV29" s="260">
        <f t="shared" si="25"/>
        <v>3</v>
      </c>
      <c r="AW29" s="259">
        <f t="shared" si="6"/>
        <v>1</v>
      </c>
      <c r="AX29" s="259">
        <f t="shared" si="7"/>
        <v>0</v>
      </c>
      <c r="AY29" s="261">
        <f t="shared" si="26"/>
        <v>1</v>
      </c>
      <c r="AZ29" s="262">
        <f t="shared" si="27"/>
        <v>4</v>
      </c>
      <c r="BA29" s="263">
        <f t="shared" si="28"/>
        <v>12</v>
      </c>
      <c r="BB29" s="244" t="str">
        <f t="shared" si="29"/>
        <v>A</v>
      </c>
      <c r="BC29" s="179" t="s">
        <v>423</v>
      </c>
    </row>
    <row r="30" spans="1:55" x14ac:dyDescent="0.7">
      <c r="A30" s="243">
        <f>IF(ISBLANK(D30),"",COUNTA($D$7:D30))</f>
        <v>24</v>
      </c>
      <c r="B30" s="244">
        <v>8</v>
      </c>
      <c r="C30" s="245" t="s">
        <v>114</v>
      </c>
      <c r="D30" s="244" t="s">
        <v>32</v>
      </c>
      <c r="E30" s="245" t="s">
        <v>144</v>
      </c>
      <c r="F30" s="244" t="s">
        <v>104</v>
      </c>
      <c r="G30" s="244">
        <v>34</v>
      </c>
      <c r="H30" s="244">
        <v>6</v>
      </c>
      <c r="I30" s="246" t="s">
        <v>314</v>
      </c>
      <c r="J30" s="247">
        <v>34991</v>
      </c>
      <c r="K30" s="445">
        <v>0.5578865100055399</v>
      </c>
      <c r="L30" s="248">
        <v>12173685.27</v>
      </c>
      <c r="M30" s="248">
        <v>-9290838.3899999969</v>
      </c>
      <c r="N30" s="248">
        <v>8931205.0899999999</v>
      </c>
      <c r="O30" s="248">
        <v>2108247.91</v>
      </c>
      <c r="P30" s="446">
        <v>1</v>
      </c>
      <c r="Q30" s="249">
        <v>1</v>
      </c>
      <c r="R30" s="249">
        <v>1</v>
      </c>
      <c r="S30" s="250">
        <f t="shared" si="21"/>
        <v>2</v>
      </c>
      <c r="T30" s="251">
        <v>139</v>
      </c>
      <c r="U30" s="252">
        <f t="shared" si="1"/>
        <v>1</v>
      </c>
      <c r="V30" s="251">
        <v>36</v>
      </c>
      <c r="W30" s="253" t="str">
        <f t="shared" si="10"/>
        <v>1</v>
      </c>
      <c r="X30" s="254">
        <f t="shared" si="11"/>
        <v>0.5</v>
      </c>
      <c r="Y30" s="251">
        <v>87</v>
      </c>
      <c r="Z30" s="249" t="str">
        <f t="shared" si="12"/>
        <v>0</v>
      </c>
      <c r="AA30" s="254">
        <f t="shared" si="13"/>
        <v>0</v>
      </c>
      <c r="AB30" s="251">
        <v>71</v>
      </c>
      <c r="AC30" s="250" t="str">
        <f t="shared" si="14"/>
        <v>0</v>
      </c>
      <c r="AD30" s="254">
        <f t="shared" si="2"/>
        <v>1.5</v>
      </c>
      <c r="AE30" s="249">
        <v>1</v>
      </c>
      <c r="AF30" s="249">
        <v>1</v>
      </c>
      <c r="AG30" s="249">
        <v>0.5</v>
      </c>
      <c r="AH30" s="249">
        <v>0.5</v>
      </c>
      <c r="AI30" s="249">
        <v>0</v>
      </c>
      <c r="AJ30" s="249">
        <v>0</v>
      </c>
      <c r="AK30" s="255">
        <f t="shared" si="22"/>
        <v>3</v>
      </c>
      <c r="AL30" s="250">
        <f t="shared" si="23"/>
        <v>2</v>
      </c>
      <c r="AM30" s="250">
        <v>1</v>
      </c>
      <c r="AN30" s="243">
        <v>1</v>
      </c>
      <c r="AO30" s="256">
        <v>1</v>
      </c>
      <c r="AP30" s="257">
        <f t="shared" si="24"/>
        <v>2</v>
      </c>
      <c r="AQ30" s="257">
        <f t="shared" si="17"/>
        <v>5</v>
      </c>
      <c r="AR30" s="258">
        <f t="shared" si="4"/>
        <v>8.5</v>
      </c>
      <c r="AS30" s="244">
        <v>1</v>
      </c>
      <c r="AT30" s="244">
        <v>1</v>
      </c>
      <c r="AU30" s="259">
        <f t="shared" si="5"/>
        <v>1</v>
      </c>
      <c r="AV30" s="260">
        <f t="shared" si="25"/>
        <v>3</v>
      </c>
      <c r="AW30" s="259">
        <f t="shared" si="6"/>
        <v>1</v>
      </c>
      <c r="AX30" s="259">
        <f t="shared" si="7"/>
        <v>0</v>
      </c>
      <c r="AY30" s="261">
        <f t="shared" si="26"/>
        <v>1</v>
      </c>
      <c r="AZ30" s="262">
        <f t="shared" si="27"/>
        <v>4</v>
      </c>
      <c r="BA30" s="263">
        <f t="shared" si="28"/>
        <v>12.5</v>
      </c>
      <c r="BB30" s="244" t="str">
        <f t="shared" si="29"/>
        <v>A</v>
      </c>
      <c r="BC30" s="179" t="s">
        <v>424</v>
      </c>
    </row>
    <row r="31" spans="1:55" x14ac:dyDescent="0.7">
      <c r="A31" s="243">
        <f>IF(ISBLANK(D31),"",COUNTA($D$7:D31))</f>
        <v>25</v>
      </c>
      <c r="B31" s="244">
        <v>8</v>
      </c>
      <c r="C31" s="245" t="s">
        <v>114</v>
      </c>
      <c r="D31" s="244" t="s">
        <v>33</v>
      </c>
      <c r="E31" s="245" t="s">
        <v>145</v>
      </c>
      <c r="F31" s="244" t="s">
        <v>104</v>
      </c>
      <c r="G31" s="244">
        <v>20</v>
      </c>
      <c r="H31" s="244">
        <v>2</v>
      </c>
      <c r="I31" s="246" t="s">
        <v>320</v>
      </c>
      <c r="J31" s="247">
        <v>8712</v>
      </c>
      <c r="K31" s="445">
        <v>9.5186591172735091E-2</v>
      </c>
      <c r="L31" s="248">
        <v>-8290092.8300000001</v>
      </c>
      <c r="M31" s="248">
        <v>-13200758.67</v>
      </c>
      <c r="N31" s="248">
        <v>-3375882.67</v>
      </c>
      <c r="O31" s="248">
        <v>-7365529.8899999997</v>
      </c>
      <c r="P31" s="446">
        <v>7</v>
      </c>
      <c r="Q31" s="249">
        <v>0</v>
      </c>
      <c r="R31" s="249">
        <v>1</v>
      </c>
      <c r="S31" s="250">
        <f t="shared" si="21"/>
        <v>1</v>
      </c>
      <c r="T31" s="251">
        <v>303</v>
      </c>
      <c r="U31" s="252">
        <f t="shared" si="1"/>
        <v>0</v>
      </c>
      <c r="V31" s="251">
        <v>28</v>
      </c>
      <c r="W31" s="253" t="str">
        <f t="shared" si="10"/>
        <v>1</v>
      </c>
      <c r="X31" s="254">
        <f t="shared" si="11"/>
        <v>0.5</v>
      </c>
      <c r="Y31" s="251">
        <v>46</v>
      </c>
      <c r="Z31" s="249" t="str">
        <f t="shared" si="12"/>
        <v>1</v>
      </c>
      <c r="AA31" s="254">
        <f t="shared" si="13"/>
        <v>0.5</v>
      </c>
      <c r="AB31" s="251">
        <v>65</v>
      </c>
      <c r="AC31" s="250" t="str">
        <f t="shared" si="14"/>
        <v>0</v>
      </c>
      <c r="AD31" s="254">
        <f t="shared" si="2"/>
        <v>1</v>
      </c>
      <c r="AE31" s="249">
        <v>0</v>
      </c>
      <c r="AF31" s="249">
        <v>1</v>
      </c>
      <c r="AG31" s="249">
        <v>0</v>
      </c>
      <c r="AH31" s="249">
        <v>0</v>
      </c>
      <c r="AI31" s="249">
        <v>0</v>
      </c>
      <c r="AJ31" s="249">
        <v>0</v>
      </c>
      <c r="AK31" s="255">
        <f t="shared" si="22"/>
        <v>1</v>
      </c>
      <c r="AL31" s="250">
        <f t="shared" si="23"/>
        <v>1</v>
      </c>
      <c r="AM31" s="250">
        <v>1</v>
      </c>
      <c r="AN31" s="243">
        <v>0</v>
      </c>
      <c r="AO31" s="256">
        <v>1</v>
      </c>
      <c r="AP31" s="257">
        <f t="shared" si="24"/>
        <v>1</v>
      </c>
      <c r="AQ31" s="257">
        <f t="shared" si="17"/>
        <v>3</v>
      </c>
      <c r="AR31" s="258">
        <f t="shared" si="4"/>
        <v>5</v>
      </c>
      <c r="AS31" s="244">
        <v>0</v>
      </c>
      <c r="AT31" s="244">
        <v>0</v>
      </c>
      <c r="AU31" s="259">
        <f t="shared" si="5"/>
        <v>0</v>
      </c>
      <c r="AV31" s="260">
        <f t="shared" si="25"/>
        <v>0</v>
      </c>
      <c r="AW31" s="259">
        <f t="shared" si="6"/>
        <v>0</v>
      </c>
      <c r="AX31" s="259">
        <f t="shared" si="7"/>
        <v>0</v>
      </c>
      <c r="AY31" s="261">
        <f t="shared" si="26"/>
        <v>0</v>
      </c>
      <c r="AZ31" s="262">
        <f t="shared" si="27"/>
        <v>0</v>
      </c>
      <c r="BA31" s="263">
        <f t="shared" si="28"/>
        <v>5</v>
      </c>
      <c r="BB31" s="244" t="str">
        <f t="shared" si="29"/>
        <v>F</v>
      </c>
      <c r="BC31" s="179" t="s">
        <v>425</v>
      </c>
    </row>
    <row r="32" spans="1:55" x14ac:dyDescent="0.7">
      <c r="A32" s="243">
        <f>IF(ISBLANK(D32),"",COUNTA($D$7:D32))</f>
        <v>26</v>
      </c>
      <c r="B32" s="244">
        <v>8</v>
      </c>
      <c r="C32" s="245" t="s">
        <v>114</v>
      </c>
      <c r="D32" s="244" t="s">
        <v>34</v>
      </c>
      <c r="E32" s="245" t="s">
        <v>146</v>
      </c>
      <c r="F32" s="244" t="s">
        <v>104</v>
      </c>
      <c r="G32" s="244">
        <v>30</v>
      </c>
      <c r="H32" s="244">
        <v>5</v>
      </c>
      <c r="I32" s="246" t="s">
        <v>316</v>
      </c>
      <c r="J32" s="247">
        <v>17905</v>
      </c>
      <c r="K32" s="264">
        <v>0.88258380827533744</v>
      </c>
      <c r="L32" s="248">
        <v>10410923.550000001</v>
      </c>
      <c r="M32" s="248">
        <v>-1096747.1699999981</v>
      </c>
      <c r="N32" s="248">
        <v>3124831.37</v>
      </c>
      <c r="O32" s="248">
        <v>800650.21</v>
      </c>
      <c r="P32" s="446">
        <v>0</v>
      </c>
      <c r="Q32" s="249">
        <v>0</v>
      </c>
      <c r="R32" s="249">
        <v>1</v>
      </c>
      <c r="S32" s="250">
        <f t="shared" si="21"/>
        <v>1</v>
      </c>
      <c r="T32" s="251">
        <v>138</v>
      </c>
      <c r="U32" s="252">
        <f t="shared" si="1"/>
        <v>0</v>
      </c>
      <c r="V32" s="251">
        <v>18</v>
      </c>
      <c r="W32" s="253" t="str">
        <f t="shared" si="10"/>
        <v>1</v>
      </c>
      <c r="X32" s="254">
        <f t="shared" si="11"/>
        <v>0.5</v>
      </c>
      <c r="Y32" s="251">
        <v>41</v>
      </c>
      <c r="Z32" s="249" t="str">
        <f t="shared" si="12"/>
        <v>1</v>
      </c>
      <c r="AA32" s="254">
        <f t="shared" si="13"/>
        <v>0.5</v>
      </c>
      <c r="AB32" s="251">
        <v>61</v>
      </c>
      <c r="AC32" s="250" t="str">
        <f t="shared" si="14"/>
        <v>0</v>
      </c>
      <c r="AD32" s="254">
        <f t="shared" si="2"/>
        <v>1</v>
      </c>
      <c r="AE32" s="249">
        <v>1</v>
      </c>
      <c r="AF32" s="249">
        <v>1</v>
      </c>
      <c r="AG32" s="249">
        <v>0.5</v>
      </c>
      <c r="AH32" s="249">
        <v>0.5</v>
      </c>
      <c r="AI32" s="249">
        <v>0.5</v>
      </c>
      <c r="AJ32" s="249">
        <v>0.5</v>
      </c>
      <c r="AK32" s="255">
        <f t="shared" si="22"/>
        <v>4</v>
      </c>
      <c r="AL32" s="250">
        <f t="shared" si="23"/>
        <v>2</v>
      </c>
      <c r="AM32" s="250">
        <v>1</v>
      </c>
      <c r="AN32" s="243">
        <v>0</v>
      </c>
      <c r="AO32" s="256">
        <v>1</v>
      </c>
      <c r="AP32" s="257">
        <f t="shared" si="24"/>
        <v>1</v>
      </c>
      <c r="AQ32" s="257">
        <f t="shared" si="17"/>
        <v>4</v>
      </c>
      <c r="AR32" s="258">
        <f t="shared" si="4"/>
        <v>6</v>
      </c>
      <c r="AS32" s="244">
        <v>1</v>
      </c>
      <c r="AT32" s="244">
        <v>1</v>
      </c>
      <c r="AU32" s="259">
        <f t="shared" si="5"/>
        <v>1</v>
      </c>
      <c r="AV32" s="260">
        <f t="shared" si="25"/>
        <v>3</v>
      </c>
      <c r="AW32" s="259">
        <f t="shared" si="6"/>
        <v>1</v>
      </c>
      <c r="AX32" s="259">
        <f t="shared" si="7"/>
        <v>1</v>
      </c>
      <c r="AY32" s="261">
        <f t="shared" si="26"/>
        <v>2</v>
      </c>
      <c r="AZ32" s="262">
        <f t="shared" si="27"/>
        <v>5</v>
      </c>
      <c r="BA32" s="263">
        <f t="shared" si="28"/>
        <v>11</v>
      </c>
      <c r="BB32" s="244" t="str">
        <f t="shared" si="29"/>
        <v>B</v>
      </c>
      <c r="BC32" s="179" t="s">
        <v>426</v>
      </c>
    </row>
    <row r="33" spans="1:55" x14ac:dyDescent="0.7">
      <c r="A33" s="243">
        <f>IF(ISBLANK(D33),"",COUNTA($D$7:D33))</f>
        <v>27</v>
      </c>
      <c r="B33" s="244">
        <v>8</v>
      </c>
      <c r="C33" s="245" t="s">
        <v>114</v>
      </c>
      <c r="D33" s="244" t="s">
        <v>35</v>
      </c>
      <c r="E33" s="245" t="s">
        <v>147</v>
      </c>
      <c r="F33" s="244" t="s">
        <v>104</v>
      </c>
      <c r="G33" s="244">
        <v>35</v>
      </c>
      <c r="H33" s="244">
        <v>5</v>
      </c>
      <c r="I33" s="246" t="s">
        <v>316</v>
      </c>
      <c r="J33" s="247">
        <v>20551</v>
      </c>
      <c r="K33" s="445">
        <v>0.41425151620232498</v>
      </c>
      <c r="L33" s="248">
        <v>3263852.59</v>
      </c>
      <c r="M33" s="248">
        <v>-9783193.879999999</v>
      </c>
      <c r="N33" s="248">
        <v>-6130807.3399999999</v>
      </c>
      <c r="O33" s="248">
        <v>-12312685.83</v>
      </c>
      <c r="P33" s="446">
        <v>5</v>
      </c>
      <c r="Q33" s="249">
        <v>0</v>
      </c>
      <c r="R33" s="249">
        <v>0</v>
      </c>
      <c r="S33" s="250">
        <f t="shared" si="21"/>
        <v>0</v>
      </c>
      <c r="T33" s="251">
        <v>182</v>
      </c>
      <c r="U33" s="252">
        <f t="shared" si="1"/>
        <v>0</v>
      </c>
      <c r="V33" s="251">
        <v>30</v>
      </c>
      <c r="W33" s="253" t="str">
        <f t="shared" si="10"/>
        <v>1</v>
      </c>
      <c r="X33" s="254">
        <f t="shared" si="11"/>
        <v>0.5</v>
      </c>
      <c r="Y33" s="251">
        <v>54</v>
      </c>
      <c r="Z33" s="249" t="str">
        <f t="shared" si="12"/>
        <v>1</v>
      </c>
      <c r="AA33" s="254">
        <f t="shared" si="13"/>
        <v>0.5</v>
      </c>
      <c r="AB33" s="251">
        <v>53</v>
      </c>
      <c r="AC33" s="250" t="str">
        <f t="shared" si="14"/>
        <v>1</v>
      </c>
      <c r="AD33" s="254">
        <f t="shared" si="2"/>
        <v>2</v>
      </c>
      <c r="AE33" s="249">
        <v>1</v>
      </c>
      <c r="AF33" s="249">
        <v>1</v>
      </c>
      <c r="AG33" s="249">
        <v>0</v>
      </c>
      <c r="AH33" s="249">
        <v>0</v>
      </c>
      <c r="AI33" s="249">
        <v>0</v>
      </c>
      <c r="AJ33" s="249">
        <v>0</v>
      </c>
      <c r="AK33" s="255">
        <f t="shared" si="22"/>
        <v>2</v>
      </c>
      <c r="AL33" s="250">
        <f t="shared" si="23"/>
        <v>2</v>
      </c>
      <c r="AM33" s="250">
        <v>1</v>
      </c>
      <c r="AN33" s="243">
        <v>1</v>
      </c>
      <c r="AO33" s="256">
        <v>1</v>
      </c>
      <c r="AP33" s="257">
        <f t="shared" si="24"/>
        <v>2</v>
      </c>
      <c r="AQ33" s="257">
        <f t="shared" si="17"/>
        <v>5</v>
      </c>
      <c r="AR33" s="258">
        <f t="shared" si="4"/>
        <v>7</v>
      </c>
      <c r="AS33" s="244">
        <v>0</v>
      </c>
      <c r="AT33" s="244">
        <v>0</v>
      </c>
      <c r="AU33" s="259">
        <f t="shared" si="5"/>
        <v>0</v>
      </c>
      <c r="AV33" s="260">
        <f t="shared" si="25"/>
        <v>0</v>
      </c>
      <c r="AW33" s="259">
        <f t="shared" si="6"/>
        <v>1</v>
      </c>
      <c r="AX33" s="259">
        <f t="shared" si="7"/>
        <v>0</v>
      </c>
      <c r="AY33" s="261">
        <f t="shared" si="26"/>
        <v>1</v>
      </c>
      <c r="AZ33" s="262">
        <f t="shared" si="27"/>
        <v>1</v>
      </c>
      <c r="BA33" s="263">
        <f t="shared" si="28"/>
        <v>8</v>
      </c>
      <c r="BB33" s="244" t="str">
        <f t="shared" si="29"/>
        <v>D</v>
      </c>
      <c r="BC33" s="179" t="s">
        <v>427</v>
      </c>
    </row>
    <row r="34" spans="1:55" x14ac:dyDescent="0.7">
      <c r="A34" s="243">
        <f>IF(ISBLANK(D34),"",COUNTA($D$7:D34))</f>
        <v>28</v>
      </c>
      <c r="B34" s="244">
        <v>8</v>
      </c>
      <c r="C34" s="245" t="s">
        <v>114</v>
      </c>
      <c r="D34" s="244" t="s">
        <v>36</v>
      </c>
      <c r="E34" s="245" t="s">
        <v>148</v>
      </c>
      <c r="F34" s="244" t="s">
        <v>104</v>
      </c>
      <c r="G34" s="244">
        <v>120</v>
      </c>
      <c r="H34" s="244">
        <v>13</v>
      </c>
      <c r="I34" s="246" t="s">
        <v>318</v>
      </c>
      <c r="J34" s="247">
        <v>84991</v>
      </c>
      <c r="K34" s="445">
        <v>0.3629883613051374</v>
      </c>
      <c r="L34" s="248">
        <v>-16627389.73</v>
      </c>
      <c r="M34" s="248">
        <v>-60769571.040000007</v>
      </c>
      <c r="N34" s="248">
        <v>-11102463.1</v>
      </c>
      <c r="O34" s="248">
        <v>-7382384.5499999998</v>
      </c>
      <c r="P34" s="446">
        <v>7</v>
      </c>
      <c r="Q34" s="249">
        <v>1</v>
      </c>
      <c r="R34" s="249">
        <v>1</v>
      </c>
      <c r="S34" s="250">
        <f t="shared" si="21"/>
        <v>2</v>
      </c>
      <c r="T34" s="251">
        <v>306</v>
      </c>
      <c r="U34" s="252">
        <f t="shared" si="1"/>
        <v>0</v>
      </c>
      <c r="V34" s="251">
        <v>53</v>
      </c>
      <c r="W34" s="253" t="str">
        <f t="shared" si="10"/>
        <v>1</v>
      </c>
      <c r="X34" s="254">
        <f t="shared" si="11"/>
        <v>0.5</v>
      </c>
      <c r="Y34" s="251">
        <v>53</v>
      </c>
      <c r="Z34" s="249" t="str">
        <f t="shared" si="12"/>
        <v>1</v>
      </c>
      <c r="AA34" s="254">
        <f t="shared" si="13"/>
        <v>0.5</v>
      </c>
      <c r="AB34" s="251">
        <v>55</v>
      </c>
      <c r="AC34" s="250" t="str">
        <f t="shared" si="14"/>
        <v>1</v>
      </c>
      <c r="AD34" s="254">
        <f t="shared" si="2"/>
        <v>2</v>
      </c>
      <c r="AE34" s="249">
        <v>1</v>
      </c>
      <c r="AF34" s="249">
        <v>1</v>
      </c>
      <c r="AG34" s="249">
        <v>0</v>
      </c>
      <c r="AH34" s="249">
        <v>0.5</v>
      </c>
      <c r="AI34" s="249">
        <v>0</v>
      </c>
      <c r="AJ34" s="249">
        <v>0.5</v>
      </c>
      <c r="AK34" s="255">
        <f t="shared" si="22"/>
        <v>3</v>
      </c>
      <c r="AL34" s="250">
        <f t="shared" si="23"/>
        <v>2</v>
      </c>
      <c r="AM34" s="250">
        <v>1</v>
      </c>
      <c r="AN34" s="243">
        <v>1</v>
      </c>
      <c r="AO34" s="256">
        <v>1</v>
      </c>
      <c r="AP34" s="257">
        <f t="shared" si="24"/>
        <v>2</v>
      </c>
      <c r="AQ34" s="257">
        <f t="shared" si="17"/>
        <v>5</v>
      </c>
      <c r="AR34" s="258">
        <f t="shared" si="4"/>
        <v>9</v>
      </c>
      <c r="AS34" s="244">
        <v>0</v>
      </c>
      <c r="AT34" s="244">
        <v>0</v>
      </c>
      <c r="AU34" s="259">
        <f t="shared" si="5"/>
        <v>0</v>
      </c>
      <c r="AV34" s="260">
        <f t="shared" si="25"/>
        <v>0</v>
      </c>
      <c r="AW34" s="259">
        <f t="shared" si="6"/>
        <v>0</v>
      </c>
      <c r="AX34" s="259">
        <f t="shared" si="7"/>
        <v>0</v>
      </c>
      <c r="AY34" s="261">
        <f t="shared" si="26"/>
        <v>0</v>
      </c>
      <c r="AZ34" s="262">
        <f t="shared" si="27"/>
        <v>0</v>
      </c>
      <c r="BA34" s="263">
        <f t="shared" si="28"/>
        <v>9</v>
      </c>
      <c r="BB34" s="244" t="str">
        <f t="shared" si="29"/>
        <v>C</v>
      </c>
      <c r="BC34" s="179" t="s">
        <v>428</v>
      </c>
    </row>
    <row r="35" spans="1:55" x14ac:dyDescent="0.7">
      <c r="A35" s="243">
        <f>IF(ISBLANK(D35),"",COUNTA($D$7:D35))</f>
        <v>29</v>
      </c>
      <c r="B35" s="244">
        <v>8</v>
      </c>
      <c r="C35" s="245" t="s">
        <v>114</v>
      </c>
      <c r="D35" s="244" t="s">
        <v>37</v>
      </c>
      <c r="E35" s="245" t="s">
        <v>149</v>
      </c>
      <c r="F35" s="244" t="s">
        <v>104</v>
      </c>
      <c r="G35" s="244">
        <v>32</v>
      </c>
      <c r="H35" s="244">
        <v>5</v>
      </c>
      <c r="I35" s="246" t="s">
        <v>316</v>
      </c>
      <c r="J35" s="247">
        <v>26550</v>
      </c>
      <c r="K35" s="445">
        <v>0.66519365088337501</v>
      </c>
      <c r="L35" s="248">
        <v>4200483.79</v>
      </c>
      <c r="M35" s="248">
        <v>-7593788.0399999991</v>
      </c>
      <c r="N35" s="248">
        <v>7311004.1699999999</v>
      </c>
      <c r="O35" s="248">
        <v>-676588.47</v>
      </c>
      <c r="P35" s="446">
        <v>3</v>
      </c>
      <c r="Q35" s="249">
        <v>1</v>
      </c>
      <c r="R35" s="249">
        <v>1</v>
      </c>
      <c r="S35" s="250">
        <f t="shared" si="21"/>
        <v>2</v>
      </c>
      <c r="T35" s="251">
        <v>373</v>
      </c>
      <c r="U35" s="252">
        <f t="shared" si="1"/>
        <v>0</v>
      </c>
      <c r="V35" s="251">
        <v>40</v>
      </c>
      <c r="W35" s="253" t="str">
        <f t="shared" si="10"/>
        <v>1</v>
      </c>
      <c r="X35" s="254">
        <f t="shared" si="11"/>
        <v>0.5</v>
      </c>
      <c r="Y35" s="251">
        <v>56</v>
      </c>
      <c r="Z35" s="249" t="str">
        <f t="shared" si="12"/>
        <v>1</v>
      </c>
      <c r="AA35" s="254">
        <f t="shared" si="13"/>
        <v>0.5</v>
      </c>
      <c r="AB35" s="251">
        <v>60</v>
      </c>
      <c r="AC35" s="250" t="str">
        <f t="shared" si="14"/>
        <v>1</v>
      </c>
      <c r="AD35" s="254">
        <f t="shared" si="2"/>
        <v>2</v>
      </c>
      <c r="AE35" s="249">
        <v>1</v>
      </c>
      <c r="AF35" s="249">
        <v>1</v>
      </c>
      <c r="AG35" s="249">
        <v>0</v>
      </c>
      <c r="AH35" s="249">
        <v>0.5</v>
      </c>
      <c r="AI35" s="249">
        <v>0</v>
      </c>
      <c r="AJ35" s="249">
        <v>0</v>
      </c>
      <c r="AK35" s="255">
        <f t="shared" si="22"/>
        <v>2.5</v>
      </c>
      <c r="AL35" s="250">
        <f t="shared" si="23"/>
        <v>2</v>
      </c>
      <c r="AM35" s="250">
        <v>1</v>
      </c>
      <c r="AN35" s="243">
        <v>1</v>
      </c>
      <c r="AO35" s="256">
        <v>1</v>
      </c>
      <c r="AP35" s="257">
        <f t="shared" si="24"/>
        <v>2</v>
      </c>
      <c r="AQ35" s="257">
        <f t="shared" si="17"/>
        <v>5</v>
      </c>
      <c r="AR35" s="258">
        <f t="shared" si="4"/>
        <v>9</v>
      </c>
      <c r="AS35" s="244">
        <v>1</v>
      </c>
      <c r="AT35" s="244">
        <v>1</v>
      </c>
      <c r="AU35" s="259">
        <f t="shared" si="5"/>
        <v>1</v>
      </c>
      <c r="AV35" s="260">
        <f t="shared" si="25"/>
        <v>3</v>
      </c>
      <c r="AW35" s="259">
        <f t="shared" si="6"/>
        <v>1</v>
      </c>
      <c r="AX35" s="259">
        <f t="shared" si="7"/>
        <v>0</v>
      </c>
      <c r="AY35" s="261">
        <f t="shared" si="26"/>
        <v>1</v>
      </c>
      <c r="AZ35" s="262">
        <f t="shared" si="27"/>
        <v>4</v>
      </c>
      <c r="BA35" s="263">
        <f t="shared" si="28"/>
        <v>13</v>
      </c>
      <c r="BB35" s="244" t="str">
        <f t="shared" si="29"/>
        <v>A</v>
      </c>
      <c r="BC35" s="179" t="s">
        <v>429</v>
      </c>
    </row>
    <row r="36" spans="1:55" x14ac:dyDescent="0.7">
      <c r="A36" s="243">
        <f>IF(ISBLANK(D36),"",COUNTA($D$7:D36))</f>
        <v>30</v>
      </c>
      <c r="B36" s="244">
        <v>8</v>
      </c>
      <c r="C36" s="245" t="s">
        <v>114</v>
      </c>
      <c r="D36" s="244" t="s">
        <v>38</v>
      </c>
      <c r="E36" s="245" t="s">
        <v>150</v>
      </c>
      <c r="F36" s="244" t="s">
        <v>104</v>
      </c>
      <c r="G36" s="244">
        <v>40</v>
      </c>
      <c r="H36" s="244">
        <v>5</v>
      </c>
      <c r="I36" s="246" t="s">
        <v>316</v>
      </c>
      <c r="J36" s="247">
        <v>20198</v>
      </c>
      <c r="K36" s="445">
        <v>0.51353452268406841</v>
      </c>
      <c r="L36" s="248">
        <v>2920210.05</v>
      </c>
      <c r="M36" s="248">
        <v>-9126232.8699999973</v>
      </c>
      <c r="N36" s="248">
        <v>3574588.48</v>
      </c>
      <c r="O36" s="248">
        <v>-2010068.97</v>
      </c>
      <c r="P36" s="446">
        <v>3</v>
      </c>
      <c r="Q36" s="249">
        <v>1</v>
      </c>
      <c r="R36" s="249">
        <v>0</v>
      </c>
      <c r="S36" s="250">
        <f t="shared" si="21"/>
        <v>1</v>
      </c>
      <c r="T36" s="251">
        <v>287</v>
      </c>
      <c r="U36" s="252">
        <f t="shared" si="1"/>
        <v>0</v>
      </c>
      <c r="V36" s="251">
        <v>32</v>
      </c>
      <c r="W36" s="253" t="str">
        <f t="shared" si="10"/>
        <v>1</v>
      </c>
      <c r="X36" s="254">
        <f t="shared" si="11"/>
        <v>0.5</v>
      </c>
      <c r="Y36" s="251">
        <v>49</v>
      </c>
      <c r="Z36" s="249" t="str">
        <f t="shared" si="12"/>
        <v>1</v>
      </c>
      <c r="AA36" s="254">
        <f t="shared" si="13"/>
        <v>0.5</v>
      </c>
      <c r="AB36" s="251">
        <v>55</v>
      </c>
      <c r="AC36" s="250" t="str">
        <f t="shared" si="14"/>
        <v>1</v>
      </c>
      <c r="AD36" s="254">
        <f t="shared" si="2"/>
        <v>2</v>
      </c>
      <c r="AE36" s="249">
        <v>1</v>
      </c>
      <c r="AF36" s="249">
        <v>1</v>
      </c>
      <c r="AG36" s="249">
        <v>0</v>
      </c>
      <c r="AH36" s="249">
        <v>0.5</v>
      </c>
      <c r="AI36" s="249">
        <v>0</v>
      </c>
      <c r="AJ36" s="249">
        <v>0</v>
      </c>
      <c r="AK36" s="255">
        <f t="shared" si="22"/>
        <v>2.5</v>
      </c>
      <c r="AL36" s="250">
        <f t="shared" si="23"/>
        <v>2</v>
      </c>
      <c r="AM36" s="250">
        <v>1</v>
      </c>
      <c r="AN36" s="243">
        <v>1</v>
      </c>
      <c r="AO36" s="256">
        <v>1</v>
      </c>
      <c r="AP36" s="257">
        <f t="shared" si="24"/>
        <v>2</v>
      </c>
      <c r="AQ36" s="257">
        <f t="shared" si="17"/>
        <v>5</v>
      </c>
      <c r="AR36" s="258">
        <f t="shared" si="4"/>
        <v>8</v>
      </c>
      <c r="AS36" s="244">
        <v>1</v>
      </c>
      <c r="AT36" s="244">
        <v>0</v>
      </c>
      <c r="AU36" s="259">
        <f t="shared" si="5"/>
        <v>1</v>
      </c>
      <c r="AV36" s="260">
        <f t="shared" si="25"/>
        <v>2</v>
      </c>
      <c r="AW36" s="259">
        <f t="shared" si="6"/>
        <v>1</v>
      </c>
      <c r="AX36" s="259">
        <f t="shared" si="7"/>
        <v>0</v>
      </c>
      <c r="AY36" s="261">
        <f t="shared" si="26"/>
        <v>1</v>
      </c>
      <c r="AZ36" s="262">
        <f t="shared" si="27"/>
        <v>3</v>
      </c>
      <c r="BA36" s="263">
        <f t="shared" si="28"/>
        <v>11</v>
      </c>
      <c r="BB36" s="244" t="str">
        <f t="shared" si="29"/>
        <v>B</v>
      </c>
      <c r="BC36" s="179" t="s">
        <v>430</v>
      </c>
    </row>
    <row r="37" spans="1:55" x14ac:dyDescent="0.7">
      <c r="A37" s="243">
        <f>IF(ISBLANK(D37),"",COUNTA($D$7:D37))</f>
        <v>31</v>
      </c>
      <c r="B37" s="244">
        <v>8</v>
      </c>
      <c r="C37" s="245" t="s">
        <v>114</v>
      </c>
      <c r="D37" s="244" t="s">
        <v>39</v>
      </c>
      <c r="E37" s="245" t="s">
        <v>151</v>
      </c>
      <c r="F37" s="244" t="s">
        <v>104</v>
      </c>
      <c r="G37" s="244">
        <v>40</v>
      </c>
      <c r="H37" s="244">
        <v>6</v>
      </c>
      <c r="I37" s="246" t="s">
        <v>314</v>
      </c>
      <c r="J37" s="247">
        <v>31626</v>
      </c>
      <c r="K37" s="445">
        <v>0.58660048628246153</v>
      </c>
      <c r="L37" s="248">
        <v>-3023446.87</v>
      </c>
      <c r="M37" s="248">
        <v>-15337221.149999999</v>
      </c>
      <c r="N37" s="248">
        <v>2148492.3199999998</v>
      </c>
      <c r="O37" s="248">
        <v>-4549165.07</v>
      </c>
      <c r="P37" s="446">
        <v>7</v>
      </c>
      <c r="Q37" s="249">
        <v>1</v>
      </c>
      <c r="R37" s="249">
        <v>1</v>
      </c>
      <c r="S37" s="250">
        <f t="shared" si="21"/>
        <v>2</v>
      </c>
      <c r="T37" s="251">
        <v>341</v>
      </c>
      <c r="U37" s="252">
        <f t="shared" si="1"/>
        <v>0</v>
      </c>
      <c r="V37" s="251">
        <v>28</v>
      </c>
      <c r="W37" s="253" t="str">
        <f t="shared" si="10"/>
        <v>1</v>
      </c>
      <c r="X37" s="254">
        <f t="shared" si="11"/>
        <v>0.5</v>
      </c>
      <c r="Y37" s="251">
        <v>61</v>
      </c>
      <c r="Z37" s="249" t="str">
        <f t="shared" si="12"/>
        <v>0</v>
      </c>
      <c r="AA37" s="254">
        <f t="shared" si="13"/>
        <v>0</v>
      </c>
      <c r="AB37" s="251">
        <v>49</v>
      </c>
      <c r="AC37" s="250" t="str">
        <f t="shared" si="14"/>
        <v>1</v>
      </c>
      <c r="AD37" s="254">
        <f t="shared" si="2"/>
        <v>1.5</v>
      </c>
      <c r="AE37" s="249">
        <v>1</v>
      </c>
      <c r="AF37" s="249">
        <v>1</v>
      </c>
      <c r="AG37" s="249">
        <v>0.5</v>
      </c>
      <c r="AH37" s="249">
        <v>0.5</v>
      </c>
      <c r="AI37" s="249">
        <v>0</v>
      </c>
      <c r="AJ37" s="249">
        <v>0</v>
      </c>
      <c r="AK37" s="255">
        <f t="shared" si="22"/>
        <v>3</v>
      </c>
      <c r="AL37" s="250">
        <f t="shared" si="23"/>
        <v>2</v>
      </c>
      <c r="AM37" s="250">
        <v>1</v>
      </c>
      <c r="AN37" s="243">
        <v>1</v>
      </c>
      <c r="AO37" s="256">
        <v>1</v>
      </c>
      <c r="AP37" s="257">
        <f t="shared" si="24"/>
        <v>2</v>
      </c>
      <c r="AQ37" s="257">
        <f t="shared" si="17"/>
        <v>5</v>
      </c>
      <c r="AR37" s="258">
        <f t="shared" si="4"/>
        <v>8.5</v>
      </c>
      <c r="AS37" s="244">
        <v>0</v>
      </c>
      <c r="AT37" s="244">
        <v>0</v>
      </c>
      <c r="AU37" s="259">
        <f t="shared" si="5"/>
        <v>1</v>
      </c>
      <c r="AV37" s="260">
        <f t="shared" si="25"/>
        <v>1</v>
      </c>
      <c r="AW37" s="259">
        <f t="shared" si="6"/>
        <v>0</v>
      </c>
      <c r="AX37" s="259">
        <f t="shared" si="7"/>
        <v>0</v>
      </c>
      <c r="AY37" s="261">
        <f t="shared" si="26"/>
        <v>0</v>
      </c>
      <c r="AZ37" s="262">
        <f t="shared" si="27"/>
        <v>1</v>
      </c>
      <c r="BA37" s="263">
        <f t="shared" si="28"/>
        <v>9.5</v>
      </c>
      <c r="BB37" s="244" t="str">
        <f t="shared" si="29"/>
        <v>C</v>
      </c>
      <c r="BC37" s="179" t="s">
        <v>431</v>
      </c>
    </row>
    <row r="38" spans="1:55" x14ac:dyDescent="0.7">
      <c r="A38" s="243">
        <f>IF(ISBLANK(D38),"",COUNTA($D$7:D38))</f>
        <v>32</v>
      </c>
      <c r="B38" s="244">
        <v>8</v>
      </c>
      <c r="C38" s="245" t="s">
        <v>114</v>
      </c>
      <c r="D38" s="244" t="s">
        <v>40</v>
      </c>
      <c r="E38" s="245" t="s">
        <v>308</v>
      </c>
      <c r="F38" s="244" t="s">
        <v>104</v>
      </c>
      <c r="G38" s="244">
        <v>60</v>
      </c>
      <c r="H38" s="244">
        <v>12</v>
      </c>
      <c r="I38" s="246" t="s">
        <v>325</v>
      </c>
      <c r="J38" s="247">
        <v>41696</v>
      </c>
      <c r="K38" s="445">
        <v>0.32630006548692125</v>
      </c>
      <c r="L38" s="248">
        <v>-1975738.03</v>
      </c>
      <c r="M38" s="248">
        <v>-31212013.230000004</v>
      </c>
      <c r="N38" s="248">
        <v>6292343.7300000004</v>
      </c>
      <c r="O38" s="248">
        <v>-3696606.58</v>
      </c>
      <c r="P38" s="446">
        <v>7</v>
      </c>
      <c r="Q38" s="249">
        <v>1</v>
      </c>
      <c r="R38" s="249">
        <v>1</v>
      </c>
      <c r="S38" s="250">
        <f t="shared" si="21"/>
        <v>2</v>
      </c>
      <c r="T38" s="251">
        <v>266</v>
      </c>
      <c r="U38" s="252">
        <f t="shared" si="1"/>
        <v>0</v>
      </c>
      <c r="V38" s="251">
        <v>40</v>
      </c>
      <c r="W38" s="253" t="str">
        <f t="shared" si="10"/>
        <v>1</v>
      </c>
      <c r="X38" s="254">
        <f t="shared" si="11"/>
        <v>0.5</v>
      </c>
      <c r="Y38" s="251">
        <v>67</v>
      </c>
      <c r="Z38" s="249" t="str">
        <f t="shared" si="12"/>
        <v>0</v>
      </c>
      <c r="AA38" s="254">
        <f t="shared" si="13"/>
        <v>0</v>
      </c>
      <c r="AB38" s="251">
        <v>53</v>
      </c>
      <c r="AC38" s="250" t="str">
        <f t="shared" si="14"/>
        <v>1</v>
      </c>
      <c r="AD38" s="254">
        <f t="shared" si="2"/>
        <v>1.5</v>
      </c>
      <c r="AE38" s="249">
        <v>1</v>
      </c>
      <c r="AF38" s="249">
        <v>1</v>
      </c>
      <c r="AG38" s="249">
        <v>0.5</v>
      </c>
      <c r="AH38" s="249">
        <v>0.5</v>
      </c>
      <c r="AI38" s="249">
        <v>0.5</v>
      </c>
      <c r="AJ38" s="249">
        <v>0.5</v>
      </c>
      <c r="AK38" s="255">
        <f t="shared" si="22"/>
        <v>4</v>
      </c>
      <c r="AL38" s="250">
        <f t="shared" si="23"/>
        <v>2</v>
      </c>
      <c r="AM38" s="250">
        <v>1</v>
      </c>
      <c r="AN38" s="243">
        <v>0</v>
      </c>
      <c r="AO38" s="256">
        <v>0</v>
      </c>
      <c r="AP38" s="257">
        <f t="shared" si="24"/>
        <v>0</v>
      </c>
      <c r="AQ38" s="257">
        <f t="shared" si="17"/>
        <v>3</v>
      </c>
      <c r="AR38" s="258">
        <f t="shared" si="4"/>
        <v>6.5</v>
      </c>
      <c r="AS38" s="244">
        <v>1</v>
      </c>
      <c r="AT38" s="244">
        <v>0</v>
      </c>
      <c r="AU38" s="259">
        <f t="shared" si="5"/>
        <v>1</v>
      </c>
      <c r="AV38" s="260">
        <f t="shared" si="25"/>
        <v>2</v>
      </c>
      <c r="AW38" s="259">
        <f t="shared" si="6"/>
        <v>0</v>
      </c>
      <c r="AX38" s="259">
        <f t="shared" si="7"/>
        <v>0</v>
      </c>
      <c r="AY38" s="261">
        <f t="shared" si="26"/>
        <v>0</v>
      </c>
      <c r="AZ38" s="262">
        <f t="shared" si="27"/>
        <v>2</v>
      </c>
      <c r="BA38" s="263">
        <f t="shared" si="28"/>
        <v>8.5</v>
      </c>
      <c r="BB38" s="244" t="str">
        <f t="shared" si="29"/>
        <v>D</v>
      </c>
      <c r="BC38" s="179" t="s">
        <v>432</v>
      </c>
    </row>
    <row r="39" spans="1:55" x14ac:dyDescent="0.7">
      <c r="A39" s="243">
        <f>IF(ISBLANK(D39),"",COUNTA($D$7:D39))</f>
        <v>33</v>
      </c>
      <c r="B39" s="244">
        <v>8</v>
      </c>
      <c r="C39" s="245" t="s">
        <v>114</v>
      </c>
      <c r="D39" s="244" t="s">
        <v>41</v>
      </c>
      <c r="E39" s="245" t="s">
        <v>152</v>
      </c>
      <c r="F39" s="244" t="s">
        <v>104</v>
      </c>
      <c r="G39" s="244">
        <v>32</v>
      </c>
      <c r="H39" s="244">
        <v>6</v>
      </c>
      <c r="I39" s="246" t="s">
        <v>314</v>
      </c>
      <c r="J39" s="247">
        <v>30645</v>
      </c>
      <c r="K39" s="264">
        <v>0.94188333361593934</v>
      </c>
      <c r="L39" s="248">
        <v>13831049.380000001</v>
      </c>
      <c r="M39" s="248">
        <v>-670439.26999999769</v>
      </c>
      <c r="N39" s="248">
        <v>6351716.4100000001</v>
      </c>
      <c r="O39" s="248">
        <v>-1131215.27</v>
      </c>
      <c r="P39" s="446">
        <v>1</v>
      </c>
      <c r="Q39" s="249">
        <v>1</v>
      </c>
      <c r="R39" s="249">
        <v>0</v>
      </c>
      <c r="S39" s="250">
        <f t="shared" si="21"/>
        <v>1</v>
      </c>
      <c r="T39" s="251">
        <v>106</v>
      </c>
      <c r="U39" s="252">
        <f t="shared" ref="U39:U70" si="30">IF(OR(AND(K39&lt;0.8, T39&lt;=180), AND(K39&gt;=0.8, T39&lt;=90)), 1, 0)</f>
        <v>0</v>
      </c>
      <c r="V39" s="251">
        <v>47</v>
      </c>
      <c r="W39" s="253" t="str">
        <f t="shared" si="10"/>
        <v>1</v>
      </c>
      <c r="X39" s="254">
        <f t="shared" si="11"/>
        <v>0.5</v>
      </c>
      <c r="Y39" s="251">
        <v>62</v>
      </c>
      <c r="Z39" s="249" t="str">
        <f t="shared" si="12"/>
        <v>0</v>
      </c>
      <c r="AA39" s="254">
        <f t="shared" si="13"/>
        <v>0</v>
      </c>
      <c r="AB39" s="251">
        <v>55</v>
      </c>
      <c r="AC39" s="250" t="str">
        <f t="shared" si="14"/>
        <v>1</v>
      </c>
      <c r="AD39" s="254">
        <f t="shared" ref="AD39:AD70" si="31">U39+X39+AA39+AC39</f>
        <v>1.5</v>
      </c>
      <c r="AE39" s="249">
        <v>1</v>
      </c>
      <c r="AF39" s="249">
        <v>1</v>
      </c>
      <c r="AG39" s="249">
        <v>0.5</v>
      </c>
      <c r="AH39" s="249">
        <v>0.5</v>
      </c>
      <c r="AI39" s="249">
        <v>0.5</v>
      </c>
      <c r="AJ39" s="249">
        <v>0</v>
      </c>
      <c r="AK39" s="255">
        <f t="shared" si="22"/>
        <v>3.5</v>
      </c>
      <c r="AL39" s="250">
        <f t="shared" si="23"/>
        <v>2</v>
      </c>
      <c r="AM39" s="250">
        <v>1</v>
      </c>
      <c r="AN39" s="243">
        <v>1</v>
      </c>
      <c r="AO39" s="256">
        <v>0</v>
      </c>
      <c r="AP39" s="257">
        <f t="shared" si="24"/>
        <v>1</v>
      </c>
      <c r="AQ39" s="257">
        <f t="shared" si="17"/>
        <v>4</v>
      </c>
      <c r="AR39" s="258">
        <f t="shared" ref="AR39:AR70" si="32">(S39+AD39+AQ39)</f>
        <v>6.5</v>
      </c>
      <c r="AS39" s="244">
        <v>1</v>
      </c>
      <c r="AT39" s="244">
        <v>0</v>
      </c>
      <c r="AU39" s="259">
        <f t="shared" ref="AU39:AU70" si="33">IF(N39&lt;0,0,1)</f>
        <v>1</v>
      </c>
      <c r="AV39" s="260">
        <f t="shared" si="25"/>
        <v>2</v>
      </c>
      <c r="AW39" s="259">
        <f t="shared" ref="AW39:AW70" si="34">IF(L39&lt;0,0,1)</f>
        <v>1</v>
      </c>
      <c r="AX39" s="259">
        <f t="shared" ref="AX39:AX71" si="35">IF(K39&lt;0.8,0,1)</f>
        <v>1</v>
      </c>
      <c r="AY39" s="261">
        <f t="shared" si="26"/>
        <v>2</v>
      </c>
      <c r="AZ39" s="262">
        <f t="shared" si="27"/>
        <v>4</v>
      </c>
      <c r="BA39" s="263">
        <f t="shared" si="28"/>
        <v>10.5</v>
      </c>
      <c r="BB39" s="244" t="str">
        <f t="shared" si="29"/>
        <v>B</v>
      </c>
      <c r="BC39" s="179" t="s">
        <v>433</v>
      </c>
    </row>
    <row r="40" spans="1:55" x14ac:dyDescent="0.7">
      <c r="A40" s="243">
        <f>IF(ISBLANK(D40),"",COUNTA($D$7:D40))</f>
        <v>34</v>
      </c>
      <c r="B40" s="244">
        <v>8</v>
      </c>
      <c r="C40" s="245" t="s">
        <v>114</v>
      </c>
      <c r="D40" s="244" t="s">
        <v>42</v>
      </c>
      <c r="E40" s="245" t="s">
        <v>153</v>
      </c>
      <c r="F40" s="244" t="s">
        <v>104</v>
      </c>
      <c r="G40" s="244">
        <v>30</v>
      </c>
      <c r="H40" s="244">
        <v>5</v>
      </c>
      <c r="I40" s="246" t="s">
        <v>316</v>
      </c>
      <c r="J40" s="247">
        <v>19546</v>
      </c>
      <c r="K40" s="445">
        <v>0.37841526875818798</v>
      </c>
      <c r="L40" s="248">
        <v>2976111.48</v>
      </c>
      <c r="M40" s="248">
        <v>-18745573.469999995</v>
      </c>
      <c r="N40" s="248">
        <v>16416773.85</v>
      </c>
      <c r="O40" s="248">
        <v>10844662.77</v>
      </c>
      <c r="P40" s="446">
        <v>3</v>
      </c>
      <c r="Q40" s="249">
        <v>1</v>
      </c>
      <c r="R40" s="249">
        <v>0</v>
      </c>
      <c r="S40" s="250">
        <f t="shared" si="21"/>
        <v>1</v>
      </c>
      <c r="T40" s="251">
        <v>258</v>
      </c>
      <c r="U40" s="252">
        <f t="shared" si="30"/>
        <v>0</v>
      </c>
      <c r="V40" s="251">
        <v>34</v>
      </c>
      <c r="W40" s="253" t="str">
        <f t="shared" si="10"/>
        <v>1</v>
      </c>
      <c r="X40" s="254">
        <f t="shared" si="11"/>
        <v>0.5</v>
      </c>
      <c r="Y40" s="251">
        <v>75</v>
      </c>
      <c r="Z40" s="249" t="str">
        <f t="shared" si="12"/>
        <v>0</v>
      </c>
      <c r="AA40" s="254">
        <f t="shared" si="13"/>
        <v>0</v>
      </c>
      <c r="AB40" s="251">
        <v>63</v>
      </c>
      <c r="AC40" s="250" t="str">
        <f t="shared" si="14"/>
        <v>0</v>
      </c>
      <c r="AD40" s="254">
        <f t="shared" si="31"/>
        <v>0.5</v>
      </c>
      <c r="AE40" s="249">
        <v>1</v>
      </c>
      <c r="AF40" s="249">
        <v>1</v>
      </c>
      <c r="AG40" s="249">
        <v>0.5</v>
      </c>
      <c r="AH40" s="249">
        <v>0.5</v>
      </c>
      <c r="AI40" s="249">
        <v>0</v>
      </c>
      <c r="AJ40" s="249">
        <v>0</v>
      </c>
      <c r="AK40" s="255">
        <f t="shared" si="22"/>
        <v>3</v>
      </c>
      <c r="AL40" s="250">
        <f t="shared" si="23"/>
        <v>2</v>
      </c>
      <c r="AM40" s="250">
        <v>1</v>
      </c>
      <c r="AN40" s="243">
        <v>1</v>
      </c>
      <c r="AO40" s="256">
        <v>1</v>
      </c>
      <c r="AP40" s="257">
        <f t="shared" si="24"/>
        <v>2</v>
      </c>
      <c r="AQ40" s="257">
        <f t="shared" si="17"/>
        <v>5</v>
      </c>
      <c r="AR40" s="258">
        <f t="shared" si="32"/>
        <v>6.5</v>
      </c>
      <c r="AS40" s="244">
        <v>1</v>
      </c>
      <c r="AT40" s="244">
        <v>1</v>
      </c>
      <c r="AU40" s="259">
        <f t="shared" si="33"/>
        <v>1</v>
      </c>
      <c r="AV40" s="260">
        <f t="shared" si="25"/>
        <v>3</v>
      </c>
      <c r="AW40" s="259">
        <f t="shared" si="34"/>
        <v>1</v>
      </c>
      <c r="AX40" s="259">
        <f t="shared" si="35"/>
        <v>0</v>
      </c>
      <c r="AY40" s="261">
        <f t="shared" si="26"/>
        <v>1</v>
      </c>
      <c r="AZ40" s="262">
        <f t="shared" si="27"/>
        <v>4</v>
      </c>
      <c r="BA40" s="263">
        <f t="shared" si="28"/>
        <v>10.5</v>
      </c>
      <c r="BB40" s="244" t="str">
        <f t="shared" si="29"/>
        <v>B</v>
      </c>
      <c r="BC40" s="179" t="s">
        <v>434</v>
      </c>
    </row>
    <row r="41" spans="1:55" x14ac:dyDescent="0.7">
      <c r="A41" s="243">
        <f>IF(ISBLANK(D41),"",COUNTA($D$7:D41))</f>
        <v>35</v>
      </c>
      <c r="B41" s="244">
        <v>8</v>
      </c>
      <c r="C41" s="245" t="s">
        <v>115</v>
      </c>
      <c r="D41" s="244" t="s">
        <v>43</v>
      </c>
      <c r="E41" s="245" t="s">
        <v>154</v>
      </c>
      <c r="F41" s="244" t="s">
        <v>102</v>
      </c>
      <c r="G41" s="244">
        <v>907</v>
      </c>
      <c r="H41" s="244">
        <v>19</v>
      </c>
      <c r="I41" s="246" t="s">
        <v>312</v>
      </c>
      <c r="J41" s="247">
        <v>143786</v>
      </c>
      <c r="K41" s="264">
        <v>0.80173043883235928</v>
      </c>
      <c r="L41" s="248">
        <v>706310085.80999994</v>
      </c>
      <c r="M41" s="248">
        <v>-65896616.78000012</v>
      </c>
      <c r="N41" s="248">
        <v>173040339.25999999</v>
      </c>
      <c r="O41" s="248">
        <v>207405535.41</v>
      </c>
      <c r="P41" s="446">
        <v>0</v>
      </c>
      <c r="Q41" s="249">
        <v>1</v>
      </c>
      <c r="R41" s="249">
        <v>0</v>
      </c>
      <c r="S41" s="250">
        <f t="shared" si="21"/>
        <v>1</v>
      </c>
      <c r="T41" s="251">
        <v>48</v>
      </c>
      <c r="U41" s="252">
        <f t="shared" si="30"/>
        <v>1</v>
      </c>
      <c r="V41" s="251">
        <v>115</v>
      </c>
      <c r="W41" s="253" t="str">
        <f t="shared" si="10"/>
        <v>0</v>
      </c>
      <c r="X41" s="254">
        <f t="shared" si="11"/>
        <v>0</v>
      </c>
      <c r="Y41" s="251">
        <v>74</v>
      </c>
      <c r="Z41" s="249" t="str">
        <f t="shared" si="12"/>
        <v>0</v>
      </c>
      <c r="AA41" s="254">
        <f t="shared" si="13"/>
        <v>0</v>
      </c>
      <c r="AB41" s="251">
        <v>45</v>
      </c>
      <c r="AC41" s="250" t="str">
        <f t="shared" si="14"/>
        <v>1</v>
      </c>
      <c r="AD41" s="254">
        <f t="shared" si="31"/>
        <v>2</v>
      </c>
      <c r="AE41" s="249">
        <v>1</v>
      </c>
      <c r="AF41" s="249">
        <v>1</v>
      </c>
      <c r="AG41" s="249">
        <v>0.5</v>
      </c>
      <c r="AH41" s="249">
        <v>0.5</v>
      </c>
      <c r="AI41" s="249">
        <v>0.5</v>
      </c>
      <c r="AJ41" s="249">
        <v>0</v>
      </c>
      <c r="AK41" s="255">
        <f t="shared" si="22"/>
        <v>3.5</v>
      </c>
      <c r="AL41" s="250">
        <f t="shared" si="23"/>
        <v>2</v>
      </c>
      <c r="AM41" s="250">
        <v>1</v>
      </c>
      <c r="AN41" s="243">
        <v>1</v>
      </c>
      <c r="AO41" s="256">
        <v>1</v>
      </c>
      <c r="AP41" s="257">
        <f t="shared" si="24"/>
        <v>2</v>
      </c>
      <c r="AQ41" s="257">
        <f t="shared" si="17"/>
        <v>5</v>
      </c>
      <c r="AR41" s="258">
        <f t="shared" si="32"/>
        <v>8</v>
      </c>
      <c r="AS41" s="244">
        <v>0</v>
      </c>
      <c r="AT41" s="244">
        <v>1</v>
      </c>
      <c r="AU41" s="259">
        <f t="shared" si="33"/>
        <v>1</v>
      </c>
      <c r="AV41" s="260">
        <f t="shared" si="25"/>
        <v>2</v>
      </c>
      <c r="AW41" s="259">
        <f t="shared" si="34"/>
        <v>1</v>
      </c>
      <c r="AX41" s="259">
        <f t="shared" si="35"/>
        <v>1</v>
      </c>
      <c r="AY41" s="261">
        <f t="shared" si="26"/>
        <v>2</v>
      </c>
      <c r="AZ41" s="262">
        <f t="shared" si="27"/>
        <v>4</v>
      </c>
      <c r="BA41" s="263">
        <f t="shared" si="28"/>
        <v>12</v>
      </c>
      <c r="BB41" s="244" t="str">
        <f t="shared" si="29"/>
        <v>A</v>
      </c>
      <c r="BC41" s="179" t="s">
        <v>115</v>
      </c>
    </row>
    <row r="42" spans="1:55" x14ac:dyDescent="0.7">
      <c r="A42" s="243">
        <f>IF(ISBLANK(D42),"",COUNTA($D$7:D42))</f>
        <v>36</v>
      </c>
      <c r="B42" s="244">
        <v>8</v>
      </c>
      <c r="C42" s="245" t="s">
        <v>115</v>
      </c>
      <c r="D42" s="244" t="s">
        <v>44</v>
      </c>
      <c r="E42" s="245" t="s">
        <v>155</v>
      </c>
      <c r="F42" s="244" t="s">
        <v>104</v>
      </c>
      <c r="G42" s="244">
        <v>60</v>
      </c>
      <c r="H42" s="244">
        <v>6</v>
      </c>
      <c r="I42" s="246" t="s">
        <v>314</v>
      </c>
      <c r="J42" s="247">
        <v>35641</v>
      </c>
      <c r="K42" s="264">
        <v>3.5828591057335566</v>
      </c>
      <c r="L42" s="248">
        <v>37737878.270000003</v>
      </c>
      <c r="M42" s="248">
        <v>26840292.490000002</v>
      </c>
      <c r="N42" s="248">
        <v>-7589529.25</v>
      </c>
      <c r="O42" s="248">
        <v>-9487686.7200000007</v>
      </c>
      <c r="P42" s="446">
        <v>1</v>
      </c>
      <c r="Q42" s="249">
        <v>1</v>
      </c>
      <c r="R42" s="249">
        <v>1</v>
      </c>
      <c r="S42" s="250">
        <f t="shared" si="21"/>
        <v>2</v>
      </c>
      <c r="T42" s="251">
        <v>60</v>
      </c>
      <c r="U42" s="252">
        <f t="shared" si="30"/>
        <v>1</v>
      </c>
      <c r="V42" s="251">
        <v>77</v>
      </c>
      <c r="W42" s="253" t="str">
        <f t="shared" si="10"/>
        <v>0</v>
      </c>
      <c r="X42" s="254">
        <f t="shared" si="11"/>
        <v>0</v>
      </c>
      <c r="Y42" s="251">
        <v>61</v>
      </c>
      <c r="Z42" s="249" t="str">
        <f t="shared" si="12"/>
        <v>0</v>
      </c>
      <c r="AA42" s="254">
        <f t="shared" si="13"/>
        <v>0</v>
      </c>
      <c r="AB42" s="251">
        <v>44</v>
      </c>
      <c r="AC42" s="250" t="str">
        <f t="shared" si="14"/>
        <v>1</v>
      </c>
      <c r="AD42" s="254">
        <f t="shared" si="31"/>
        <v>2</v>
      </c>
      <c r="AE42" s="249">
        <v>1</v>
      </c>
      <c r="AF42" s="249">
        <v>1</v>
      </c>
      <c r="AG42" s="249">
        <v>0.5</v>
      </c>
      <c r="AH42" s="249">
        <v>0.5</v>
      </c>
      <c r="AI42" s="249">
        <v>0.5</v>
      </c>
      <c r="AJ42" s="249">
        <v>0</v>
      </c>
      <c r="AK42" s="255">
        <f t="shared" si="22"/>
        <v>3.5</v>
      </c>
      <c r="AL42" s="250">
        <f t="shared" si="23"/>
        <v>2</v>
      </c>
      <c r="AM42" s="250">
        <v>1</v>
      </c>
      <c r="AN42" s="243">
        <v>0</v>
      </c>
      <c r="AO42" s="256">
        <v>1</v>
      </c>
      <c r="AP42" s="257">
        <f t="shared" si="24"/>
        <v>1</v>
      </c>
      <c r="AQ42" s="257">
        <f t="shared" si="17"/>
        <v>4</v>
      </c>
      <c r="AR42" s="258">
        <f t="shared" si="32"/>
        <v>8</v>
      </c>
      <c r="AS42" s="244">
        <v>0</v>
      </c>
      <c r="AT42" s="244">
        <v>0</v>
      </c>
      <c r="AU42" s="259">
        <f t="shared" si="33"/>
        <v>0</v>
      </c>
      <c r="AV42" s="260">
        <f t="shared" si="25"/>
        <v>0</v>
      </c>
      <c r="AW42" s="259">
        <f t="shared" si="34"/>
        <v>1</v>
      </c>
      <c r="AX42" s="259">
        <f t="shared" si="35"/>
        <v>1</v>
      </c>
      <c r="AY42" s="261">
        <f t="shared" si="26"/>
        <v>2</v>
      </c>
      <c r="AZ42" s="262">
        <f t="shared" si="27"/>
        <v>2</v>
      </c>
      <c r="BA42" s="263">
        <f t="shared" si="28"/>
        <v>10</v>
      </c>
      <c r="BB42" s="244" t="str">
        <f t="shared" si="29"/>
        <v>C</v>
      </c>
      <c r="BC42" s="179" t="s">
        <v>435</v>
      </c>
    </row>
    <row r="43" spans="1:55" x14ac:dyDescent="0.7">
      <c r="A43" s="243">
        <f>IF(ISBLANK(D43),"",COUNTA($D$7:D43))</f>
        <v>37</v>
      </c>
      <c r="B43" s="244">
        <v>8</v>
      </c>
      <c r="C43" s="245" t="s">
        <v>115</v>
      </c>
      <c r="D43" s="244" t="s">
        <v>45</v>
      </c>
      <c r="E43" s="245" t="s">
        <v>156</v>
      </c>
      <c r="F43" s="244" t="s">
        <v>104</v>
      </c>
      <c r="G43" s="244">
        <v>39</v>
      </c>
      <c r="H43" s="244">
        <v>5</v>
      </c>
      <c r="I43" s="246" t="s">
        <v>316</v>
      </c>
      <c r="J43" s="247">
        <v>23666</v>
      </c>
      <c r="K43" s="264">
        <v>1.9112657051180741</v>
      </c>
      <c r="L43" s="248">
        <v>17229843.550000001</v>
      </c>
      <c r="M43" s="248">
        <v>9026525.0799999982</v>
      </c>
      <c r="N43" s="248">
        <v>-5914533.6799999997</v>
      </c>
      <c r="O43" s="248">
        <v>-9825316.1699999999</v>
      </c>
      <c r="P43" s="446">
        <v>1</v>
      </c>
      <c r="Q43" s="249">
        <v>0</v>
      </c>
      <c r="R43" s="249">
        <v>0</v>
      </c>
      <c r="S43" s="250">
        <f t="shared" si="21"/>
        <v>0</v>
      </c>
      <c r="T43" s="251">
        <v>101</v>
      </c>
      <c r="U43" s="252">
        <f t="shared" si="30"/>
        <v>0</v>
      </c>
      <c r="V43" s="251">
        <v>33</v>
      </c>
      <c r="W43" s="253" t="str">
        <f t="shared" si="10"/>
        <v>1</v>
      </c>
      <c r="X43" s="254">
        <f t="shared" si="11"/>
        <v>0.5</v>
      </c>
      <c r="Y43" s="251">
        <v>67</v>
      </c>
      <c r="Z43" s="249" t="str">
        <f t="shared" si="12"/>
        <v>0</v>
      </c>
      <c r="AA43" s="254">
        <f t="shared" si="13"/>
        <v>0</v>
      </c>
      <c r="AB43" s="251">
        <v>48</v>
      </c>
      <c r="AC43" s="250" t="str">
        <f t="shared" si="14"/>
        <v>1</v>
      </c>
      <c r="AD43" s="254">
        <f t="shared" si="31"/>
        <v>1.5</v>
      </c>
      <c r="AE43" s="249">
        <v>1</v>
      </c>
      <c r="AF43" s="249">
        <v>1</v>
      </c>
      <c r="AG43" s="249">
        <v>0.5</v>
      </c>
      <c r="AH43" s="249">
        <v>0.5</v>
      </c>
      <c r="AI43" s="249">
        <v>0</v>
      </c>
      <c r="AJ43" s="249">
        <v>0</v>
      </c>
      <c r="AK43" s="255">
        <f t="shared" si="22"/>
        <v>3</v>
      </c>
      <c r="AL43" s="250">
        <f t="shared" si="23"/>
        <v>2</v>
      </c>
      <c r="AM43" s="250">
        <v>1</v>
      </c>
      <c r="AN43" s="243">
        <v>0</v>
      </c>
      <c r="AO43" s="256">
        <v>1</v>
      </c>
      <c r="AP43" s="257">
        <f t="shared" si="24"/>
        <v>1</v>
      </c>
      <c r="AQ43" s="257">
        <f t="shared" si="17"/>
        <v>4</v>
      </c>
      <c r="AR43" s="258">
        <f t="shared" si="32"/>
        <v>5.5</v>
      </c>
      <c r="AS43" s="244">
        <v>0</v>
      </c>
      <c r="AT43" s="244">
        <v>0</v>
      </c>
      <c r="AU43" s="259">
        <f t="shared" si="33"/>
        <v>0</v>
      </c>
      <c r="AV43" s="260">
        <f t="shared" si="25"/>
        <v>0</v>
      </c>
      <c r="AW43" s="259">
        <f t="shared" si="34"/>
        <v>1</v>
      </c>
      <c r="AX43" s="259">
        <f t="shared" si="35"/>
        <v>1</v>
      </c>
      <c r="AY43" s="261">
        <f t="shared" si="26"/>
        <v>2</v>
      </c>
      <c r="AZ43" s="262">
        <f t="shared" si="27"/>
        <v>2</v>
      </c>
      <c r="BA43" s="263">
        <f t="shared" si="28"/>
        <v>7.5</v>
      </c>
      <c r="BB43" s="244" t="str">
        <f t="shared" si="29"/>
        <v>D</v>
      </c>
      <c r="BC43" s="179" t="s">
        <v>436</v>
      </c>
    </row>
    <row r="44" spans="1:55" x14ac:dyDescent="0.7">
      <c r="A44" s="243">
        <f>IF(ISBLANK(D44),"",COUNTA($D$7:D44))</f>
        <v>38</v>
      </c>
      <c r="B44" s="244">
        <v>8</v>
      </c>
      <c r="C44" s="245" t="s">
        <v>115</v>
      </c>
      <c r="D44" s="244" t="s">
        <v>46</v>
      </c>
      <c r="E44" s="245" t="s">
        <v>157</v>
      </c>
      <c r="F44" s="244" t="s">
        <v>104</v>
      </c>
      <c r="G44" s="244">
        <v>90</v>
      </c>
      <c r="H44" s="244">
        <v>10</v>
      </c>
      <c r="I44" s="246" t="s">
        <v>315</v>
      </c>
      <c r="J44" s="247">
        <v>53904</v>
      </c>
      <c r="K44" s="445">
        <v>0.60413837755296684</v>
      </c>
      <c r="L44" s="248">
        <v>43479094.299999997</v>
      </c>
      <c r="M44" s="248">
        <v>-21809716.65000001</v>
      </c>
      <c r="N44" s="248">
        <v>17899296.210000001</v>
      </c>
      <c r="O44" s="248">
        <v>8747704.6799999997</v>
      </c>
      <c r="P44" s="446">
        <v>1</v>
      </c>
      <c r="Q44" s="249">
        <v>1</v>
      </c>
      <c r="R44" s="249">
        <v>1</v>
      </c>
      <c r="S44" s="250">
        <f t="shared" si="21"/>
        <v>2</v>
      </c>
      <c r="T44" s="251">
        <v>220</v>
      </c>
      <c r="U44" s="252">
        <f t="shared" si="30"/>
        <v>0</v>
      </c>
      <c r="V44" s="251">
        <v>54</v>
      </c>
      <c r="W44" s="253" t="str">
        <f t="shared" si="10"/>
        <v>1</v>
      </c>
      <c r="X44" s="254">
        <f t="shared" si="11"/>
        <v>0.5</v>
      </c>
      <c r="Y44" s="251">
        <v>48</v>
      </c>
      <c r="Z44" s="249" t="str">
        <f t="shared" si="12"/>
        <v>1</v>
      </c>
      <c r="AA44" s="254">
        <f t="shared" si="13"/>
        <v>0.5</v>
      </c>
      <c r="AB44" s="251">
        <v>53</v>
      </c>
      <c r="AC44" s="250" t="str">
        <f t="shared" si="14"/>
        <v>1</v>
      </c>
      <c r="AD44" s="254">
        <f t="shared" si="31"/>
        <v>2</v>
      </c>
      <c r="AE44" s="249">
        <v>1</v>
      </c>
      <c r="AF44" s="249">
        <v>1</v>
      </c>
      <c r="AG44" s="249">
        <v>0</v>
      </c>
      <c r="AH44" s="249">
        <v>0</v>
      </c>
      <c r="AI44" s="249">
        <v>0</v>
      </c>
      <c r="AJ44" s="249">
        <v>0</v>
      </c>
      <c r="AK44" s="255">
        <f t="shared" si="22"/>
        <v>2</v>
      </c>
      <c r="AL44" s="250">
        <f t="shared" si="23"/>
        <v>2</v>
      </c>
      <c r="AM44" s="250">
        <v>1</v>
      </c>
      <c r="AN44" s="243">
        <v>0</v>
      </c>
      <c r="AO44" s="256">
        <v>1</v>
      </c>
      <c r="AP44" s="257">
        <f t="shared" si="24"/>
        <v>1</v>
      </c>
      <c r="AQ44" s="257">
        <f t="shared" si="17"/>
        <v>4</v>
      </c>
      <c r="AR44" s="258">
        <f t="shared" si="32"/>
        <v>8</v>
      </c>
      <c r="AS44" s="244">
        <v>1</v>
      </c>
      <c r="AT44" s="244">
        <v>1</v>
      </c>
      <c r="AU44" s="259">
        <f t="shared" si="33"/>
        <v>1</v>
      </c>
      <c r="AV44" s="260">
        <f t="shared" si="25"/>
        <v>3</v>
      </c>
      <c r="AW44" s="259">
        <f t="shared" si="34"/>
        <v>1</v>
      </c>
      <c r="AX44" s="259">
        <f t="shared" si="35"/>
        <v>0</v>
      </c>
      <c r="AY44" s="261">
        <f t="shared" si="26"/>
        <v>1</v>
      </c>
      <c r="AZ44" s="262">
        <f t="shared" si="27"/>
        <v>4</v>
      </c>
      <c r="BA44" s="263">
        <f t="shared" si="28"/>
        <v>12</v>
      </c>
      <c r="BB44" s="244" t="str">
        <f t="shared" si="29"/>
        <v>A</v>
      </c>
      <c r="BC44" s="179" t="s">
        <v>437</v>
      </c>
    </row>
    <row r="45" spans="1:55" x14ac:dyDescent="0.7">
      <c r="A45" s="243">
        <f>IF(ISBLANK(D45),"",COUNTA($D$7:D45))</f>
        <v>39</v>
      </c>
      <c r="B45" s="244">
        <v>8</v>
      </c>
      <c r="C45" s="245" t="s">
        <v>115</v>
      </c>
      <c r="D45" s="244" t="s">
        <v>47</v>
      </c>
      <c r="E45" s="245" t="s">
        <v>158</v>
      </c>
      <c r="F45" s="244" t="s">
        <v>104</v>
      </c>
      <c r="G45" s="244">
        <v>120</v>
      </c>
      <c r="H45" s="244">
        <v>13</v>
      </c>
      <c r="I45" s="246" t="s">
        <v>318</v>
      </c>
      <c r="J45" s="247">
        <v>37937</v>
      </c>
      <c r="K45" s="445">
        <v>0.28301547898586066</v>
      </c>
      <c r="L45" s="248">
        <v>-2721396.98</v>
      </c>
      <c r="M45" s="248">
        <v>-33763274.289999999</v>
      </c>
      <c r="N45" s="248">
        <v>-7399837.9500000002</v>
      </c>
      <c r="O45" s="248">
        <v>-9992149.1199999992</v>
      </c>
      <c r="P45" s="446">
        <v>7</v>
      </c>
      <c r="Q45" s="249">
        <v>0</v>
      </c>
      <c r="R45" s="249">
        <v>0</v>
      </c>
      <c r="S45" s="250">
        <f t="shared" si="21"/>
        <v>0</v>
      </c>
      <c r="T45" s="251">
        <v>183</v>
      </c>
      <c r="U45" s="252">
        <f t="shared" si="30"/>
        <v>0</v>
      </c>
      <c r="V45" s="251">
        <v>50</v>
      </c>
      <c r="W45" s="253" t="str">
        <f t="shared" si="10"/>
        <v>1</v>
      </c>
      <c r="X45" s="254">
        <f t="shared" si="11"/>
        <v>0.5</v>
      </c>
      <c r="Y45" s="251">
        <v>55</v>
      </c>
      <c r="Z45" s="249" t="str">
        <f t="shared" si="12"/>
        <v>1</v>
      </c>
      <c r="AA45" s="254">
        <f t="shared" si="13"/>
        <v>0.5</v>
      </c>
      <c r="AB45" s="251">
        <v>46</v>
      </c>
      <c r="AC45" s="250" t="str">
        <f t="shared" si="14"/>
        <v>1</v>
      </c>
      <c r="AD45" s="254">
        <f t="shared" si="31"/>
        <v>2</v>
      </c>
      <c r="AE45" s="249">
        <v>1</v>
      </c>
      <c r="AF45" s="249">
        <v>1</v>
      </c>
      <c r="AG45" s="249">
        <v>0.5</v>
      </c>
      <c r="AH45" s="249">
        <v>0.5</v>
      </c>
      <c r="AI45" s="249">
        <v>0.5</v>
      </c>
      <c r="AJ45" s="249">
        <v>0.5</v>
      </c>
      <c r="AK45" s="255">
        <f t="shared" si="22"/>
        <v>4</v>
      </c>
      <c r="AL45" s="250">
        <f t="shared" si="23"/>
        <v>2</v>
      </c>
      <c r="AM45" s="250">
        <v>1</v>
      </c>
      <c r="AN45" s="243">
        <v>1</v>
      </c>
      <c r="AO45" s="256">
        <v>1</v>
      </c>
      <c r="AP45" s="257">
        <f t="shared" si="24"/>
        <v>2</v>
      </c>
      <c r="AQ45" s="257">
        <f t="shared" si="17"/>
        <v>5</v>
      </c>
      <c r="AR45" s="258">
        <f t="shared" si="32"/>
        <v>7</v>
      </c>
      <c r="AS45" s="244">
        <v>0</v>
      </c>
      <c r="AT45" s="244">
        <v>0</v>
      </c>
      <c r="AU45" s="259">
        <f t="shared" si="33"/>
        <v>0</v>
      </c>
      <c r="AV45" s="260">
        <f t="shared" si="25"/>
        <v>0</v>
      </c>
      <c r="AW45" s="259">
        <f t="shared" si="34"/>
        <v>0</v>
      </c>
      <c r="AX45" s="259">
        <f t="shared" si="35"/>
        <v>0</v>
      </c>
      <c r="AY45" s="261">
        <f t="shared" si="26"/>
        <v>0</v>
      </c>
      <c r="AZ45" s="262">
        <f t="shared" si="27"/>
        <v>0</v>
      </c>
      <c r="BA45" s="263">
        <f t="shared" si="28"/>
        <v>7</v>
      </c>
      <c r="BB45" s="244" t="str">
        <f t="shared" si="29"/>
        <v>F</v>
      </c>
      <c r="BC45" s="179" t="s">
        <v>438</v>
      </c>
    </row>
    <row r="46" spans="1:55" x14ac:dyDescent="0.7">
      <c r="A46" s="243">
        <f>IF(ISBLANK(D46),"",COUNTA($D$7:D46))</f>
        <v>40</v>
      </c>
      <c r="B46" s="244">
        <v>8</v>
      </c>
      <c r="C46" s="245" t="s">
        <v>115</v>
      </c>
      <c r="D46" s="244" t="s">
        <v>48</v>
      </c>
      <c r="E46" s="245" t="s">
        <v>159</v>
      </c>
      <c r="F46" s="244" t="s">
        <v>104</v>
      </c>
      <c r="G46" s="244">
        <v>36</v>
      </c>
      <c r="H46" s="244">
        <v>6</v>
      </c>
      <c r="I46" s="246" t="s">
        <v>314</v>
      </c>
      <c r="J46" s="247">
        <v>37338</v>
      </c>
      <c r="K46" s="445">
        <v>0.75246955587989972</v>
      </c>
      <c r="L46" s="248">
        <v>8984304.5700000003</v>
      </c>
      <c r="M46" s="248">
        <v>-2701676.5299999984</v>
      </c>
      <c r="N46" s="248">
        <v>1412128.79</v>
      </c>
      <c r="O46" s="248">
        <v>-4606610.88</v>
      </c>
      <c r="P46" s="446">
        <v>2</v>
      </c>
      <c r="Q46" s="249">
        <v>1</v>
      </c>
      <c r="R46" s="249">
        <v>1</v>
      </c>
      <c r="S46" s="250">
        <f t="shared" si="21"/>
        <v>2</v>
      </c>
      <c r="T46" s="251">
        <v>87</v>
      </c>
      <c r="U46" s="252">
        <f t="shared" si="30"/>
        <v>1</v>
      </c>
      <c r="V46" s="251">
        <v>37</v>
      </c>
      <c r="W46" s="253" t="str">
        <f t="shared" si="10"/>
        <v>1</v>
      </c>
      <c r="X46" s="254">
        <f t="shared" si="11"/>
        <v>0.5</v>
      </c>
      <c r="Y46" s="251">
        <v>44</v>
      </c>
      <c r="Z46" s="249" t="str">
        <f t="shared" si="12"/>
        <v>1</v>
      </c>
      <c r="AA46" s="254">
        <f t="shared" si="13"/>
        <v>0.5</v>
      </c>
      <c r="AB46" s="251">
        <v>52</v>
      </c>
      <c r="AC46" s="250" t="str">
        <f t="shared" si="14"/>
        <v>1</v>
      </c>
      <c r="AD46" s="254">
        <f t="shared" si="31"/>
        <v>3</v>
      </c>
      <c r="AE46" s="249">
        <v>1</v>
      </c>
      <c r="AF46" s="249">
        <v>1</v>
      </c>
      <c r="AG46" s="249">
        <v>0.5</v>
      </c>
      <c r="AH46" s="249">
        <v>0.5</v>
      </c>
      <c r="AI46" s="249">
        <v>0.5</v>
      </c>
      <c r="AJ46" s="249">
        <v>0.5</v>
      </c>
      <c r="AK46" s="255">
        <f t="shared" si="22"/>
        <v>4</v>
      </c>
      <c r="AL46" s="250">
        <f t="shared" si="23"/>
        <v>2</v>
      </c>
      <c r="AM46" s="250">
        <v>0</v>
      </c>
      <c r="AN46" s="243">
        <v>1</v>
      </c>
      <c r="AO46" s="256">
        <v>0</v>
      </c>
      <c r="AP46" s="257">
        <f t="shared" si="24"/>
        <v>1</v>
      </c>
      <c r="AQ46" s="257">
        <f t="shared" si="17"/>
        <v>3</v>
      </c>
      <c r="AR46" s="258">
        <f t="shared" si="32"/>
        <v>8</v>
      </c>
      <c r="AS46" s="244">
        <v>0</v>
      </c>
      <c r="AT46" s="244">
        <v>0</v>
      </c>
      <c r="AU46" s="259">
        <f t="shared" si="33"/>
        <v>1</v>
      </c>
      <c r="AV46" s="260">
        <f t="shared" si="25"/>
        <v>1</v>
      </c>
      <c r="AW46" s="259">
        <f t="shared" si="34"/>
        <v>1</v>
      </c>
      <c r="AX46" s="259">
        <f t="shared" si="35"/>
        <v>0</v>
      </c>
      <c r="AY46" s="261">
        <f t="shared" si="26"/>
        <v>1</v>
      </c>
      <c r="AZ46" s="262">
        <f t="shared" si="27"/>
        <v>2</v>
      </c>
      <c r="BA46" s="263">
        <f t="shared" si="28"/>
        <v>10</v>
      </c>
      <c r="BB46" s="244" t="str">
        <f t="shared" si="29"/>
        <v>C</v>
      </c>
      <c r="BC46" s="179" t="s">
        <v>439</v>
      </c>
    </row>
    <row r="47" spans="1:55" x14ac:dyDescent="0.7">
      <c r="A47" s="243">
        <f>IF(ISBLANK(D47),"",COUNTA($D$7:D47))</f>
        <v>41</v>
      </c>
      <c r="B47" s="244">
        <v>8</v>
      </c>
      <c r="C47" s="245" t="s">
        <v>115</v>
      </c>
      <c r="D47" s="244" t="s">
        <v>49</v>
      </c>
      <c r="E47" s="245" t="s">
        <v>160</v>
      </c>
      <c r="F47" s="244" t="s">
        <v>104</v>
      </c>
      <c r="G47" s="244">
        <v>15</v>
      </c>
      <c r="H47" s="244">
        <v>2</v>
      </c>
      <c r="I47" s="246" t="s">
        <v>320</v>
      </c>
      <c r="J47" s="247">
        <v>10746</v>
      </c>
      <c r="K47" s="445">
        <v>0.65383138326205692</v>
      </c>
      <c r="L47" s="248">
        <v>2736937.13</v>
      </c>
      <c r="M47" s="248">
        <v>-2556257.0599999996</v>
      </c>
      <c r="N47" s="248">
        <v>-4449131.71</v>
      </c>
      <c r="O47" s="248">
        <v>-5600496.9299999997</v>
      </c>
      <c r="P47" s="446">
        <v>4</v>
      </c>
      <c r="Q47" s="249">
        <v>1</v>
      </c>
      <c r="R47" s="249">
        <v>0</v>
      </c>
      <c r="S47" s="250">
        <f t="shared" si="21"/>
        <v>1</v>
      </c>
      <c r="T47" s="251">
        <v>141</v>
      </c>
      <c r="U47" s="252">
        <f t="shared" si="30"/>
        <v>1</v>
      </c>
      <c r="V47" s="251">
        <v>36</v>
      </c>
      <c r="W47" s="253" t="str">
        <f t="shared" si="10"/>
        <v>1</v>
      </c>
      <c r="X47" s="254">
        <f t="shared" si="11"/>
        <v>0.5</v>
      </c>
      <c r="Y47" s="251">
        <v>48</v>
      </c>
      <c r="Z47" s="249" t="str">
        <f t="shared" si="12"/>
        <v>1</v>
      </c>
      <c r="AA47" s="254">
        <f t="shared" si="13"/>
        <v>0.5</v>
      </c>
      <c r="AB47" s="251">
        <v>48</v>
      </c>
      <c r="AC47" s="250" t="str">
        <f t="shared" si="14"/>
        <v>1</v>
      </c>
      <c r="AD47" s="254">
        <f t="shared" si="31"/>
        <v>3</v>
      </c>
      <c r="AE47" s="249">
        <v>1</v>
      </c>
      <c r="AF47" s="249">
        <v>1</v>
      </c>
      <c r="AG47" s="249">
        <v>0</v>
      </c>
      <c r="AH47" s="249">
        <v>0.5</v>
      </c>
      <c r="AI47" s="249">
        <v>0</v>
      </c>
      <c r="AJ47" s="249">
        <v>0</v>
      </c>
      <c r="AK47" s="255">
        <f t="shared" si="22"/>
        <v>2.5</v>
      </c>
      <c r="AL47" s="250">
        <f t="shared" si="23"/>
        <v>2</v>
      </c>
      <c r="AM47" s="250">
        <v>1</v>
      </c>
      <c r="AN47" s="243">
        <v>1</v>
      </c>
      <c r="AO47" s="256">
        <v>1</v>
      </c>
      <c r="AP47" s="257">
        <f t="shared" si="24"/>
        <v>2</v>
      </c>
      <c r="AQ47" s="257">
        <f t="shared" si="17"/>
        <v>5</v>
      </c>
      <c r="AR47" s="258">
        <f t="shared" si="32"/>
        <v>9</v>
      </c>
      <c r="AS47" s="244">
        <v>0</v>
      </c>
      <c r="AT47" s="244">
        <v>0</v>
      </c>
      <c r="AU47" s="259">
        <f t="shared" si="33"/>
        <v>0</v>
      </c>
      <c r="AV47" s="260">
        <f t="shared" si="25"/>
        <v>0</v>
      </c>
      <c r="AW47" s="259">
        <f t="shared" si="34"/>
        <v>1</v>
      </c>
      <c r="AX47" s="259">
        <f t="shared" si="35"/>
        <v>0</v>
      </c>
      <c r="AY47" s="261">
        <f t="shared" si="26"/>
        <v>1</v>
      </c>
      <c r="AZ47" s="262">
        <f t="shared" si="27"/>
        <v>1</v>
      </c>
      <c r="BA47" s="263">
        <f t="shared" si="28"/>
        <v>10</v>
      </c>
      <c r="BB47" s="244" t="str">
        <f t="shared" si="29"/>
        <v>C</v>
      </c>
      <c r="BC47" s="179" t="s">
        <v>440</v>
      </c>
    </row>
    <row r="48" spans="1:55" x14ac:dyDescent="0.7">
      <c r="A48" s="243">
        <f>IF(ISBLANK(D48),"",COUNTA($D$7:D48))</f>
        <v>42</v>
      </c>
      <c r="B48" s="244">
        <v>8</v>
      </c>
      <c r="C48" s="245" t="s">
        <v>115</v>
      </c>
      <c r="D48" s="244" t="s">
        <v>50</v>
      </c>
      <c r="E48" s="245" t="s">
        <v>161</v>
      </c>
      <c r="F48" s="244" t="s">
        <v>109</v>
      </c>
      <c r="G48" s="244">
        <v>264</v>
      </c>
      <c r="H48" s="244">
        <v>15</v>
      </c>
      <c r="I48" s="246" t="s">
        <v>317</v>
      </c>
      <c r="J48" s="247">
        <v>91702</v>
      </c>
      <c r="K48" s="445">
        <v>0.35778686270113358</v>
      </c>
      <c r="L48" s="248">
        <v>63148274.780000001</v>
      </c>
      <c r="M48" s="248">
        <v>-59295975.980000019</v>
      </c>
      <c r="N48" s="248">
        <v>21078881.399999999</v>
      </c>
      <c r="O48" s="248">
        <v>-12965308.83</v>
      </c>
      <c r="P48" s="446">
        <v>2</v>
      </c>
      <c r="Q48" s="249">
        <v>1</v>
      </c>
      <c r="R48" s="249">
        <v>1</v>
      </c>
      <c r="S48" s="250">
        <f t="shared" si="21"/>
        <v>2</v>
      </c>
      <c r="T48" s="251">
        <v>91</v>
      </c>
      <c r="U48" s="252">
        <f t="shared" si="30"/>
        <v>1</v>
      </c>
      <c r="V48" s="251">
        <v>64</v>
      </c>
      <c r="W48" s="253" t="str">
        <f t="shared" si="10"/>
        <v>0</v>
      </c>
      <c r="X48" s="254">
        <f t="shared" si="11"/>
        <v>0</v>
      </c>
      <c r="Y48" s="251">
        <v>56</v>
      </c>
      <c r="Z48" s="249" t="str">
        <f t="shared" si="12"/>
        <v>1</v>
      </c>
      <c r="AA48" s="254">
        <f t="shared" si="13"/>
        <v>0.5</v>
      </c>
      <c r="AB48" s="251">
        <v>34</v>
      </c>
      <c r="AC48" s="250" t="str">
        <f t="shared" si="14"/>
        <v>1</v>
      </c>
      <c r="AD48" s="254">
        <f t="shared" si="31"/>
        <v>2.5</v>
      </c>
      <c r="AE48" s="249">
        <v>1</v>
      </c>
      <c r="AF48" s="249">
        <v>1</v>
      </c>
      <c r="AG48" s="249">
        <v>0.5</v>
      </c>
      <c r="AH48" s="249">
        <v>0</v>
      </c>
      <c r="AI48" s="249">
        <v>0</v>
      </c>
      <c r="AJ48" s="249">
        <v>0.5</v>
      </c>
      <c r="AK48" s="255">
        <f t="shared" si="22"/>
        <v>3</v>
      </c>
      <c r="AL48" s="250">
        <f t="shared" si="23"/>
        <v>2</v>
      </c>
      <c r="AM48" s="250">
        <v>1</v>
      </c>
      <c r="AN48" s="243">
        <v>1</v>
      </c>
      <c r="AO48" s="256">
        <v>1</v>
      </c>
      <c r="AP48" s="257">
        <f t="shared" si="24"/>
        <v>2</v>
      </c>
      <c r="AQ48" s="257">
        <f t="shared" si="17"/>
        <v>5</v>
      </c>
      <c r="AR48" s="258">
        <f t="shared" si="32"/>
        <v>9.5</v>
      </c>
      <c r="AS48" s="244">
        <v>0</v>
      </c>
      <c r="AT48" s="244">
        <v>0</v>
      </c>
      <c r="AU48" s="259">
        <f t="shared" si="33"/>
        <v>1</v>
      </c>
      <c r="AV48" s="260">
        <f t="shared" si="25"/>
        <v>1</v>
      </c>
      <c r="AW48" s="259">
        <f t="shared" si="34"/>
        <v>1</v>
      </c>
      <c r="AX48" s="259">
        <f t="shared" si="35"/>
        <v>0</v>
      </c>
      <c r="AY48" s="261">
        <f t="shared" si="26"/>
        <v>1</v>
      </c>
      <c r="AZ48" s="262">
        <f t="shared" si="27"/>
        <v>2</v>
      </c>
      <c r="BA48" s="263">
        <f t="shared" si="28"/>
        <v>11.5</v>
      </c>
      <c r="BB48" s="244" t="str">
        <f t="shared" si="29"/>
        <v>B</v>
      </c>
      <c r="BC48" s="179" t="s">
        <v>441</v>
      </c>
    </row>
    <row r="49" spans="1:55" x14ac:dyDescent="0.7">
      <c r="A49" s="243">
        <f>IF(ISBLANK(D49),"",COUNTA($D$7:D49))</f>
        <v>43</v>
      </c>
      <c r="B49" s="244">
        <v>8</v>
      </c>
      <c r="C49" s="245" t="s">
        <v>115</v>
      </c>
      <c r="D49" s="244" t="s">
        <v>51</v>
      </c>
      <c r="E49" s="245" t="s">
        <v>162</v>
      </c>
      <c r="F49" s="244" t="s">
        <v>104</v>
      </c>
      <c r="G49" s="244">
        <v>40</v>
      </c>
      <c r="H49" s="244">
        <v>6</v>
      </c>
      <c r="I49" s="246" t="s">
        <v>314</v>
      </c>
      <c r="J49" s="247">
        <v>30224</v>
      </c>
      <c r="K49" s="264">
        <v>0.90234659154825392</v>
      </c>
      <c r="L49" s="248">
        <v>13747537.279999999</v>
      </c>
      <c r="M49" s="248">
        <v>-1425832.290000001</v>
      </c>
      <c r="N49" s="248">
        <v>-3600400.83</v>
      </c>
      <c r="O49" s="248">
        <v>-13492589.220000001</v>
      </c>
      <c r="P49" s="446">
        <v>1</v>
      </c>
      <c r="Q49" s="249">
        <v>0</v>
      </c>
      <c r="R49" s="249">
        <v>0</v>
      </c>
      <c r="S49" s="250">
        <f t="shared" si="21"/>
        <v>0</v>
      </c>
      <c r="T49" s="251">
        <v>103</v>
      </c>
      <c r="U49" s="252">
        <f t="shared" si="30"/>
        <v>0</v>
      </c>
      <c r="V49" s="251">
        <v>51</v>
      </c>
      <c r="W49" s="253" t="str">
        <f t="shared" si="10"/>
        <v>1</v>
      </c>
      <c r="X49" s="254">
        <f t="shared" si="11"/>
        <v>0.5</v>
      </c>
      <c r="Y49" s="251">
        <v>56</v>
      </c>
      <c r="Z49" s="249" t="str">
        <f t="shared" si="12"/>
        <v>1</v>
      </c>
      <c r="AA49" s="254">
        <f t="shared" si="13"/>
        <v>0.5</v>
      </c>
      <c r="AB49" s="251">
        <v>52</v>
      </c>
      <c r="AC49" s="250" t="str">
        <f t="shared" si="14"/>
        <v>1</v>
      </c>
      <c r="AD49" s="254">
        <f t="shared" si="31"/>
        <v>2</v>
      </c>
      <c r="AE49" s="249">
        <v>1</v>
      </c>
      <c r="AF49" s="249">
        <v>1</v>
      </c>
      <c r="AG49" s="249">
        <v>0.5</v>
      </c>
      <c r="AH49" s="249">
        <v>0.5</v>
      </c>
      <c r="AI49" s="249">
        <v>0</v>
      </c>
      <c r="AJ49" s="249">
        <v>0</v>
      </c>
      <c r="AK49" s="255">
        <f t="shared" si="22"/>
        <v>3</v>
      </c>
      <c r="AL49" s="250">
        <f t="shared" si="23"/>
        <v>2</v>
      </c>
      <c r="AM49" s="250">
        <v>1</v>
      </c>
      <c r="AN49" s="243">
        <v>1</v>
      </c>
      <c r="AO49" s="256">
        <v>1</v>
      </c>
      <c r="AP49" s="257">
        <f t="shared" si="24"/>
        <v>2</v>
      </c>
      <c r="AQ49" s="257">
        <f t="shared" si="17"/>
        <v>5</v>
      </c>
      <c r="AR49" s="258">
        <f t="shared" si="32"/>
        <v>7</v>
      </c>
      <c r="AS49" s="244">
        <v>0</v>
      </c>
      <c r="AT49" s="244">
        <v>0</v>
      </c>
      <c r="AU49" s="259">
        <f t="shared" si="33"/>
        <v>0</v>
      </c>
      <c r="AV49" s="260">
        <f t="shared" si="25"/>
        <v>0</v>
      </c>
      <c r="AW49" s="259">
        <f t="shared" si="34"/>
        <v>1</v>
      </c>
      <c r="AX49" s="259">
        <f t="shared" si="35"/>
        <v>1</v>
      </c>
      <c r="AY49" s="261">
        <f t="shared" si="26"/>
        <v>2</v>
      </c>
      <c r="AZ49" s="262">
        <f t="shared" si="27"/>
        <v>2</v>
      </c>
      <c r="BA49" s="263">
        <f t="shared" si="28"/>
        <v>9</v>
      </c>
      <c r="BB49" s="244" t="str">
        <f t="shared" si="29"/>
        <v>C</v>
      </c>
      <c r="BC49" s="179" t="s">
        <v>442</v>
      </c>
    </row>
    <row r="50" spans="1:55" x14ac:dyDescent="0.7">
      <c r="A50" s="243">
        <f>IF(ISBLANK(D50),"",COUNTA($D$7:D50))</f>
        <v>44</v>
      </c>
      <c r="B50" s="244">
        <v>8</v>
      </c>
      <c r="C50" s="245" t="s">
        <v>115</v>
      </c>
      <c r="D50" s="244" t="s">
        <v>52</v>
      </c>
      <c r="E50" s="245" t="s">
        <v>397</v>
      </c>
      <c r="F50" s="244" t="s">
        <v>104</v>
      </c>
      <c r="G50" s="244">
        <v>82</v>
      </c>
      <c r="H50" s="244">
        <v>10</v>
      </c>
      <c r="I50" s="246" t="s">
        <v>315</v>
      </c>
      <c r="J50" s="247">
        <v>52045</v>
      </c>
      <c r="K50" s="445">
        <v>0.41319183990508285</v>
      </c>
      <c r="L50" s="248">
        <v>375827.01</v>
      </c>
      <c r="M50" s="248">
        <v>-22195119.02</v>
      </c>
      <c r="N50" s="248">
        <v>-2769759.4</v>
      </c>
      <c r="O50" s="248">
        <v>-14186706.640000001</v>
      </c>
      <c r="P50" s="446">
        <v>6</v>
      </c>
      <c r="Q50" s="249">
        <v>0</v>
      </c>
      <c r="R50" s="249">
        <v>1</v>
      </c>
      <c r="S50" s="250">
        <f t="shared" si="21"/>
        <v>1</v>
      </c>
      <c r="T50" s="251">
        <v>169</v>
      </c>
      <c r="U50" s="252">
        <f t="shared" si="30"/>
        <v>1</v>
      </c>
      <c r="V50" s="251">
        <v>29</v>
      </c>
      <c r="W50" s="253" t="str">
        <f t="shared" si="10"/>
        <v>1</v>
      </c>
      <c r="X50" s="254">
        <f t="shared" si="11"/>
        <v>0.5</v>
      </c>
      <c r="Y50" s="251">
        <v>41</v>
      </c>
      <c r="Z50" s="249" t="str">
        <f t="shared" si="12"/>
        <v>1</v>
      </c>
      <c r="AA50" s="254">
        <f t="shared" si="13"/>
        <v>0.5</v>
      </c>
      <c r="AB50" s="251">
        <v>44</v>
      </c>
      <c r="AC50" s="250" t="str">
        <f t="shared" si="14"/>
        <v>1</v>
      </c>
      <c r="AD50" s="254">
        <f t="shared" si="31"/>
        <v>3</v>
      </c>
      <c r="AE50" s="249">
        <v>0</v>
      </c>
      <c r="AF50" s="249">
        <v>1</v>
      </c>
      <c r="AG50" s="249">
        <v>0.5</v>
      </c>
      <c r="AH50" s="249">
        <v>0.5</v>
      </c>
      <c r="AI50" s="249">
        <v>0</v>
      </c>
      <c r="AJ50" s="249">
        <v>0</v>
      </c>
      <c r="AK50" s="255">
        <f t="shared" si="22"/>
        <v>2</v>
      </c>
      <c r="AL50" s="250">
        <f t="shared" si="23"/>
        <v>2</v>
      </c>
      <c r="AM50" s="250">
        <v>1</v>
      </c>
      <c r="AN50" s="243">
        <v>0</v>
      </c>
      <c r="AO50" s="256">
        <v>1</v>
      </c>
      <c r="AP50" s="257">
        <f t="shared" si="24"/>
        <v>1</v>
      </c>
      <c r="AQ50" s="257">
        <f t="shared" si="17"/>
        <v>4</v>
      </c>
      <c r="AR50" s="258">
        <f t="shared" si="32"/>
        <v>8</v>
      </c>
      <c r="AS50" s="244">
        <v>0</v>
      </c>
      <c r="AT50" s="244">
        <v>0</v>
      </c>
      <c r="AU50" s="259">
        <f t="shared" si="33"/>
        <v>0</v>
      </c>
      <c r="AV50" s="260">
        <f t="shared" si="25"/>
        <v>0</v>
      </c>
      <c r="AW50" s="259">
        <f t="shared" si="34"/>
        <v>1</v>
      </c>
      <c r="AX50" s="259">
        <f t="shared" si="35"/>
        <v>0</v>
      </c>
      <c r="AY50" s="261">
        <f t="shared" si="26"/>
        <v>1</v>
      </c>
      <c r="AZ50" s="262">
        <f t="shared" si="27"/>
        <v>1</v>
      </c>
      <c r="BA50" s="263">
        <f t="shared" si="28"/>
        <v>9</v>
      </c>
      <c r="BB50" s="244" t="str">
        <f t="shared" si="29"/>
        <v>C</v>
      </c>
      <c r="BC50" s="179" t="s">
        <v>443</v>
      </c>
    </row>
    <row r="51" spans="1:55" x14ac:dyDescent="0.7">
      <c r="A51" s="243">
        <f>IF(ISBLANK(D51),"",COUNTA($D$7:D51))</f>
        <v>45</v>
      </c>
      <c r="B51" s="244">
        <v>8</v>
      </c>
      <c r="C51" s="245" t="s">
        <v>115</v>
      </c>
      <c r="D51" s="244" t="s">
        <v>53</v>
      </c>
      <c r="E51" s="245" t="s">
        <v>163</v>
      </c>
      <c r="F51" s="244" t="s">
        <v>104</v>
      </c>
      <c r="G51" s="244">
        <v>90</v>
      </c>
      <c r="H51" s="244">
        <v>10</v>
      </c>
      <c r="I51" s="246" t="s">
        <v>315</v>
      </c>
      <c r="J51" s="247">
        <v>52329</v>
      </c>
      <c r="K51" s="445">
        <v>0.27747508697860535</v>
      </c>
      <c r="L51" s="248">
        <v>-2627096.62</v>
      </c>
      <c r="M51" s="248">
        <v>-25537092.269999996</v>
      </c>
      <c r="N51" s="248">
        <v>-5220982.84</v>
      </c>
      <c r="O51" s="248">
        <v>-11257642.09</v>
      </c>
      <c r="P51" s="446">
        <v>7</v>
      </c>
      <c r="Q51" s="249">
        <v>1</v>
      </c>
      <c r="R51" s="249">
        <v>1</v>
      </c>
      <c r="S51" s="250">
        <f t="shared" si="21"/>
        <v>2</v>
      </c>
      <c r="T51" s="251">
        <v>178</v>
      </c>
      <c r="U51" s="252">
        <f t="shared" si="30"/>
        <v>1</v>
      </c>
      <c r="V51" s="251">
        <v>33</v>
      </c>
      <c r="W51" s="253" t="str">
        <f t="shared" si="10"/>
        <v>1</v>
      </c>
      <c r="X51" s="254">
        <f t="shared" si="11"/>
        <v>0.5</v>
      </c>
      <c r="Y51" s="251">
        <v>59</v>
      </c>
      <c r="Z51" s="249" t="str">
        <f t="shared" si="12"/>
        <v>1</v>
      </c>
      <c r="AA51" s="254">
        <f t="shared" si="13"/>
        <v>0.5</v>
      </c>
      <c r="AB51" s="251">
        <v>48</v>
      </c>
      <c r="AC51" s="250" t="str">
        <f t="shared" si="14"/>
        <v>1</v>
      </c>
      <c r="AD51" s="254">
        <f t="shared" si="31"/>
        <v>3</v>
      </c>
      <c r="AE51" s="249">
        <v>1</v>
      </c>
      <c r="AF51" s="249">
        <v>1</v>
      </c>
      <c r="AG51" s="249">
        <v>0</v>
      </c>
      <c r="AH51" s="249">
        <v>0.5</v>
      </c>
      <c r="AI51" s="249">
        <v>0</v>
      </c>
      <c r="AJ51" s="249">
        <v>0</v>
      </c>
      <c r="AK51" s="255">
        <f t="shared" si="22"/>
        <v>2.5</v>
      </c>
      <c r="AL51" s="250">
        <f t="shared" si="23"/>
        <v>2</v>
      </c>
      <c r="AM51" s="250">
        <v>1</v>
      </c>
      <c r="AN51" s="243">
        <v>1</v>
      </c>
      <c r="AO51" s="256">
        <v>1</v>
      </c>
      <c r="AP51" s="257">
        <f t="shared" si="24"/>
        <v>2</v>
      </c>
      <c r="AQ51" s="257">
        <f t="shared" si="17"/>
        <v>5</v>
      </c>
      <c r="AR51" s="258">
        <f t="shared" si="32"/>
        <v>10</v>
      </c>
      <c r="AS51" s="244">
        <v>0</v>
      </c>
      <c r="AT51" s="244">
        <v>0</v>
      </c>
      <c r="AU51" s="259">
        <f t="shared" si="33"/>
        <v>0</v>
      </c>
      <c r="AV51" s="260">
        <f t="shared" si="25"/>
        <v>0</v>
      </c>
      <c r="AW51" s="259">
        <f t="shared" si="34"/>
        <v>0</v>
      </c>
      <c r="AX51" s="259">
        <f t="shared" si="35"/>
        <v>0</v>
      </c>
      <c r="AY51" s="261">
        <f t="shared" si="26"/>
        <v>0</v>
      </c>
      <c r="AZ51" s="262">
        <f t="shared" si="27"/>
        <v>0</v>
      </c>
      <c r="BA51" s="263">
        <f t="shared" si="28"/>
        <v>10</v>
      </c>
      <c r="BB51" s="244" t="str">
        <f t="shared" si="29"/>
        <v>C</v>
      </c>
      <c r="BC51" s="179" t="s">
        <v>444</v>
      </c>
    </row>
    <row r="52" spans="1:55" x14ac:dyDescent="0.7">
      <c r="A52" s="243">
        <f>IF(ISBLANK(D52),"",COUNTA($D$7:D52))</f>
        <v>46</v>
      </c>
      <c r="B52" s="244">
        <v>8</v>
      </c>
      <c r="C52" s="245" t="s">
        <v>115</v>
      </c>
      <c r="D52" s="244" t="s">
        <v>54</v>
      </c>
      <c r="E52" s="245" t="s">
        <v>164</v>
      </c>
      <c r="F52" s="244" t="s">
        <v>104</v>
      </c>
      <c r="G52" s="244">
        <v>38</v>
      </c>
      <c r="H52" s="244">
        <v>5</v>
      </c>
      <c r="I52" s="246" t="s">
        <v>316</v>
      </c>
      <c r="J52" s="247">
        <v>26258</v>
      </c>
      <c r="K52" s="264">
        <v>1.7528855017463201</v>
      </c>
      <c r="L52" s="248">
        <v>17873367.489999998</v>
      </c>
      <c r="M52" s="248">
        <v>5695974.4400000004</v>
      </c>
      <c r="N52" s="248">
        <v>7839476.7300000004</v>
      </c>
      <c r="O52" s="248">
        <v>4748271.7300000004</v>
      </c>
      <c r="P52" s="446">
        <v>0</v>
      </c>
      <c r="Q52" s="249">
        <v>1</v>
      </c>
      <c r="R52" s="249">
        <v>1</v>
      </c>
      <c r="S52" s="250">
        <f t="shared" si="21"/>
        <v>2</v>
      </c>
      <c r="T52" s="251">
        <v>47</v>
      </c>
      <c r="U52" s="252">
        <f t="shared" si="30"/>
        <v>1</v>
      </c>
      <c r="V52" s="251">
        <v>31</v>
      </c>
      <c r="W52" s="253" t="str">
        <f t="shared" si="10"/>
        <v>1</v>
      </c>
      <c r="X52" s="254">
        <f t="shared" si="11"/>
        <v>0.5</v>
      </c>
      <c r="Y52" s="251">
        <v>40</v>
      </c>
      <c r="Z52" s="249" t="str">
        <f t="shared" si="12"/>
        <v>1</v>
      </c>
      <c r="AA52" s="254">
        <f t="shared" si="13"/>
        <v>0.5</v>
      </c>
      <c r="AB52" s="251">
        <v>44</v>
      </c>
      <c r="AC52" s="250" t="str">
        <f t="shared" si="14"/>
        <v>1</v>
      </c>
      <c r="AD52" s="254">
        <f t="shared" si="31"/>
        <v>3</v>
      </c>
      <c r="AE52" s="249">
        <v>1</v>
      </c>
      <c r="AF52" s="249">
        <v>1</v>
      </c>
      <c r="AG52" s="249">
        <v>0</v>
      </c>
      <c r="AH52" s="249">
        <v>0</v>
      </c>
      <c r="AI52" s="249">
        <v>0</v>
      </c>
      <c r="AJ52" s="249">
        <v>0</v>
      </c>
      <c r="AK52" s="255">
        <f t="shared" si="22"/>
        <v>2</v>
      </c>
      <c r="AL52" s="250">
        <f t="shared" si="23"/>
        <v>2</v>
      </c>
      <c r="AM52" s="250">
        <v>1</v>
      </c>
      <c r="AN52" s="243">
        <v>1</v>
      </c>
      <c r="AO52" s="256">
        <v>1</v>
      </c>
      <c r="AP52" s="257">
        <f t="shared" si="24"/>
        <v>2</v>
      </c>
      <c r="AQ52" s="257">
        <f t="shared" si="17"/>
        <v>5</v>
      </c>
      <c r="AR52" s="258">
        <f t="shared" si="32"/>
        <v>10</v>
      </c>
      <c r="AS52" s="244">
        <v>1</v>
      </c>
      <c r="AT52" s="244">
        <v>1</v>
      </c>
      <c r="AU52" s="259">
        <f t="shared" si="33"/>
        <v>1</v>
      </c>
      <c r="AV52" s="260">
        <f t="shared" si="25"/>
        <v>3</v>
      </c>
      <c r="AW52" s="259">
        <f t="shared" si="34"/>
        <v>1</v>
      </c>
      <c r="AX52" s="259">
        <f t="shared" si="35"/>
        <v>1</v>
      </c>
      <c r="AY52" s="261">
        <f t="shared" si="26"/>
        <v>2</v>
      </c>
      <c r="AZ52" s="262">
        <f t="shared" si="27"/>
        <v>5</v>
      </c>
      <c r="BA52" s="263">
        <f t="shared" si="28"/>
        <v>15</v>
      </c>
      <c r="BB52" s="244" t="str">
        <f t="shared" si="29"/>
        <v>A</v>
      </c>
      <c r="BC52" s="179" t="s">
        <v>445</v>
      </c>
    </row>
    <row r="53" spans="1:55" x14ac:dyDescent="0.7">
      <c r="A53" s="243">
        <f>IF(ISBLANK(D53),"",COUNTA($D$7:D53))</f>
        <v>47</v>
      </c>
      <c r="B53" s="244">
        <v>8</v>
      </c>
      <c r="C53" s="245" t="s">
        <v>115</v>
      </c>
      <c r="D53" s="244" t="s">
        <v>55</v>
      </c>
      <c r="E53" s="245" t="s">
        <v>165</v>
      </c>
      <c r="F53" s="244" t="s">
        <v>104</v>
      </c>
      <c r="G53" s="244">
        <v>35</v>
      </c>
      <c r="H53" s="244">
        <v>5</v>
      </c>
      <c r="I53" s="246" t="s">
        <v>316</v>
      </c>
      <c r="J53" s="247">
        <v>17701</v>
      </c>
      <c r="K53" s="264">
        <v>0.86184622987062975</v>
      </c>
      <c r="L53" s="248">
        <v>7043328.6699999999</v>
      </c>
      <c r="M53" s="248">
        <v>-1070073.0300000003</v>
      </c>
      <c r="N53" s="248">
        <v>-795417.23</v>
      </c>
      <c r="O53" s="248">
        <v>-5279675.76</v>
      </c>
      <c r="P53" s="446">
        <v>1</v>
      </c>
      <c r="Q53" s="249">
        <v>1</v>
      </c>
      <c r="R53" s="249">
        <v>1</v>
      </c>
      <c r="S53" s="250">
        <f t="shared" si="21"/>
        <v>2</v>
      </c>
      <c r="T53" s="251">
        <v>127</v>
      </c>
      <c r="U53" s="252">
        <f t="shared" si="30"/>
        <v>0</v>
      </c>
      <c r="V53" s="251">
        <v>51</v>
      </c>
      <c r="W53" s="253" t="str">
        <f t="shared" si="10"/>
        <v>1</v>
      </c>
      <c r="X53" s="254">
        <f t="shared" si="11"/>
        <v>0.5</v>
      </c>
      <c r="Y53" s="251">
        <v>59</v>
      </c>
      <c r="Z53" s="249" t="str">
        <f t="shared" si="12"/>
        <v>1</v>
      </c>
      <c r="AA53" s="254">
        <f t="shared" si="13"/>
        <v>0.5</v>
      </c>
      <c r="AB53" s="251">
        <v>43</v>
      </c>
      <c r="AC53" s="250" t="str">
        <f t="shared" si="14"/>
        <v>1</v>
      </c>
      <c r="AD53" s="254">
        <f t="shared" si="31"/>
        <v>2</v>
      </c>
      <c r="AE53" s="249">
        <v>1</v>
      </c>
      <c r="AF53" s="249">
        <v>1</v>
      </c>
      <c r="AG53" s="249">
        <v>0.5</v>
      </c>
      <c r="AH53" s="249">
        <v>0.5</v>
      </c>
      <c r="AI53" s="249">
        <v>0.5</v>
      </c>
      <c r="AJ53" s="249">
        <v>0</v>
      </c>
      <c r="AK53" s="255">
        <f t="shared" si="22"/>
        <v>3.5</v>
      </c>
      <c r="AL53" s="250">
        <f t="shared" si="23"/>
        <v>2</v>
      </c>
      <c r="AM53" s="250">
        <v>1</v>
      </c>
      <c r="AN53" s="243">
        <v>0</v>
      </c>
      <c r="AO53" s="256">
        <v>1</v>
      </c>
      <c r="AP53" s="257">
        <f t="shared" si="24"/>
        <v>1</v>
      </c>
      <c r="AQ53" s="257">
        <f t="shared" si="17"/>
        <v>4</v>
      </c>
      <c r="AR53" s="258">
        <f t="shared" si="32"/>
        <v>8</v>
      </c>
      <c r="AS53" s="244">
        <v>0</v>
      </c>
      <c r="AT53" s="244">
        <v>0</v>
      </c>
      <c r="AU53" s="259">
        <f t="shared" si="33"/>
        <v>0</v>
      </c>
      <c r="AV53" s="260">
        <f t="shared" si="25"/>
        <v>0</v>
      </c>
      <c r="AW53" s="259">
        <f t="shared" si="34"/>
        <v>1</v>
      </c>
      <c r="AX53" s="259">
        <f t="shared" si="35"/>
        <v>1</v>
      </c>
      <c r="AY53" s="261">
        <f t="shared" si="26"/>
        <v>2</v>
      </c>
      <c r="AZ53" s="262">
        <f t="shared" si="27"/>
        <v>2</v>
      </c>
      <c r="BA53" s="263">
        <f t="shared" si="28"/>
        <v>10</v>
      </c>
      <c r="BB53" s="244" t="str">
        <f t="shared" si="29"/>
        <v>C</v>
      </c>
      <c r="BC53" s="179" t="s">
        <v>446</v>
      </c>
    </row>
    <row r="54" spans="1:55" x14ac:dyDescent="0.7">
      <c r="A54" s="243">
        <f>IF(ISBLANK(D54),"",COUNTA($D$7:D54))</f>
        <v>48</v>
      </c>
      <c r="B54" s="244">
        <v>8</v>
      </c>
      <c r="C54" s="245" t="s">
        <v>115</v>
      </c>
      <c r="D54" s="244" t="s">
        <v>56</v>
      </c>
      <c r="E54" s="245" t="s">
        <v>166</v>
      </c>
      <c r="F54" s="244" t="s">
        <v>104</v>
      </c>
      <c r="G54" s="244">
        <v>42</v>
      </c>
      <c r="H54" s="244">
        <v>5</v>
      </c>
      <c r="I54" s="246" t="s">
        <v>316</v>
      </c>
      <c r="J54" s="247">
        <v>24605</v>
      </c>
      <c r="K54" s="264">
        <v>1.5263111134715608</v>
      </c>
      <c r="L54" s="248">
        <v>20918843.260000002</v>
      </c>
      <c r="M54" s="248">
        <v>6739655.3899999987</v>
      </c>
      <c r="N54" s="248">
        <v>-1232488.31</v>
      </c>
      <c r="O54" s="248">
        <v>-6418334.9199999999</v>
      </c>
      <c r="P54" s="446">
        <v>1</v>
      </c>
      <c r="Q54" s="249">
        <v>1</v>
      </c>
      <c r="R54" s="249">
        <v>1</v>
      </c>
      <c r="S54" s="250">
        <f t="shared" si="21"/>
        <v>2</v>
      </c>
      <c r="T54" s="251">
        <v>88</v>
      </c>
      <c r="U54" s="252">
        <f t="shared" si="30"/>
        <v>1</v>
      </c>
      <c r="V54" s="251">
        <v>34</v>
      </c>
      <c r="W54" s="253" t="str">
        <f t="shared" si="10"/>
        <v>1</v>
      </c>
      <c r="X54" s="254">
        <f t="shared" si="11"/>
        <v>0.5</v>
      </c>
      <c r="Y54" s="251">
        <v>51</v>
      </c>
      <c r="Z54" s="249" t="str">
        <f t="shared" si="12"/>
        <v>1</v>
      </c>
      <c r="AA54" s="254">
        <f t="shared" si="13"/>
        <v>0.5</v>
      </c>
      <c r="AB54" s="251">
        <v>53</v>
      </c>
      <c r="AC54" s="250" t="str">
        <f t="shared" si="14"/>
        <v>1</v>
      </c>
      <c r="AD54" s="254">
        <f t="shared" si="31"/>
        <v>3</v>
      </c>
      <c r="AE54" s="249">
        <v>1</v>
      </c>
      <c r="AF54" s="249">
        <v>1</v>
      </c>
      <c r="AG54" s="249">
        <v>0</v>
      </c>
      <c r="AH54" s="249">
        <v>0</v>
      </c>
      <c r="AI54" s="249">
        <v>0</v>
      </c>
      <c r="AJ54" s="249">
        <v>0</v>
      </c>
      <c r="AK54" s="255">
        <f t="shared" si="22"/>
        <v>2</v>
      </c>
      <c r="AL54" s="250">
        <f t="shared" si="23"/>
        <v>2</v>
      </c>
      <c r="AM54" s="250">
        <v>1</v>
      </c>
      <c r="AN54" s="243">
        <v>1</v>
      </c>
      <c r="AO54" s="256">
        <v>1</v>
      </c>
      <c r="AP54" s="257">
        <f t="shared" si="24"/>
        <v>2</v>
      </c>
      <c r="AQ54" s="257">
        <f t="shared" si="17"/>
        <v>5</v>
      </c>
      <c r="AR54" s="258">
        <f t="shared" si="32"/>
        <v>10</v>
      </c>
      <c r="AS54" s="244">
        <v>0</v>
      </c>
      <c r="AT54" s="244">
        <v>0</v>
      </c>
      <c r="AU54" s="259">
        <f t="shared" si="33"/>
        <v>0</v>
      </c>
      <c r="AV54" s="260">
        <f t="shared" si="25"/>
        <v>0</v>
      </c>
      <c r="AW54" s="259">
        <f t="shared" si="34"/>
        <v>1</v>
      </c>
      <c r="AX54" s="259">
        <f t="shared" si="35"/>
        <v>1</v>
      </c>
      <c r="AY54" s="261">
        <f t="shared" si="26"/>
        <v>2</v>
      </c>
      <c r="AZ54" s="262">
        <f t="shared" si="27"/>
        <v>2</v>
      </c>
      <c r="BA54" s="263">
        <f t="shared" si="28"/>
        <v>12</v>
      </c>
      <c r="BB54" s="244" t="str">
        <f t="shared" si="29"/>
        <v>A</v>
      </c>
      <c r="BC54" s="179" t="s">
        <v>447</v>
      </c>
    </row>
    <row r="55" spans="1:55" x14ac:dyDescent="0.7">
      <c r="A55" s="243">
        <f>IF(ISBLANK(D55),"",COUNTA($D$7:D55))</f>
        <v>49</v>
      </c>
      <c r="B55" s="244">
        <v>8</v>
      </c>
      <c r="C55" s="245" t="s">
        <v>115</v>
      </c>
      <c r="D55" s="244" t="s">
        <v>57</v>
      </c>
      <c r="E55" s="245" t="s">
        <v>167</v>
      </c>
      <c r="F55" s="244" t="s">
        <v>104</v>
      </c>
      <c r="G55" s="244">
        <v>30</v>
      </c>
      <c r="H55" s="244">
        <v>6</v>
      </c>
      <c r="I55" s="246" t="s">
        <v>314</v>
      </c>
      <c r="J55" s="247">
        <v>32937</v>
      </c>
      <c r="K55" s="264">
        <v>1.3115509875410729</v>
      </c>
      <c r="L55" s="248">
        <v>19011423.629999999</v>
      </c>
      <c r="M55" s="248">
        <v>4656134.4499999974</v>
      </c>
      <c r="N55" s="248">
        <v>7601555.6200000001</v>
      </c>
      <c r="O55" s="248">
        <v>276215.51</v>
      </c>
      <c r="P55" s="446">
        <v>0</v>
      </c>
      <c r="Q55" s="249">
        <v>0</v>
      </c>
      <c r="R55" s="249">
        <v>1</v>
      </c>
      <c r="S55" s="250">
        <f t="shared" si="21"/>
        <v>1</v>
      </c>
      <c r="T55" s="251">
        <v>144</v>
      </c>
      <c r="U55" s="252">
        <f t="shared" si="30"/>
        <v>0</v>
      </c>
      <c r="V55" s="251">
        <v>43</v>
      </c>
      <c r="W55" s="253" t="str">
        <f t="shared" si="10"/>
        <v>1</v>
      </c>
      <c r="X55" s="254">
        <f t="shared" si="11"/>
        <v>0.5</v>
      </c>
      <c r="Y55" s="251">
        <v>36</v>
      </c>
      <c r="Z55" s="249" t="str">
        <f t="shared" si="12"/>
        <v>1</v>
      </c>
      <c r="AA55" s="254">
        <f t="shared" si="13"/>
        <v>0.5</v>
      </c>
      <c r="AB55" s="251">
        <v>54</v>
      </c>
      <c r="AC55" s="250" t="str">
        <f t="shared" si="14"/>
        <v>1</v>
      </c>
      <c r="AD55" s="254">
        <f t="shared" si="31"/>
        <v>2</v>
      </c>
      <c r="AE55" s="249">
        <v>1</v>
      </c>
      <c r="AF55" s="249">
        <v>1</v>
      </c>
      <c r="AG55" s="249">
        <v>0.5</v>
      </c>
      <c r="AH55" s="249">
        <v>0.5</v>
      </c>
      <c r="AI55" s="249">
        <v>0</v>
      </c>
      <c r="AJ55" s="249">
        <v>0</v>
      </c>
      <c r="AK55" s="255">
        <f t="shared" si="22"/>
        <v>3</v>
      </c>
      <c r="AL55" s="250">
        <f t="shared" si="23"/>
        <v>2</v>
      </c>
      <c r="AM55" s="250">
        <v>1</v>
      </c>
      <c r="AN55" s="243">
        <v>1</v>
      </c>
      <c r="AO55" s="256">
        <v>0</v>
      </c>
      <c r="AP55" s="257">
        <f t="shared" si="24"/>
        <v>1</v>
      </c>
      <c r="AQ55" s="257">
        <f t="shared" si="17"/>
        <v>4</v>
      </c>
      <c r="AR55" s="258">
        <f t="shared" si="32"/>
        <v>7</v>
      </c>
      <c r="AS55" s="244">
        <v>1</v>
      </c>
      <c r="AT55" s="244">
        <v>1</v>
      </c>
      <c r="AU55" s="259">
        <f t="shared" si="33"/>
        <v>1</v>
      </c>
      <c r="AV55" s="260">
        <f t="shared" si="25"/>
        <v>3</v>
      </c>
      <c r="AW55" s="259">
        <f t="shared" si="34"/>
        <v>1</v>
      </c>
      <c r="AX55" s="259">
        <f t="shared" si="35"/>
        <v>1</v>
      </c>
      <c r="AY55" s="261">
        <f t="shared" si="26"/>
        <v>2</v>
      </c>
      <c r="AZ55" s="262">
        <f t="shared" si="27"/>
        <v>5</v>
      </c>
      <c r="BA55" s="263">
        <f t="shared" si="28"/>
        <v>12</v>
      </c>
      <c r="BB55" s="244" t="str">
        <f t="shared" si="29"/>
        <v>A</v>
      </c>
      <c r="BC55" s="179" t="s">
        <v>448</v>
      </c>
    </row>
    <row r="56" spans="1:55" x14ac:dyDescent="0.7">
      <c r="A56" s="243">
        <f>IF(ISBLANK(D56),"",COUNTA($D$7:D56))</f>
        <v>50</v>
      </c>
      <c r="B56" s="244">
        <v>8</v>
      </c>
      <c r="C56" s="245" t="s">
        <v>115</v>
      </c>
      <c r="D56" s="244" t="s">
        <v>58</v>
      </c>
      <c r="E56" s="245" t="s">
        <v>168</v>
      </c>
      <c r="F56" s="244" t="s">
        <v>104</v>
      </c>
      <c r="G56" s="244">
        <v>34</v>
      </c>
      <c r="H56" s="244">
        <v>5</v>
      </c>
      <c r="I56" s="246" t="s">
        <v>316</v>
      </c>
      <c r="J56" s="247">
        <v>27810</v>
      </c>
      <c r="K56" s="445">
        <v>0.55227817814628033</v>
      </c>
      <c r="L56" s="248">
        <v>4327818.96</v>
      </c>
      <c r="M56" s="248">
        <v>-3959309.9300000025</v>
      </c>
      <c r="N56" s="248">
        <v>-10682489.98</v>
      </c>
      <c r="O56" s="248">
        <v>-17224020.899999999</v>
      </c>
      <c r="P56" s="446">
        <v>5</v>
      </c>
      <c r="Q56" s="249">
        <v>1</v>
      </c>
      <c r="R56" s="249">
        <v>0</v>
      </c>
      <c r="S56" s="250">
        <f t="shared" si="21"/>
        <v>1</v>
      </c>
      <c r="T56" s="251">
        <v>47</v>
      </c>
      <c r="U56" s="252">
        <f t="shared" si="30"/>
        <v>1</v>
      </c>
      <c r="V56" s="251">
        <v>32</v>
      </c>
      <c r="W56" s="253" t="str">
        <f t="shared" si="10"/>
        <v>1</v>
      </c>
      <c r="X56" s="254">
        <f t="shared" si="11"/>
        <v>0.5</v>
      </c>
      <c r="Y56" s="251">
        <v>68</v>
      </c>
      <c r="Z56" s="249" t="str">
        <f t="shared" si="12"/>
        <v>0</v>
      </c>
      <c r="AA56" s="254">
        <f t="shared" si="13"/>
        <v>0</v>
      </c>
      <c r="AB56" s="251">
        <v>54</v>
      </c>
      <c r="AC56" s="250" t="str">
        <f t="shared" si="14"/>
        <v>1</v>
      </c>
      <c r="AD56" s="254">
        <f t="shared" si="31"/>
        <v>2.5</v>
      </c>
      <c r="AE56" s="249">
        <v>0</v>
      </c>
      <c r="AF56" s="249">
        <v>1</v>
      </c>
      <c r="AG56" s="249">
        <v>0</v>
      </c>
      <c r="AH56" s="249">
        <v>0</v>
      </c>
      <c r="AI56" s="249">
        <v>0</v>
      </c>
      <c r="AJ56" s="249">
        <v>0</v>
      </c>
      <c r="AK56" s="255">
        <f t="shared" si="22"/>
        <v>1</v>
      </c>
      <c r="AL56" s="250">
        <f t="shared" si="23"/>
        <v>1</v>
      </c>
      <c r="AM56" s="250">
        <v>1</v>
      </c>
      <c r="AN56" s="243">
        <v>0</v>
      </c>
      <c r="AO56" s="256">
        <v>1</v>
      </c>
      <c r="AP56" s="257">
        <f t="shared" si="24"/>
        <v>1</v>
      </c>
      <c r="AQ56" s="257">
        <f t="shared" si="17"/>
        <v>3</v>
      </c>
      <c r="AR56" s="258">
        <f t="shared" si="32"/>
        <v>6.5</v>
      </c>
      <c r="AS56" s="244">
        <v>0</v>
      </c>
      <c r="AT56" s="244">
        <v>0</v>
      </c>
      <c r="AU56" s="259">
        <f t="shared" si="33"/>
        <v>0</v>
      </c>
      <c r="AV56" s="260">
        <f t="shared" si="25"/>
        <v>0</v>
      </c>
      <c r="AW56" s="259">
        <f t="shared" si="34"/>
        <v>1</v>
      </c>
      <c r="AX56" s="259">
        <f t="shared" si="35"/>
        <v>0</v>
      </c>
      <c r="AY56" s="261">
        <f t="shared" si="26"/>
        <v>1</v>
      </c>
      <c r="AZ56" s="262">
        <f t="shared" si="27"/>
        <v>1</v>
      </c>
      <c r="BA56" s="263">
        <f t="shared" si="28"/>
        <v>7.5</v>
      </c>
      <c r="BB56" s="244" t="str">
        <f t="shared" si="29"/>
        <v>D</v>
      </c>
      <c r="BC56" s="179" t="s">
        <v>449</v>
      </c>
    </row>
    <row r="57" spans="1:55" x14ac:dyDescent="0.7">
      <c r="A57" s="243">
        <f>IF(ISBLANK(D57),"",COUNTA($D$7:D57))</f>
        <v>51</v>
      </c>
      <c r="B57" s="244">
        <v>8</v>
      </c>
      <c r="C57" s="245" t="s">
        <v>115</v>
      </c>
      <c r="D57" s="244" t="s">
        <v>59</v>
      </c>
      <c r="E57" s="245" t="s">
        <v>310</v>
      </c>
      <c r="F57" s="244" t="s">
        <v>109</v>
      </c>
      <c r="G57" s="244">
        <v>276</v>
      </c>
      <c r="H57" s="244">
        <v>16</v>
      </c>
      <c r="I57" s="246" t="s">
        <v>323</v>
      </c>
      <c r="J57" s="247">
        <v>112572</v>
      </c>
      <c r="K57" s="264">
        <v>2.1292977487846096</v>
      </c>
      <c r="L57" s="248">
        <v>242579679.63999999</v>
      </c>
      <c r="M57" s="248">
        <v>122283627.83000001</v>
      </c>
      <c r="N57" s="248">
        <v>11021357.18</v>
      </c>
      <c r="O57" s="248">
        <v>-48067346.93</v>
      </c>
      <c r="P57" s="446">
        <v>1</v>
      </c>
      <c r="Q57" s="249">
        <v>0</v>
      </c>
      <c r="R57" s="249">
        <v>0</v>
      </c>
      <c r="S57" s="250">
        <f t="shared" si="21"/>
        <v>0</v>
      </c>
      <c r="T57" s="251">
        <v>72</v>
      </c>
      <c r="U57" s="252">
        <f t="shared" si="30"/>
        <v>1</v>
      </c>
      <c r="V57" s="251">
        <v>51</v>
      </c>
      <c r="W57" s="253" t="str">
        <f t="shared" si="10"/>
        <v>1</v>
      </c>
      <c r="X57" s="254">
        <f t="shared" si="11"/>
        <v>0.5</v>
      </c>
      <c r="Y57" s="251">
        <v>64</v>
      </c>
      <c r="Z57" s="249" t="str">
        <f t="shared" si="12"/>
        <v>0</v>
      </c>
      <c r="AA57" s="254">
        <f t="shared" si="13"/>
        <v>0</v>
      </c>
      <c r="AB57" s="251">
        <v>61</v>
      </c>
      <c r="AC57" s="250" t="str">
        <f t="shared" si="14"/>
        <v>0</v>
      </c>
      <c r="AD57" s="254">
        <f t="shared" si="31"/>
        <v>1.5</v>
      </c>
      <c r="AE57" s="249">
        <v>1</v>
      </c>
      <c r="AF57" s="249">
        <v>1</v>
      </c>
      <c r="AG57" s="249">
        <v>0.5</v>
      </c>
      <c r="AH57" s="249">
        <v>0.5</v>
      </c>
      <c r="AI57" s="249">
        <v>0</v>
      </c>
      <c r="AJ57" s="249">
        <v>0.5</v>
      </c>
      <c r="AK57" s="255">
        <f t="shared" si="22"/>
        <v>3.5</v>
      </c>
      <c r="AL57" s="250">
        <f t="shared" si="23"/>
        <v>2</v>
      </c>
      <c r="AM57" s="250">
        <v>1</v>
      </c>
      <c r="AN57" s="243">
        <v>0</v>
      </c>
      <c r="AO57" s="256">
        <v>1</v>
      </c>
      <c r="AP57" s="257">
        <f t="shared" si="24"/>
        <v>1</v>
      </c>
      <c r="AQ57" s="257">
        <f t="shared" si="17"/>
        <v>4</v>
      </c>
      <c r="AR57" s="258">
        <f t="shared" si="32"/>
        <v>5.5</v>
      </c>
      <c r="AS57" s="244">
        <v>0</v>
      </c>
      <c r="AT57" s="244">
        <v>0</v>
      </c>
      <c r="AU57" s="259">
        <f t="shared" si="33"/>
        <v>1</v>
      </c>
      <c r="AV57" s="260">
        <f t="shared" si="25"/>
        <v>1</v>
      </c>
      <c r="AW57" s="259">
        <f t="shared" si="34"/>
        <v>1</v>
      </c>
      <c r="AX57" s="259">
        <f t="shared" si="35"/>
        <v>1</v>
      </c>
      <c r="AY57" s="261">
        <f t="shared" si="26"/>
        <v>2</v>
      </c>
      <c r="AZ57" s="262">
        <f t="shared" si="27"/>
        <v>3</v>
      </c>
      <c r="BA57" s="263">
        <f t="shared" si="28"/>
        <v>8.5</v>
      </c>
      <c r="BB57" s="244" t="str">
        <f t="shared" si="29"/>
        <v>D</v>
      </c>
      <c r="BC57" s="179" t="s">
        <v>450</v>
      </c>
    </row>
    <row r="58" spans="1:55" x14ac:dyDescent="0.7">
      <c r="A58" s="243">
        <f>IF(ISBLANK(D58),"",COUNTA($D$7:D58))</f>
        <v>52</v>
      </c>
      <c r="B58" s="244">
        <v>8</v>
      </c>
      <c r="C58" s="245" t="s">
        <v>115</v>
      </c>
      <c r="D58" s="244" t="s">
        <v>60</v>
      </c>
      <c r="E58" s="245" t="s">
        <v>235</v>
      </c>
      <c r="F58" s="244" t="s">
        <v>104</v>
      </c>
      <c r="G58" s="244">
        <v>40</v>
      </c>
      <c r="H58" s="244">
        <v>5</v>
      </c>
      <c r="I58" s="246" t="s">
        <v>316</v>
      </c>
      <c r="J58" s="247">
        <v>28357</v>
      </c>
      <c r="K58" s="264">
        <v>3.0316984815502304</v>
      </c>
      <c r="L58" s="248">
        <v>27214567.449999999</v>
      </c>
      <c r="M58" s="248">
        <v>17984207.57</v>
      </c>
      <c r="N58" s="248">
        <v>-1364386.07</v>
      </c>
      <c r="O58" s="248">
        <v>-9420032.6699999999</v>
      </c>
      <c r="P58" s="446">
        <v>1</v>
      </c>
      <c r="Q58" s="249">
        <v>1</v>
      </c>
      <c r="R58" s="249">
        <v>0</v>
      </c>
      <c r="S58" s="250">
        <f t="shared" si="21"/>
        <v>1</v>
      </c>
      <c r="T58" s="251">
        <v>78</v>
      </c>
      <c r="U58" s="252">
        <f t="shared" si="30"/>
        <v>1</v>
      </c>
      <c r="V58" s="251">
        <v>34</v>
      </c>
      <c r="W58" s="253" t="str">
        <f t="shared" si="10"/>
        <v>1</v>
      </c>
      <c r="X58" s="254">
        <f t="shared" si="11"/>
        <v>0.5</v>
      </c>
      <c r="Y58" s="251">
        <v>51</v>
      </c>
      <c r="Z58" s="249" t="str">
        <f t="shared" si="12"/>
        <v>1</v>
      </c>
      <c r="AA58" s="254">
        <f t="shared" si="13"/>
        <v>0.5</v>
      </c>
      <c r="AB58" s="251">
        <v>44</v>
      </c>
      <c r="AC58" s="250" t="str">
        <f t="shared" si="14"/>
        <v>1</v>
      </c>
      <c r="AD58" s="254">
        <f t="shared" si="31"/>
        <v>3</v>
      </c>
      <c r="AE58" s="249">
        <v>0</v>
      </c>
      <c r="AF58" s="249">
        <v>1</v>
      </c>
      <c r="AG58" s="249">
        <v>0</v>
      </c>
      <c r="AH58" s="249">
        <v>0</v>
      </c>
      <c r="AI58" s="249">
        <v>0</v>
      </c>
      <c r="AJ58" s="249">
        <v>0</v>
      </c>
      <c r="AK58" s="255">
        <f t="shared" si="22"/>
        <v>1</v>
      </c>
      <c r="AL58" s="250">
        <f t="shared" si="23"/>
        <v>1</v>
      </c>
      <c r="AM58" s="250">
        <v>1</v>
      </c>
      <c r="AN58" s="243">
        <v>1</v>
      </c>
      <c r="AO58" s="256">
        <v>1</v>
      </c>
      <c r="AP58" s="257">
        <f t="shared" si="24"/>
        <v>2</v>
      </c>
      <c r="AQ58" s="257">
        <f t="shared" si="17"/>
        <v>4</v>
      </c>
      <c r="AR58" s="258">
        <f t="shared" si="32"/>
        <v>8</v>
      </c>
      <c r="AS58" s="244">
        <v>0</v>
      </c>
      <c r="AT58" s="244">
        <v>0</v>
      </c>
      <c r="AU58" s="259">
        <f t="shared" si="33"/>
        <v>0</v>
      </c>
      <c r="AV58" s="260">
        <f t="shared" si="25"/>
        <v>0</v>
      </c>
      <c r="AW58" s="259">
        <f t="shared" si="34"/>
        <v>1</v>
      </c>
      <c r="AX58" s="259">
        <f t="shared" si="35"/>
        <v>1</v>
      </c>
      <c r="AY58" s="261">
        <f t="shared" si="26"/>
        <v>2</v>
      </c>
      <c r="AZ58" s="262">
        <f t="shared" si="27"/>
        <v>2</v>
      </c>
      <c r="BA58" s="263">
        <f t="shared" si="28"/>
        <v>10</v>
      </c>
      <c r="BB58" s="244" t="str">
        <f t="shared" si="29"/>
        <v>C</v>
      </c>
      <c r="BC58" s="179" t="s">
        <v>451</v>
      </c>
    </row>
    <row r="59" spans="1:55" x14ac:dyDescent="0.7">
      <c r="A59" s="243">
        <f>IF(ISBLANK(D59),"",COUNTA($D$7:D59))</f>
        <v>53</v>
      </c>
      <c r="B59" s="244">
        <v>8</v>
      </c>
      <c r="C59" s="245" t="s">
        <v>116</v>
      </c>
      <c r="D59" s="244" t="s">
        <v>61</v>
      </c>
      <c r="E59" s="245" t="s">
        <v>169</v>
      </c>
      <c r="F59" s="244" t="s">
        <v>109</v>
      </c>
      <c r="G59" s="244">
        <v>420</v>
      </c>
      <c r="H59" s="244">
        <v>17</v>
      </c>
      <c r="I59" s="246" t="s">
        <v>322</v>
      </c>
      <c r="J59" s="247">
        <v>111946</v>
      </c>
      <c r="K59" s="264">
        <v>2.5696817236679839</v>
      </c>
      <c r="L59" s="248">
        <v>528605272.06999999</v>
      </c>
      <c r="M59" s="248">
        <v>288045029.22000003</v>
      </c>
      <c r="N59" s="248">
        <v>159481085.77000001</v>
      </c>
      <c r="O59" s="248">
        <v>124443617.56</v>
      </c>
      <c r="P59" s="446">
        <v>0</v>
      </c>
      <c r="Q59" s="249">
        <v>1</v>
      </c>
      <c r="R59" s="249">
        <v>1</v>
      </c>
      <c r="S59" s="250">
        <f t="shared" si="21"/>
        <v>2</v>
      </c>
      <c r="T59" s="251">
        <v>35</v>
      </c>
      <c r="U59" s="252">
        <f t="shared" si="30"/>
        <v>1</v>
      </c>
      <c r="V59" s="251">
        <v>74</v>
      </c>
      <c r="W59" s="253" t="str">
        <f t="shared" si="10"/>
        <v>0</v>
      </c>
      <c r="X59" s="254">
        <f t="shared" si="11"/>
        <v>0</v>
      </c>
      <c r="Y59" s="251">
        <v>34</v>
      </c>
      <c r="Z59" s="249" t="str">
        <f t="shared" si="12"/>
        <v>1</v>
      </c>
      <c r="AA59" s="254">
        <f t="shared" si="13"/>
        <v>0.5</v>
      </c>
      <c r="AB59" s="251">
        <v>38</v>
      </c>
      <c r="AC59" s="250" t="str">
        <f t="shared" si="14"/>
        <v>1</v>
      </c>
      <c r="AD59" s="254">
        <f t="shared" si="31"/>
        <v>2.5</v>
      </c>
      <c r="AE59" s="249">
        <v>1</v>
      </c>
      <c r="AF59" s="249">
        <v>1</v>
      </c>
      <c r="AG59" s="249">
        <v>0.5</v>
      </c>
      <c r="AH59" s="249">
        <v>0</v>
      </c>
      <c r="AI59" s="249">
        <v>0.5</v>
      </c>
      <c r="AJ59" s="249">
        <v>0</v>
      </c>
      <c r="AK59" s="255">
        <f t="shared" si="22"/>
        <v>3</v>
      </c>
      <c r="AL59" s="250">
        <f t="shared" si="23"/>
        <v>2</v>
      </c>
      <c r="AM59" s="250">
        <v>1</v>
      </c>
      <c r="AN59" s="243">
        <v>1</v>
      </c>
      <c r="AO59" s="256">
        <v>1</v>
      </c>
      <c r="AP59" s="257">
        <f t="shared" si="24"/>
        <v>2</v>
      </c>
      <c r="AQ59" s="257">
        <f t="shared" si="17"/>
        <v>5</v>
      </c>
      <c r="AR59" s="258">
        <f t="shared" si="32"/>
        <v>9.5</v>
      </c>
      <c r="AS59" s="244">
        <v>1</v>
      </c>
      <c r="AT59" s="244">
        <v>1</v>
      </c>
      <c r="AU59" s="259">
        <f t="shared" si="33"/>
        <v>1</v>
      </c>
      <c r="AV59" s="260">
        <f t="shared" si="25"/>
        <v>3</v>
      </c>
      <c r="AW59" s="259">
        <f t="shared" si="34"/>
        <v>1</v>
      </c>
      <c r="AX59" s="259">
        <f t="shared" si="35"/>
        <v>1</v>
      </c>
      <c r="AY59" s="261">
        <f t="shared" si="26"/>
        <v>2</v>
      </c>
      <c r="AZ59" s="262">
        <f t="shared" si="27"/>
        <v>5</v>
      </c>
      <c r="BA59" s="263">
        <f t="shared" si="28"/>
        <v>14.5</v>
      </c>
      <c r="BB59" s="244" t="str">
        <f t="shared" si="29"/>
        <v>A</v>
      </c>
      <c r="BC59" s="179" t="s">
        <v>116</v>
      </c>
    </row>
    <row r="60" spans="1:55" x14ac:dyDescent="0.7">
      <c r="A60" s="243">
        <f>IF(ISBLANK(D60),"",COUNTA($D$7:D60))</f>
        <v>54</v>
      </c>
      <c r="B60" s="244">
        <v>8</v>
      </c>
      <c r="C60" s="245" t="s">
        <v>116</v>
      </c>
      <c r="D60" s="244" t="s">
        <v>62</v>
      </c>
      <c r="E60" s="245" t="s">
        <v>170</v>
      </c>
      <c r="F60" s="244" t="s">
        <v>104</v>
      </c>
      <c r="G60" s="244">
        <v>120</v>
      </c>
      <c r="H60" s="244">
        <v>13</v>
      </c>
      <c r="I60" s="246" t="s">
        <v>318</v>
      </c>
      <c r="J60" s="247">
        <v>58977</v>
      </c>
      <c r="K60" s="445">
        <v>0.29372183425069676</v>
      </c>
      <c r="L60" s="248">
        <v>-21276952.16</v>
      </c>
      <c r="M60" s="248">
        <v>-67765735.659999996</v>
      </c>
      <c r="N60" s="248">
        <v>94759114.629999995</v>
      </c>
      <c r="O60" s="248">
        <v>83865373.719999999</v>
      </c>
      <c r="P60" s="446">
        <v>4</v>
      </c>
      <c r="Q60" s="249">
        <v>0</v>
      </c>
      <c r="R60" s="249">
        <v>1</v>
      </c>
      <c r="S60" s="250">
        <f t="shared" si="21"/>
        <v>1</v>
      </c>
      <c r="T60" s="251">
        <v>297</v>
      </c>
      <c r="U60" s="252">
        <f t="shared" si="30"/>
        <v>0</v>
      </c>
      <c r="V60" s="251">
        <v>72</v>
      </c>
      <c r="W60" s="253" t="str">
        <f t="shared" si="10"/>
        <v>0</v>
      </c>
      <c r="X60" s="254">
        <f t="shared" si="11"/>
        <v>0</v>
      </c>
      <c r="Y60" s="251">
        <v>61</v>
      </c>
      <c r="Z60" s="249" t="str">
        <f t="shared" si="12"/>
        <v>0</v>
      </c>
      <c r="AA60" s="254">
        <f t="shared" si="13"/>
        <v>0</v>
      </c>
      <c r="AB60" s="251">
        <v>68</v>
      </c>
      <c r="AC60" s="250" t="str">
        <f t="shared" si="14"/>
        <v>0</v>
      </c>
      <c r="AD60" s="254">
        <f t="shared" si="31"/>
        <v>0</v>
      </c>
      <c r="AE60" s="249">
        <v>0</v>
      </c>
      <c r="AF60" s="249">
        <v>1</v>
      </c>
      <c r="AG60" s="249">
        <v>0.5</v>
      </c>
      <c r="AH60" s="249">
        <v>0.5</v>
      </c>
      <c r="AI60" s="249">
        <v>0.5</v>
      </c>
      <c r="AJ60" s="249">
        <v>0.5</v>
      </c>
      <c r="AK60" s="255">
        <f t="shared" ref="AK60:AK91" si="36">SUM(AE60+AF60+AG60+AH60+AI60+AJ60)</f>
        <v>3</v>
      </c>
      <c r="AL60" s="250">
        <f t="shared" si="23"/>
        <v>2</v>
      </c>
      <c r="AM60" s="250">
        <v>1</v>
      </c>
      <c r="AN60" s="243">
        <v>0</v>
      </c>
      <c r="AO60" s="256">
        <v>1</v>
      </c>
      <c r="AP60" s="257">
        <f t="shared" si="24"/>
        <v>1</v>
      </c>
      <c r="AQ60" s="257">
        <f t="shared" si="17"/>
        <v>4</v>
      </c>
      <c r="AR60" s="258">
        <f t="shared" si="32"/>
        <v>5</v>
      </c>
      <c r="AS60" s="244">
        <v>1</v>
      </c>
      <c r="AT60" s="244">
        <v>1</v>
      </c>
      <c r="AU60" s="259">
        <f t="shared" si="33"/>
        <v>1</v>
      </c>
      <c r="AV60" s="260">
        <f t="shared" si="25"/>
        <v>3</v>
      </c>
      <c r="AW60" s="259">
        <f t="shared" si="34"/>
        <v>0</v>
      </c>
      <c r="AX60" s="259">
        <f t="shared" si="35"/>
        <v>0</v>
      </c>
      <c r="AY60" s="261">
        <f t="shared" si="26"/>
        <v>0</v>
      </c>
      <c r="AZ60" s="262">
        <f t="shared" si="27"/>
        <v>3</v>
      </c>
      <c r="BA60" s="263">
        <f t="shared" si="28"/>
        <v>8</v>
      </c>
      <c r="BB60" s="244" t="str">
        <f t="shared" si="29"/>
        <v>D</v>
      </c>
      <c r="BC60" s="179" t="s">
        <v>452</v>
      </c>
    </row>
    <row r="61" spans="1:55" x14ac:dyDescent="0.7">
      <c r="A61" s="243">
        <f>IF(ISBLANK(D61),"",COUNTA($D$7:D61))</f>
        <v>55</v>
      </c>
      <c r="B61" s="244">
        <v>8</v>
      </c>
      <c r="C61" s="245" t="s">
        <v>116</v>
      </c>
      <c r="D61" s="244" t="s">
        <v>63</v>
      </c>
      <c r="E61" s="245" t="s">
        <v>171</v>
      </c>
      <c r="F61" s="244" t="s">
        <v>104</v>
      </c>
      <c r="G61" s="244">
        <v>30</v>
      </c>
      <c r="H61" s="244">
        <v>5</v>
      </c>
      <c r="I61" s="246" t="s">
        <v>316</v>
      </c>
      <c r="J61" s="247">
        <v>23019</v>
      </c>
      <c r="K61" s="445">
        <v>0.29052253451494015</v>
      </c>
      <c r="L61" s="248">
        <v>-2722144.64</v>
      </c>
      <c r="M61" s="248">
        <v>-18040862.310000002</v>
      </c>
      <c r="N61" s="248">
        <v>7520584.2300000004</v>
      </c>
      <c r="O61" s="248">
        <v>6166381.4000000004</v>
      </c>
      <c r="P61" s="446">
        <v>5</v>
      </c>
      <c r="Q61" s="249">
        <v>0</v>
      </c>
      <c r="R61" s="249">
        <v>1</v>
      </c>
      <c r="S61" s="250">
        <f t="shared" si="21"/>
        <v>1</v>
      </c>
      <c r="T61" s="251">
        <v>408</v>
      </c>
      <c r="U61" s="252">
        <f t="shared" si="30"/>
        <v>0</v>
      </c>
      <c r="V61" s="251">
        <v>40</v>
      </c>
      <c r="W61" s="253" t="str">
        <f t="shared" si="10"/>
        <v>1</v>
      </c>
      <c r="X61" s="254">
        <f t="shared" si="11"/>
        <v>0.5</v>
      </c>
      <c r="Y61" s="251">
        <v>41</v>
      </c>
      <c r="Z61" s="249" t="str">
        <f t="shared" si="12"/>
        <v>1</v>
      </c>
      <c r="AA61" s="254">
        <f t="shared" si="13"/>
        <v>0.5</v>
      </c>
      <c r="AB61" s="251">
        <v>56</v>
      </c>
      <c r="AC61" s="250" t="str">
        <f t="shared" si="14"/>
        <v>1</v>
      </c>
      <c r="AD61" s="254">
        <f t="shared" si="31"/>
        <v>2</v>
      </c>
      <c r="AE61" s="249">
        <v>1</v>
      </c>
      <c r="AF61" s="249">
        <v>1</v>
      </c>
      <c r="AG61" s="249">
        <v>0</v>
      </c>
      <c r="AH61" s="249">
        <v>0.5</v>
      </c>
      <c r="AI61" s="249">
        <v>0</v>
      </c>
      <c r="AJ61" s="249">
        <v>0</v>
      </c>
      <c r="AK61" s="255">
        <f t="shared" si="36"/>
        <v>2.5</v>
      </c>
      <c r="AL61" s="250">
        <f t="shared" si="23"/>
        <v>2</v>
      </c>
      <c r="AM61" s="250">
        <v>1</v>
      </c>
      <c r="AN61" s="243">
        <v>0</v>
      </c>
      <c r="AO61" s="256">
        <v>1</v>
      </c>
      <c r="AP61" s="257">
        <f t="shared" si="24"/>
        <v>1</v>
      </c>
      <c r="AQ61" s="257">
        <f t="shared" si="17"/>
        <v>4</v>
      </c>
      <c r="AR61" s="258">
        <f t="shared" si="32"/>
        <v>7</v>
      </c>
      <c r="AS61" s="244">
        <v>1</v>
      </c>
      <c r="AT61" s="244">
        <v>1</v>
      </c>
      <c r="AU61" s="259">
        <f t="shared" si="33"/>
        <v>1</v>
      </c>
      <c r="AV61" s="260">
        <f t="shared" si="25"/>
        <v>3</v>
      </c>
      <c r="AW61" s="259">
        <f t="shared" si="34"/>
        <v>0</v>
      </c>
      <c r="AX61" s="259">
        <f t="shared" si="35"/>
        <v>0</v>
      </c>
      <c r="AY61" s="261">
        <f t="shared" si="26"/>
        <v>0</v>
      </c>
      <c r="AZ61" s="262">
        <f t="shared" si="27"/>
        <v>3</v>
      </c>
      <c r="BA61" s="263">
        <f t="shared" si="28"/>
        <v>10</v>
      </c>
      <c r="BB61" s="244" t="str">
        <f t="shared" si="29"/>
        <v>C</v>
      </c>
      <c r="BC61" s="179" t="s">
        <v>453</v>
      </c>
    </row>
    <row r="62" spans="1:55" x14ac:dyDescent="0.7">
      <c r="A62" s="243">
        <f>IF(ISBLANK(D62),"",COUNTA($D$7:D62))</f>
        <v>56</v>
      </c>
      <c r="B62" s="244">
        <v>8</v>
      </c>
      <c r="C62" s="245" t="s">
        <v>116</v>
      </c>
      <c r="D62" s="244" t="s">
        <v>64</v>
      </c>
      <c r="E62" s="245" t="s">
        <v>172</v>
      </c>
      <c r="F62" s="244" t="s">
        <v>104</v>
      </c>
      <c r="G62" s="244">
        <v>41</v>
      </c>
      <c r="H62" s="244">
        <v>5</v>
      </c>
      <c r="I62" s="246" t="s">
        <v>316</v>
      </c>
      <c r="J62" s="247">
        <v>20622</v>
      </c>
      <c r="K62" s="445">
        <v>0.46397585657624502</v>
      </c>
      <c r="L62" s="248">
        <v>2239229.81</v>
      </c>
      <c r="M62" s="248">
        <v>-11799979.739999996</v>
      </c>
      <c r="N62" s="248">
        <v>5237753.4800000004</v>
      </c>
      <c r="O62" s="248">
        <v>-6385663.3200000003</v>
      </c>
      <c r="P62" s="446">
        <v>5</v>
      </c>
      <c r="Q62" s="249">
        <v>1</v>
      </c>
      <c r="R62" s="249">
        <v>1</v>
      </c>
      <c r="S62" s="250">
        <f t="shared" si="21"/>
        <v>2</v>
      </c>
      <c r="T62" s="251">
        <v>212</v>
      </c>
      <c r="U62" s="252">
        <f t="shared" si="30"/>
        <v>0</v>
      </c>
      <c r="V62" s="251">
        <v>44</v>
      </c>
      <c r="W62" s="253" t="str">
        <f t="shared" si="10"/>
        <v>1</v>
      </c>
      <c r="X62" s="254">
        <f t="shared" si="11"/>
        <v>0.5</v>
      </c>
      <c r="Y62" s="251">
        <v>78</v>
      </c>
      <c r="Z62" s="249" t="str">
        <f t="shared" si="12"/>
        <v>0</v>
      </c>
      <c r="AA62" s="254">
        <f t="shared" si="13"/>
        <v>0</v>
      </c>
      <c r="AB62" s="251">
        <v>39</v>
      </c>
      <c r="AC62" s="250" t="str">
        <f t="shared" si="14"/>
        <v>1</v>
      </c>
      <c r="AD62" s="254">
        <f t="shared" si="31"/>
        <v>1.5</v>
      </c>
      <c r="AE62" s="249">
        <v>0</v>
      </c>
      <c r="AF62" s="249">
        <v>1</v>
      </c>
      <c r="AG62" s="249">
        <v>0</v>
      </c>
      <c r="AH62" s="249">
        <v>0</v>
      </c>
      <c r="AI62" s="249">
        <v>0</v>
      </c>
      <c r="AJ62" s="249">
        <v>0</v>
      </c>
      <c r="AK62" s="255">
        <f t="shared" si="36"/>
        <v>1</v>
      </c>
      <c r="AL62" s="250">
        <f t="shared" si="23"/>
        <v>1</v>
      </c>
      <c r="AM62" s="250">
        <v>1</v>
      </c>
      <c r="AN62" s="243">
        <v>1</v>
      </c>
      <c r="AO62" s="256">
        <v>1</v>
      </c>
      <c r="AP62" s="257">
        <f t="shared" si="24"/>
        <v>2</v>
      </c>
      <c r="AQ62" s="257">
        <f t="shared" si="17"/>
        <v>4</v>
      </c>
      <c r="AR62" s="258">
        <f t="shared" si="32"/>
        <v>7.5</v>
      </c>
      <c r="AS62" s="244">
        <v>1</v>
      </c>
      <c r="AT62" s="244">
        <v>0</v>
      </c>
      <c r="AU62" s="259">
        <f t="shared" si="33"/>
        <v>1</v>
      </c>
      <c r="AV62" s="260">
        <f t="shared" si="25"/>
        <v>2</v>
      </c>
      <c r="AW62" s="259">
        <f t="shared" si="34"/>
        <v>1</v>
      </c>
      <c r="AX62" s="259">
        <f t="shared" si="35"/>
        <v>0</v>
      </c>
      <c r="AY62" s="261">
        <f t="shared" si="26"/>
        <v>1</v>
      </c>
      <c r="AZ62" s="262">
        <f t="shared" si="27"/>
        <v>3</v>
      </c>
      <c r="BA62" s="263">
        <f t="shared" si="28"/>
        <v>10.5</v>
      </c>
      <c r="BB62" s="244" t="str">
        <f t="shared" si="29"/>
        <v>B</v>
      </c>
      <c r="BC62" s="179" t="s">
        <v>454</v>
      </c>
    </row>
    <row r="63" spans="1:55" x14ac:dyDescent="0.7">
      <c r="A63" s="243">
        <f>IF(ISBLANK(D63),"",COUNTA($D$7:D63))</f>
        <v>57</v>
      </c>
      <c r="B63" s="244">
        <v>8</v>
      </c>
      <c r="C63" s="245" t="s">
        <v>116</v>
      </c>
      <c r="D63" s="244" t="s">
        <v>65</v>
      </c>
      <c r="E63" s="245" t="s">
        <v>309</v>
      </c>
      <c r="F63" s="244" t="s">
        <v>109</v>
      </c>
      <c r="G63" s="244">
        <v>266</v>
      </c>
      <c r="H63" s="244">
        <v>15</v>
      </c>
      <c r="I63" s="246" t="s">
        <v>317</v>
      </c>
      <c r="J63" s="247">
        <v>62328</v>
      </c>
      <c r="K63" s="445">
        <v>0.59748247167679225</v>
      </c>
      <c r="L63" s="248">
        <v>47225378.439999998</v>
      </c>
      <c r="M63" s="248">
        <v>-69018881.889999941</v>
      </c>
      <c r="N63" s="248">
        <v>63063456.32</v>
      </c>
      <c r="O63" s="248">
        <v>48695247.82</v>
      </c>
      <c r="P63" s="446">
        <v>2</v>
      </c>
      <c r="Q63" s="249">
        <v>1</v>
      </c>
      <c r="R63" s="249">
        <v>1</v>
      </c>
      <c r="S63" s="250">
        <f t="shared" si="21"/>
        <v>2</v>
      </c>
      <c r="T63" s="251">
        <v>229</v>
      </c>
      <c r="U63" s="252">
        <f t="shared" si="30"/>
        <v>0</v>
      </c>
      <c r="V63" s="251">
        <v>70</v>
      </c>
      <c r="W63" s="253" t="str">
        <f t="shared" si="10"/>
        <v>0</v>
      </c>
      <c r="X63" s="254">
        <f t="shared" si="11"/>
        <v>0</v>
      </c>
      <c r="Y63" s="251">
        <v>36</v>
      </c>
      <c r="Z63" s="249" t="str">
        <f t="shared" si="12"/>
        <v>1</v>
      </c>
      <c r="AA63" s="254">
        <f t="shared" si="13"/>
        <v>0.5</v>
      </c>
      <c r="AB63" s="251">
        <v>54</v>
      </c>
      <c r="AC63" s="250" t="str">
        <f t="shared" si="14"/>
        <v>1</v>
      </c>
      <c r="AD63" s="254">
        <f t="shared" si="31"/>
        <v>1.5</v>
      </c>
      <c r="AE63" s="249">
        <v>0</v>
      </c>
      <c r="AF63" s="249">
        <v>1</v>
      </c>
      <c r="AG63" s="249">
        <v>0</v>
      </c>
      <c r="AH63" s="249">
        <v>0</v>
      </c>
      <c r="AI63" s="249">
        <v>0.5</v>
      </c>
      <c r="AJ63" s="249">
        <v>0</v>
      </c>
      <c r="AK63" s="255">
        <f t="shared" si="36"/>
        <v>1.5</v>
      </c>
      <c r="AL63" s="250">
        <f t="shared" si="23"/>
        <v>1.5</v>
      </c>
      <c r="AM63" s="250">
        <v>1</v>
      </c>
      <c r="AN63" s="243">
        <v>1</v>
      </c>
      <c r="AO63" s="256">
        <v>1</v>
      </c>
      <c r="AP63" s="257">
        <f t="shared" si="24"/>
        <v>2</v>
      </c>
      <c r="AQ63" s="257">
        <f t="shared" si="17"/>
        <v>4.5</v>
      </c>
      <c r="AR63" s="258">
        <f t="shared" si="32"/>
        <v>8</v>
      </c>
      <c r="AS63" s="244">
        <v>1</v>
      </c>
      <c r="AT63" s="244">
        <v>1</v>
      </c>
      <c r="AU63" s="259">
        <f t="shared" si="33"/>
        <v>1</v>
      </c>
      <c r="AV63" s="260">
        <f t="shared" si="25"/>
        <v>3</v>
      </c>
      <c r="AW63" s="259">
        <f t="shared" si="34"/>
        <v>1</v>
      </c>
      <c r="AX63" s="259">
        <f t="shared" si="35"/>
        <v>0</v>
      </c>
      <c r="AY63" s="261">
        <f t="shared" si="26"/>
        <v>1</v>
      </c>
      <c r="AZ63" s="262">
        <f t="shared" si="27"/>
        <v>4</v>
      </c>
      <c r="BA63" s="263">
        <f t="shared" si="28"/>
        <v>12</v>
      </c>
      <c r="BB63" s="244" t="str">
        <f t="shared" si="29"/>
        <v>A</v>
      </c>
      <c r="BC63" s="179" t="s">
        <v>455</v>
      </c>
    </row>
    <row r="64" spans="1:55" x14ac:dyDescent="0.7">
      <c r="A64" s="243">
        <f>IF(ISBLANK(D64),"",COUNTA($D$7:D64))</f>
        <v>58</v>
      </c>
      <c r="B64" s="244">
        <v>8</v>
      </c>
      <c r="C64" s="245" t="s">
        <v>116</v>
      </c>
      <c r="D64" s="244" t="s">
        <v>66</v>
      </c>
      <c r="E64" s="245" t="s">
        <v>173</v>
      </c>
      <c r="F64" s="244" t="s">
        <v>104</v>
      </c>
      <c r="G64" s="244">
        <v>30</v>
      </c>
      <c r="H64" s="244">
        <v>5</v>
      </c>
      <c r="I64" s="246" t="s">
        <v>316</v>
      </c>
      <c r="J64" s="247">
        <v>20109</v>
      </c>
      <c r="K64" s="264">
        <v>4.0392832307261335</v>
      </c>
      <c r="L64" s="248">
        <v>31284326.309999999</v>
      </c>
      <c r="M64" s="248">
        <v>20755396.890000001</v>
      </c>
      <c r="N64" s="248">
        <v>4857312.88</v>
      </c>
      <c r="O64" s="248">
        <v>367661.64</v>
      </c>
      <c r="P64" s="446">
        <v>0</v>
      </c>
      <c r="Q64" s="249">
        <v>0</v>
      </c>
      <c r="R64" s="249">
        <v>1</v>
      </c>
      <c r="S64" s="250">
        <f t="shared" si="21"/>
        <v>1</v>
      </c>
      <c r="T64" s="251">
        <v>83</v>
      </c>
      <c r="U64" s="252">
        <f t="shared" si="30"/>
        <v>1</v>
      </c>
      <c r="V64" s="251">
        <v>41</v>
      </c>
      <c r="W64" s="253" t="str">
        <f t="shared" si="10"/>
        <v>1</v>
      </c>
      <c r="X64" s="254">
        <f t="shared" si="11"/>
        <v>0.5</v>
      </c>
      <c r="Y64" s="251">
        <v>50</v>
      </c>
      <c r="Z64" s="249" t="str">
        <f t="shared" si="12"/>
        <v>1</v>
      </c>
      <c r="AA64" s="254">
        <f t="shared" si="13"/>
        <v>0.5</v>
      </c>
      <c r="AB64" s="251">
        <v>53</v>
      </c>
      <c r="AC64" s="250" t="str">
        <f t="shared" si="14"/>
        <v>1</v>
      </c>
      <c r="AD64" s="254">
        <f t="shared" si="31"/>
        <v>3</v>
      </c>
      <c r="AE64" s="249">
        <v>1</v>
      </c>
      <c r="AF64" s="249">
        <v>1</v>
      </c>
      <c r="AG64" s="249">
        <v>0.5</v>
      </c>
      <c r="AH64" s="249">
        <v>0.5</v>
      </c>
      <c r="AI64" s="249">
        <v>0</v>
      </c>
      <c r="AJ64" s="249">
        <v>0</v>
      </c>
      <c r="AK64" s="255">
        <f t="shared" si="36"/>
        <v>3</v>
      </c>
      <c r="AL64" s="250">
        <f t="shared" si="23"/>
        <v>2</v>
      </c>
      <c r="AM64" s="250">
        <v>1</v>
      </c>
      <c r="AN64" s="243">
        <v>1</v>
      </c>
      <c r="AO64" s="256">
        <v>1</v>
      </c>
      <c r="AP64" s="257">
        <f t="shared" si="24"/>
        <v>2</v>
      </c>
      <c r="AQ64" s="257">
        <f t="shared" si="17"/>
        <v>5</v>
      </c>
      <c r="AR64" s="258">
        <f t="shared" si="32"/>
        <v>9</v>
      </c>
      <c r="AS64" s="244">
        <v>1</v>
      </c>
      <c r="AT64" s="244">
        <v>1</v>
      </c>
      <c r="AU64" s="259">
        <f t="shared" si="33"/>
        <v>1</v>
      </c>
      <c r="AV64" s="260">
        <f t="shared" si="25"/>
        <v>3</v>
      </c>
      <c r="AW64" s="259">
        <f t="shared" si="34"/>
        <v>1</v>
      </c>
      <c r="AX64" s="259">
        <f t="shared" si="35"/>
        <v>1</v>
      </c>
      <c r="AY64" s="261">
        <f t="shared" si="26"/>
        <v>2</v>
      </c>
      <c r="AZ64" s="262">
        <f t="shared" si="27"/>
        <v>5</v>
      </c>
      <c r="BA64" s="263">
        <f t="shared" si="28"/>
        <v>14</v>
      </c>
      <c r="BB64" s="244" t="str">
        <f t="shared" si="29"/>
        <v>A</v>
      </c>
      <c r="BC64" s="179" t="s">
        <v>456</v>
      </c>
    </row>
    <row r="65" spans="1:55" x14ac:dyDescent="0.7">
      <c r="A65" s="243">
        <f>IF(ISBLANK(D65),"",COUNTA($D$7:D65))</f>
        <v>59</v>
      </c>
      <c r="B65" s="244">
        <v>8</v>
      </c>
      <c r="C65" s="245" t="s">
        <v>116</v>
      </c>
      <c r="D65" s="244" t="s">
        <v>67</v>
      </c>
      <c r="E65" s="245" t="s">
        <v>174</v>
      </c>
      <c r="F65" s="244" t="s">
        <v>104</v>
      </c>
      <c r="G65" s="244">
        <v>30</v>
      </c>
      <c r="H65" s="244">
        <v>2</v>
      </c>
      <c r="I65" s="246" t="s">
        <v>320</v>
      </c>
      <c r="J65" s="247">
        <v>11895</v>
      </c>
      <c r="K65" s="445">
        <v>0.32769349155036159</v>
      </c>
      <c r="L65" s="248">
        <v>-6288491.8700000001</v>
      </c>
      <c r="M65" s="248">
        <v>-14244515.870000003</v>
      </c>
      <c r="N65" s="248">
        <v>-5600555.7800000003</v>
      </c>
      <c r="O65" s="248">
        <v>-5128013.08</v>
      </c>
      <c r="P65" s="446">
        <v>7</v>
      </c>
      <c r="Q65" s="249">
        <v>0</v>
      </c>
      <c r="R65" s="249">
        <v>1</v>
      </c>
      <c r="S65" s="250">
        <f t="shared" si="21"/>
        <v>1</v>
      </c>
      <c r="T65" s="251">
        <v>504</v>
      </c>
      <c r="U65" s="252">
        <f t="shared" si="30"/>
        <v>0</v>
      </c>
      <c r="V65" s="251">
        <v>57</v>
      </c>
      <c r="W65" s="253" t="str">
        <f t="shared" si="10"/>
        <v>1</v>
      </c>
      <c r="X65" s="254">
        <f t="shared" si="11"/>
        <v>0.5</v>
      </c>
      <c r="Y65" s="251">
        <v>106</v>
      </c>
      <c r="Z65" s="249" t="str">
        <f t="shared" si="12"/>
        <v>0</v>
      </c>
      <c r="AA65" s="254">
        <f t="shared" si="13"/>
        <v>0</v>
      </c>
      <c r="AB65" s="251">
        <v>85</v>
      </c>
      <c r="AC65" s="250" t="str">
        <f t="shared" si="14"/>
        <v>0</v>
      </c>
      <c r="AD65" s="254">
        <f t="shared" si="31"/>
        <v>0.5</v>
      </c>
      <c r="AE65" s="249">
        <v>1</v>
      </c>
      <c r="AF65" s="249">
        <v>1</v>
      </c>
      <c r="AG65" s="249">
        <v>0</v>
      </c>
      <c r="AH65" s="249">
        <v>0.5</v>
      </c>
      <c r="AI65" s="249">
        <v>0</v>
      </c>
      <c r="AJ65" s="249">
        <v>0</v>
      </c>
      <c r="AK65" s="255">
        <f t="shared" si="36"/>
        <v>2.5</v>
      </c>
      <c r="AL65" s="250">
        <f t="shared" si="23"/>
        <v>2</v>
      </c>
      <c r="AM65" s="250">
        <v>1</v>
      </c>
      <c r="AN65" s="243">
        <v>0</v>
      </c>
      <c r="AO65" s="256">
        <v>1</v>
      </c>
      <c r="AP65" s="257">
        <f t="shared" si="24"/>
        <v>1</v>
      </c>
      <c r="AQ65" s="257">
        <f t="shared" si="17"/>
        <v>4</v>
      </c>
      <c r="AR65" s="258">
        <f t="shared" si="32"/>
        <v>5.5</v>
      </c>
      <c r="AS65" s="244">
        <v>0</v>
      </c>
      <c r="AT65" s="244">
        <v>0</v>
      </c>
      <c r="AU65" s="259">
        <f t="shared" si="33"/>
        <v>0</v>
      </c>
      <c r="AV65" s="260">
        <f t="shared" si="25"/>
        <v>0</v>
      </c>
      <c r="AW65" s="259">
        <f t="shared" si="34"/>
        <v>0</v>
      </c>
      <c r="AX65" s="259">
        <f t="shared" si="35"/>
        <v>0</v>
      </c>
      <c r="AY65" s="261">
        <f t="shared" si="26"/>
        <v>0</v>
      </c>
      <c r="AZ65" s="262">
        <f t="shared" si="27"/>
        <v>0</v>
      </c>
      <c r="BA65" s="263">
        <f t="shared" si="28"/>
        <v>5.5</v>
      </c>
      <c r="BB65" s="244" t="str">
        <f t="shared" si="29"/>
        <v>F</v>
      </c>
      <c r="BC65" s="179" t="s">
        <v>457</v>
      </c>
    </row>
    <row r="66" spans="1:55" x14ac:dyDescent="0.7">
      <c r="A66" s="243">
        <f>IF(ISBLANK(D66),"",COUNTA($D$7:D66))</f>
        <v>60</v>
      </c>
      <c r="B66" s="244">
        <v>8</v>
      </c>
      <c r="C66" s="245" t="s">
        <v>116</v>
      </c>
      <c r="D66" s="244" t="s">
        <v>68</v>
      </c>
      <c r="E66" s="245" t="s">
        <v>175</v>
      </c>
      <c r="F66" s="244" t="s">
        <v>104</v>
      </c>
      <c r="G66" s="244">
        <v>30</v>
      </c>
      <c r="H66" s="244">
        <v>6</v>
      </c>
      <c r="I66" s="246" t="s">
        <v>314</v>
      </c>
      <c r="J66" s="247">
        <v>36390</v>
      </c>
      <c r="K66" s="445">
        <v>0.64058418516019022</v>
      </c>
      <c r="L66" s="248">
        <v>11567189.01</v>
      </c>
      <c r="M66" s="248">
        <v>-6573611.4599999953</v>
      </c>
      <c r="N66" s="248">
        <v>10585703.439999999</v>
      </c>
      <c r="O66" s="248">
        <v>6459395.9400000004</v>
      </c>
      <c r="P66" s="446">
        <v>1</v>
      </c>
      <c r="Q66" s="249">
        <v>1</v>
      </c>
      <c r="R66" s="249">
        <v>0</v>
      </c>
      <c r="S66" s="250">
        <f t="shared" si="21"/>
        <v>1</v>
      </c>
      <c r="T66" s="251">
        <v>177</v>
      </c>
      <c r="U66" s="252">
        <f t="shared" si="30"/>
        <v>1</v>
      </c>
      <c r="V66" s="251">
        <v>67</v>
      </c>
      <c r="W66" s="253" t="str">
        <f t="shared" si="10"/>
        <v>0</v>
      </c>
      <c r="X66" s="254">
        <f t="shared" si="11"/>
        <v>0</v>
      </c>
      <c r="Y66" s="251">
        <v>84</v>
      </c>
      <c r="Z66" s="249" t="str">
        <f t="shared" si="12"/>
        <v>0</v>
      </c>
      <c r="AA66" s="254">
        <f t="shared" si="13"/>
        <v>0</v>
      </c>
      <c r="AB66" s="251">
        <v>90</v>
      </c>
      <c r="AC66" s="250" t="str">
        <f t="shared" si="14"/>
        <v>0</v>
      </c>
      <c r="AD66" s="254">
        <f t="shared" si="31"/>
        <v>1</v>
      </c>
      <c r="AE66" s="249">
        <v>1</v>
      </c>
      <c r="AF66" s="249">
        <v>1</v>
      </c>
      <c r="AG66" s="249">
        <v>0.5</v>
      </c>
      <c r="AH66" s="249">
        <v>0.5</v>
      </c>
      <c r="AI66" s="249">
        <v>0.5</v>
      </c>
      <c r="AJ66" s="249">
        <v>0</v>
      </c>
      <c r="AK66" s="255">
        <f t="shared" si="36"/>
        <v>3.5</v>
      </c>
      <c r="AL66" s="250">
        <f t="shared" si="23"/>
        <v>2</v>
      </c>
      <c r="AM66" s="250">
        <v>1</v>
      </c>
      <c r="AN66" s="243">
        <v>0</v>
      </c>
      <c r="AO66" s="256">
        <v>0</v>
      </c>
      <c r="AP66" s="257">
        <f t="shared" si="24"/>
        <v>0</v>
      </c>
      <c r="AQ66" s="257">
        <f t="shared" si="17"/>
        <v>3</v>
      </c>
      <c r="AR66" s="258">
        <f t="shared" si="32"/>
        <v>5</v>
      </c>
      <c r="AS66" s="244">
        <v>1</v>
      </c>
      <c r="AT66" s="244">
        <v>1</v>
      </c>
      <c r="AU66" s="259">
        <f t="shared" si="33"/>
        <v>1</v>
      </c>
      <c r="AV66" s="260">
        <f t="shared" si="25"/>
        <v>3</v>
      </c>
      <c r="AW66" s="259">
        <f t="shared" si="34"/>
        <v>1</v>
      </c>
      <c r="AX66" s="259">
        <f t="shared" si="35"/>
        <v>0</v>
      </c>
      <c r="AY66" s="261">
        <f t="shared" si="26"/>
        <v>1</v>
      </c>
      <c r="AZ66" s="262">
        <f t="shared" si="27"/>
        <v>4</v>
      </c>
      <c r="BA66" s="263">
        <f t="shared" si="28"/>
        <v>9</v>
      </c>
      <c r="BB66" s="244" t="str">
        <f t="shared" si="29"/>
        <v>C</v>
      </c>
      <c r="BC66" s="179" t="s">
        <v>458</v>
      </c>
    </row>
    <row r="67" spans="1:55" x14ac:dyDescent="0.7">
      <c r="A67" s="243">
        <f>IF(ISBLANK(D67),"",COUNTA($D$7:D67))</f>
        <v>61</v>
      </c>
      <c r="B67" s="244">
        <v>8</v>
      </c>
      <c r="C67" s="245" t="s">
        <v>116</v>
      </c>
      <c r="D67" s="244" t="s">
        <v>69</v>
      </c>
      <c r="E67" s="245" t="s">
        <v>176</v>
      </c>
      <c r="F67" s="244" t="s">
        <v>104</v>
      </c>
      <c r="G67" s="244">
        <v>30</v>
      </c>
      <c r="H67" s="244">
        <v>5</v>
      </c>
      <c r="I67" s="246" t="s">
        <v>316</v>
      </c>
      <c r="J67" s="247">
        <v>28641</v>
      </c>
      <c r="K67" s="445">
        <v>0.56025542765244618</v>
      </c>
      <c r="L67" s="248">
        <v>10384479.26</v>
      </c>
      <c r="M67" s="248">
        <v>-3791426.709999999</v>
      </c>
      <c r="N67" s="248">
        <v>10063921.6</v>
      </c>
      <c r="O67" s="248">
        <v>3451096.11</v>
      </c>
      <c r="P67" s="446">
        <v>1</v>
      </c>
      <c r="Q67" s="249">
        <v>1</v>
      </c>
      <c r="R67" s="249">
        <v>0</v>
      </c>
      <c r="S67" s="250">
        <f t="shared" si="21"/>
        <v>1</v>
      </c>
      <c r="T67" s="251">
        <v>113</v>
      </c>
      <c r="U67" s="252">
        <f t="shared" si="30"/>
        <v>1</v>
      </c>
      <c r="V67" s="251">
        <v>77</v>
      </c>
      <c r="W67" s="253" t="str">
        <f t="shared" si="10"/>
        <v>0</v>
      </c>
      <c r="X67" s="254">
        <f t="shared" si="11"/>
        <v>0</v>
      </c>
      <c r="Y67" s="251">
        <v>35</v>
      </c>
      <c r="Z67" s="249" t="str">
        <f t="shared" si="12"/>
        <v>1</v>
      </c>
      <c r="AA67" s="254">
        <f t="shared" si="13"/>
        <v>0.5</v>
      </c>
      <c r="AB67" s="251">
        <v>62</v>
      </c>
      <c r="AC67" s="250" t="str">
        <f t="shared" si="14"/>
        <v>0</v>
      </c>
      <c r="AD67" s="254">
        <f t="shared" si="31"/>
        <v>1.5</v>
      </c>
      <c r="AE67" s="249">
        <v>1</v>
      </c>
      <c r="AF67" s="249">
        <v>1</v>
      </c>
      <c r="AG67" s="249">
        <v>0.5</v>
      </c>
      <c r="AH67" s="249">
        <v>0</v>
      </c>
      <c r="AI67" s="249">
        <v>0</v>
      </c>
      <c r="AJ67" s="249">
        <v>0</v>
      </c>
      <c r="AK67" s="255">
        <f t="shared" si="36"/>
        <v>2.5</v>
      </c>
      <c r="AL67" s="250">
        <f t="shared" si="23"/>
        <v>2</v>
      </c>
      <c r="AM67" s="250">
        <v>1</v>
      </c>
      <c r="AN67" s="243">
        <v>0</v>
      </c>
      <c r="AO67" s="256">
        <v>1</v>
      </c>
      <c r="AP67" s="257">
        <f t="shared" si="24"/>
        <v>1</v>
      </c>
      <c r="AQ67" s="257">
        <f t="shared" si="17"/>
        <v>4</v>
      </c>
      <c r="AR67" s="258">
        <f t="shared" si="32"/>
        <v>6.5</v>
      </c>
      <c r="AS67" s="244">
        <v>1</v>
      </c>
      <c r="AT67" s="244">
        <v>1</v>
      </c>
      <c r="AU67" s="259">
        <f t="shared" si="33"/>
        <v>1</v>
      </c>
      <c r="AV67" s="260">
        <f t="shared" si="25"/>
        <v>3</v>
      </c>
      <c r="AW67" s="259">
        <f t="shared" si="34"/>
        <v>1</v>
      </c>
      <c r="AX67" s="259">
        <f t="shared" si="35"/>
        <v>0</v>
      </c>
      <c r="AY67" s="261">
        <f t="shared" si="26"/>
        <v>1</v>
      </c>
      <c r="AZ67" s="262">
        <f t="shared" si="27"/>
        <v>4</v>
      </c>
      <c r="BA67" s="263">
        <f t="shared" si="28"/>
        <v>10.5</v>
      </c>
      <c r="BB67" s="244" t="str">
        <f t="shared" si="29"/>
        <v>B</v>
      </c>
      <c r="BC67" s="179" t="s">
        <v>459</v>
      </c>
    </row>
    <row r="68" spans="1:55" x14ac:dyDescent="0.7">
      <c r="A68" s="243">
        <f>IF(ISBLANK(D68),"",COUNTA($D$7:D68))</f>
        <v>62</v>
      </c>
      <c r="B68" s="244">
        <v>8</v>
      </c>
      <c r="C68" s="245" t="s">
        <v>117</v>
      </c>
      <c r="D68" s="244" t="s">
        <v>70</v>
      </c>
      <c r="E68" s="245" t="s">
        <v>177</v>
      </c>
      <c r="F68" s="244" t="s">
        <v>109</v>
      </c>
      <c r="G68" s="244">
        <v>386</v>
      </c>
      <c r="H68" s="244">
        <v>16</v>
      </c>
      <c r="I68" s="246" t="s">
        <v>323</v>
      </c>
      <c r="J68" s="247">
        <v>100956</v>
      </c>
      <c r="K68" s="264">
        <v>1.3663032139180711</v>
      </c>
      <c r="L68" s="248">
        <v>424042903.13999999</v>
      </c>
      <c r="M68" s="248">
        <v>60901075.509999961</v>
      </c>
      <c r="N68" s="248">
        <v>112495499.43000001</v>
      </c>
      <c r="O68" s="248">
        <v>106672568.61</v>
      </c>
      <c r="P68" s="446">
        <v>0</v>
      </c>
      <c r="Q68" s="249">
        <v>1</v>
      </c>
      <c r="R68" s="249">
        <v>0</v>
      </c>
      <c r="S68" s="250">
        <f t="shared" si="21"/>
        <v>1</v>
      </c>
      <c r="T68" s="251">
        <v>59</v>
      </c>
      <c r="U68" s="252">
        <f t="shared" si="30"/>
        <v>1</v>
      </c>
      <c r="V68" s="251">
        <v>152</v>
      </c>
      <c r="W68" s="253" t="str">
        <f t="shared" si="10"/>
        <v>0</v>
      </c>
      <c r="X68" s="254">
        <f t="shared" si="11"/>
        <v>0</v>
      </c>
      <c r="Y68" s="251">
        <v>101</v>
      </c>
      <c r="Z68" s="249" t="str">
        <f t="shared" si="12"/>
        <v>0</v>
      </c>
      <c r="AA68" s="254">
        <f t="shared" si="13"/>
        <v>0</v>
      </c>
      <c r="AB68" s="251">
        <v>47</v>
      </c>
      <c r="AC68" s="250" t="str">
        <f t="shared" si="14"/>
        <v>1</v>
      </c>
      <c r="AD68" s="254">
        <f t="shared" si="31"/>
        <v>2</v>
      </c>
      <c r="AE68" s="249">
        <v>1</v>
      </c>
      <c r="AF68" s="249">
        <v>1</v>
      </c>
      <c r="AG68" s="249">
        <v>0</v>
      </c>
      <c r="AH68" s="249">
        <v>0.5</v>
      </c>
      <c r="AI68" s="249">
        <v>0</v>
      </c>
      <c r="AJ68" s="249">
        <v>0</v>
      </c>
      <c r="AK68" s="255">
        <f t="shared" si="36"/>
        <v>2.5</v>
      </c>
      <c r="AL68" s="250">
        <f t="shared" si="23"/>
        <v>2</v>
      </c>
      <c r="AM68" s="250">
        <v>1</v>
      </c>
      <c r="AN68" s="243">
        <v>0</v>
      </c>
      <c r="AO68" s="256">
        <v>1</v>
      </c>
      <c r="AP68" s="257">
        <f t="shared" si="24"/>
        <v>1</v>
      </c>
      <c r="AQ68" s="257">
        <f t="shared" si="17"/>
        <v>4</v>
      </c>
      <c r="AR68" s="258">
        <f t="shared" si="32"/>
        <v>7</v>
      </c>
      <c r="AS68" s="244">
        <v>1</v>
      </c>
      <c r="AT68" s="244">
        <v>1</v>
      </c>
      <c r="AU68" s="259">
        <f t="shared" si="33"/>
        <v>1</v>
      </c>
      <c r="AV68" s="260">
        <f t="shared" si="25"/>
        <v>3</v>
      </c>
      <c r="AW68" s="259">
        <f t="shared" si="34"/>
        <v>1</v>
      </c>
      <c r="AX68" s="259">
        <f t="shared" si="35"/>
        <v>1</v>
      </c>
      <c r="AY68" s="261">
        <f t="shared" si="26"/>
        <v>2</v>
      </c>
      <c r="AZ68" s="262">
        <f t="shared" si="27"/>
        <v>5</v>
      </c>
      <c r="BA68" s="263">
        <f t="shared" si="28"/>
        <v>12</v>
      </c>
      <c r="BB68" s="244" t="str">
        <f t="shared" si="29"/>
        <v>A</v>
      </c>
      <c r="BC68" s="179" t="s">
        <v>117</v>
      </c>
    </row>
    <row r="69" spans="1:55" x14ac:dyDescent="0.7">
      <c r="A69" s="243">
        <f>IF(ISBLANK(D69),"",COUNTA($D$7:D69))</f>
        <v>63</v>
      </c>
      <c r="B69" s="244">
        <v>8</v>
      </c>
      <c r="C69" s="245" t="s">
        <v>117</v>
      </c>
      <c r="D69" s="244" t="s">
        <v>71</v>
      </c>
      <c r="E69" s="245" t="s">
        <v>178</v>
      </c>
      <c r="F69" s="244" t="s">
        <v>104</v>
      </c>
      <c r="G69" s="244">
        <v>70</v>
      </c>
      <c r="H69" s="244">
        <v>10</v>
      </c>
      <c r="I69" s="246" t="s">
        <v>315</v>
      </c>
      <c r="J69" s="247">
        <v>68869</v>
      </c>
      <c r="K69" s="445">
        <v>0.68484803672724237</v>
      </c>
      <c r="L69" s="248">
        <v>9129709.3499999996</v>
      </c>
      <c r="M69" s="248">
        <v>-14438511.040000003</v>
      </c>
      <c r="N69" s="248">
        <v>8841587.7699999996</v>
      </c>
      <c r="O69" s="248">
        <v>-2025419.58</v>
      </c>
      <c r="P69" s="446">
        <v>3</v>
      </c>
      <c r="Q69" s="249">
        <v>1</v>
      </c>
      <c r="R69" s="249">
        <v>1</v>
      </c>
      <c r="S69" s="250">
        <f t="shared" si="21"/>
        <v>2</v>
      </c>
      <c r="T69" s="251">
        <v>251</v>
      </c>
      <c r="U69" s="252">
        <f t="shared" si="30"/>
        <v>0</v>
      </c>
      <c r="V69" s="251">
        <v>55</v>
      </c>
      <c r="W69" s="253" t="str">
        <f t="shared" si="10"/>
        <v>1</v>
      </c>
      <c r="X69" s="254">
        <f t="shared" si="11"/>
        <v>0.5</v>
      </c>
      <c r="Y69" s="251">
        <v>68</v>
      </c>
      <c r="Z69" s="249" t="str">
        <f t="shared" si="12"/>
        <v>0</v>
      </c>
      <c r="AA69" s="254">
        <f t="shared" si="13"/>
        <v>0</v>
      </c>
      <c r="AB69" s="251">
        <v>53</v>
      </c>
      <c r="AC69" s="250" t="str">
        <f t="shared" si="14"/>
        <v>1</v>
      </c>
      <c r="AD69" s="254">
        <f t="shared" si="31"/>
        <v>1.5</v>
      </c>
      <c r="AE69" s="249">
        <v>1</v>
      </c>
      <c r="AF69" s="249">
        <v>1</v>
      </c>
      <c r="AG69" s="249">
        <v>0.5</v>
      </c>
      <c r="AH69" s="249">
        <v>0</v>
      </c>
      <c r="AI69" s="249">
        <v>0.5</v>
      </c>
      <c r="AJ69" s="249">
        <v>0</v>
      </c>
      <c r="AK69" s="255">
        <f t="shared" si="36"/>
        <v>3</v>
      </c>
      <c r="AL69" s="250">
        <f t="shared" si="23"/>
        <v>2</v>
      </c>
      <c r="AM69" s="250">
        <v>1</v>
      </c>
      <c r="AN69" s="243">
        <v>1</v>
      </c>
      <c r="AO69" s="256">
        <v>1</v>
      </c>
      <c r="AP69" s="257">
        <f t="shared" si="24"/>
        <v>2</v>
      </c>
      <c r="AQ69" s="257">
        <f t="shared" si="17"/>
        <v>5</v>
      </c>
      <c r="AR69" s="258">
        <f t="shared" si="32"/>
        <v>8.5</v>
      </c>
      <c r="AS69" s="244">
        <v>1</v>
      </c>
      <c r="AT69" s="244">
        <v>0</v>
      </c>
      <c r="AU69" s="259">
        <f t="shared" si="33"/>
        <v>1</v>
      </c>
      <c r="AV69" s="260">
        <f t="shared" si="25"/>
        <v>2</v>
      </c>
      <c r="AW69" s="259">
        <f t="shared" si="34"/>
        <v>1</v>
      </c>
      <c r="AX69" s="259">
        <f t="shared" si="35"/>
        <v>0</v>
      </c>
      <c r="AY69" s="261">
        <f t="shared" si="26"/>
        <v>1</v>
      </c>
      <c r="AZ69" s="262">
        <f t="shared" si="27"/>
        <v>3</v>
      </c>
      <c r="BA69" s="263">
        <f t="shared" si="28"/>
        <v>11.5</v>
      </c>
      <c r="BB69" s="244" t="str">
        <f t="shared" si="29"/>
        <v>B</v>
      </c>
      <c r="BC69" s="179" t="s">
        <v>460</v>
      </c>
    </row>
    <row r="70" spans="1:55" x14ac:dyDescent="0.7">
      <c r="A70" s="243">
        <f>IF(ISBLANK(D70),"",COUNTA($D$7:D70))</f>
        <v>64</v>
      </c>
      <c r="B70" s="244">
        <v>8</v>
      </c>
      <c r="C70" s="245" t="s">
        <v>117</v>
      </c>
      <c r="D70" s="244" t="s">
        <v>72</v>
      </c>
      <c r="E70" s="245" t="s">
        <v>179</v>
      </c>
      <c r="F70" s="244" t="s">
        <v>104</v>
      </c>
      <c r="G70" s="244">
        <v>40</v>
      </c>
      <c r="H70" s="244">
        <v>6</v>
      </c>
      <c r="I70" s="246" t="s">
        <v>314</v>
      </c>
      <c r="J70" s="247">
        <v>46327</v>
      </c>
      <c r="K70" s="445">
        <v>0.57216482164211124</v>
      </c>
      <c r="L70" s="248">
        <v>6336458.4900000002</v>
      </c>
      <c r="M70" s="248">
        <v>-9188530.5500000045</v>
      </c>
      <c r="N70" s="248">
        <v>1484232.19</v>
      </c>
      <c r="O70" s="248">
        <v>-8269963.2999999998</v>
      </c>
      <c r="P70" s="446">
        <v>3</v>
      </c>
      <c r="Q70" s="249">
        <v>0</v>
      </c>
      <c r="R70" s="249">
        <v>1</v>
      </c>
      <c r="S70" s="250">
        <f t="shared" si="21"/>
        <v>1</v>
      </c>
      <c r="T70" s="251">
        <v>87</v>
      </c>
      <c r="U70" s="252">
        <f t="shared" si="30"/>
        <v>1</v>
      </c>
      <c r="V70" s="251">
        <v>27</v>
      </c>
      <c r="W70" s="253" t="str">
        <f t="shared" si="10"/>
        <v>1</v>
      </c>
      <c r="X70" s="254">
        <f t="shared" si="11"/>
        <v>0.5</v>
      </c>
      <c r="Y70" s="251">
        <v>62</v>
      </c>
      <c r="Z70" s="249" t="str">
        <f t="shared" si="12"/>
        <v>0</v>
      </c>
      <c r="AA70" s="254">
        <f t="shared" si="13"/>
        <v>0</v>
      </c>
      <c r="AB70" s="251">
        <v>48</v>
      </c>
      <c r="AC70" s="250" t="str">
        <f t="shared" si="14"/>
        <v>1</v>
      </c>
      <c r="AD70" s="254">
        <f t="shared" si="31"/>
        <v>2.5</v>
      </c>
      <c r="AE70" s="249">
        <v>0</v>
      </c>
      <c r="AF70" s="249">
        <v>1</v>
      </c>
      <c r="AG70" s="249">
        <v>0</v>
      </c>
      <c r="AH70" s="249">
        <v>0</v>
      </c>
      <c r="AI70" s="249">
        <v>0</v>
      </c>
      <c r="AJ70" s="249">
        <v>0</v>
      </c>
      <c r="AK70" s="255">
        <f t="shared" si="36"/>
        <v>1</v>
      </c>
      <c r="AL70" s="250">
        <f t="shared" si="23"/>
        <v>1</v>
      </c>
      <c r="AM70" s="250">
        <v>1</v>
      </c>
      <c r="AN70" s="243">
        <v>1</v>
      </c>
      <c r="AO70" s="256">
        <v>1</v>
      </c>
      <c r="AP70" s="257">
        <f t="shared" si="24"/>
        <v>2</v>
      </c>
      <c r="AQ70" s="257">
        <f t="shared" si="17"/>
        <v>4</v>
      </c>
      <c r="AR70" s="258">
        <f t="shared" si="32"/>
        <v>7.5</v>
      </c>
      <c r="AS70" s="244">
        <v>0</v>
      </c>
      <c r="AT70" s="244">
        <v>0</v>
      </c>
      <c r="AU70" s="259">
        <f t="shared" si="33"/>
        <v>1</v>
      </c>
      <c r="AV70" s="260">
        <f t="shared" si="25"/>
        <v>1</v>
      </c>
      <c r="AW70" s="259">
        <f t="shared" si="34"/>
        <v>1</v>
      </c>
      <c r="AX70" s="259">
        <f t="shared" si="35"/>
        <v>0</v>
      </c>
      <c r="AY70" s="261">
        <f t="shared" si="26"/>
        <v>1</v>
      </c>
      <c r="AZ70" s="262">
        <f t="shared" si="27"/>
        <v>2</v>
      </c>
      <c r="BA70" s="263">
        <f t="shared" si="28"/>
        <v>9.5</v>
      </c>
      <c r="BB70" s="244" t="str">
        <f t="shared" si="29"/>
        <v>C</v>
      </c>
      <c r="BC70" s="179" t="s">
        <v>461</v>
      </c>
    </row>
    <row r="71" spans="1:55" x14ac:dyDescent="0.7">
      <c r="A71" s="243">
        <f>IF(ISBLANK(D71),"",COUNTA($D$7:D71))</f>
        <v>65</v>
      </c>
      <c r="B71" s="244">
        <v>8</v>
      </c>
      <c r="C71" s="245" t="s">
        <v>117</v>
      </c>
      <c r="D71" s="244" t="s">
        <v>73</v>
      </c>
      <c r="E71" s="245" t="s">
        <v>180</v>
      </c>
      <c r="F71" s="244" t="s">
        <v>104</v>
      </c>
      <c r="G71" s="244">
        <v>96</v>
      </c>
      <c r="H71" s="244">
        <v>12</v>
      </c>
      <c r="I71" s="246" t="s">
        <v>325</v>
      </c>
      <c r="J71" s="247">
        <v>80657</v>
      </c>
      <c r="K71" s="445">
        <v>0.30940551183921106</v>
      </c>
      <c r="L71" s="248">
        <v>-177458.54</v>
      </c>
      <c r="M71" s="248">
        <v>-37491901.560000002</v>
      </c>
      <c r="N71" s="248">
        <v>7004114.3600000003</v>
      </c>
      <c r="O71" s="248">
        <v>634042.03</v>
      </c>
      <c r="P71" s="446">
        <v>5</v>
      </c>
      <c r="Q71" s="249">
        <v>0</v>
      </c>
      <c r="R71" s="249">
        <v>1</v>
      </c>
      <c r="S71" s="250">
        <f t="shared" si="21"/>
        <v>1</v>
      </c>
      <c r="T71" s="251">
        <v>271</v>
      </c>
      <c r="U71" s="252">
        <f t="shared" ref="U71" si="37">IF(OR(AND(K71&lt;0.8, T71&lt;=180), AND(K71&gt;=0.8, T71&lt;=90)), 1, 0)</f>
        <v>0</v>
      </c>
      <c r="V71" s="251">
        <v>58</v>
      </c>
      <c r="W71" s="253" t="str">
        <f t="shared" si="10"/>
        <v>1</v>
      </c>
      <c r="X71" s="254">
        <f t="shared" si="11"/>
        <v>0.5</v>
      </c>
      <c r="Y71" s="251">
        <v>81</v>
      </c>
      <c r="Z71" s="249" t="str">
        <f t="shared" si="12"/>
        <v>0</v>
      </c>
      <c r="AA71" s="254">
        <f t="shared" si="13"/>
        <v>0</v>
      </c>
      <c r="AB71" s="251">
        <v>38</v>
      </c>
      <c r="AC71" s="250" t="str">
        <f t="shared" si="14"/>
        <v>1</v>
      </c>
      <c r="AD71" s="254">
        <f t="shared" ref="AD71" si="38">U71+X71+AA71+AC71</f>
        <v>1.5</v>
      </c>
      <c r="AE71" s="249">
        <v>1</v>
      </c>
      <c r="AF71" s="249">
        <v>1</v>
      </c>
      <c r="AG71" s="249">
        <v>0.5</v>
      </c>
      <c r="AH71" s="249">
        <v>0.5</v>
      </c>
      <c r="AI71" s="249">
        <v>0</v>
      </c>
      <c r="AJ71" s="249">
        <v>0.5</v>
      </c>
      <c r="AK71" s="255">
        <f t="shared" si="36"/>
        <v>3.5</v>
      </c>
      <c r="AL71" s="250">
        <f t="shared" si="23"/>
        <v>2</v>
      </c>
      <c r="AM71" s="250">
        <v>1</v>
      </c>
      <c r="AN71" s="243">
        <v>0</v>
      </c>
      <c r="AO71" s="256">
        <v>1</v>
      </c>
      <c r="AP71" s="257">
        <f t="shared" si="24"/>
        <v>1</v>
      </c>
      <c r="AQ71" s="257">
        <f t="shared" si="17"/>
        <v>4</v>
      </c>
      <c r="AR71" s="258">
        <f t="shared" ref="AR71" si="39">(S71+AD71+AQ71)</f>
        <v>6.5</v>
      </c>
      <c r="AS71" s="244">
        <v>1</v>
      </c>
      <c r="AT71" s="244">
        <v>0</v>
      </c>
      <c r="AU71" s="259">
        <f t="shared" ref="AU71:AU94" si="40">IF(N71&lt;0,0,1)</f>
        <v>1</v>
      </c>
      <c r="AV71" s="260">
        <f t="shared" si="25"/>
        <v>2</v>
      </c>
      <c r="AW71" s="259">
        <f t="shared" ref="AW71:AW94" si="41">IF(L71&lt;0,0,1)</f>
        <v>0</v>
      </c>
      <c r="AX71" s="259">
        <f t="shared" si="35"/>
        <v>0</v>
      </c>
      <c r="AY71" s="261">
        <f t="shared" si="26"/>
        <v>0</v>
      </c>
      <c r="AZ71" s="262">
        <f t="shared" si="27"/>
        <v>2</v>
      </c>
      <c r="BA71" s="263">
        <f t="shared" si="28"/>
        <v>8.5</v>
      </c>
      <c r="BB71" s="244" t="str">
        <f t="shared" si="29"/>
        <v>D</v>
      </c>
      <c r="BC71" s="179" t="s">
        <v>462</v>
      </c>
    </row>
    <row r="72" spans="1:55" x14ac:dyDescent="0.7">
      <c r="A72" s="243">
        <f>IF(ISBLANK(D72),"",COUNTA($D$7:D72))</f>
        <v>66</v>
      </c>
      <c r="B72" s="244">
        <v>8</v>
      </c>
      <c r="C72" s="245" t="s">
        <v>117</v>
      </c>
      <c r="D72" s="244" t="s">
        <v>74</v>
      </c>
      <c r="E72" s="245" t="s">
        <v>181</v>
      </c>
      <c r="F72" s="244" t="s">
        <v>104</v>
      </c>
      <c r="G72" s="244">
        <v>60</v>
      </c>
      <c r="H72" s="244">
        <v>10</v>
      </c>
      <c r="I72" s="246" t="s">
        <v>315</v>
      </c>
      <c r="J72" s="247">
        <v>52638</v>
      </c>
      <c r="K72" s="445">
        <v>0.34315040626733911</v>
      </c>
      <c r="L72" s="248">
        <v>-5273773.62</v>
      </c>
      <c r="M72" s="248">
        <v>-21617480.139999997</v>
      </c>
      <c r="N72" s="248">
        <v>2692938.85</v>
      </c>
      <c r="O72" s="248">
        <v>-6760983.7999999998</v>
      </c>
      <c r="P72" s="446">
        <v>7</v>
      </c>
      <c r="Q72" s="249">
        <v>0</v>
      </c>
      <c r="R72" s="249">
        <v>1</v>
      </c>
      <c r="S72" s="250">
        <f t="shared" si="21"/>
        <v>1</v>
      </c>
      <c r="T72" s="251">
        <v>197</v>
      </c>
      <c r="U72" s="252">
        <f t="shared" ref="U72:U94" si="42">IF(OR(AND(K72&lt;0.8, T72&lt;=180), AND(K72&gt;=0.8, T72&lt;=90)), 1, 0)</f>
        <v>0</v>
      </c>
      <c r="V72" s="251">
        <v>44</v>
      </c>
      <c r="W72" s="253" t="str">
        <f t="shared" ref="W72:W94" si="43">IF(V72&lt;=60,"1","0")</f>
        <v>1</v>
      </c>
      <c r="X72" s="254">
        <f t="shared" ref="X72:X94" si="44">IF(V72&lt;60,0.5,0)</f>
        <v>0.5</v>
      </c>
      <c r="Y72" s="251">
        <v>57</v>
      </c>
      <c r="Z72" s="249" t="str">
        <f t="shared" ref="Z72:Z94" si="45">IF(Y72&lt;=60,"1","0")</f>
        <v>1</v>
      </c>
      <c r="AA72" s="254">
        <f t="shared" ref="AA72:AA94" si="46">IF(Y72&lt;60,0.5,0)</f>
        <v>0.5</v>
      </c>
      <c r="AB72" s="251">
        <v>59</v>
      </c>
      <c r="AC72" s="250" t="str">
        <f t="shared" ref="AC72:AC94" si="47">IF(AB72&lt;=60,"1","0")</f>
        <v>1</v>
      </c>
      <c r="AD72" s="254">
        <f t="shared" ref="AD72:AD94" si="48">U72+X72+AA72+AC72</f>
        <v>2</v>
      </c>
      <c r="AE72" s="249">
        <v>1</v>
      </c>
      <c r="AF72" s="249">
        <v>0</v>
      </c>
      <c r="AG72" s="249">
        <v>0.5</v>
      </c>
      <c r="AH72" s="249">
        <v>0.5</v>
      </c>
      <c r="AI72" s="249">
        <v>0.5</v>
      </c>
      <c r="AJ72" s="249">
        <v>0.5</v>
      </c>
      <c r="AK72" s="255">
        <f t="shared" si="36"/>
        <v>3</v>
      </c>
      <c r="AL72" s="250">
        <f t="shared" si="23"/>
        <v>2</v>
      </c>
      <c r="AM72" s="250">
        <v>1</v>
      </c>
      <c r="AN72" s="243">
        <v>0</v>
      </c>
      <c r="AO72" s="256">
        <v>0</v>
      </c>
      <c r="AP72" s="257">
        <f t="shared" si="24"/>
        <v>0</v>
      </c>
      <c r="AQ72" s="257">
        <f t="shared" ref="AQ72:AQ94" si="49">AL72+AM72+AP72</f>
        <v>3</v>
      </c>
      <c r="AR72" s="258">
        <f t="shared" ref="AR72:AR94" si="50">(S72+AD72+AQ72)</f>
        <v>6</v>
      </c>
      <c r="AS72" s="244">
        <v>0</v>
      </c>
      <c r="AT72" s="244">
        <v>0</v>
      </c>
      <c r="AU72" s="259">
        <f t="shared" si="40"/>
        <v>1</v>
      </c>
      <c r="AV72" s="260">
        <f t="shared" si="25"/>
        <v>1</v>
      </c>
      <c r="AW72" s="259">
        <f t="shared" si="41"/>
        <v>0</v>
      </c>
      <c r="AX72" s="259">
        <f t="shared" ref="AX72:AX94" si="51">IF(K72&lt;0.8,0,1)</f>
        <v>0</v>
      </c>
      <c r="AY72" s="261">
        <f t="shared" si="26"/>
        <v>0</v>
      </c>
      <c r="AZ72" s="262">
        <f t="shared" si="27"/>
        <v>1</v>
      </c>
      <c r="BA72" s="263">
        <f t="shared" si="28"/>
        <v>7</v>
      </c>
      <c r="BB72" s="244" t="str">
        <f t="shared" si="29"/>
        <v>F</v>
      </c>
      <c r="BC72" s="179" t="s">
        <v>463</v>
      </c>
    </row>
    <row r="73" spans="1:55" x14ac:dyDescent="0.7">
      <c r="A73" s="243">
        <f>IF(ISBLANK(D73),"",COUNTA($D$7:D73))</f>
        <v>67</v>
      </c>
      <c r="B73" s="244">
        <v>8</v>
      </c>
      <c r="C73" s="245" t="s">
        <v>117</v>
      </c>
      <c r="D73" s="244" t="s">
        <v>75</v>
      </c>
      <c r="E73" s="245" t="s">
        <v>306</v>
      </c>
      <c r="F73" s="244" t="s">
        <v>104</v>
      </c>
      <c r="G73" s="244">
        <v>30</v>
      </c>
      <c r="H73" s="244">
        <v>5</v>
      </c>
      <c r="I73" s="246" t="s">
        <v>316</v>
      </c>
      <c r="J73" s="247">
        <v>28535</v>
      </c>
      <c r="K73" s="445">
        <v>0.36556083597823519</v>
      </c>
      <c r="L73" s="248">
        <v>1164556.5900000001</v>
      </c>
      <c r="M73" s="248">
        <v>-14799486.57</v>
      </c>
      <c r="N73" s="248">
        <v>-4692431.91</v>
      </c>
      <c r="O73" s="248">
        <v>-12404217.859999999</v>
      </c>
      <c r="P73" s="446">
        <v>6</v>
      </c>
      <c r="Q73" s="249">
        <v>0</v>
      </c>
      <c r="R73" s="249">
        <v>1</v>
      </c>
      <c r="S73" s="250">
        <f t="shared" si="21"/>
        <v>1</v>
      </c>
      <c r="T73" s="251">
        <v>201</v>
      </c>
      <c r="U73" s="252">
        <f t="shared" si="42"/>
        <v>0</v>
      </c>
      <c r="V73" s="251">
        <v>68</v>
      </c>
      <c r="W73" s="253" t="str">
        <f t="shared" si="43"/>
        <v>0</v>
      </c>
      <c r="X73" s="254">
        <f t="shared" si="44"/>
        <v>0</v>
      </c>
      <c r="Y73" s="251">
        <v>75</v>
      </c>
      <c r="Z73" s="249" t="str">
        <f t="shared" si="45"/>
        <v>0</v>
      </c>
      <c r="AA73" s="254">
        <f t="shared" si="46"/>
        <v>0</v>
      </c>
      <c r="AB73" s="251">
        <v>50</v>
      </c>
      <c r="AC73" s="250" t="str">
        <f t="shared" si="47"/>
        <v>1</v>
      </c>
      <c r="AD73" s="254">
        <f t="shared" si="48"/>
        <v>1</v>
      </c>
      <c r="AE73" s="249">
        <v>0</v>
      </c>
      <c r="AF73" s="249">
        <v>1</v>
      </c>
      <c r="AG73" s="249">
        <v>0</v>
      </c>
      <c r="AH73" s="249">
        <v>0</v>
      </c>
      <c r="AI73" s="249">
        <v>0</v>
      </c>
      <c r="AJ73" s="249">
        <v>0</v>
      </c>
      <c r="AK73" s="255">
        <f t="shared" si="36"/>
        <v>1</v>
      </c>
      <c r="AL73" s="250">
        <f t="shared" si="23"/>
        <v>1</v>
      </c>
      <c r="AM73" s="250">
        <v>1</v>
      </c>
      <c r="AN73" s="243">
        <v>1</v>
      </c>
      <c r="AO73" s="256">
        <v>1</v>
      </c>
      <c r="AP73" s="257">
        <f t="shared" si="24"/>
        <v>2</v>
      </c>
      <c r="AQ73" s="257">
        <f t="shared" si="49"/>
        <v>4</v>
      </c>
      <c r="AR73" s="258">
        <f t="shared" si="50"/>
        <v>6</v>
      </c>
      <c r="AS73" s="244">
        <v>0</v>
      </c>
      <c r="AT73" s="244">
        <v>0</v>
      </c>
      <c r="AU73" s="259">
        <f t="shared" si="40"/>
        <v>0</v>
      </c>
      <c r="AV73" s="260">
        <f t="shared" si="25"/>
        <v>0</v>
      </c>
      <c r="AW73" s="259">
        <f t="shared" si="41"/>
        <v>1</v>
      </c>
      <c r="AX73" s="259">
        <f t="shared" si="51"/>
        <v>0</v>
      </c>
      <c r="AY73" s="261">
        <f t="shared" si="26"/>
        <v>1</v>
      </c>
      <c r="AZ73" s="262">
        <f t="shared" si="27"/>
        <v>1</v>
      </c>
      <c r="BA73" s="263">
        <f t="shared" si="28"/>
        <v>7</v>
      </c>
      <c r="BB73" s="244" t="str">
        <f t="shared" si="29"/>
        <v>F</v>
      </c>
      <c r="BC73" s="179" t="s">
        <v>464</v>
      </c>
    </row>
    <row r="74" spans="1:55" x14ac:dyDescent="0.7">
      <c r="A74" s="243">
        <f>IF(ISBLANK(D74),"",COUNTA($D$7:D74))</f>
        <v>68</v>
      </c>
      <c r="B74" s="244">
        <v>8</v>
      </c>
      <c r="C74" s="245" t="s">
        <v>118</v>
      </c>
      <c r="D74" s="244" t="s">
        <v>76</v>
      </c>
      <c r="E74" s="245" t="s">
        <v>182</v>
      </c>
      <c r="F74" s="244" t="s">
        <v>102</v>
      </c>
      <c r="G74" s="244">
        <v>1141</v>
      </c>
      <c r="H74" s="244">
        <v>20</v>
      </c>
      <c r="I74" s="246" t="s">
        <v>328</v>
      </c>
      <c r="J74" s="247">
        <v>259662</v>
      </c>
      <c r="K74" s="264">
        <v>1.3848555488618739</v>
      </c>
      <c r="L74" s="248">
        <v>1371448452.3499999</v>
      </c>
      <c r="M74" s="248">
        <v>255444121.81000006</v>
      </c>
      <c r="N74" s="248">
        <v>311409930.91000003</v>
      </c>
      <c r="O74" s="248">
        <v>105322055</v>
      </c>
      <c r="P74" s="446">
        <v>0</v>
      </c>
      <c r="Q74" s="249">
        <v>1</v>
      </c>
      <c r="R74" s="249">
        <v>1</v>
      </c>
      <c r="S74" s="250">
        <f t="shared" si="21"/>
        <v>2</v>
      </c>
      <c r="T74" s="251">
        <v>87</v>
      </c>
      <c r="U74" s="252">
        <f t="shared" si="42"/>
        <v>1</v>
      </c>
      <c r="V74" s="251">
        <v>101</v>
      </c>
      <c r="W74" s="253" t="str">
        <f t="shared" si="43"/>
        <v>0</v>
      </c>
      <c r="X74" s="254">
        <f t="shared" si="44"/>
        <v>0</v>
      </c>
      <c r="Y74" s="251">
        <v>40</v>
      </c>
      <c r="Z74" s="249" t="str">
        <f t="shared" si="45"/>
        <v>1</v>
      </c>
      <c r="AA74" s="254">
        <f t="shared" si="46"/>
        <v>0.5</v>
      </c>
      <c r="AB74" s="251">
        <v>38</v>
      </c>
      <c r="AC74" s="250" t="str">
        <f t="shared" si="47"/>
        <v>1</v>
      </c>
      <c r="AD74" s="254">
        <f t="shared" si="48"/>
        <v>2.5</v>
      </c>
      <c r="AE74" s="249">
        <v>1</v>
      </c>
      <c r="AF74" s="249">
        <v>1</v>
      </c>
      <c r="AG74" s="249">
        <v>0.5</v>
      </c>
      <c r="AH74" s="249">
        <v>0.5</v>
      </c>
      <c r="AI74" s="249">
        <v>0.5</v>
      </c>
      <c r="AJ74" s="249">
        <v>0.5</v>
      </c>
      <c r="AK74" s="255">
        <f t="shared" si="36"/>
        <v>4</v>
      </c>
      <c r="AL74" s="250">
        <f t="shared" si="23"/>
        <v>2</v>
      </c>
      <c r="AM74" s="250">
        <v>1</v>
      </c>
      <c r="AN74" s="243">
        <v>1</v>
      </c>
      <c r="AO74" s="256">
        <v>1</v>
      </c>
      <c r="AP74" s="257">
        <f t="shared" si="24"/>
        <v>2</v>
      </c>
      <c r="AQ74" s="257">
        <f t="shared" si="49"/>
        <v>5</v>
      </c>
      <c r="AR74" s="258">
        <f t="shared" si="50"/>
        <v>9.5</v>
      </c>
      <c r="AS74" s="244">
        <v>1</v>
      </c>
      <c r="AT74" s="244">
        <v>1</v>
      </c>
      <c r="AU74" s="259">
        <f t="shared" si="40"/>
        <v>1</v>
      </c>
      <c r="AV74" s="260">
        <f t="shared" si="25"/>
        <v>3</v>
      </c>
      <c r="AW74" s="259">
        <f t="shared" si="41"/>
        <v>1</v>
      </c>
      <c r="AX74" s="259">
        <f t="shared" si="51"/>
        <v>1</v>
      </c>
      <c r="AY74" s="261">
        <f t="shared" si="26"/>
        <v>2</v>
      </c>
      <c r="AZ74" s="262">
        <f t="shared" si="27"/>
        <v>5</v>
      </c>
      <c r="BA74" s="263">
        <f t="shared" si="28"/>
        <v>14.5</v>
      </c>
      <c r="BB74" s="244" t="str">
        <f t="shared" si="29"/>
        <v>A</v>
      </c>
      <c r="BC74" s="179" t="s">
        <v>118</v>
      </c>
    </row>
    <row r="75" spans="1:55" x14ac:dyDescent="0.7">
      <c r="A75" s="243">
        <f>IF(ISBLANK(D75),"",COUNTA($D$7:D75))</f>
        <v>69</v>
      </c>
      <c r="B75" s="244">
        <v>8</v>
      </c>
      <c r="C75" s="245" t="s">
        <v>118</v>
      </c>
      <c r="D75" s="244" t="s">
        <v>77</v>
      </c>
      <c r="E75" s="245" t="s">
        <v>183</v>
      </c>
      <c r="F75" s="244" t="s">
        <v>104</v>
      </c>
      <c r="G75" s="244">
        <v>60</v>
      </c>
      <c r="H75" s="244">
        <v>10</v>
      </c>
      <c r="I75" s="246" t="s">
        <v>315</v>
      </c>
      <c r="J75" s="247">
        <v>50641</v>
      </c>
      <c r="K75" s="445">
        <v>0.49518347445934252</v>
      </c>
      <c r="L75" s="248">
        <v>495258.01</v>
      </c>
      <c r="M75" s="248">
        <v>-15042486.300000004</v>
      </c>
      <c r="N75" s="248">
        <v>8225693.3200000003</v>
      </c>
      <c r="O75" s="248">
        <v>8631512.7300000004</v>
      </c>
      <c r="P75" s="446">
        <v>3</v>
      </c>
      <c r="Q75" s="249">
        <v>1</v>
      </c>
      <c r="R75" s="249">
        <v>0</v>
      </c>
      <c r="S75" s="250">
        <f t="shared" si="21"/>
        <v>1</v>
      </c>
      <c r="T75" s="251">
        <v>342</v>
      </c>
      <c r="U75" s="252">
        <f t="shared" si="42"/>
        <v>0</v>
      </c>
      <c r="V75" s="251">
        <v>38</v>
      </c>
      <c r="W75" s="253" t="str">
        <f t="shared" si="43"/>
        <v>1</v>
      </c>
      <c r="X75" s="254">
        <f t="shared" si="44"/>
        <v>0.5</v>
      </c>
      <c r="Y75" s="251">
        <v>57</v>
      </c>
      <c r="Z75" s="249" t="str">
        <f t="shared" si="45"/>
        <v>1</v>
      </c>
      <c r="AA75" s="254">
        <f t="shared" si="46"/>
        <v>0.5</v>
      </c>
      <c r="AB75" s="251">
        <v>67</v>
      </c>
      <c r="AC75" s="250" t="str">
        <f t="shared" si="47"/>
        <v>0</v>
      </c>
      <c r="AD75" s="254">
        <f t="shared" si="48"/>
        <v>1</v>
      </c>
      <c r="AE75" s="249">
        <v>1</v>
      </c>
      <c r="AF75" s="249">
        <v>1</v>
      </c>
      <c r="AG75" s="249">
        <v>0.5</v>
      </c>
      <c r="AH75" s="249">
        <v>0.5</v>
      </c>
      <c r="AI75" s="249">
        <v>0.5</v>
      </c>
      <c r="AJ75" s="249">
        <v>0.5</v>
      </c>
      <c r="AK75" s="255">
        <f t="shared" si="36"/>
        <v>4</v>
      </c>
      <c r="AL75" s="250">
        <f t="shared" si="23"/>
        <v>2</v>
      </c>
      <c r="AM75" s="250">
        <v>1</v>
      </c>
      <c r="AN75" s="243">
        <v>1</v>
      </c>
      <c r="AO75" s="256">
        <v>1</v>
      </c>
      <c r="AP75" s="257">
        <f t="shared" si="24"/>
        <v>2</v>
      </c>
      <c r="AQ75" s="257">
        <f t="shared" si="49"/>
        <v>5</v>
      </c>
      <c r="AR75" s="258">
        <f t="shared" si="50"/>
        <v>7</v>
      </c>
      <c r="AS75" s="244">
        <v>1</v>
      </c>
      <c r="AT75" s="244">
        <v>1</v>
      </c>
      <c r="AU75" s="259">
        <f t="shared" si="40"/>
        <v>1</v>
      </c>
      <c r="AV75" s="260">
        <f t="shared" si="25"/>
        <v>3</v>
      </c>
      <c r="AW75" s="259">
        <f t="shared" si="41"/>
        <v>1</v>
      </c>
      <c r="AX75" s="259">
        <f t="shared" si="51"/>
        <v>0</v>
      </c>
      <c r="AY75" s="261">
        <f t="shared" si="26"/>
        <v>1</v>
      </c>
      <c r="AZ75" s="262">
        <f t="shared" si="27"/>
        <v>4</v>
      </c>
      <c r="BA75" s="263">
        <f t="shared" si="28"/>
        <v>11</v>
      </c>
      <c r="BB75" s="244" t="str">
        <f t="shared" si="29"/>
        <v>B</v>
      </c>
      <c r="BC75" s="179" t="s">
        <v>465</v>
      </c>
    </row>
    <row r="76" spans="1:55" x14ac:dyDescent="0.7">
      <c r="A76" s="243">
        <f>IF(ISBLANK(D76),"",COUNTA($D$7:D76))</f>
        <v>70</v>
      </c>
      <c r="B76" s="244">
        <v>8</v>
      </c>
      <c r="C76" s="245" t="s">
        <v>118</v>
      </c>
      <c r="D76" s="244" t="s">
        <v>78</v>
      </c>
      <c r="E76" s="245" t="s">
        <v>184</v>
      </c>
      <c r="F76" s="244" t="s">
        <v>104</v>
      </c>
      <c r="G76" s="244">
        <v>60</v>
      </c>
      <c r="H76" s="244">
        <v>9</v>
      </c>
      <c r="I76" s="246" t="s">
        <v>319</v>
      </c>
      <c r="J76" s="247">
        <v>48600</v>
      </c>
      <c r="K76" s="445">
        <v>0.24748633928069511</v>
      </c>
      <c r="L76" s="248">
        <v>-4306198.33</v>
      </c>
      <c r="M76" s="248">
        <v>-24940950.269999996</v>
      </c>
      <c r="N76" s="248">
        <v>12151601.550000001</v>
      </c>
      <c r="O76" s="248">
        <v>8927241.6999999993</v>
      </c>
      <c r="P76" s="446">
        <v>5</v>
      </c>
      <c r="Q76" s="249">
        <v>0</v>
      </c>
      <c r="R76" s="249">
        <v>1</v>
      </c>
      <c r="S76" s="250">
        <f t="shared" si="21"/>
        <v>1</v>
      </c>
      <c r="T76" s="251">
        <v>367</v>
      </c>
      <c r="U76" s="252">
        <f t="shared" si="42"/>
        <v>0</v>
      </c>
      <c r="V76" s="251">
        <v>33</v>
      </c>
      <c r="W76" s="253" t="str">
        <f t="shared" si="43"/>
        <v>1</v>
      </c>
      <c r="X76" s="254">
        <f t="shared" si="44"/>
        <v>0.5</v>
      </c>
      <c r="Y76" s="251">
        <v>47</v>
      </c>
      <c r="Z76" s="249" t="str">
        <f t="shared" si="45"/>
        <v>1</v>
      </c>
      <c r="AA76" s="254">
        <f t="shared" si="46"/>
        <v>0.5</v>
      </c>
      <c r="AB76" s="251">
        <v>65</v>
      </c>
      <c r="AC76" s="250" t="str">
        <f t="shared" si="47"/>
        <v>0</v>
      </c>
      <c r="AD76" s="254">
        <f t="shared" si="48"/>
        <v>1</v>
      </c>
      <c r="AE76" s="249">
        <v>1</v>
      </c>
      <c r="AF76" s="249">
        <v>1</v>
      </c>
      <c r="AG76" s="249">
        <v>0.5</v>
      </c>
      <c r="AH76" s="249">
        <v>0.5</v>
      </c>
      <c r="AI76" s="249">
        <v>0</v>
      </c>
      <c r="AJ76" s="249">
        <v>0</v>
      </c>
      <c r="AK76" s="255">
        <f t="shared" si="36"/>
        <v>3</v>
      </c>
      <c r="AL76" s="250">
        <f t="shared" si="23"/>
        <v>2</v>
      </c>
      <c r="AM76" s="250">
        <v>1</v>
      </c>
      <c r="AN76" s="243">
        <v>0</v>
      </c>
      <c r="AO76" s="256">
        <v>1</v>
      </c>
      <c r="AP76" s="257">
        <f t="shared" si="24"/>
        <v>1</v>
      </c>
      <c r="AQ76" s="257">
        <f t="shared" si="49"/>
        <v>4</v>
      </c>
      <c r="AR76" s="258">
        <f t="shared" si="50"/>
        <v>6</v>
      </c>
      <c r="AS76" s="244">
        <v>1</v>
      </c>
      <c r="AT76" s="244">
        <v>1</v>
      </c>
      <c r="AU76" s="259">
        <f t="shared" si="40"/>
        <v>1</v>
      </c>
      <c r="AV76" s="260">
        <f t="shared" si="25"/>
        <v>3</v>
      </c>
      <c r="AW76" s="259">
        <f t="shared" si="41"/>
        <v>0</v>
      </c>
      <c r="AX76" s="259">
        <f t="shared" si="51"/>
        <v>0</v>
      </c>
      <c r="AY76" s="261">
        <f t="shared" si="26"/>
        <v>0</v>
      </c>
      <c r="AZ76" s="262">
        <f t="shared" si="27"/>
        <v>3</v>
      </c>
      <c r="BA76" s="263">
        <f t="shared" si="28"/>
        <v>9</v>
      </c>
      <c r="BB76" s="244" t="str">
        <f t="shared" si="29"/>
        <v>C</v>
      </c>
      <c r="BC76" s="179" t="s">
        <v>466</v>
      </c>
    </row>
    <row r="77" spans="1:55" x14ac:dyDescent="0.7">
      <c r="A77" s="243">
        <f>IF(ISBLANK(D77),"",COUNTA($D$7:D77))</f>
        <v>71</v>
      </c>
      <c r="B77" s="244">
        <v>8</v>
      </c>
      <c r="C77" s="245" t="s">
        <v>118</v>
      </c>
      <c r="D77" s="244" t="s">
        <v>79</v>
      </c>
      <c r="E77" s="245" t="s">
        <v>185</v>
      </c>
      <c r="F77" s="244" t="s">
        <v>109</v>
      </c>
      <c r="G77" s="244">
        <v>280</v>
      </c>
      <c r="H77" s="244">
        <v>16</v>
      </c>
      <c r="I77" s="246" t="s">
        <v>323</v>
      </c>
      <c r="J77" s="247">
        <v>82745</v>
      </c>
      <c r="K77" s="264">
        <v>0.81765302376730287</v>
      </c>
      <c r="L77" s="248">
        <v>91599986.930000007</v>
      </c>
      <c r="M77" s="248">
        <v>-29458743.229999989</v>
      </c>
      <c r="N77" s="248">
        <v>47424099.219999999</v>
      </c>
      <c r="O77" s="248">
        <v>447187.99</v>
      </c>
      <c r="P77" s="446">
        <v>0</v>
      </c>
      <c r="Q77" s="249">
        <v>1</v>
      </c>
      <c r="R77" s="249">
        <v>1</v>
      </c>
      <c r="S77" s="250">
        <f t="shared" si="21"/>
        <v>2</v>
      </c>
      <c r="T77" s="251">
        <v>224</v>
      </c>
      <c r="U77" s="252">
        <f t="shared" si="42"/>
        <v>0</v>
      </c>
      <c r="V77" s="251">
        <v>66</v>
      </c>
      <c r="W77" s="253" t="str">
        <f t="shared" si="43"/>
        <v>0</v>
      </c>
      <c r="X77" s="254">
        <f t="shared" si="44"/>
        <v>0</v>
      </c>
      <c r="Y77" s="251">
        <v>59</v>
      </c>
      <c r="Z77" s="249" t="str">
        <f t="shared" si="45"/>
        <v>1</v>
      </c>
      <c r="AA77" s="254">
        <f t="shared" si="46"/>
        <v>0.5</v>
      </c>
      <c r="AB77" s="251">
        <v>47</v>
      </c>
      <c r="AC77" s="250" t="str">
        <f t="shared" si="47"/>
        <v>1</v>
      </c>
      <c r="AD77" s="254">
        <f t="shared" si="48"/>
        <v>1.5</v>
      </c>
      <c r="AE77" s="249">
        <v>1</v>
      </c>
      <c r="AF77" s="249">
        <v>1</v>
      </c>
      <c r="AG77" s="249">
        <v>0.5</v>
      </c>
      <c r="AH77" s="249">
        <v>0.5</v>
      </c>
      <c r="AI77" s="249">
        <v>0.5</v>
      </c>
      <c r="AJ77" s="249">
        <v>0.5</v>
      </c>
      <c r="AK77" s="255">
        <f t="shared" si="36"/>
        <v>4</v>
      </c>
      <c r="AL77" s="250">
        <f t="shared" si="23"/>
        <v>2</v>
      </c>
      <c r="AM77" s="250">
        <v>1</v>
      </c>
      <c r="AN77" s="243">
        <v>0</v>
      </c>
      <c r="AO77" s="256">
        <v>1</v>
      </c>
      <c r="AP77" s="257">
        <f t="shared" si="24"/>
        <v>1</v>
      </c>
      <c r="AQ77" s="257">
        <f t="shared" si="49"/>
        <v>4</v>
      </c>
      <c r="AR77" s="258">
        <f t="shared" si="50"/>
        <v>7.5</v>
      </c>
      <c r="AS77" s="244">
        <v>1</v>
      </c>
      <c r="AT77" s="244">
        <v>0</v>
      </c>
      <c r="AU77" s="259">
        <f t="shared" si="40"/>
        <v>1</v>
      </c>
      <c r="AV77" s="260">
        <f t="shared" si="25"/>
        <v>2</v>
      </c>
      <c r="AW77" s="259">
        <f t="shared" si="41"/>
        <v>1</v>
      </c>
      <c r="AX77" s="259">
        <f t="shared" si="51"/>
        <v>1</v>
      </c>
      <c r="AY77" s="261">
        <f t="shared" si="26"/>
        <v>2</v>
      </c>
      <c r="AZ77" s="262">
        <f t="shared" si="27"/>
        <v>4</v>
      </c>
      <c r="BA77" s="263">
        <f t="shared" si="28"/>
        <v>11.5</v>
      </c>
      <c r="BB77" s="244" t="str">
        <f t="shared" si="29"/>
        <v>B</v>
      </c>
      <c r="BC77" s="179" t="s">
        <v>467</v>
      </c>
    </row>
    <row r="78" spans="1:55" x14ac:dyDescent="0.7">
      <c r="A78" s="243">
        <f>IF(ISBLANK(D78),"",COUNTA($D$7:D78))</f>
        <v>72</v>
      </c>
      <c r="B78" s="244">
        <v>8</v>
      </c>
      <c r="C78" s="245" t="s">
        <v>118</v>
      </c>
      <c r="D78" s="244" t="s">
        <v>80</v>
      </c>
      <c r="E78" s="245" t="s">
        <v>186</v>
      </c>
      <c r="F78" s="244" t="s">
        <v>104</v>
      </c>
      <c r="G78" s="244">
        <v>10</v>
      </c>
      <c r="H78" s="244">
        <v>2</v>
      </c>
      <c r="I78" s="246" t="s">
        <v>320</v>
      </c>
      <c r="J78" s="247">
        <v>3965</v>
      </c>
      <c r="K78" s="264">
        <v>5.1876508556448542</v>
      </c>
      <c r="L78" s="248">
        <v>20655599.870000001</v>
      </c>
      <c r="M78" s="248">
        <v>13802387.420000004</v>
      </c>
      <c r="N78" s="248">
        <v>8887685.3100000005</v>
      </c>
      <c r="O78" s="248">
        <v>1142306.81</v>
      </c>
      <c r="P78" s="446">
        <v>0</v>
      </c>
      <c r="Q78" s="249">
        <v>1</v>
      </c>
      <c r="R78" s="249">
        <v>0</v>
      </c>
      <c r="S78" s="250">
        <f t="shared" si="21"/>
        <v>1</v>
      </c>
      <c r="T78" s="251">
        <v>76</v>
      </c>
      <c r="U78" s="252">
        <f t="shared" si="42"/>
        <v>1</v>
      </c>
      <c r="V78" s="251">
        <v>74</v>
      </c>
      <c r="W78" s="253" t="str">
        <f t="shared" si="43"/>
        <v>0</v>
      </c>
      <c r="X78" s="254">
        <f t="shared" si="44"/>
        <v>0</v>
      </c>
      <c r="Y78" s="251">
        <v>65</v>
      </c>
      <c r="Z78" s="249" t="str">
        <f t="shared" si="45"/>
        <v>0</v>
      </c>
      <c r="AA78" s="254">
        <f t="shared" si="46"/>
        <v>0</v>
      </c>
      <c r="AB78" s="251">
        <v>57</v>
      </c>
      <c r="AC78" s="250" t="str">
        <f t="shared" si="47"/>
        <v>1</v>
      </c>
      <c r="AD78" s="254">
        <f t="shared" si="48"/>
        <v>2</v>
      </c>
      <c r="AE78" s="249">
        <v>1</v>
      </c>
      <c r="AF78" s="249">
        <v>1</v>
      </c>
      <c r="AG78" s="249">
        <v>0.5</v>
      </c>
      <c r="AH78" s="249">
        <v>0.5</v>
      </c>
      <c r="AI78" s="249">
        <v>0.5</v>
      </c>
      <c r="AJ78" s="249">
        <v>0.5</v>
      </c>
      <c r="AK78" s="255">
        <f t="shared" si="36"/>
        <v>4</v>
      </c>
      <c r="AL78" s="250">
        <f t="shared" si="23"/>
        <v>2</v>
      </c>
      <c r="AM78" s="250">
        <v>1</v>
      </c>
      <c r="AN78" s="243">
        <v>0</v>
      </c>
      <c r="AO78" s="256">
        <v>0</v>
      </c>
      <c r="AP78" s="257">
        <f t="shared" si="24"/>
        <v>0</v>
      </c>
      <c r="AQ78" s="257">
        <f>AL78+AM78+AP78</f>
        <v>3</v>
      </c>
      <c r="AR78" s="258">
        <f t="shared" si="50"/>
        <v>6</v>
      </c>
      <c r="AS78" s="244">
        <v>1</v>
      </c>
      <c r="AT78" s="244">
        <v>0</v>
      </c>
      <c r="AU78" s="259">
        <f t="shared" si="40"/>
        <v>1</v>
      </c>
      <c r="AV78" s="260">
        <f t="shared" si="25"/>
        <v>2</v>
      </c>
      <c r="AW78" s="259">
        <f t="shared" si="41"/>
        <v>1</v>
      </c>
      <c r="AX78" s="259">
        <f t="shared" si="51"/>
        <v>1</v>
      </c>
      <c r="AY78" s="261">
        <f t="shared" si="26"/>
        <v>2</v>
      </c>
      <c r="AZ78" s="262">
        <f t="shared" si="27"/>
        <v>4</v>
      </c>
      <c r="BA78" s="263">
        <f>SUM(AR78,AZ78)</f>
        <v>10</v>
      </c>
      <c r="BB78" s="244" t="str">
        <f t="shared" si="29"/>
        <v>C</v>
      </c>
      <c r="BC78" s="179" t="s">
        <v>468</v>
      </c>
    </row>
    <row r="79" spans="1:55" x14ac:dyDescent="0.7">
      <c r="A79" s="243">
        <f>IF(ISBLANK(D79),"",COUNTA($D$7:D79))</f>
        <v>73</v>
      </c>
      <c r="B79" s="244">
        <v>8</v>
      </c>
      <c r="C79" s="245" t="s">
        <v>118</v>
      </c>
      <c r="D79" s="244" t="s">
        <v>81</v>
      </c>
      <c r="E79" s="245" t="s">
        <v>187</v>
      </c>
      <c r="F79" s="244" t="s">
        <v>104</v>
      </c>
      <c r="G79" s="244">
        <v>40</v>
      </c>
      <c r="H79" s="244">
        <v>6</v>
      </c>
      <c r="I79" s="246" t="s">
        <v>314</v>
      </c>
      <c r="J79" s="247">
        <v>36047</v>
      </c>
      <c r="K79" s="264">
        <v>0.82207987251059456</v>
      </c>
      <c r="L79" s="248">
        <v>7285167.4299999997</v>
      </c>
      <c r="M79" s="248">
        <v>-5825140.8000000082</v>
      </c>
      <c r="N79" s="248">
        <v>7242398.0300000003</v>
      </c>
      <c r="O79" s="248">
        <v>-366760.88</v>
      </c>
      <c r="P79" s="446">
        <v>2</v>
      </c>
      <c r="Q79" s="249">
        <v>1</v>
      </c>
      <c r="R79" s="249">
        <v>1</v>
      </c>
      <c r="S79" s="250">
        <f t="shared" si="21"/>
        <v>2</v>
      </c>
      <c r="T79" s="251">
        <v>357</v>
      </c>
      <c r="U79" s="252">
        <f t="shared" si="42"/>
        <v>0</v>
      </c>
      <c r="V79" s="251">
        <v>40</v>
      </c>
      <c r="W79" s="253" t="str">
        <f t="shared" si="43"/>
        <v>1</v>
      </c>
      <c r="X79" s="254">
        <f t="shared" si="44"/>
        <v>0.5</v>
      </c>
      <c r="Y79" s="251">
        <v>57</v>
      </c>
      <c r="Z79" s="249" t="str">
        <f t="shared" si="45"/>
        <v>1</v>
      </c>
      <c r="AA79" s="254">
        <f t="shared" si="46"/>
        <v>0.5</v>
      </c>
      <c r="AB79" s="251">
        <v>61</v>
      </c>
      <c r="AC79" s="250" t="str">
        <f t="shared" si="47"/>
        <v>0</v>
      </c>
      <c r="AD79" s="254">
        <f t="shared" si="48"/>
        <v>1</v>
      </c>
      <c r="AE79" s="249">
        <v>1</v>
      </c>
      <c r="AF79" s="249">
        <v>1</v>
      </c>
      <c r="AG79" s="249">
        <v>0.5</v>
      </c>
      <c r="AH79" s="249">
        <v>0.5</v>
      </c>
      <c r="AI79" s="249">
        <v>0</v>
      </c>
      <c r="AJ79" s="249">
        <v>0</v>
      </c>
      <c r="AK79" s="255">
        <f t="shared" si="36"/>
        <v>3</v>
      </c>
      <c r="AL79" s="250">
        <f t="shared" si="23"/>
        <v>2</v>
      </c>
      <c r="AM79" s="250">
        <v>1</v>
      </c>
      <c r="AN79" s="243">
        <v>1</v>
      </c>
      <c r="AO79" s="256">
        <v>1</v>
      </c>
      <c r="AP79" s="257">
        <f t="shared" si="24"/>
        <v>2</v>
      </c>
      <c r="AQ79" s="257">
        <f t="shared" si="49"/>
        <v>5</v>
      </c>
      <c r="AR79" s="258">
        <f t="shared" si="50"/>
        <v>8</v>
      </c>
      <c r="AS79" s="244">
        <v>1</v>
      </c>
      <c r="AT79" s="244">
        <v>0</v>
      </c>
      <c r="AU79" s="259">
        <f t="shared" si="40"/>
        <v>1</v>
      </c>
      <c r="AV79" s="260">
        <f t="shared" si="25"/>
        <v>2</v>
      </c>
      <c r="AW79" s="259">
        <f t="shared" si="41"/>
        <v>1</v>
      </c>
      <c r="AX79" s="259">
        <f t="shared" si="51"/>
        <v>1</v>
      </c>
      <c r="AY79" s="261">
        <f t="shared" si="26"/>
        <v>2</v>
      </c>
      <c r="AZ79" s="262">
        <f t="shared" si="27"/>
        <v>4</v>
      </c>
      <c r="BA79" s="263">
        <f t="shared" si="28"/>
        <v>12</v>
      </c>
      <c r="BB79" s="244" t="str">
        <f t="shared" si="29"/>
        <v>A</v>
      </c>
      <c r="BC79" s="179" t="s">
        <v>469</v>
      </c>
    </row>
    <row r="80" spans="1:55" x14ac:dyDescent="0.7">
      <c r="A80" s="243">
        <f>IF(ISBLANK(D80),"",COUNTA($D$7:D80))</f>
        <v>74</v>
      </c>
      <c r="B80" s="244">
        <v>8</v>
      </c>
      <c r="C80" s="245" t="s">
        <v>118</v>
      </c>
      <c r="D80" s="244" t="s">
        <v>82</v>
      </c>
      <c r="E80" s="245" t="s">
        <v>188</v>
      </c>
      <c r="F80" s="244" t="s">
        <v>104</v>
      </c>
      <c r="G80" s="244">
        <v>150</v>
      </c>
      <c r="H80" s="244">
        <v>13</v>
      </c>
      <c r="I80" s="246" t="s">
        <v>318</v>
      </c>
      <c r="J80" s="247">
        <v>90398</v>
      </c>
      <c r="K80" s="445">
        <v>0.29193743945236683</v>
      </c>
      <c r="L80" s="248">
        <v>-9875948.0199999996</v>
      </c>
      <c r="M80" s="248">
        <v>-75197607.799999997</v>
      </c>
      <c r="N80" s="248">
        <v>22538833.829999998</v>
      </c>
      <c r="O80" s="248">
        <v>-2881807.09</v>
      </c>
      <c r="P80" s="446">
        <v>7</v>
      </c>
      <c r="Q80" s="249">
        <v>0</v>
      </c>
      <c r="R80" s="249">
        <v>0</v>
      </c>
      <c r="S80" s="250">
        <f t="shared" si="21"/>
        <v>0</v>
      </c>
      <c r="T80" s="251">
        <v>190</v>
      </c>
      <c r="U80" s="252">
        <f t="shared" si="42"/>
        <v>0</v>
      </c>
      <c r="V80" s="251">
        <v>56</v>
      </c>
      <c r="W80" s="253" t="str">
        <f t="shared" si="43"/>
        <v>1</v>
      </c>
      <c r="X80" s="254">
        <f t="shared" si="44"/>
        <v>0.5</v>
      </c>
      <c r="Y80" s="251">
        <v>57</v>
      </c>
      <c r="Z80" s="249" t="str">
        <f t="shared" si="45"/>
        <v>1</v>
      </c>
      <c r="AA80" s="254">
        <f t="shared" si="46"/>
        <v>0.5</v>
      </c>
      <c r="AB80" s="251">
        <v>44</v>
      </c>
      <c r="AC80" s="250" t="str">
        <f t="shared" si="47"/>
        <v>1</v>
      </c>
      <c r="AD80" s="254">
        <f t="shared" si="48"/>
        <v>2</v>
      </c>
      <c r="AE80" s="249">
        <v>1</v>
      </c>
      <c r="AF80" s="249">
        <v>1</v>
      </c>
      <c r="AG80" s="249">
        <v>0</v>
      </c>
      <c r="AH80" s="249">
        <v>0</v>
      </c>
      <c r="AI80" s="249">
        <v>0</v>
      </c>
      <c r="AJ80" s="249">
        <v>0</v>
      </c>
      <c r="AK80" s="255">
        <f t="shared" si="36"/>
        <v>2</v>
      </c>
      <c r="AL80" s="250">
        <f t="shared" si="23"/>
        <v>2</v>
      </c>
      <c r="AM80" s="250">
        <v>1</v>
      </c>
      <c r="AN80" s="243">
        <v>1</v>
      </c>
      <c r="AO80" s="256">
        <v>1</v>
      </c>
      <c r="AP80" s="257">
        <f t="shared" si="24"/>
        <v>2</v>
      </c>
      <c r="AQ80" s="257">
        <f t="shared" si="49"/>
        <v>5</v>
      </c>
      <c r="AR80" s="258">
        <f t="shared" si="50"/>
        <v>7</v>
      </c>
      <c r="AS80" s="244">
        <v>1</v>
      </c>
      <c r="AT80" s="244">
        <v>1</v>
      </c>
      <c r="AU80" s="259">
        <f t="shared" si="40"/>
        <v>1</v>
      </c>
      <c r="AV80" s="260">
        <f t="shared" si="25"/>
        <v>3</v>
      </c>
      <c r="AW80" s="259">
        <f t="shared" si="41"/>
        <v>0</v>
      </c>
      <c r="AX80" s="259">
        <f t="shared" si="51"/>
        <v>0</v>
      </c>
      <c r="AY80" s="261">
        <f t="shared" si="26"/>
        <v>0</v>
      </c>
      <c r="AZ80" s="262">
        <f t="shared" si="27"/>
        <v>3</v>
      </c>
      <c r="BA80" s="263">
        <f t="shared" si="28"/>
        <v>10</v>
      </c>
      <c r="BB80" s="244" t="str">
        <f t="shared" si="29"/>
        <v>C</v>
      </c>
      <c r="BC80" s="179" t="s">
        <v>470</v>
      </c>
    </row>
    <row r="81" spans="1:55" x14ac:dyDescent="0.7">
      <c r="A81" s="243">
        <f>IF(ISBLANK(D81),"",COUNTA($D$7:D81))</f>
        <v>75</v>
      </c>
      <c r="B81" s="244">
        <v>8</v>
      </c>
      <c r="C81" s="245" t="s">
        <v>118</v>
      </c>
      <c r="D81" s="244" t="s">
        <v>83</v>
      </c>
      <c r="E81" s="245" t="s">
        <v>189</v>
      </c>
      <c r="F81" s="244" t="s">
        <v>104</v>
      </c>
      <c r="G81" s="244">
        <v>35</v>
      </c>
      <c r="H81" s="244">
        <v>5</v>
      </c>
      <c r="I81" s="246" t="s">
        <v>316</v>
      </c>
      <c r="J81" s="247">
        <v>24618</v>
      </c>
      <c r="K81" s="445">
        <v>0.58265288671904603</v>
      </c>
      <c r="L81" s="248">
        <v>362398.27</v>
      </c>
      <c r="M81" s="248">
        <v>-7189538.2400000021</v>
      </c>
      <c r="N81" s="248">
        <v>-1856511.65</v>
      </c>
      <c r="O81" s="248">
        <v>-5571865.21</v>
      </c>
      <c r="P81" s="446">
        <v>6</v>
      </c>
      <c r="Q81" s="249">
        <v>1</v>
      </c>
      <c r="R81" s="249">
        <v>0</v>
      </c>
      <c r="S81" s="250">
        <f t="shared" si="21"/>
        <v>1</v>
      </c>
      <c r="T81" s="251">
        <v>265</v>
      </c>
      <c r="U81" s="252">
        <f t="shared" si="42"/>
        <v>0</v>
      </c>
      <c r="V81" s="251">
        <v>33</v>
      </c>
      <c r="W81" s="253" t="str">
        <f t="shared" si="43"/>
        <v>1</v>
      </c>
      <c r="X81" s="254">
        <f t="shared" si="44"/>
        <v>0.5</v>
      </c>
      <c r="Y81" s="251">
        <v>49</v>
      </c>
      <c r="Z81" s="249" t="str">
        <f t="shared" si="45"/>
        <v>1</v>
      </c>
      <c r="AA81" s="254">
        <f t="shared" si="46"/>
        <v>0.5</v>
      </c>
      <c r="AB81" s="251">
        <v>61</v>
      </c>
      <c r="AC81" s="250" t="str">
        <f t="shared" si="47"/>
        <v>0</v>
      </c>
      <c r="AD81" s="254">
        <f t="shared" si="48"/>
        <v>1</v>
      </c>
      <c r="AE81" s="249">
        <v>1</v>
      </c>
      <c r="AF81" s="249">
        <v>1</v>
      </c>
      <c r="AG81" s="249">
        <v>0.5</v>
      </c>
      <c r="AH81" s="249">
        <v>0</v>
      </c>
      <c r="AI81" s="249">
        <v>0</v>
      </c>
      <c r="AJ81" s="249">
        <v>0</v>
      </c>
      <c r="AK81" s="255">
        <f t="shared" si="36"/>
        <v>2.5</v>
      </c>
      <c r="AL81" s="250">
        <f t="shared" si="23"/>
        <v>2</v>
      </c>
      <c r="AM81" s="250">
        <v>1</v>
      </c>
      <c r="AN81" s="243">
        <v>0</v>
      </c>
      <c r="AO81" s="256">
        <v>0</v>
      </c>
      <c r="AP81" s="257">
        <f t="shared" si="24"/>
        <v>0</v>
      </c>
      <c r="AQ81" s="257">
        <f t="shared" si="49"/>
        <v>3</v>
      </c>
      <c r="AR81" s="258">
        <f t="shared" si="50"/>
        <v>5</v>
      </c>
      <c r="AS81" s="244">
        <v>0</v>
      </c>
      <c r="AT81" s="244">
        <v>0</v>
      </c>
      <c r="AU81" s="259">
        <f t="shared" si="40"/>
        <v>0</v>
      </c>
      <c r="AV81" s="260">
        <f t="shared" si="25"/>
        <v>0</v>
      </c>
      <c r="AW81" s="259">
        <f t="shared" si="41"/>
        <v>1</v>
      </c>
      <c r="AX81" s="259">
        <f t="shared" si="51"/>
        <v>0</v>
      </c>
      <c r="AY81" s="261">
        <f t="shared" si="26"/>
        <v>1</v>
      </c>
      <c r="AZ81" s="262">
        <f t="shared" si="27"/>
        <v>1</v>
      </c>
      <c r="BA81" s="263">
        <f t="shared" si="28"/>
        <v>6</v>
      </c>
      <c r="BB81" s="244" t="str">
        <f t="shared" si="29"/>
        <v>F</v>
      </c>
      <c r="BC81" s="179" t="s">
        <v>471</v>
      </c>
    </row>
    <row r="82" spans="1:55" x14ac:dyDescent="0.7">
      <c r="A82" s="243">
        <f>IF(ISBLANK(D82),"",COUNTA($D$7:D82))</f>
        <v>76</v>
      </c>
      <c r="B82" s="244">
        <v>8</v>
      </c>
      <c r="C82" s="245" t="s">
        <v>118</v>
      </c>
      <c r="D82" s="244" t="s">
        <v>84</v>
      </c>
      <c r="E82" s="245" t="s">
        <v>190</v>
      </c>
      <c r="F82" s="244" t="s">
        <v>104</v>
      </c>
      <c r="G82" s="244">
        <v>34</v>
      </c>
      <c r="H82" s="244">
        <v>5</v>
      </c>
      <c r="I82" s="246" t="s">
        <v>316</v>
      </c>
      <c r="J82" s="247">
        <v>29397</v>
      </c>
      <c r="K82" s="445">
        <v>0.31351433569084147</v>
      </c>
      <c r="L82" s="248">
        <v>19396.39</v>
      </c>
      <c r="M82" s="248">
        <v>-13409060.829999998</v>
      </c>
      <c r="N82" s="248">
        <v>5195869.5599999996</v>
      </c>
      <c r="O82" s="248">
        <v>6729015.8300000001</v>
      </c>
      <c r="P82" s="446">
        <v>3</v>
      </c>
      <c r="Q82" s="249">
        <v>1</v>
      </c>
      <c r="R82" s="249">
        <v>1</v>
      </c>
      <c r="S82" s="250">
        <f t="shared" si="21"/>
        <v>2</v>
      </c>
      <c r="T82" s="251">
        <v>307</v>
      </c>
      <c r="U82" s="252">
        <f t="shared" si="42"/>
        <v>0</v>
      </c>
      <c r="V82" s="251">
        <v>49</v>
      </c>
      <c r="W82" s="253" t="str">
        <f t="shared" si="43"/>
        <v>1</v>
      </c>
      <c r="X82" s="254">
        <f t="shared" si="44"/>
        <v>0.5</v>
      </c>
      <c r="Y82" s="251">
        <v>60</v>
      </c>
      <c r="Z82" s="249" t="str">
        <f t="shared" si="45"/>
        <v>1</v>
      </c>
      <c r="AA82" s="254">
        <f t="shared" si="46"/>
        <v>0</v>
      </c>
      <c r="AB82" s="251">
        <v>68</v>
      </c>
      <c r="AC82" s="250" t="str">
        <f t="shared" si="47"/>
        <v>0</v>
      </c>
      <c r="AD82" s="254">
        <f t="shared" si="48"/>
        <v>0.5</v>
      </c>
      <c r="AE82" s="249">
        <v>1</v>
      </c>
      <c r="AF82" s="249">
        <v>1</v>
      </c>
      <c r="AG82" s="249">
        <v>0.5</v>
      </c>
      <c r="AH82" s="249">
        <v>0.5</v>
      </c>
      <c r="AI82" s="249">
        <v>0</v>
      </c>
      <c r="AJ82" s="249">
        <v>0</v>
      </c>
      <c r="AK82" s="255">
        <f t="shared" si="36"/>
        <v>3</v>
      </c>
      <c r="AL82" s="250">
        <f t="shared" si="23"/>
        <v>2</v>
      </c>
      <c r="AM82" s="250">
        <v>1</v>
      </c>
      <c r="AN82" s="243">
        <v>0</v>
      </c>
      <c r="AO82" s="256">
        <v>1</v>
      </c>
      <c r="AP82" s="257">
        <f t="shared" si="24"/>
        <v>1</v>
      </c>
      <c r="AQ82" s="257">
        <f t="shared" si="49"/>
        <v>4</v>
      </c>
      <c r="AR82" s="258">
        <f t="shared" si="50"/>
        <v>6.5</v>
      </c>
      <c r="AS82" s="244">
        <v>1</v>
      </c>
      <c r="AT82" s="244">
        <v>1</v>
      </c>
      <c r="AU82" s="259">
        <f t="shared" si="40"/>
        <v>1</v>
      </c>
      <c r="AV82" s="260">
        <f t="shared" si="25"/>
        <v>3</v>
      </c>
      <c r="AW82" s="259">
        <f t="shared" si="41"/>
        <v>1</v>
      </c>
      <c r="AX82" s="259">
        <f t="shared" si="51"/>
        <v>0</v>
      </c>
      <c r="AY82" s="261">
        <f t="shared" si="26"/>
        <v>1</v>
      </c>
      <c r="AZ82" s="262">
        <f t="shared" si="27"/>
        <v>4</v>
      </c>
      <c r="BA82" s="263">
        <f t="shared" si="28"/>
        <v>10.5</v>
      </c>
      <c r="BB82" s="244" t="str">
        <f t="shared" si="29"/>
        <v>B</v>
      </c>
      <c r="BC82" s="179" t="s">
        <v>472</v>
      </c>
    </row>
    <row r="83" spans="1:55" x14ac:dyDescent="0.7">
      <c r="A83" s="243">
        <f>IF(ISBLANK(D83),"",COUNTA($D$7:D83))</f>
        <v>77</v>
      </c>
      <c r="B83" s="244">
        <v>8</v>
      </c>
      <c r="C83" s="245" t="s">
        <v>118</v>
      </c>
      <c r="D83" s="244" t="s">
        <v>85</v>
      </c>
      <c r="E83" s="245" t="s">
        <v>191</v>
      </c>
      <c r="F83" s="244" t="s">
        <v>104</v>
      </c>
      <c r="G83" s="244">
        <v>30</v>
      </c>
      <c r="H83" s="244">
        <v>6</v>
      </c>
      <c r="I83" s="246" t="s">
        <v>314</v>
      </c>
      <c r="J83" s="247">
        <v>35670</v>
      </c>
      <c r="K83" s="445">
        <v>0.78646004806887337</v>
      </c>
      <c r="L83" s="248">
        <v>7567932.4699999997</v>
      </c>
      <c r="M83" s="248">
        <v>-4519854.2400000058</v>
      </c>
      <c r="N83" s="248">
        <v>4367410.55</v>
      </c>
      <c r="O83" s="248">
        <v>-824904.79</v>
      </c>
      <c r="P83" s="446">
        <v>3</v>
      </c>
      <c r="Q83" s="249">
        <v>1</v>
      </c>
      <c r="R83" s="249">
        <v>1</v>
      </c>
      <c r="S83" s="250">
        <f t="shared" si="21"/>
        <v>2</v>
      </c>
      <c r="T83" s="251">
        <v>103</v>
      </c>
      <c r="U83" s="252">
        <f t="shared" si="42"/>
        <v>1</v>
      </c>
      <c r="V83" s="251">
        <v>21</v>
      </c>
      <c r="W83" s="253" t="str">
        <f t="shared" si="43"/>
        <v>1</v>
      </c>
      <c r="X83" s="254">
        <f t="shared" si="44"/>
        <v>0.5</v>
      </c>
      <c r="Y83" s="251">
        <v>45</v>
      </c>
      <c r="Z83" s="249" t="str">
        <f t="shared" si="45"/>
        <v>1</v>
      </c>
      <c r="AA83" s="254">
        <f t="shared" si="46"/>
        <v>0.5</v>
      </c>
      <c r="AB83" s="251">
        <v>43</v>
      </c>
      <c r="AC83" s="250" t="str">
        <f t="shared" si="47"/>
        <v>1</v>
      </c>
      <c r="AD83" s="254">
        <f t="shared" si="48"/>
        <v>3</v>
      </c>
      <c r="AE83" s="249">
        <v>1</v>
      </c>
      <c r="AF83" s="249">
        <v>1</v>
      </c>
      <c r="AG83" s="249">
        <v>0.5</v>
      </c>
      <c r="AH83" s="249">
        <v>0.5</v>
      </c>
      <c r="AI83" s="249">
        <v>0</v>
      </c>
      <c r="AJ83" s="249">
        <v>0</v>
      </c>
      <c r="AK83" s="255">
        <f t="shared" si="36"/>
        <v>3</v>
      </c>
      <c r="AL83" s="250">
        <f t="shared" si="23"/>
        <v>2</v>
      </c>
      <c r="AM83" s="250">
        <v>1</v>
      </c>
      <c r="AN83" s="243">
        <v>1</v>
      </c>
      <c r="AO83" s="256">
        <v>1</v>
      </c>
      <c r="AP83" s="257">
        <f t="shared" si="24"/>
        <v>2</v>
      </c>
      <c r="AQ83" s="257">
        <f t="shared" si="49"/>
        <v>5</v>
      </c>
      <c r="AR83" s="258">
        <f t="shared" si="50"/>
        <v>10</v>
      </c>
      <c r="AS83" s="244">
        <v>1</v>
      </c>
      <c r="AT83" s="244">
        <v>0</v>
      </c>
      <c r="AU83" s="259">
        <f t="shared" si="40"/>
        <v>1</v>
      </c>
      <c r="AV83" s="260">
        <f t="shared" si="25"/>
        <v>2</v>
      </c>
      <c r="AW83" s="259">
        <f t="shared" si="41"/>
        <v>1</v>
      </c>
      <c r="AX83" s="259">
        <f t="shared" si="51"/>
        <v>0</v>
      </c>
      <c r="AY83" s="261">
        <f t="shared" si="26"/>
        <v>1</v>
      </c>
      <c r="AZ83" s="262">
        <f t="shared" si="27"/>
        <v>3</v>
      </c>
      <c r="BA83" s="263">
        <f t="shared" si="28"/>
        <v>13</v>
      </c>
      <c r="BB83" s="244" t="str">
        <f t="shared" si="29"/>
        <v>A</v>
      </c>
      <c r="BC83" s="179" t="s">
        <v>473</v>
      </c>
    </row>
    <row r="84" spans="1:55" x14ac:dyDescent="0.7">
      <c r="A84" s="243">
        <f>IF(ISBLANK(D84),"",COUNTA($D$7:D84))</f>
        <v>78</v>
      </c>
      <c r="B84" s="244">
        <v>8</v>
      </c>
      <c r="C84" s="245" t="s">
        <v>118</v>
      </c>
      <c r="D84" s="244" t="s">
        <v>86</v>
      </c>
      <c r="E84" s="245" t="s">
        <v>192</v>
      </c>
      <c r="F84" s="244" t="s">
        <v>104</v>
      </c>
      <c r="G84" s="244">
        <v>60</v>
      </c>
      <c r="H84" s="244">
        <v>9</v>
      </c>
      <c r="I84" s="246" t="s">
        <v>319</v>
      </c>
      <c r="J84" s="247">
        <v>42557</v>
      </c>
      <c r="K84" s="445">
        <v>0.45198510501999856</v>
      </c>
      <c r="L84" s="248">
        <v>16070292.550000001</v>
      </c>
      <c r="M84" s="248">
        <v>-21229650.919999994</v>
      </c>
      <c r="N84" s="248">
        <v>21650420.719999999</v>
      </c>
      <c r="O84" s="248">
        <v>13264255.66</v>
      </c>
      <c r="P84" s="446">
        <v>2</v>
      </c>
      <c r="Q84" s="249">
        <v>0</v>
      </c>
      <c r="R84" s="249">
        <v>1</v>
      </c>
      <c r="S84" s="250">
        <f t="shared" si="21"/>
        <v>1</v>
      </c>
      <c r="T84" s="251">
        <v>276</v>
      </c>
      <c r="U84" s="252">
        <f t="shared" si="42"/>
        <v>0</v>
      </c>
      <c r="V84" s="251">
        <v>43</v>
      </c>
      <c r="W84" s="253" t="str">
        <f t="shared" si="43"/>
        <v>1</v>
      </c>
      <c r="X84" s="254">
        <f t="shared" si="44"/>
        <v>0.5</v>
      </c>
      <c r="Y84" s="251">
        <v>80</v>
      </c>
      <c r="Z84" s="249" t="str">
        <f t="shared" si="45"/>
        <v>0</v>
      </c>
      <c r="AA84" s="254">
        <f t="shared" si="46"/>
        <v>0</v>
      </c>
      <c r="AB84" s="251">
        <v>54</v>
      </c>
      <c r="AC84" s="250" t="str">
        <f t="shared" si="47"/>
        <v>1</v>
      </c>
      <c r="AD84" s="254">
        <f t="shared" si="48"/>
        <v>1.5</v>
      </c>
      <c r="AE84" s="249">
        <v>1</v>
      </c>
      <c r="AF84" s="249">
        <v>1</v>
      </c>
      <c r="AG84" s="249">
        <v>0.5</v>
      </c>
      <c r="AH84" s="249">
        <v>0.5</v>
      </c>
      <c r="AI84" s="249">
        <v>0</v>
      </c>
      <c r="AJ84" s="249">
        <v>0</v>
      </c>
      <c r="AK84" s="255">
        <f t="shared" si="36"/>
        <v>3</v>
      </c>
      <c r="AL84" s="250">
        <f t="shared" si="23"/>
        <v>2</v>
      </c>
      <c r="AM84" s="250">
        <v>1</v>
      </c>
      <c r="AN84" s="243">
        <v>1</v>
      </c>
      <c r="AO84" s="256">
        <v>1</v>
      </c>
      <c r="AP84" s="257">
        <f t="shared" si="24"/>
        <v>2</v>
      </c>
      <c r="AQ84" s="257">
        <f t="shared" si="49"/>
        <v>5</v>
      </c>
      <c r="AR84" s="258">
        <f t="shared" si="50"/>
        <v>7.5</v>
      </c>
      <c r="AS84" s="244">
        <v>1</v>
      </c>
      <c r="AT84" s="244">
        <v>1</v>
      </c>
      <c r="AU84" s="259">
        <f t="shared" si="40"/>
        <v>1</v>
      </c>
      <c r="AV84" s="260">
        <f t="shared" si="25"/>
        <v>3</v>
      </c>
      <c r="AW84" s="259">
        <f t="shared" si="41"/>
        <v>1</v>
      </c>
      <c r="AX84" s="259">
        <f t="shared" si="51"/>
        <v>0</v>
      </c>
      <c r="AY84" s="261">
        <f t="shared" si="26"/>
        <v>1</v>
      </c>
      <c r="AZ84" s="262">
        <f t="shared" si="27"/>
        <v>4</v>
      </c>
      <c r="BA84" s="263">
        <f t="shared" si="28"/>
        <v>11.5</v>
      </c>
      <c r="BB84" s="244" t="str">
        <f t="shared" si="29"/>
        <v>B</v>
      </c>
      <c r="BC84" s="179" t="s">
        <v>474</v>
      </c>
    </row>
    <row r="85" spans="1:55" x14ac:dyDescent="0.7">
      <c r="A85" s="243">
        <f>IF(ISBLANK(D85),"",COUNTA($D$7:D85))</f>
        <v>79</v>
      </c>
      <c r="B85" s="244">
        <v>8</v>
      </c>
      <c r="C85" s="245" t="s">
        <v>118</v>
      </c>
      <c r="D85" s="244" t="s">
        <v>87</v>
      </c>
      <c r="E85" s="245" t="s">
        <v>193</v>
      </c>
      <c r="F85" s="244" t="s">
        <v>104</v>
      </c>
      <c r="G85" s="244">
        <v>137</v>
      </c>
      <c r="H85" s="244">
        <v>13</v>
      </c>
      <c r="I85" s="246" t="s">
        <v>318</v>
      </c>
      <c r="J85" s="247">
        <v>85449</v>
      </c>
      <c r="K85" s="445">
        <v>0.59065445581302856</v>
      </c>
      <c r="L85" s="248">
        <v>6646438.2699999996</v>
      </c>
      <c r="M85" s="248">
        <v>-47949370.359999999</v>
      </c>
      <c r="N85" s="248">
        <v>20186734.170000002</v>
      </c>
      <c r="O85" s="248">
        <v>145806.39999999999</v>
      </c>
      <c r="P85" s="446">
        <v>3</v>
      </c>
      <c r="Q85" s="249">
        <v>0</v>
      </c>
      <c r="R85" s="249">
        <v>0</v>
      </c>
      <c r="S85" s="250">
        <f t="shared" si="21"/>
        <v>0</v>
      </c>
      <c r="T85" s="251">
        <v>298</v>
      </c>
      <c r="U85" s="252">
        <f t="shared" si="42"/>
        <v>0</v>
      </c>
      <c r="V85" s="251">
        <v>45</v>
      </c>
      <c r="W85" s="253" t="str">
        <f t="shared" si="43"/>
        <v>1</v>
      </c>
      <c r="X85" s="254">
        <f t="shared" si="44"/>
        <v>0.5</v>
      </c>
      <c r="Y85" s="251">
        <v>48</v>
      </c>
      <c r="Z85" s="249" t="str">
        <f t="shared" si="45"/>
        <v>1</v>
      </c>
      <c r="AA85" s="254">
        <f t="shared" si="46"/>
        <v>0.5</v>
      </c>
      <c r="AB85" s="251">
        <v>65</v>
      </c>
      <c r="AC85" s="250" t="str">
        <f t="shared" si="47"/>
        <v>0</v>
      </c>
      <c r="AD85" s="254">
        <f t="shared" si="48"/>
        <v>1</v>
      </c>
      <c r="AE85" s="249">
        <v>1</v>
      </c>
      <c r="AF85" s="249">
        <v>1</v>
      </c>
      <c r="AG85" s="249">
        <v>0.5</v>
      </c>
      <c r="AH85" s="249">
        <v>0.5</v>
      </c>
      <c r="AI85" s="249">
        <v>0.5</v>
      </c>
      <c r="AJ85" s="249">
        <v>0.5</v>
      </c>
      <c r="AK85" s="255">
        <f t="shared" si="36"/>
        <v>4</v>
      </c>
      <c r="AL85" s="250">
        <f t="shared" si="23"/>
        <v>2</v>
      </c>
      <c r="AM85" s="250">
        <v>1</v>
      </c>
      <c r="AN85" s="243">
        <v>1</v>
      </c>
      <c r="AO85" s="256">
        <v>1</v>
      </c>
      <c r="AP85" s="257">
        <f t="shared" si="24"/>
        <v>2</v>
      </c>
      <c r="AQ85" s="257">
        <f t="shared" si="49"/>
        <v>5</v>
      </c>
      <c r="AR85" s="258">
        <f t="shared" si="50"/>
        <v>6</v>
      </c>
      <c r="AS85" s="244">
        <v>1</v>
      </c>
      <c r="AT85" s="244">
        <v>1</v>
      </c>
      <c r="AU85" s="259">
        <f t="shared" si="40"/>
        <v>1</v>
      </c>
      <c r="AV85" s="260">
        <f t="shared" si="25"/>
        <v>3</v>
      </c>
      <c r="AW85" s="259">
        <f t="shared" si="41"/>
        <v>1</v>
      </c>
      <c r="AX85" s="259">
        <f t="shared" si="51"/>
        <v>0</v>
      </c>
      <c r="AY85" s="261">
        <f t="shared" si="26"/>
        <v>1</v>
      </c>
      <c r="AZ85" s="262">
        <f t="shared" si="27"/>
        <v>4</v>
      </c>
      <c r="BA85" s="263">
        <f t="shared" si="28"/>
        <v>10</v>
      </c>
      <c r="BB85" s="244" t="str">
        <f t="shared" si="29"/>
        <v>C</v>
      </c>
      <c r="BC85" s="179" t="s">
        <v>475</v>
      </c>
    </row>
    <row r="86" spans="1:55" x14ac:dyDescent="0.7">
      <c r="A86" s="243">
        <f>IF(ISBLANK(D86),"",COUNTA($D$7:D86))</f>
        <v>80</v>
      </c>
      <c r="B86" s="244">
        <v>8</v>
      </c>
      <c r="C86" s="245" t="s">
        <v>118</v>
      </c>
      <c r="D86" s="244" t="s">
        <v>88</v>
      </c>
      <c r="E86" s="245" t="s">
        <v>194</v>
      </c>
      <c r="F86" s="244" t="s">
        <v>104</v>
      </c>
      <c r="G86" s="244">
        <v>70</v>
      </c>
      <c r="H86" s="244">
        <v>6</v>
      </c>
      <c r="I86" s="246" t="s">
        <v>314</v>
      </c>
      <c r="J86" s="247">
        <v>46637</v>
      </c>
      <c r="K86" s="264">
        <v>1.5246170496158133</v>
      </c>
      <c r="L86" s="248">
        <v>32344803.699999999</v>
      </c>
      <c r="M86" s="248">
        <v>13812546.520000003</v>
      </c>
      <c r="N86" s="248">
        <v>-1041704.6</v>
      </c>
      <c r="O86" s="248">
        <v>-5834976.7000000002</v>
      </c>
      <c r="P86" s="446">
        <v>1</v>
      </c>
      <c r="Q86" s="249">
        <v>0</v>
      </c>
      <c r="R86" s="249">
        <v>0</v>
      </c>
      <c r="S86" s="250">
        <f t="shared" si="21"/>
        <v>0</v>
      </c>
      <c r="T86" s="251">
        <v>209</v>
      </c>
      <c r="U86" s="252">
        <f t="shared" si="42"/>
        <v>0</v>
      </c>
      <c r="V86" s="251">
        <v>35</v>
      </c>
      <c r="W86" s="253" t="str">
        <f t="shared" si="43"/>
        <v>1</v>
      </c>
      <c r="X86" s="254">
        <f t="shared" si="44"/>
        <v>0.5</v>
      </c>
      <c r="Y86" s="251">
        <v>66</v>
      </c>
      <c r="Z86" s="249" t="str">
        <f t="shared" si="45"/>
        <v>0</v>
      </c>
      <c r="AA86" s="254">
        <f t="shared" si="46"/>
        <v>0</v>
      </c>
      <c r="AB86" s="251">
        <v>59</v>
      </c>
      <c r="AC86" s="250" t="str">
        <f t="shared" si="47"/>
        <v>1</v>
      </c>
      <c r="AD86" s="254">
        <f t="shared" si="48"/>
        <v>1.5</v>
      </c>
      <c r="AE86" s="249">
        <v>1</v>
      </c>
      <c r="AF86" s="249">
        <v>1</v>
      </c>
      <c r="AG86" s="249">
        <v>0</v>
      </c>
      <c r="AH86" s="249">
        <v>0</v>
      </c>
      <c r="AI86" s="249">
        <v>0</v>
      </c>
      <c r="AJ86" s="249">
        <v>0</v>
      </c>
      <c r="AK86" s="255">
        <f t="shared" si="36"/>
        <v>2</v>
      </c>
      <c r="AL86" s="250">
        <f t="shared" si="23"/>
        <v>2</v>
      </c>
      <c r="AM86" s="250">
        <v>1</v>
      </c>
      <c r="AN86" s="243">
        <v>1</v>
      </c>
      <c r="AO86" s="256">
        <v>1</v>
      </c>
      <c r="AP86" s="257">
        <f t="shared" si="24"/>
        <v>2</v>
      </c>
      <c r="AQ86" s="257">
        <f t="shared" si="49"/>
        <v>5</v>
      </c>
      <c r="AR86" s="258">
        <f t="shared" si="50"/>
        <v>6.5</v>
      </c>
      <c r="AS86" s="244">
        <v>0</v>
      </c>
      <c r="AT86" s="244">
        <v>0</v>
      </c>
      <c r="AU86" s="259">
        <f t="shared" si="40"/>
        <v>0</v>
      </c>
      <c r="AV86" s="260">
        <f t="shared" si="25"/>
        <v>0</v>
      </c>
      <c r="AW86" s="259">
        <f t="shared" si="41"/>
        <v>1</v>
      </c>
      <c r="AX86" s="259">
        <f t="shared" si="51"/>
        <v>1</v>
      </c>
      <c r="AY86" s="261">
        <f t="shared" si="26"/>
        <v>2</v>
      </c>
      <c r="AZ86" s="262">
        <f t="shared" si="27"/>
        <v>2</v>
      </c>
      <c r="BA86" s="263">
        <f t="shared" si="28"/>
        <v>8.5</v>
      </c>
      <c r="BB86" s="244" t="str">
        <f t="shared" si="29"/>
        <v>D</v>
      </c>
      <c r="BC86" s="179" t="s">
        <v>476</v>
      </c>
    </row>
    <row r="87" spans="1:55" x14ac:dyDescent="0.7">
      <c r="A87" s="243">
        <f>IF(ISBLANK(D87),"",COUNTA($D$7:D87))</f>
        <v>81</v>
      </c>
      <c r="B87" s="244">
        <v>8</v>
      </c>
      <c r="C87" s="245" t="s">
        <v>118</v>
      </c>
      <c r="D87" s="244" t="s">
        <v>89</v>
      </c>
      <c r="E87" s="245" t="s">
        <v>195</v>
      </c>
      <c r="F87" s="244" t="s">
        <v>104</v>
      </c>
      <c r="G87" s="244">
        <v>122</v>
      </c>
      <c r="H87" s="244">
        <v>13</v>
      </c>
      <c r="I87" s="246" t="s">
        <v>318</v>
      </c>
      <c r="J87" s="247">
        <v>87744</v>
      </c>
      <c r="K87" s="445">
        <v>0.61431477321492434</v>
      </c>
      <c r="L87" s="248">
        <v>4129111.04</v>
      </c>
      <c r="M87" s="248">
        <v>-21638443.859999999</v>
      </c>
      <c r="N87" s="248">
        <v>3640608.69</v>
      </c>
      <c r="O87" s="248">
        <v>-14637199.98</v>
      </c>
      <c r="P87" s="446">
        <v>5</v>
      </c>
      <c r="Q87" s="249">
        <v>1</v>
      </c>
      <c r="R87" s="249">
        <v>0</v>
      </c>
      <c r="S87" s="250">
        <f t="shared" si="21"/>
        <v>1</v>
      </c>
      <c r="T87" s="251">
        <v>198</v>
      </c>
      <c r="U87" s="252">
        <f t="shared" si="42"/>
        <v>0</v>
      </c>
      <c r="V87" s="251">
        <v>34</v>
      </c>
      <c r="W87" s="253" t="str">
        <f t="shared" si="43"/>
        <v>1</v>
      </c>
      <c r="X87" s="254">
        <f t="shared" si="44"/>
        <v>0.5</v>
      </c>
      <c r="Y87" s="251">
        <v>48</v>
      </c>
      <c r="Z87" s="249" t="str">
        <f t="shared" si="45"/>
        <v>1</v>
      </c>
      <c r="AA87" s="254">
        <f t="shared" si="46"/>
        <v>0.5</v>
      </c>
      <c r="AB87" s="251">
        <v>54</v>
      </c>
      <c r="AC87" s="250" t="str">
        <f t="shared" si="47"/>
        <v>1</v>
      </c>
      <c r="AD87" s="254">
        <f t="shared" si="48"/>
        <v>2</v>
      </c>
      <c r="AE87" s="249">
        <v>1</v>
      </c>
      <c r="AF87" s="249">
        <v>1</v>
      </c>
      <c r="AG87" s="249">
        <v>0.5</v>
      </c>
      <c r="AH87" s="249">
        <v>0.5</v>
      </c>
      <c r="AI87" s="249">
        <v>0.5</v>
      </c>
      <c r="AJ87" s="249">
        <v>0.5</v>
      </c>
      <c r="AK87" s="255">
        <f t="shared" si="36"/>
        <v>4</v>
      </c>
      <c r="AL87" s="250">
        <f t="shared" si="23"/>
        <v>2</v>
      </c>
      <c r="AM87" s="250">
        <v>1</v>
      </c>
      <c r="AN87" s="243">
        <v>1</v>
      </c>
      <c r="AO87" s="256">
        <v>1</v>
      </c>
      <c r="AP87" s="257">
        <f t="shared" si="24"/>
        <v>2</v>
      </c>
      <c r="AQ87" s="257">
        <f t="shared" si="49"/>
        <v>5</v>
      </c>
      <c r="AR87" s="258">
        <f t="shared" si="50"/>
        <v>8</v>
      </c>
      <c r="AS87" s="244">
        <v>0</v>
      </c>
      <c r="AT87" s="244">
        <v>0</v>
      </c>
      <c r="AU87" s="259">
        <f t="shared" si="40"/>
        <v>1</v>
      </c>
      <c r="AV87" s="260">
        <f t="shared" si="25"/>
        <v>1</v>
      </c>
      <c r="AW87" s="259">
        <f t="shared" si="41"/>
        <v>1</v>
      </c>
      <c r="AX87" s="259">
        <f t="shared" si="51"/>
        <v>0</v>
      </c>
      <c r="AY87" s="261">
        <f t="shared" si="26"/>
        <v>1</v>
      </c>
      <c r="AZ87" s="262">
        <f t="shared" si="27"/>
        <v>2</v>
      </c>
      <c r="BA87" s="263">
        <f t="shared" si="28"/>
        <v>10</v>
      </c>
      <c r="BB87" s="244" t="str">
        <f t="shared" si="29"/>
        <v>C</v>
      </c>
      <c r="BC87" s="179" t="s">
        <v>477</v>
      </c>
    </row>
    <row r="88" spans="1:55" x14ac:dyDescent="0.7">
      <c r="A88" s="243">
        <f>IF(ISBLANK(D88),"",COUNTA($D$7:D88))</f>
        <v>82</v>
      </c>
      <c r="B88" s="244">
        <v>8</v>
      </c>
      <c r="C88" s="245" t="s">
        <v>118</v>
      </c>
      <c r="D88" s="244" t="s">
        <v>90</v>
      </c>
      <c r="E88" s="245" t="s">
        <v>196</v>
      </c>
      <c r="F88" s="244" t="s">
        <v>104</v>
      </c>
      <c r="G88" s="244">
        <v>30</v>
      </c>
      <c r="H88" s="244">
        <v>5</v>
      </c>
      <c r="I88" s="246" t="s">
        <v>316</v>
      </c>
      <c r="J88" s="247">
        <v>22227</v>
      </c>
      <c r="K88" s="445">
        <v>0.65650354660393895</v>
      </c>
      <c r="L88" s="248">
        <v>1197692.44</v>
      </c>
      <c r="M88" s="248">
        <v>-6226156.8599999975</v>
      </c>
      <c r="N88" s="248">
        <v>5406520.1200000001</v>
      </c>
      <c r="O88" s="248">
        <v>-572424.48</v>
      </c>
      <c r="P88" s="446">
        <v>4</v>
      </c>
      <c r="Q88" s="249">
        <v>1</v>
      </c>
      <c r="R88" s="249">
        <v>1</v>
      </c>
      <c r="S88" s="250">
        <f t="shared" si="21"/>
        <v>2</v>
      </c>
      <c r="T88" s="251">
        <v>242</v>
      </c>
      <c r="U88" s="252">
        <f t="shared" si="42"/>
        <v>0</v>
      </c>
      <c r="V88" s="251">
        <v>28</v>
      </c>
      <c r="W88" s="253" t="str">
        <f t="shared" si="43"/>
        <v>1</v>
      </c>
      <c r="X88" s="254">
        <f t="shared" si="44"/>
        <v>0.5</v>
      </c>
      <c r="Y88" s="251">
        <v>51</v>
      </c>
      <c r="Z88" s="249" t="str">
        <f t="shared" si="45"/>
        <v>1</v>
      </c>
      <c r="AA88" s="254">
        <f t="shared" si="46"/>
        <v>0.5</v>
      </c>
      <c r="AB88" s="251">
        <v>58</v>
      </c>
      <c r="AC88" s="250" t="str">
        <f t="shared" si="47"/>
        <v>1</v>
      </c>
      <c r="AD88" s="254">
        <f t="shared" si="48"/>
        <v>2</v>
      </c>
      <c r="AE88" s="249">
        <v>1</v>
      </c>
      <c r="AF88" s="249">
        <v>1</v>
      </c>
      <c r="AG88" s="249">
        <v>0.5</v>
      </c>
      <c r="AH88" s="249">
        <v>0.5</v>
      </c>
      <c r="AI88" s="249">
        <v>0.5</v>
      </c>
      <c r="AJ88" s="249">
        <v>0</v>
      </c>
      <c r="AK88" s="255">
        <f t="shared" si="36"/>
        <v>3.5</v>
      </c>
      <c r="AL88" s="250">
        <f t="shared" si="23"/>
        <v>2</v>
      </c>
      <c r="AM88" s="250">
        <v>1</v>
      </c>
      <c r="AN88" s="243">
        <v>1</v>
      </c>
      <c r="AO88" s="256">
        <v>1</v>
      </c>
      <c r="AP88" s="257">
        <f t="shared" si="24"/>
        <v>2</v>
      </c>
      <c r="AQ88" s="257">
        <f t="shared" si="49"/>
        <v>5</v>
      </c>
      <c r="AR88" s="258">
        <f t="shared" si="50"/>
        <v>9</v>
      </c>
      <c r="AS88" s="244">
        <v>1</v>
      </c>
      <c r="AT88" s="244">
        <v>1</v>
      </c>
      <c r="AU88" s="259">
        <f t="shared" si="40"/>
        <v>1</v>
      </c>
      <c r="AV88" s="260">
        <f t="shared" si="25"/>
        <v>3</v>
      </c>
      <c r="AW88" s="259">
        <f t="shared" si="41"/>
        <v>1</v>
      </c>
      <c r="AX88" s="259">
        <f t="shared" si="51"/>
        <v>0</v>
      </c>
      <c r="AY88" s="261">
        <f t="shared" si="26"/>
        <v>1</v>
      </c>
      <c r="AZ88" s="262">
        <f t="shared" si="27"/>
        <v>4</v>
      </c>
      <c r="BA88" s="263">
        <f t="shared" si="28"/>
        <v>13</v>
      </c>
      <c r="BB88" s="244" t="str">
        <f t="shared" si="29"/>
        <v>A</v>
      </c>
      <c r="BC88" s="179" t="s">
        <v>478</v>
      </c>
    </row>
    <row r="89" spans="1:55" x14ac:dyDescent="0.7">
      <c r="A89" s="243">
        <f>IF(ISBLANK(D89),"",COUNTA($D$7:D89))</f>
        <v>83</v>
      </c>
      <c r="B89" s="244">
        <v>8</v>
      </c>
      <c r="C89" s="245" t="s">
        <v>118</v>
      </c>
      <c r="D89" s="244" t="s">
        <v>91</v>
      </c>
      <c r="E89" s="245" t="s">
        <v>197</v>
      </c>
      <c r="F89" s="244" t="s">
        <v>104</v>
      </c>
      <c r="G89" s="244">
        <v>34</v>
      </c>
      <c r="H89" s="244">
        <v>5</v>
      </c>
      <c r="I89" s="246" t="s">
        <v>316</v>
      </c>
      <c r="J89" s="247">
        <v>20829</v>
      </c>
      <c r="K89" s="445">
        <v>0.40033706237627298</v>
      </c>
      <c r="L89" s="248">
        <v>4043997.68</v>
      </c>
      <c r="M89" s="248">
        <v>-13303190.030000005</v>
      </c>
      <c r="N89" s="248">
        <v>4947898.68</v>
      </c>
      <c r="O89" s="248">
        <v>1536997</v>
      </c>
      <c r="P89" s="446">
        <v>2</v>
      </c>
      <c r="Q89" s="249">
        <v>0</v>
      </c>
      <c r="R89" s="249">
        <v>1</v>
      </c>
      <c r="S89" s="250">
        <f t="shared" si="21"/>
        <v>1</v>
      </c>
      <c r="T89" s="251">
        <v>366</v>
      </c>
      <c r="U89" s="252">
        <f t="shared" si="42"/>
        <v>0</v>
      </c>
      <c r="V89" s="251">
        <v>58</v>
      </c>
      <c r="W89" s="253" t="str">
        <f t="shared" si="43"/>
        <v>1</v>
      </c>
      <c r="X89" s="254">
        <f t="shared" si="44"/>
        <v>0.5</v>
      </c>
      <c r="Y89" s="251">
        <v>43</v>
      </c>
      <c r="Z89" s="249" t="str">
        <f t="shared" si="45"/>
        <v>1</v>
      </c>
      <c r="AA89" s="254">
        <f t="shared" si="46"/>
        <v>0.5</v>
      </c>
      <c r="AB89" s="251">
        <v>60</v>
      </c>
      <c r="AC89" s="250" t="str">
        <f t="shared" si="47"/>
        <v>1</v>
      </c>
      <c r="AD89" s="254">
        <f t="shared" si="48"/>
        <v>2</v>
      </c>
      <c r="AE89" s="249">
        <v>1</v>
      </c>
      <c r="AF89" s="249">
        <v>1</v>
      </c>
      <c r="AG89" s="249">
        <v>0.5</v>
      </c>
      <c r="AH89" s="249">
        <v>0.5</v>
      </c>
      <c r="AI89" s="249">
        <v>0</v>
      </c>
      <c r="AJ89" s="249">
        <v>0.5</v>
      </c>
      <c r="AK89" s="255">
        <f t="shared" si="36"/>
        <v>3.5</v>
      </c>
      <c r="AL89" s="250">
        <f t="shared" si="23"/>
        <v>2</v>
      </c>
      <c r="AM89" s="250">
        <v>1</v>
      </c>
      <c r="AN89" s="243">
        <v>0</v>
      </c>
      <c r="AO89" s="256">
        <v>1</v>
      </c>
      <c r="AP89" s="257">
        <f t="shared" si="24"/>
        <v>1</v>
      </c>
      <c r="AQ89" s="257">
        <f t="shared" si="49"/>
        <v>4</v>
      </c>
      <c r="AR89" s="258">
        <f t="shared" si="50"/>
        <v>7</v>
      </c>
      <c r="AS89" s="244">
        <v>1</v>
      </c>
      <c r="AT89" s="244">
        <v>1</v>
      </c>
      <c r="AU89" s="259">
        <f t="shared" si="40"/>
        <v>1</v>
      </c>
      <c r="AV89" s="260">
        <f t="shared" si="25"/>
        <v>3</v>
      </c>
      <c r="AW89" s="259">
        <f t="shared" si="41"/>
        <v>1</v>
      </c>
      <c r="AX89" s="259">
        <f t="shared" si="51"/>
        <v>0</v>
      </c>
      <c r="AY89" s="261">
        <f t="shared" si="26"/>
        <v>1</v>
      </c>
      <c r="AZ89" s="262">
        <f t="shared" si="27"/>
        <v>4</v>
      </c>
      <c r="BA89" s="263">
        <f t="shared" si="28"/>
        <v>11</v>
      </c>
      <c r="BB89" s="244" t="str">
        <f t="shared" si="29"/>
        <v>B</v>
      </c>
      <c r="BC89" s="179" t="s">
        <v>479</v>
      </c>
    </row>
    <row r="90" spans="1:55" x14ac:dyDescent="0.7">
      <c r="A90" s="243">
        <f>IF(ISBLANK(D90),"",COUNTA($D$7:D90))</f>
        <v>84</v>
      </c>
      <c r="B90" s="244">
        <v>8</v>
      </c>
      <c r="C90" s="245" t="s">
        <v>118</v>
      </c>
      <c r="D90" s="244" t="s">
        <v>92</v>
      </c>
      <c r="E90" s="245" t="s">
        <v>198</v>
      </c>
      <c r="F90" s="244" t="s">
        <v>104</v>
      </c>
      <c r="G90" s="244">
        <v>30</v>
      </c>
      <c r="H90" s="244">
        <v>5</v>
      </c>
      <c r="I90" s="246" t="s">
        <v>316</v>
      </c>
      <c r="J90" s="247">
        <v>23288</v>
      </c>
      <c r="K90" s="445">
        <v>0.56858231202450227</v>
      </c>
      <c r="L90" s="248">
        <v>397014.84</v>
      </c>
      <c r="M90" s="248">
        <v>-6999250.6000000015</v>
      </c>
      <c r="N90" s="248">
        <v>-268748.63</v>
      </c>
      <c r="O90" s="248">
        <v>-6197891.4900000002</v>
      </c>
      <c r="P90" s="446">
        <v>6</v>
      </c>
      <c r="Q90" s="249">
        <v>0</v>
      </c>
      <c r="R90" s="249">
        <v>1</v>
      </c>
      <c r="S90" s="250">
        <f t="shared" si="21"/>
        <v>1</v>
      </c>
      <c r="T90" s="251">
        <v>302</v>
      </c>
      <c r="U90" s="252">
        <f t="shared" si="42"/>
        <v>0</v>
      </c>
      <c r="V90" s="251">
        <v>32</v>
      </c>
      <c r="W90" s="253" t="str">
        <f t="shared" si="43"/>
        <v>1</v>
      </c>
      <c r="X90" s="254">
        <f t="shared" si="44"/>
        <v>0.5</v>
      </c>
      <c r="Y90" s="251">
        <v>37</v>
      </c>
      <c r="Z90" s="249" t="str">
        <f t="shared" si="45"/>
        <v>1</v>
      </c>
      <c r="AA90" s="254">
        <f t="shared" si="46"/>
        <v>0.5</v>
      </c>
      <c r="AB90" s="251">
        <v>65</v>
      </c>
      <c r="AC90" s="250" t="str">
        <f t="shared" si="47"/>
        <v>0</v>
      </c>
      <c r="AD90" s="254">
        <f t="shared" si="48"/>
        <v>1</v>
      </c>
      <c r="AE90" s="249">
        <v>1</v>
      </c>
      <c r="AF90" s="249">
        <v>1</v>
      </c>
      <c r="AG90" s="249">
        <v>0.5</v>
      </c>
      <c r="AH90" s="249">
        <v>0</v>
      </c>
      <c r="AI90" s="249">
        <v>0</v>
      </c>
      <c r="AJ90" s="249">
        <v>0.5</v>
      </c>
      <c r="AK90" s="255">
        <f t="shared" si="36"/>
        <v>3</v>
      </c>
      <c r="AL90" s="250">
        <f t="shared" si="23"/>
        <v>2</v>
      </c>
      <c r="AM90" s="250">
        <v>1</v>
      </c>
      <c r="AN90" s="243">
        <v>1</v>
      </c>
      <c r="AO90" s="256">
        <v>1</v>
      </c>
      <c r="AP90" s="257">
        <f t="shared" si="24"/>
        <v>2</v>
      </c>
      <c r="AQ90" s="257">
        <f t="shared" si="49"/>
        <v>5</v>
      </c>
      <c r="AR90" s="258">
        <f t="shared" si="50"/>
        <v>7</v>
      </c>
      <c r="AS90" s="244">
        <v>0</v>
      </c>
      <c r="AT90" s="244">
        <v>0</v>
      </c>
      <c r="AU90" s="259">
        <f t="shared" si="40"/>
        <v>0</v>
      </c>
      <c r="AV90" s="260">
        <f t="shared" si="25"/>
        <v>0</v>
      </c>
      <c r="AW90" s="259">
        <f t="shared" si="41"/>
        <v>1</v>
      </c>
      <c r="AX90" s="259">
        <f t="shared" si="51"/>
        <v>0</v>
      </c>
      <c r="AY90" s="261">
        <f t="shared" si="26"/>
        <v>1</v>
      </c>
      <c r="AZ90" s="262">
        <f t="shared" si="27"/>
        <v>1</v>
      </c>
      <c r="BA90" s="263">
        <f t="shared" si="28"/>
        <v>8</v>
      </c>
      <c r="BB90" s="244" t="str">
        <f t="shared" si="29"/>
        <v>D</v>
      </c>
      <c r="BC90" s="179" t="s">
        <v>480</v>
      </c>
    </row>
    <row r="91" spans="1:55" x14ac:dyDescent="0.7">
      <c r="A91" s="243">
        <f>IF(ISBLANK(D91),"",COUNTA($D$7:D91))</f>
        <v>85</v>
      </c>
      <c r="B91" s="244">
        <v>8</v>
      </c>
      <c r="C91" s="245" t="s">
        <v>118</v>
      </c>
      <c r="D91" s="244" t="s">
        <v>93</v>
      </c>
      <c r="E91" s="245" t="s">
        <v>199</v>
      </c>
      <c r="F91" s="244" t="s">
        <v>104</v>
      </c>
      <c r="G91" s="244">
        <v>40</v>
      </c>
      <c r="H91" s="244">
        <v>5</v>
      </c>
      <c r="I91" s="246" t="s">
        <v>316</v>
      </c>
      <c r="J91" s="247">
        <v>19370</v>
      </c>
      <c r="K91" s="445">
        <v>0.78256691096968656</v>
      </c>
      <c r="L91" s="248">
        <v>2942686.85</v>
      </c>
      <c r="M91" s="248">
        <v>-3171994.49</v>
      </c>
      <c r="N91" s="248">
        <v>471818.51</v>
      </c>
      <c r="O91" s="248">
        <v>-2286203.81</v>
      </c>
      <c r="P91" s="446">
        <v>3</v>
      </c>
      <c r="Q91" s="249">
        <v>1</v>
      </c>
      <c r="R91" s="249">
        <v>0</v>
      </c>
      <c r="S91" s="250">
        <f t="shared" si="21"/>
        <v>1</v>
      </c>
      <c r="T91" s="251">
        <v>214</v>
      </c>
      <c r="U91" s="252">
        <f t="shared" si="42"/>
        <v>0</v>
      </c>
      <c r="V91" s="251">
        <v>21</v>
      </c>
      <c r="W91" s="253" t="str">
        <f t="shared" si="43"/>
        <v>1</v>
      </c>
      <c r="X91" s="254">
        <f t="shared" si="44"/>
        <v>0.5</v>
      </c>
      <c r="Y91" s="251">
        <v>43</v>
      </c>
      <c r="Z91" s="249" t="str">
        <f t="shared" si="45"/>
        <v>1</v>
      </c>
      <c r="AA91" s="254">
        <f t="shared" si="46"/>
        <v>0.5</v>
      </c>
      <c r="AB91" s="251">
        <v>33</v>
      </c>
      <c r="AC91" s="250" t="str">
        <f t="shared" si="47"/>
        <v>1</v>
      </c>
      <c r="AD91" s="254">
        <f t="shared" si="48"/>
        <v>2</v>
      </c>
      <c r="AE91" s="249">
        <v>1</v>
      </c>
      <c r="AF91" s="249">
        <v>1</v>
      </c>
      <c r="AG91" s="249">
        <v>0.5</v>
      </c>
      <c r="AH91" s="249">
        <v>0.5</v>
      </c>
      <c r="AI91" s="249">
        <v>0</v>
      </c>
      <c r="AJ91" s="249">
        <v>0</v>
      </c>
      <c r="AK91" s="255">
        <f t="shared" si="36"/>
        <v>3</v>
      </c>
      <c r="AL91" s="250">
        <f t="shared" si="23"/>
        <v>2</v>
      </c>
      <c r="AM91" s="250">
        <v>1</v>
      </c>
      <c r="AN91" s="243">
        <v>0</v>
      </c>
      <c r="AO91" s="256">
        <v>1</v>
      </c>
      <c r="AP91" s="257">
        <f t="shared" si="24"/>
        <v>1</v>
      </c>
      <c r="AQ91" s="257">
        <f t="shared" si="49"/>
        <v>4</v>
      </c>
      <c r="AR91" s="258">
        <f t="shared" si="50"/>
        <v>7</v>
      </c>
      <c r="AS91" s="244">
        <v>0</v>
      </c>
      <c r="AT91" s="244">
        <v>0</v>
      </c>
      <c r="AU91" s="259">
        <f t="shared" si="40"/>
        <v>1</v>
      </c>
      <c r="AV91" s="260">
        <f t="shared" si="25"/>
        <v>1</v>
      </c>
      <c r="AW91" s="259">
        <f t="shared" si="41"/>
        <v>1</v>
      </c>
      <c r="AX91" s="259">
        <f t="shared" si="51"/>
        <v>0</v>
      </c>
      <c r="AY91" s="261">
        <f t="shared" si="26"/>
        <v>1</v>
      </c>
      <c r="AZ91" s="262">
        <f t="shared" si="27"/>
        <v>2</v>
      </c>
      <c r="BA91" s="263">
        <f t="shared" si="28"/>
        <v>9</v>
      </c>
      <c r="BB91" s="244" t="str">
        <f t="shared" si="29"/>
        <v>C</v>
      </c>
      <c r="BC91" s="179" t="s">
        <v>481</v>
      </c>
    </row>
    <row r="92" spans="1:55" x14ac:dyDescent="0.7">
      <c r="A92" s="243">
        <f>IF(ISBLANK(D92),"",COUNTA($D$7:D92))</f>
        <v>86</v>
      </c>
      <c r="B92" s="244">
        <v>8</v>
      </c>
      <c r="C92" s="245" t="s">
        <v>118</v>
      </c>
      <c r="D92" s="244" t="s">
        <v>94</v>
      </c>
      <c r="E92" s="245" t="s">
        <v>307</v>
      </c>
      <c r="F92" s="244" t="s">
        <v>104</v>
      </c>
      <c r="G92" s="244">
        <v>138</v>
      </c>
      <c r="H92" s="244">
        <v>13</v>
      </c>
      <c r="I92" s="246" t="s">
        <v>318</v>
      </c>
      <c r="J92" s="247">
        <v>96992</v>
      </c>
      <c r="K92" s="445">
        <v>0.48913046030949259</v>
      </c>
      <c r="L92" s="248">
        <v>-6231866.4800000004</v>
      </c>
      <c r="M92" s="248">
        <v>-55000945.82000003</v>
      </c>
      <c r="N92" s="248">
        <v>26528507.289999999</v>
      </c>
      <c r="O92" s="248">
        <v>12987549.880000001</v>
      </c>
      <c r="P92" s="446">
        <v>5</v>
      </c>
      <c r="Q92" s="249">
        <v>1</v>
      </c>
      <c r="R92" s="249">
        <v>1</v>
      </c>
      <c r="S92" s="250">
        <f>SUM(Q92+R92)</f>
        <v>2</v>
      </c>
      <c r="T92" s="251">
        <v>227</v>
      </c>
      <c r="U92" s="252">
        <f t="shared" si="42"/>
        <v>0</v>
      </c>
      <c r="V92" s="251">
        <v>38</v>
      </c>
      <c r="W92" s="253" t="str">
        <f t="shared" si="43"/>
        <v>1</v>
      </c>
      <c r="X92" s="254">
        <f t="shared" si="44"/>
        <v>0.5</v>
      </c>
      <c r="Y92" s="251">
        <v>59</v>
      </c>
      <c r="Z92" s="249" t="str">
        <f t="shared" si="45"/>
        <v>1</v>
      </c>
      <c r="AA92" s="254">
        <f t="shared" si="46"/>
        <v>0.5</v>
      </c>
      <c r="AB92" s="251">
        <v>51</v>
      </c>
      <c r="AC92" s="250" t="str">
        <f t="shared" si="47"/>
        <v>1</v>
      </c>
      <c r="AD92" s="254">
        <f t="shared" si="48"/>
        <v>2</v>
      </c>
      <c r="AE92" s="249">
        <v>1</v>
      </c>
      <c r="AF92" s="249">
        <v>1</v>
      </c>
      <c r="AG92" s="249">
        <v>0</v>
      </c>
      <c r="AH92" s="249">
        <v>0</v>
      </c>
      <c r="AI92" s="249">
        <v>0</v>
      </c>
      <c r="AJ92" s="249">
        <v>0</v>
      </c>
      <c r="AK92" s="255">
        <f>SUM(AE92+AF92+AG92+AH92+AI92+AJ92)</f>
        <v>2</v>
      </c>
      <c r="AL92" s="250">
        <f>IF(AK92&gt;=2,2,AK92)</f>
        <v>2</v>
      </c>
      <c r="AM92" s="250">
        <v>1</v>
      </c>
      <c r="AN92" s="243">
        <v>1</v>
      </c>
      <c r="AO92" s="256">
        <v>1</v>
      </c>
      <c r="AP92" s="257">
        <f>AN92+AO92</f>
        <v>2</v>
      </c>
      <c r="AQ92" s="257">
        <f t="shared" si="49"/>
        <v>5</v>
      </c>
      <c r="AR92" s="258">
        <f t="shared" si="50"/>
        <v>9</v>
      </c>
      <c r="AS92" s="244">
        <v>1</v>
      </c>
      <c r="AT92" s="244">
        <v>1</v>
      </c>
      <c r="AU92" s="259">
        <f t="shared" si="40"/>
        <v>1</v>
      </c>
      <c r="AV92" s="260">
        <f>SUM(AS92:AU92)</f>
        <v>3</v>
      </c>
      <c r="AW92" s="259">
        <f t="shared" si="41"/>
        <v>0</v>
      </c>
      <c r="AX92" s="259">
        <f t="shared" si="51"/>
        <v>0</v>
      </c>
      <c r="AY92" s="261">
        <f>SUM(AW92:AX92)</f>
        <v>0</v>
      </c>
      <c r="AZ92" s="262">
        <f>SUM(AY92,AV92)</f>
        <v>3</v>
      </c>
      <c r="BA92" s="263">
        <f>SUM(AR92,AZ92)</f>
        <v>12</v>
      </c>
      <c r="BB92" s="244" t="str">
        <f>IF(BA92&lt;7.5,"F",IF(BA92&lt;9,"D",IF(BA92&lt;10.5,"C",IF(BA92&lt;12,"B","A"))))</f>
        <v>A</v>
      </c>
      <c r="BC92" s="179" t="s">
        <v>482</v>
      </c>
    </row>
    <row r="93" spans="1:55" x14ac:dyDescent="0.7">
      <c r="A93" s="243">
        <f>IF(ISBLANK(D93),"",COUNTA($D$7:D93))</f>
        <v>87</v>
      </c>
      <c r="B93" s="244">
        <v>8</v>
      </c>
      <c r="C93" s="245" t="s">
        <v>118</v>
      </c>
      <c r="D93" s="244" t="s">
        <v>95</v>
      </c>
      <c r="E93" s="245" t="s">
        <v>200</v>
      </c>
      <c r="F93" s="244" t="s">
        <v>104</v>
      </c>
      <c r="G93" s="244">
        <v>30</v>
      </c>
      <c r="H93" s="244">
        <v>5</v>
      </c>
      <c r="I93" s="246" t="s">
        <v>316</v>
      </c>
      <c r="J93" s="247">
        <v>18145</v>
      </c>
      <c r="K93" s="445">
        <v>0.64577262399330326</v>
      </c>
      <c r="L93" s="248">
        <v>110502.17</v>
      </c>
      <c r="M93" s="248">
        <v>-5056807.33</v>
      </c>
      <c r="N93" s="248">
        <v>5673293.75</v>
      </c>
      <c r="O93" s="248">
        <v>777396.05</v>
      </c>
      <c r="P93" s="446">
        <v>3</v>
      </c>
      <c r="Q93" s="249">
        <v>1</v>
      </c>
      <c r="R93" s="249">
        <v>0</v>
      </c>
      <c r="S93" s="250">
        <f>SUM(Q93+R93)</f>
        <v>1</v>
      </c>
      <c r="T93" s="251">
        <v>255</v>
      </c>
      <c r="U93" s="252">
        <f t="shared" si="42"/>
        <v>0</v>
      </c>
      <c r="V93" s="251">
        <v>29</v>
      </c>
      <c r="W93" s="253" t="str">
        <f t="shared" si="43"/>
        <v>1</v>
      </c>
      <c r="X93" s="254">
        <f t="shared" si="44"/>
        <v>0.5</v>
      </c>
      <c r="Y93" s="251">
        <v>55</v>
      </c>
      <c r="Z93" s="249" t="str">
        <f t="shared" si="45"/>
        <v>1</v>
      </c>
      <c r="AA93" s="254">
        <f t="shared" si="46"/>
        <v>0.5</v>
      </c>
      <c r="AB93" s="251">
        <v>53</v>
      </c>
      <c r="AC93" s="250" t="str">
        <f t="shared" si="47"/>
        <v>1</v>
      </c>
      <c r="AD93" s="254">
        <f t="shared" si="48"/>
        <v>2</v>
      </c>
      <c r="AE93" s="249">
        <v>1</v>
      </c>
      <c r="AF93" s="249">
        <v>1</v>
      </c>
      <c r="AG93" s="249">
        <v>0.5</v>
      </c>
      <c r="AH93" s="249">
        <v>0.5</v>
      </c>
      <c r="AI93" s="249">
        <v>0.5</v>
      </c>
      <c r="AJ93" s="249">
        <v>0.5</v>
      </c>
      <c r="AK93" s="255">
        <f>SUM(AE93+AF93+AG93+AH93+AI93+AJ93)</f>
        <v>4</v>
      </c>
      <c r="AL93" s="250">
        <f>IF(AK93&gt;=2,2,AK93)</f>
        <v>2</v>
      </c>
      <c r="AM93" s="250">
        <v>1</v>
      </c>
      <c r="AN93" s="243">
        <v>0</v>
      </c>
      <c r="AO93" s="256">
        <v>1</v>
      </c>
      <c r="AP93" s="257">
        <f>AN93+AO93</f>
        <v>1</v>
      </c>
      <c r="AQ93" s="257">
        <f t="shared" si="49"/>
        <v>4</v>
      </c>
      <c r="AR93" s="258">
        <f t="shared" si="50"/>
        <v>7</v>
      </c>
      <c r="AS93" s="244">
        <v>1</v>
      </c>
      <c r="AT93" s="244">
        <v>1</v>
      </c>
      <c r="AU93" s="259">
        <f t="shared" si="40"/>
        <v>1</v>
      </c>
      <c r="AV93" s="260">
        <f>SUM(AS93:AU93)</f>
        <v>3</v>
      </c>
      <c r="AW93" s="259">
        <f t="shared" si="41"/>
        <v>1</v>
      </c>
      <c r="AX93" s="259">
        <f t="shared" si="51"/>
        <v>0</v>
      </c>
      <c r="AY93" s="261">
        <f>SUM(AW93:AX93)</f>
        <v>1</v>
      </c>
      <c r="AZ93" s="262">
        <f>SUM(AY93,AV93)</f>
        <v>4</v>
      </c>
      <c r="BA93" s="263">
        <f>SUM(AR93,AZ93)</f>
        <v>11</v>
      </c>
      <c r="BB93" s="244" t="str">
        <f>IF(BA93&lt;7.5,"F",IF(BA93&lt;9,"D",IF(BA93&lt;10.5,"C",IF(BA93&lt;12,"B","A"))))</f>
        <v>B</v>
      </c>
      <c r="BC93" s="179" t="s">
        <v>483</v>
      </c>
    </row>
    <row r="94" spans="1:55" x14ac:dyDescent="0.7">
      <c r="A94" s="243">
        <f>IF(ISBLANK(D94),"",COUNTA($D$7:D94))</f>
        <v>88</v>
      </c>
      <c r="B94" s="244">
        <v>8</v>
      </c>
      <c r="C94" s="245" t="s">
        <v>118</v>
      </c>
      <c r="D94" s="244" t="s">
        <v>96</v>
      </c>
      <c r="E94" s="245" t="s">
        <v>201</v>
      </c>
      <c r="F94" s="244" t="s">
        <v>104</v>
      </c>
      <c r="G94" s="244">
        <v>30</v>
      </c>
      <c r="H94" s="244">
        <v>3</v>
      </c>
      <c r="I94" s="246" t="s">
        <v>324</v>
      </c>
      <c r="J94" s="247">
        <v>18973</v>
      </c>
      <c r="K94" s="264">
        <v>1.2842507737711208</v>
      </c>
      <c r="L94" s="248">
        <v>10968360.07</v>
      </c>
      <c r="M94" s="248">
        <v>3753693.0500000007</v>
      </c>
      <c r="N94" s="248">
        <v>57841.07</v>
      </c>
      <c r="O94" s="248">
        <v>-2511427.7599999998</v>
      </c>
      <c r="P94" s="446">
        <v>1</v>
      </c>
      <c r="Q94" s="249">
        <v>1</v>
      </c>
      <c r="R94" s="249">
        <v>0</v>
      </c>
      <c r="S94" s="250">
        <f>SUM(Q94+R94)</f>
        <v>1</v>
      </c>
      <c r="T94" s="251">
        <v>118</v>
      </c>
      <c r="U94" s="252">
        <f t="shared" si="42"/>
        <v>0</v>
      </c>
      <c r="V94" s="251">
        <v>33</v>
      </c>
      <c r="W94" s="253" t="str">
        <f t="shared" si="43"/>
        <v>1</v>
      </c>
      <c r="X94" s="254">
        <f t="shared" si="44"/>
        <v>0.5</v>
      </c>
      <c r="Y94" s="251">
        <v>62</v>
      </c>
      <c r="Z94" s="249" t="str">
        <f t="shared" si="45"/>
        <v>0</v>
      </c>
      <c r="AA94" s="254">
        <f t="shared" si="46"/>
        <v>0</v>
      </c>
      <c r="AB94" s="251">
        <v>44</v>
      </c>
      <c r="AC94" s="250" t="str">
        <f t="shared" si="47"/>
        <v>1</v>
      </c>
      <c r="AD94" s="254">
        <f t="shared" si="48"/>
        <v>1.5</v>
      </c>
      <c r="AE94" s="249">
        <v>1</v>
      </c>
      <c r="AF94" s="249">
        <v>1</v>
      </c>
      <c r="AG94" s="249">
        <v>0</v>
      </c>
      <c r="AH94" s="249">
        <v>0.5</v>
      </c>
      <c r="AI94" s="249">
        <v>0</v>
      </c>
      <c r="AJ94" s="249">
        <v>0</v>
      </c>
      <c r="AK94" s="255">
        <f>SUM(AE94+AF94+AG94+AH94+AI94+AJ94)</f>
        <v>2.5</v>
      </c>
      <c r="AL94" s="250">
        <f>IF(AK94&gt;=2,2,AK94)</f>
        <v>2</v>
      </c>
      <c r="AM94" s="250">
        <v>1</v>
      </c>
      <c r="AN94" s="243">
        <v>0</v>
      </c>
      <c r="AO94" s="256">
        <v>1</v>
      </c>
      <c r="AP94" s="257">
        <f>AN94+AO94</f>
        <v>1</v>
      </c>
      <c r="AQ94" s="257">
        <f t="shared" si="49"/>
        <v>4</v>
      </c>
      <c r="AR94" s="258">
        <f t="shared" si="50"/>
        <v>6.5</v>
      </c>
      <c r="AS94" s="244">
        <v>0</v>
      </c>
      <c r="AT94" s="244">
        <v>0</v>
      </c>
      <c r="AU94" s="259">
        <f t="shared" si="40"/>
        <v>1</v>
      </c>
      <c r="AV94" s="260">
        <f>SUM(AS94:AU94)</f>
        <v>1</v>
      </c>
      <c r="AW94" s="259">
        <f t="shared" si="41"/>
        <v>1</v>
      </c>
      <c r="AX94" s="259">
        <f t="shared" si="51"/>
        <v>1</v>
      </c>
      <c r="AY94" s="261">
        <f>SUM(AW94:AX94)</f>
        <v>2</v>
      </c>
      <c r="AZ94" s="262">
        <f>SUM(AY94,AV94)</f>
        <v>3</v>
      </c>
      <c r="BA94" s="263">
        <f>SUM(AR94,AZ94)</f>
        <v>9.5</v>
      </c>
      <c r="BB94" s="244" t="str">
        <f>IF(BA94&lt;7.5,"F",IF(BA94&lt;9,"D",IF(BA94&lt;10.5,"C",IF(BA94&lt;12,"B","A"))))</f>
        <v>C</v>
      </c>
      <c r="BC94" s="179" t="s">
        <v>484</v>
      </c>
    </row>
    <row r="95" spans="1:55" x14ac:dyDescent="0.25">
      <c r="A95" s="190"/>
      <c r="J95" s="265">
        <f>SUBTOTAL(9,J7:J94)</f>
        <v>4080432</v>
      </c>
      <c r="K95" s="266"/>
      <c r="L95" s="267">
        <f>SUM(L7:L94)</f>
        <v>4404335345.0300026</v>
      </c>
      <c r="M95" s="268">
        <f>SUM(M7:M94)</f>
        <v>-666780630.08999968</v>
      </c>
      <c r="N95" s="267">
        <f>SUM(N7:N94)</f>
        <v>1409000136.55</v>
      </c>
      <c r="O95" s="268">
        <f>SUM(O7:O94)</f>
        <v>543267978.46999979</v>
      </c>
      <c r="P95" s="269"/>
      <c r="Q95" s="270">
        <f>COUNTIF(Q7:Q94,1)</f>
        <v>55</v>
      </c>
      <c r="R95" s="271">
        <f>COUNTIF(R7:R94,1)</f>
        <v>58</v>
      </c>
      <c r="S95" s="272"/>
      <c r="T95" s="273"/>
      <c r="U95" s="274">
        <f>COUNTIF(U7:U94,1)</f>
        <v>35</v>
      </c>
      <c r="V95" s="275"/>
      <c r="W95" s="275">
        <f>COUNTIF(W7:W94,1)</f>
        <v>64</v>
      </c>
      <c r="X95" s="276">
        <f>COUNTIF(X7:X94,0.5)</f>
        <v>64</v>
      </c>
      <c r="Y95" s="275"/>
      <c r="Z95" s="275">
        <f>COUNTIF(Z7:Z94,1)</f>
        <v>61</v>
      </c>
      <c r="AA95" s="276">
        <f>COUNTIF(AA7:AA94,0.5)</f>
        <v>60</v>
      </c>
      <c r="AB95" s="275"/>
      <c r="AC95" s="275">
        <f>COUNTIF(AC7:AC94,1)</f>
        <v>67</v>
      </c>
      <c r="AD95" s="277"/>
      <c r="AE95" s="270">
        <f>COUNTIF(AE7:AE94,1)</f>
        <v>74</v>
      </c>
      <c r="AF95" s="269">
        <f>COUNTIF(AF7:AF94,1)</f>
        <v>86</v>
      </c>
      <c r="AG95" s="269">
        <f>COUNTIF(AG7:AG94,0.5)</f>
        <v>57</v>
      </c>
      <c r="AH95" s="269">
        <f>COUNTIF(AH7:AH94,0.5)</f>
        <v>59</v>
      </c>
      <c r="AI95" s="269">
        <f>COUNTIF(AI7:AI94,0.5)</f>
        <v>30</v>
      </c>
      <c r="AJ95" s="269">
        <f>COUNTIF(AJ7:AJ94,0.5)</f>
        <v>26</v>
      </c>
      <c r="AK95" s="269"/>
      <c r="AL95" s="277">
        <f>COUNTIF(AL7:AL94,2)</f>
        <v>80</v>
      </c>
      <c r="AM95" s="275">
        <f>COUNTIF(AM7:AM94,1)</f>
        <v>87</v>
      </c>
      <c r="AN95" s="277">
        <f t="shared" ref="AN95" si="52">COUNTIF(AN7:AN94,2)</f>
        <v>0</v>
      </c>
      <c r="AO95" s="269">
        <f>COUNTIF(AO7:AO94,1)</f>
        <v>75</v>
      </c>
      <c r="AP95" s="271"/>
      <c r="AQ95" s="278"/>
      <c r="AR95" s="269"/>
      <c r="AS95" s="269">
        <f>COUNTIF(AS7:AS94,1)</f>
        <v>43</v>
      </c>
      <c r="AT95" s="269">
        <f>COUNTIF(AT7:AT94,1)</f>
        <v>34</v>
      </c>
      <c r="AU95" s="269">
        <f>COUNTIF(AU7:AU94,1)</f>
        <v>54</v>
      </c>
      <c r="AV95" s="278">
        <f>SUM(AS95:AU95)</f>
        <v>131</v>
      </c>
      <c r="AW95" s="269">
        <f>COUNTIF(AW7:AW94,1)</f>
        <v>66</v>
      </c>
      <c r="AX95" s="269">
        <f>COUNTIF(AX7:AX94,1)</f>
        <v>28</v>
      </c>
      <c r="AY95" s="279"/>
      <c r="AZ95" s="280"/>
      <c r="BA95" s="281"/>
    </row>
    <row r="96" spans="1:55" x14ac:dyDescent="0.7">
      <c r="A96" s="190"/>
      <c r="J96" s="282"/>
      <c r="K96" s="283"/>
      <c r="L96" s="284"/>
      <c r="M96" s="285"/>
      <c r="N96" s="285"/>
      <c r="O96" s="285"/>
      <c r="P96" s="190"/>
      <c r="Q96" s="286"/>
      <c r="R96" s="286"/>
      <c r="S96" s="287"/>
      <c r="T96" s="288"/>
      <c r="U96" s="287"/>
      <c r="V96" s="287"/>
      <c r="W96" s="287"/>
      <c r="X96" s="287"/>
      <c r="Y96" s="289"/>
      <c r="Z96" s="290"/>
      <c r="AA96" s="289"/>
      <c r="AB96" s="287"/>
      <c r="AC96" s="287"/>
      <c r="AD96" s="287"/>
      <c r="AE96" s="286"/>
      <c r="AF96" s="286"/>
      <c r="AG96" s="286"/>
      <c r="AH96" s="286"/>
      <c r="AI96" s="286"/>
      <c r="AJ96" s="286"/>
      <c r="AK96" s="291"/>
      <c r="AL96" s="287"/>
      <c r="AM96" s="287"/>
      <c r="AN96" s="292"/>
      <c r="AO96" s="288"/>
      <c r="AP96" s="289"/>
      <c r="AQ96" s="293"/>
      <c r="AR96" s="289"/>
      <c r="AS96" s="286"/>
      <c r="AT96" s="294"/>
      <c r="AU96" s="286"/>
      <c r="AV96" s="293"/>
      <c r="AW96" s="286"/>
      <c r="AX96" s="286"/>
      <c r="AY96" s="294"/>
      <c r="AZ96" s="295"/>
      <c r="BA96" s="296"/>
      <c r="BB96" s="190"/>
    </row>
    <row r="97" spans="1:55" x14ac:dyDescent="0.25">
      <c r="A97" s="190"/>
      <c r="L97" s="297"/>
      <c r="M97" s="297"/>
      <c r="N97" s="297"/>
      <c r="O97" s="297" t="s">
        <v>296</v>
      </c>
      <c r="P97" s="190">
        <f>COUNTIF($P$7:$P$94,0)</f>
        <v>11</v>
      </c>
      <c r="Q97" s="289"/>
      <c r="R97" s="289"/>
      <c r="S97" s="287"/>
      <c r="T97" s="288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9"/>
      <c r="AF97" s="289"/>
      <c r="AG97" s="298"/>
      <c r="AH97" s="289"/>
      <c r="AI97" s="289"/>
      <c r="AJ97" s="289"/>
      <c r="AK97" s="291"/>
      <c r="AL97" s="287"/>
      <c r="AM97" s="287"/>
      <c r="AN97" s="299"/>
      <c r="AO97" s="300"/>
      <c r="AP97" s="289"/>
      <c r="AQ97" s="293"/>
      <c r="AR97" s="289"/>
      <c r="AS97" s="289"/>
      <c r="AT97" s="294"/>
      <c r="AU97" s="289"/>
      <c r="AV97" s="293"/>
      <c r="AW97" s="289"/>
      <c r="AX97" s="289"/>
      <c r="AY97" s="301"/>
      <c r="AZ97" s="407" t="s">
        <v>282</v>
      </c>
      <c r="BA97" s="408"/>
      <c r="BB97" s="302">
        <f>COUNTIF($BB$7:$BB$94,"A")</f>
        <v>19</v>
      </c>
      <c r="BC97" s="303">
        <f t="shared" ref="BC97:BC102" si="53">SUM(BB97/$BB$102)</f>
        <v>0.21590909090909091</v>
      </c>
    </row>
    <row r="98" spans="1:55" x14ac:dyDescent="0.25">
      <c r="A98" s="190"/>
      <c r="O98" s="297" t="s">
        <v>297</v>
      </c>
      <c r="P98" s="190">
        <f>COUNTIF($P$7:$P$94,1)</f>
        <v>22</v>
      </c>
      <c r="AY98" s="304"/>
      <c r="AZ98" s="409" t="s">
        <v>283</v>
      </c>
      <c r="BA98" s="410"/>
      <c r="BB98" s="305">
        <f>COUNTIF($BB$7:$BB$94,"B")</f>
        <v>19</v>
      </c>
      <c r="BC98" s="306">
        <f t="shared" si="53"/>
        <v>0.21590909090909091</v>
      </c>
    </row>
    <row r="99" spans="1:55" x14ac:dyDescent="0.25">
      <c r="A99" s="190"/>
      <c r="O99" s="297" t="s">
        <v>298</v>
      </c>
      <c r="P99" s="190">
        <f>COUNTIF($P$7:$P$94,2)</f>
        <v>9</v>
      </c>
      <c r="AY99" s="307"/>
      <c r="AZ99" s="411" t="s">
        <v>284</v>
      </c>
      <c r="BA99" s="412"/>
      <c r="BB99" s="308">
        <f>COUNTIF($BB$7:$BB$94,"C")</f>
        <v>26</v>
      </c>
      <c r="BC99" s="309">
        <f t="shared" si="53"/>
        <v>0.29545454545454547</v>
      </c>
    </row>
    <row r="100" spans="1:55" x14ac:dyDescent="0.25">
      <c r="A100" s="190"/>
      <c r="O100" s="297" t="s">
        <v>299</v>
      </c>
      <c r="P100" s="190">
        <f>COUNTIF($P$7:$P$94,3)</f>
        <v>13</v>
      </c>
      <c r="AY100" s="310"/>
      <c r="AZ100" s="413" t="s">
        <v>285</v>
      </c>
      <c r="BA100" s="414"/>
      <c r="BB100" s="311">
        <f>COUNTIF($BB$7:$BB$94,"D")</f>
        <v>16</v>
      </c>
      <c r="BC100" s="312">
        <f t="shared" si="53"/>
        <v>0.18181818181818182</v>
      </c>
    </row>
    <row r="101" spans="1:55" x14ac:dyDescent="0.25">
      <c r="A101" s="190"/>
      <c r="O101" s="297" t="s">
        <v>300</v>
      </c>
      <c r="P101" s="190">
        <f>COUNTIF($P$7:$P$94,4)</f>
        <v>4</v>
      </c>
      <c r="AY101" s="313"/>
      <c r="AZ101" s="399" t="s">
        <v>286</v>
      </c>
      <c r="BA101" s="400"/>
      <c r="BB101" s="314">
        <f>COUNTIF($BB$7:$BB$94,"F")</f>
        <v>8</v>
      </c>
      <c r="BC101" s="315">
        <f t="shared" si="53"/>
        <v>9.0909090909090912E-2</v>
      </c>
    </row>
    <row r="102" spans="1:55" x14ac:dyDescent="0.25">
      <c r="A102" s="190"/>
      <c r="O102" s="297" t="s">
        <v>301</v>
      </c>
      <c r="P102" s="190">
        <f>COUNTIF($P$7:$P$94,5)</f>
        <v>9</v>
      </c>
      <c r="AZ102" s="295"/>
      <c r="BA102" s="296"/>
      <c r="BB102" s="187">
        <f>SUM(BB97:BB101)</f>
        <v>88</v>
      </c>
      <c r="BC102" s="316">
        <f t="shared" si="53"/>
        <v>1</v>
      </c>
    </row>
    <row r="103" spans="1:55" x14ac:dyDescent="0.25">
      <c r="A103" s="190"/>
      <c r="O103" s="297" t="s">
        <v>302</v>
      </c>
      <c r="P103" s="190">
        <f>COUNTIF($P$7:$P$94,6)</f>
        <v>5</v>
      </c>
      <c r="AZ103" s="295"/>
      <c r="BA103" s="296"/>
    </row>
    <row r="104" spans="1:55" x14ac:dyDescent="0.25">
      <c r="A104" s="190"/>
      <c r="O104" s="297" t="s">
        <v>303</v>
      </c>
      <c r="P104" s="190">
        <f>COUNTIF($P$7:$P$94,7)</f>
        <v>15</v>
      </c>
      <c r="AZ104" s="295"/>
      <c r="BA104" s="296"/>
    </row>
    <row r="105" spans="1:55" x14ac:dyDescent="0.25">
      <c r="A105" s="190"/>
      <c r="P105" s="93">
        <f>SUM(P97:P104)</f>
        <v>88</v>
      </c>
      <c r="AZ105" s="295" t="s">
        <v>103</v>
      </c>
      <c r="BA105" s="296">
        <v>116</v>
      </c>
    </row>
    <row r="106" spans="1:55" x14ac:dyDescent="0.25">
      <c r="A106" s="190"/>
      <c r="AZ106" s="295" t="s">
        <v>206</v>
      </c>
      <c r="BA106" s="296">
        <v>240</v>
      </c>
    </row>
    <row r="107" spans="1:55" x14ac:dyDescent="0.25">
      <c r="A107" s="190"/>
      <c r="AZ107" s="295" t="s">
        <v>207</v>
      </c>
      <c r="BA107" s="296">
        <v>289</v>
      </c>
    </row>
    <row r="108" spans="1:55" x14ac:dyDescent="0.25">
      <c r="A108" s="190"/>
      <c r="AZ108" s="295" t="s">
        <v>209</v>
      </c>
      <c r="BA108" s="296">
        <v>185</v>
      </c>
    </row>
    <row r="109" spans="1:55" x14ac:dyDescent="0.25">
      <c r="A109" s="190"/>
      <c r="AZ109" s="295" t="s">
        <v>208</v>
      </c>
      <c r="BA109" s="296">
        <v>67</v>
      </c>
    </row>
    <row r="110" spans="1:55" x14ac:dyDescent="0.25">
      <c r="AZ110" s="295"/>
      <c r="BA110" s="296"/>
    </row>
    <row r="111" spans="1:55" x14ac:dyDescent="0.25">
      <c r="AZ111" s="295"/>
      <c r="BA111" s="296"/>
    </row>
    <row r="112" spans="1:55" x14ac:dyDescent="0.25">
      <c r="AA112" s="317"/>
      <c r="AG112" s="318"/>
      <c r="AH112" s="318"/>
      <c r="AI112" s="318"/>
      <c r="AJ112" s="318"/>
      <c r="AZ112" s="295"/>
      <c r="BA112" s="296"/>
    </row>
    <row r="113" spans="52:53" x14ac:dyDescent="0.25">
      <c r="AZ113" s="295"/>
      <c r="BA113" s="296"/>
    </row>
    <row r="114" spans="52:53" x14ac:dyDescent="0.25">
      <c r="AZ114" s="295"/>
      <c r="BA114" s="296"/>
    </row>
    <row r="115" spans="52:53" x14ac:dyDescent="0.25">
      <c r="AZ115" s="295"/>
      <c r="BA115" s="296"/>
    </row>
    <row r="116" spans="52:53" x14ac:dyDescent="0.25">
      <c r="AZ116" s="295"/>
      <c r="BA116" s="296"/>
    </row>
    <row r="117" spans="52:53" x14ac:dyDescent="0.25">
      <c r="AZ117" s="295"/>
      <c r="BA117" s="296"/>
    </row>
    <row r="118" spans="52:53" x14ac:dyDescent="0.25">
      <c r="AZ118" s="295"/>
      <c r="BA118" s="296"/>
    </row>
    <row r="119" spans="52:53" x14ac:dyDescent="0.25">
      <c r="AZ119" s="295"/>
      <c r="BA119" s="296"/>
    </row>
    <row r="120" spans="52:53" x14ac:dyDescent="0.25">
      <c r="AZ120" s="295"/>
      <c r="BA120" s="296"/>
    </row>
    <row r="121" spans="52:53" x14ac:dyDescent="0.25">
      <c r="AZ121" s="295"/>
      <c r="BA121" s="296"/>
    </row>
    <row r="122" spans="52:53" x14ac:dyDescent="0.25">
      <c r="AZ122" s="295"/>
      <c r="BA122" s="296"/>
    </row>
    <row r="123" spans="52:53" x14ac:dyDescent="0.25">
      <c r="AZ123" s="295"/>
      <c r="BA123" s="296"/>
    </row>
    <row r="124" spans="52:53" x14ac:dyDescent="0.25">
      <c r="AZ124" s="295"/>
      <c r="BA124" s="296"/>
    </row>
    <row r="125" spans="52:53" x14ac:dyDescent="0.25">
      <c r="AZ125" s="295"/>
      <c r="BA125" s="296"/>
    </row>
    <row r="126" spans="52:53" x14ac:dyDescent="0.25">
      <c r="AZ126" s="295"/>
      <c r="BA126" s="296"/>
    </row>
    <row r="127" spans="52:53" x14ac:dyDescent="0.25">
      <c r="AZ127" s="295"/>
      <c r="BA127" s="296"/>
    </row>
    <row r="128" spans="52:53" x14ac:dyDescent="0.25">
      <c r="AZ128" s="295"/>
      <c r="BA128" s="296"/>
    </row>
    <row r="129" spans="52:53" x14ac:dyDescent="0.25">
      <c r="AZ129" s="295"/>
      <c r="BA129" s="296"/>
    </row>
    <row r="130" spans="52:53" x14ac:dyDescent="0.25">
      <c r="AZ130" s="295"/>
      <c r="BA130" s="296"/>
    </row>
    <row r="131" spans="52:53" x14ac:dyDescent="0.25">
      <c r="AZ131" s="295"/>
      <c r="BA131" s="296"/>
    </row>
    <row r="132" spans="52:53" x14ac:dyDescent="0.25">
      <c r="AZ132" s="295"/>
      <c r="BA132" s="296"/>
    </row>
    <row r="133" spans="52:53" x14ac:dyDescent="0.25">
      <c r="AZ133" s="295"/>
      <c r="BA133" s="296"/>
    </row>
    <row r="134" spans="52:53" x14ac:dyDescent="0.25">
      <c r="AZ134" s="295"/>
      <c r="BA134" s="296"/>
    </row>
    <row r="135" spans="52:53" x14ac:dyDescent="0.25">
      <c r="AZ135" s="295"/>
      <c r="BA135" s="296"/>
    </row>
    <row r="136" spans="52:53" x14ac:dyDescent="0.25">
      <c r="AZ136" s="295"/>
      <c r="BA136" s="296"/>
    </row>
    <row r="137" spans="52:53" x14ac:dyDescent="0.25">
      <c r="AZ137" s="295"/>
      <c r="BA137" s="296"/>
    </row>
    <row r="138" spans="52:53" x14ac:dyDescent="0.25">
      <c r="AZ138" s="295"/>
      <c r="BA138" s="296"/>
    </row>
    <row r="139" spans="52:53" x14ac:dyDescent="0.25">
      <c r="AZ139" s="295"/>
      <c r="BA139" s="296"/>
    </row>
    <row r="140" spans="52:53" x14ac:dyDescent="0.25">
      <c r="AZ140" s="295"/>
      <c r="BA140" s="296"/>
    </row>
    <row r="141" spans="52:53" x14ac:dyDescent="0.25">
      <c r="AZ141" s="295"/>
      <c r="BA141" s="296"/>
    </row>
    <row r="142" spans="52:53" x14ac:dyDescent="0.25">
      <c r="AZ142" s="295"/>
      <c r="BA142" s="296"/>
    </row>
    <row r="143" spans="52:53" x14ac:dyDescent="0.25">
      <c r="AZ143" s="295"/>
      <c r="BA143" s="296"/>
    </row>
    <row r="144" spans="52:53" x14ac:dyDescent="0.25">
      <c r="AZ144" s="295"/>
      <c r="BA144" s="296"/>
    </row>
    <row r="145" spans="52:53" x14ac:dyDescent="0.25">
      <c r="AZ145" s="295"/>
      <c r="BA145" s="296"/>
    </row>
    <row r="146" spans="52:53" x14ac:dyDescent="0.25">
      <c r="AZ146" s="295"/>
      <c r="BA146" s="296"/>
    </row>
    <row r="147" spans="52:53" x14ac:dyDescent="0.25">
      <c r="AZ147" s="295"/>
      <c r="BA147" s="296"/>
    </row>
    <row r="148" spans="52:53" x14ac:dyDescent="0.25">
      <c r="AZ148" s="295"/>
      <c r="BA148" s="296"/>
    </row>
    <row r="149" spans="52:53" x14ac:dyDescent="0.25">
      <c r="AZ149" s="295"/>
      <c r="BA149" s="296"/>
    </row>
    <row r="150" spans="52:53" x14ac:dyDescent="0.25">
      <c r="AZ150" s="295"/>
      <c r="BA150" s="296"/>
    </row>
    <row r="151" spans="52:53" x14ac:dyDescent="0.25">
      <c r="AZ151" s="295"/>
      <c r="BA151" s="296"/>
    </row>
    <row r="152" spans="52:53" x14ac:dyDescent="0.25">
      <c r="AZ152" s="295"/>
      <c r="BA152" s="296"/>
    </row>
    <row r="153" spans="52:53" x14ac:dyDescent="0.25">
      <c r="AZ153" s="295"/>
      <c r="BA153" s="296"/>
    </row>
    <row r="154" spans="52:53" x14ac:dyDescent="0.25">
      <c r="AZ154" s="295"/>
      <c r="BA154" s="296"/>
    </row>
    <row r="155" spans="52:53" x14ac:dyDescent="0.25">
      <c r="AZ155" s="295"/>
      <c r="BA155" s="296"/>
    </row>
    <row r="156" spans="52:53" x14ac:dyDescent="0.25">
      <c r="AZ156" s="295"/>
      <c r="BA156" s="296"/>
    </row>
    <row r="157" spans="52:53" x14ac:dyDescent="0.25">
      <c r="AZ157" s="295"/>
      <c r="BA157" s="296"/>
    </row>
    <row r="158" spans="52:53" x14ac:dyDescent="0.25">
      <c r="AZ158" s="295"/>
      <c r="BA158" s="296"/>
    </row>
    <row r="159" spans="52:53" x14ac:dyDescent="0.25">
      <c r="AZ159" s="295"/>
      <c r="BA159" s="296"/>
    </row>
    <row r="160" spans="52:53" x14ac:dyDescent="0.25">
      <c r="AZ160" s="295"/>
      <c r="BA160" s="296"/>
    </row>
    <row r="161" spans="52:53" x14ac:dyDescent="0.25">
      <c r="AZ161" s="295"/>
      <c r="BA161" s="296"/>
    </row>
    <row r="162" spans="52:53" x14ac:dyDescent="0.25">
      <c r="AZ162" s="295"/>
      <c r="BA162" s="296"/>
    </row>
    <row r="163" spans="52:53" x14ac:dyDescent="0.25">
      <c r="AZ163" s="295"/>
      <c r="BA163" s="296"/>
    </row>
    <row r="164" spans="52:53" x14ac:dyDescent="0.25">
      <c r="AZ164" s="295"/>
      <c r="BA164" s="296"/>
    </row>
    <row r="165" spans="52:53" x14ac:dyDescent="0.25">
      <c r="AZ165" s="295"/>
      <c r="BA165" s="296"/>
    </row>
    <row r="166" spans="52:53" x14ac:dyDescent="0.25">
      <c r="AZ166" s="295"/>
      <c r="BA166" s="296"/>
    </row>
    <row r="167" spans="52:53" x14ac:dyDescent="0.25">
      <c r="AZ167" s="295"/>
      <c r="BA167" s="296"/>
    </row>
    <row r="168" spans="52:53" x14ac:dyDescent="0.25">
      <c r="AZ168" s="295"/>
      <c r="BA168" s="296"/>
    </row>
    <row r="169" spans="52:53" x14ac:dyDescent="0.25">
      <c r="AZ169" s="295"/>
      <c r="BA169" s="296"/>
    </row>
    <row r="170" spans="52:53" x14ac:dyDescent="0.25">
      <c r="AZ170" s="295"/>
      <c r="BA170" s="296"/>
    </row>
    <row r="171" spans="52:53" x14ac:dyDescent="0.25">
      <c r="AZ171" s="295"/>
      <c r="BA171" s="296"/>
    </row>
    <row r="172" spans="52:53" x14ac:dyDescent="0.25">
      <c r="AZ172" s="295"/>
      <c r="BA172" s="296"/>
    </row>
    <row r="173" spans="52:53" x14ac:dyDescent="0.25">
      <c r="AZ173" s="295"/>
      <c r="BA173" s="296"/>
    </row>
    <row r="174" spans="52:53" x14ac:dyDescent="0.25">
      <c r="AZ174" s="295"/>
      <c r="BA174" s="296"/>
    </row>
    <row r="175" spans="52:53" x14ac:dyDescent="0.25">
      <c r="AZ175" s="295"/>
      <c r="BA175" s="296"/>
    </row>
    <row r="176" spans="52:53" x14ac:dyDescent="0.25">
      <c r="AZ176" s="295"/>
      <c r="BA176" s="296"/>
    </row>
    <row r="177" spans="52:53" x14ac:dyDescent="0.25">
      <c r="AZ177" s="295"/>
      <c r="BA177" s="296"/>
    </row>
    <row r="178" spans="52:53" x14ac:dyDescent="0.25">
      <c r="AZ178" s="295"/>
      <c r="BA178" s="296"/>
    </row>
    <row r="179" spans="52:53" x14ac:dyDescent="0.25">
      <c r="AZ179" s="295"/>
      <c r="BA179" s="296"/>
    </row>
    <row r="180" spans="52:53" x14ac:dyDescent="0.25">
      <c r="AZ180" s="295"/>
      <c r="BA180" s="296"/>
    </row>
    <row r="181" spans="52:53" x14ac:dyDescent="0.25">
      <c r="AZ181" s="295"/>
      <c r="BA181" s="296"/>
    </row>
    <row r="182" spans="52:53" x14ac:dyDescent="0.25">
      <c r="AZ182" s="295"/>
      <c r="BA182" s="296"/>
    </row>
    <row r="183" spans="52:53" x14ac:dyDescent="0.25">
      <c r="AZ183" s="295"/>
      <c r="BA183" s="296"/>
    </row>
    <row r="184" spans="52:53" x14ac:dyDescent="0.25">
      <c r="AZ184" s="295"/>
      <c r="BA184" s="296"/>
    </row>
    <row r="185" spans="52:53" x14ac:dyDescent="0.25">
      <c r="AZ185" s="295"/>
      <c r="BA185" s="296"/>
    </row>
    <row r="186" spans="52:53" x14ac:dyDescent="0.25">
      <c r="AZ186" s="295"/>
      <c r="BA186" s="296"/>
    </row>
    <row r="187" spans="52:53" x14ac:dyDescent="0.25">
      <c r="AZ187" s="295"/>
      <c r="BA187" s="296"/>
    </row>
    <row r="188" spans="52:53" x14ac:dyDescent="0.25">
      <c r="AZ188" s="295"/>
      <c r="BA188" s="296"/>
    </row>
    <row r="189" spans="52:53" x14ac:dyDescent="0.25">
      <c r="AZ189" s="295"/>
      <c r="BA189" s="296"/>
    </row>
    <row r="190" spans="52:53" x14ac:dyDescent="0.25">
      <c r="AZ190" s="295"/>
      <c r="BA190" s="296"/>
    </row>
    <row r="191" spans="52:53" x14ac:dyDescent="0.25">
      <c r="AZ191" s="295"/>
      <c r="BA191" s="296"/>
    </row>
    <row r="192" spans="52:53" x14ac:dyDescent="0.25">
      <c r="AZ192" s="295"/>
      <c r="BA192" s="296"/>
    </row>
    <row r="193" spans="52:53" x14ac:dyDescent="0.25">
      <c r="AZ193" s="295"/>
      <c r="BA193" s="296"/>
    </row>
    <row r="194" spans="52:53" x14ac:dyDescent="0.25">
      <c r="AZ194" s="295"/>
      <c r="BA194" s="296"/>
    </row>
    <row r="195" spans="52:53" x14ac:dyDescent="0.25">
      <c r="AZ195" s="295"/>
      <c r="BA195" s="296"/>
    </row>
    <row r="196" spans="52:53" x14ac:dyDescent="0.25">
      <c r="AZ196" s="295"/>
      <c r="BA196" s="296"/>
    </row>
    <row r="197" spans="52:53" x14ac:dyDescent="0.25">
      <c r="AZ197" s="295"/>
      <c r="BA197" s="296"/>
    </row>
    <row r="198" spans="52:53" x14ac:dyDescent="0.25">
      <c r="AZ198" s="295"/>
      <c r="BA198" s="296"/>
    </row>
    <row r="199" spans="52:53" x14ac:dyDescent="0.25">
      <c r="AZ199" s="295"/>
      <c r="BA199" s="296"/>
    </row>
    <row r="200" spans="52:53" x14ac:dyDescent="0.25">
      <c r="AZ200" s="295"/>
      <c r="BA200" s="296"/>
    </row>
    <row r="201" spans="52:53" x14ac:dyDescent="0.25">
      <c r="AZ201" s="295"/>
      <c r="BA201" s="296"/>
    </row>
    <row r="202" spans="52:53" x14ac:dyDescent="0.25">
      <c r="AZ202" s="295"/>
      <c r="BA202" s="296"/>
    </row>
    <row r="203" spans="52:53" x14ac:dyDescent="0.25">
      <c r="AZ203" s="295"/>
      <c r="BA203" s="296"/>
    </row>
    <row r="204" spans="52:53" x14ac:dyDescent="0.25">
      <c r="AZ204" s="295"/>
      <c r="BA204" s="296"/>
    </row>
    <row r="205" spans="52:53" x14ac:dyDescent="0.25">
      <c r="AZ205" s="295"/>
      <c r="BA205" s="296"/>
    </row>
    <row r="206" spans="52:53" x14ac:dyDescent="0.25">
      <c r="AZ206" s="295"/>
      <c r="BA206" s="296"/>
    </row>
    <row r="207" spans="52:53" x14ac:dyDescent="0.25">
      <c r="AZ207" s="295"/>
      <c r="BA207" s="296"/>
    </row>
    <row r="208" spans="52:53" x14ac:dyDescent="0.25">
      <c r="AZ208" s="295"/>
      <c r="BA208" s="296"/>
    </row>
    <row r="209" spans="52:53" x14ac:dyDescent="0.25">
      <c r="AZ209" s="295"/>
      <c r="BA209" s="296"/>
    </row>
    <row r="210" spans="52:53" x14ac:dyDescent="0.25">
      <c r="AZ210" s="295"/>
      <c r="BA210" s="296"/>
    </row>
    <row r="211" spans="52:53" x14ac:dyDescent="0.25">
      <c r="AZ211" s="295"/>
      <c r="BA211" s="296"/>
    </row>
    <row r="212" spans="52:53" x14ac:dyDescent="0.25">
      <c r="AZ212" s="295"/>
      <c r="BA212" s="296"/>
    </row>
    <row r="213" spans="52:53" x14ac:dyDescent="0.25">
      <c r="AZ213" s="295"/>
      <c r="BA213" s="296"/>
    </row>
    <row r="214" spans="52:53" x14ac:dyDescent="0.25">
      <c r="AZ214" s="295"/>
      <c r="BA214" s="296"/>
    </row>
    <row r="215" spans="52:53" x14ac:dyDescent="0.25">
      <c r="AZ215" s="295"/>
      <c r="BA215" s="296"/>
    </row>
    <row r="216" spans="52:53" x14ac:dyDescent="0.25">
      <c r="AZ216" s="295"/>
      <c r="BA216" s="296"/>
    </row>
    <row r="217" spans="52:53" x14ac:dyDescent="0.25">
      <c r="AZ217" s="295"/>
      <c r="BA217" s="296"/>
    </row>
    <row r="218" spans="52:53" x14ac:dyDescent="0.25">
      <c r="AZ218" s="295"/>
      <c r="BA218" s="296"/>
    </row>
    <row r="219" spans="52:53" x14ac:dyDescent="0.25">
      <c r="AZ219" s="295"/>
      <c r="BA219" s="296"/>
    </row>
    <row r="220" spans="52:53" x14ac:dyDescent="0.25">
      <c r="AZ220" s="295"/>
      <c r="BA220" s="296"/>
    </row>
    <row r="221" spans="52:53" x14ac:dyDescent="0.25">
      <c r="AZ221" s="295"/>
      <c r="BA221" s="296"/>
    </row>
    <row r="222" spans="52:53" x14ac:dyDescent="0.25">
      <c r="AZ222" s="295"/>
      <c r="BA222" s="296"/>
    </row>
    <row r="223" spans="52:53" x14ac:dyDescent="0.25">
      <c r="AZ223" s="295"/>
      <c r="BA223" s="296"/>
    </row>
    <row r="224" spans="52:53" x14ac:dyDescent="0.25">
      <c r="AZ224" s="295"/>
      <c r="BA224" s="296"/>
    </row>
    <row r="225" spans="52:53" x14ac:dyDescent="0.25">
      <c r="AZ225" s="295"/>
      <c r="BA225" s="296"/>
    </row>
    <row r="226" spans="52:53" x14ac:dyDescent="0.25">
      <c r="AZ226" s="295"/>
      <c r="BA226" s="296"/>
    </row>
    <row r="227" spans="52:53" x14ac:dyDescent="0.25">
      <c r="AZ227" s="295"/>
      <c r="BA227" s="296"/>
    </row>
    <row r="228" spans="52:53" x14ac:dyDescent="0.25">
      <c r="AZ228" s="295"/>
      <c r="BA228" s="296"/>
    </row>
    <row r="229" spans="52:53" x14ac:dyDescent="0.25">
      <c r="AZ229" s="295"/>
      <c r="BA229" s="296"/>
    </row>
    <row r="230" spans="52:53" x14ac:dyDescent="0.25">
      <c r="AZ230" s="295"/>
      <c r="BA230" s="296"/>
    </row>
    <row r="231" spans="52:53" x14ac:dyDescent="0.25">
      <c r="AZ231" s="295"/>
      <c r="BA231" s="296"/>
    </row>
    <row r="232" spans="52:53" x14ac:dyDescent="0.25">
      <c r="AZ232" s="295"/>
      <c r="BA232" s="296"/>
    </row>
    <row r="233" spans="52:53" x14ac:dyDescent="0.25">
      <c r="AZ233" s="295"/>
      <c r="BA233" s="296"/>
    </row>
    <row r="234" spans="52:53" x14ac:dyDescent="0.25">
      <c r="AZ234" s="295"/>
      <c r="BA234" s="296"/>
    </row>
    <row r="235" spans="52:53" x14ac:dyDescent="0.25">
      <c r="AZ235" s="295"/>
      <c r="BA235" s="296"/>
    </row>
    <row r="236" spans="52:53" x14ac:dyDescent="0.25">
      <c r="AZ236" s="295"/>
      <c r="BA236" s="296"/>
    </row>
    <row r="237" spans="52:53" x14ac:dyDescent="0.25">
      <c r="AZ237" s="295"/>
      <c r="BA237" s="296"/>
    </row>
    <row r="238" spans="52:53" x14ac:dyDescent="0.25">
      <c r="AZ238" s="295"/>
      <c r="BA238" s="296"/>
    </row>
    <row r="239" spans="52:53" x14ac:dyDescent="0.25">
      <c r="AZ239" s="295"/>
      <c r="BA239" s="296"/>
    </row>
    <row r="240" spans="52:53" x14ac:dyDescent="0.25">
      <c r="AZ240" s="295"/>
      <c r="BA240" s="296"/>
    </row>
    <row r="241" spans="52:53" x14ac:dyDescent="0.25">
      <c r="AZ241" s="295"/>
      <c r="BA241" s="296"/>
    </row>
    <row r="242" spans="52:53" x14ac:dyDescent="0.25">
      <c r="AZ242" s="295"/>
      <c r="BA242" s="296"/>
    </row>
    <row r="243" spans="52:53" x14ac:dyDescent="0.25">
      <c r="AZ243" s="295"/>
      <c r="BA243" s="296"/>
    </row>
    <row r="244" spans="52:53" x14ac:dyDescent="0.25">
      <c r="AZ244" s="295"/>
      <c r="BA244" s="296"/>
    </row>
    <row r="245" spans="52:53" x14ac:dyDescent="0.25">
      <c r="AZ245" s="295"/>
      <c r="BA245" s="296"/>
    </row>
    <row r="246" spans="52:53" x14ac:dyDescent="0.25">
      <c r="AZ246" s="295"/>
      <c r="BA246" s="296"/>
    </row>
    <row r="247" spans="52:53" x14ac:dyDescent="0.25">
      <c r="AZ247" s="295"/>
      <c r="BA247" s="296"/>
    </row>
    <row r="248" spans="52:53" x14ac:dyDescent="0.25">
      <c r="AZ248" s="295"/>
      <c r="BA248" s="296"/>
    </row>
    <row r="249" spans="52:53" x14ac:dyDescent="0.25">
      <c r="AZ249" s="295"/>
      <c r="BA249" s="296"/>
    </row>
    <row r="250" spans="52:53" x14ac:dyDescent="0.25">
      <c r="AZ250" s="295"/>
      <c r="BA250" s="296"/>
    </row>
    <row r="251" spans="52:53" x14ac:dyDescent="0.25">
      <c r="AZ251" s="295"/>
      <c r="BA251" s="296"/>
    </row>
    <row r="252" spans="52:53" x14ac:dyDescent="0.25">
      <c r="AZ252" s="295"/>
      <c r="BA252" s="296"/>
    </row>
    <row r="253" spans="52:53" x14ac:dyDescent="0.25">
      <c r="AZ253" s="295"/>
      <c r="BA253" s="296"/>
    </row>
    <row r="254" spans="52:53" x14ac:dyDescent="0.25">
      <c r="AZ254" s="295"/>
      <c r="BA254" s="296"/>
    </row>
    <row r="255" spans="52:53" x14ac:dyDescent="0.25">
      <c r="AZ255" s="295"/>
      <c r="BA255" s="296"/>
    </row>
    <row r="256" spans="52:53" x14ac:dyDescent="0.25">
      <c r="AZ256" s="295"/>
      <c r="BA256" s="296"/>
    </row>
    <row r="257" spans="52:53" x14ac:dyDescent="0.25">
      <c r="AZ257" s="295"/>
      <c r="BA257" s="296"/>
    </row>
    <row r="258" spans="52:53" x14ac:dyDescent="0.25">
      <c r="AZ258" s="295"/>
      <c r="BA258" s="296"/>
    </row>
    <row r="259" spans="52:53" x14ac:dyDescent="0.25">
      <c r="AZ259" s="295"/>
      <c r="BA259" s="296"/>
    </row>
    <row r="260" spans="52:53" x14ac:dyDescent="0.25">
      <c r="AZ260" s="295"/>
      <c r="BA260" s="296"/>
    </row>
    <row r="261" spans="52:53" x14ac:dyDescent="0.25">
      <c r="AZ261" s="295"/>
      <c r="BA261" s="296"/>
    </row>
    <row r="262" spans="52:53" x14ac:dyDescent="0.25">
      <c r="AZ262" s="295"/>
      <c r="BA262" s="296"/>
    </row>
    <row r="263" spans="52:53" x14ac:dyDescent="0.25">
      <c r="AZ263" s="295"/>
      <c r="BA263" s="296"/>
    </row>
    <row r="264" spans="52:53" x14ac:dyDescent="0.25">
      <c r="AZ264" s="295"/>
      <c r="BA264" s="296"/>
    </row>
    <row r="265" spans="52:53" x14ac:dyDescent="0.25">
      <c r="AZ265" s="295"/>
      <c r="BA265" s="296"/>
    </row>
    <row r="266" spans="52:53" x14ac:dyDescent="0.25">
      <c r="AZ266" s="295"/>
      <c r="BA266" s="296"/>
    </row>
    <row r="267" spans="52:53" x14ac:dyDescent="0.25">
      <c r="AZ267" s="295"/>
      <c r="BA267" s="296"/>
    </row>
    <row r="268" spans="52:53" x14ac:dyDescent="0.25">
      <c r="AZ268" s="295"/>
      <c r="BA268" s="296"/>
    </row>
    <row r="269" spans="52:53" x14ac:dyDescent="0.25">
      <c r="AZ269" s="295"/>
      <c r="BA269" s="296"/>
    </row>
    <row r="270" spans="52:53" x14ac:dyDescent="0.25">
      <c r="AZ270" s="295"/>
      <c r="BA270" s="296"/>
    </row>
    <row r="271" spans="52:53" x14ac:dyDescent="0.25">
      <c r="AZ271" s="295"/>
      <c r="BA271" s="296"/>
    </row>
    <row r="272" spans="52:53" x14ac:dyDescent="0.25">
      <c r="AZ272" s="295"/>
      <c r="BA272" s="296"/>
    </row>
    <row r="273" spans="52:53" x14ac:dyDescent="0.25">
      <c r="AZ273" s="295"/>
      <c r="BA273" s="296"/>
    </row>
    <row r="274" spans="52:53" x14ac:dyDescent="0.25">
      <c r="AZ274" s="295"/>
      <c r="BA274" s="296"/>
    </row>
    <row r="275" spans="52:53" x14ac:dyDescent="0.25">
      <c r="AZ275" s="295"/>
      <c r="BA275" s="296"/>
    </row>
    <row r="276" spans="52:53" x14ac:dyDescent="0.25">
      <c r="AZ276" s="295"/>
      <c r="BA276" s="296"/>
    </row>
    <row r="277" spans="52:53" x14ac:dyDescent="0.25">
      <c r="AZ277" s="295"/>
      <c r="BA277" s="296"/>
    </row>
    <row r="278" spans="52:53" x14ac:dyDescent="0.25">
      <c r="AZ278" s="295"/>
      <c r="BA278" s="296"/>
    </row>
    <row r="279" spans="52:53" x14ac:dyDescent="0.25">
      <c r="AZ279" s="295"/>
      <c r="BA279" s="296"/>
    </row>
    <row r="280" spans="52:53" x14ac:dyDescent="0.25">
      <c r="AZ280" s="295"/>
      <c r="BA280" s="296"/>
    </row>
    <row r="281" spans="52:53" x14ac:dyDescent="0.25">
      <c r="AZ281" s="295"/>
      <c r="BA281" s="296"/>
    </row>
    <row r="282" spans="52:53" x14ac:dyDescent="0.25">
      <c r="AZ282" s="295"/>
      <c r="BA282" s="296"/>
    </row>
    <row r="283" spans="52:53" x14ac:dyDescent="0.25">
      <c r="AZ283" s="295"/>
      <c r="BA283" s="296"/>
    </row>
    <row r="284" spans="52:53" x14ac:dyDescent="0.25">
      <c r="AZ284" s="295"/>
      <c r="BA284" s="296"/>
    </row>
    <row r="285" spans="52:53" x14ac:dyDescent="0.25">
      <c r="AZ285" s="295"/>
      <c r="BA285" s="296"/>
    </row>
    <row r="286" spans="52:53" x14ac:dyDescent="0.25">
      <c r="AZ286" s="295"/>
      <c r="BA286" s="296"/>
    </row>
    <row r="287" spans="52:53" x14ac:dyDescent="0.25">
      <c r="AZ287" s="295"/>
      <c r="BA287" s="296"/>
    </row>
    <row r="288" spans="52:53" x14ac:dyDescent="0.25">
      <c r="AZ288" s="295"/>
      <c r="BA288" s="296"/>
    </row>
    <row r="289" spans="52:53" x14ac:dyDescent="0.25">
      <c r="AZ289" s="295"/>
      <c r="BA289" s="296"/>
    </row>
    <row r="290" spans="52:53" x14ac:dyDescent="0.25">
      <c r="AZ290" s="295"/>
      <c r="BA290" s="296"/>
    </row>
    <row r="291" spans="52:53" x14ac:dyDescent="0.25">
      <c r="AZ291" s="295"/>
      <c r="BA291" s="296"/>
    </row>
    <row r="292" spans="52:53" x14ac:dyDescent="0.25">
      <c r="AZ292" s="295"/>
      <c r="BA292" s="296"/>
    </row>
    <row r="293" spans="52:53" x14ac:dyDescent="0.25">
      <c r="AZ293" s="295"/>
      <c r="BA293" s="296"/>
    </row>
    <row r="294" spans="52:53" x14ac:dyDescent="0.25">
      <c r="AZ294" s="295"/>
      <c r="BA294" s="296"/>
    </row>
    <row r="295" spans="52:53" x14ac:dyDescent="0.25">
      <c r="AZ295" s="295"/>
      <c r="BA295" s="296"/>
    </row>
    <row r="296" spans="52:53" x14ac:dyDescent="0.25">
      <c r="AZ296" s="295"/>
      <c r="BA296" s="296"/>
    </row>
    <row r="297" spans="52:53" x14ac:dyDescent="0.25">
      <c r="AZ297" s="295"/>
      <c r="BA297" s="296"/>
    </row>
    <row r="298" spans="52:53" x14ac:dyDescent="0.25">
      <c r="AZ298" s="295"/>
      <c r="BA298" s="296"/>
    </row>
    <row r="299" spans="52:53" x14ac:dyDescent="0.25">
      <c r="AZ299" s="295"/>
      <c r="BA299" s="296"/>
    </row>
    <row r="300" spans="52:53" x14ac:dyDescent="0.25">
      <c r="AZ300" s="295"/>
      <c r="BA300" s="296"/>
    </row>
    <row r="301" spans="52:53" x14ac:dyDescent="0.25">
      <c r="AZ301" s="295"/>
      <c r="BA301" s="296"/>
    </row>
    <row r="302" spans="52:53" x14ac:dyDescent="0.25">
      <c r="AZ302" s="295"/>
      <c r="BA302" s="296"/>
    </row>
    <row r="303" spans="52:53" x14ac:dyDescent="0.25">
      <c r="AZ303" s="295"/>
      <c r="BA303" s="296"/>
    </row>
    <row r="304" spans="52:53" x14ac:dyDescent="0.25">
      <c r="AZ304" s="295"/>
      <c r="BA304" s="296"/>
    </row>
    <row r="305" spans="52:53" x14ac:dyDescent="0.25">
      <c r="AZ305" s="295"/>
      <c r="BA305" s="296"/>
    </row>
    <row r="306" spans="52:53" x14ac:dyDescent="0.25">
      <c r="AZ306" s="295"/>
      <c r="BA306" s="296"/>
    </row>
    <row r="307" spans="52:53" x14ac:dyDescent="0.25">
      <c r="AZ307" s="295"/>
      <c r="BA307" s="296"/>
    </row>
    <row r="308" spans="52:53" x14ac:dyDescent="0.25">
      <c r="AZ308" s="295"/>
      <c r="BA308" s="296"/>
    </row>
    <row r="309" spans="52:53" x14ac:dyDescent="0.25">
      <c r="AZ309" s="295"/>
      <c r="BA309" s="296"/>
    </row>
    <row r="310" spans="52:53" x14ac:dyDescent="0.25">
      <c r="AZ310" s="295"/>
      <c r="BA310" s="296"/>
    </row>
    <row r="311" spans="52:53" x14ac:dyDescent="0.25">
      <c r="AZ311" s="295"/>
      <c r="BA311" s="296"/>
    </row>
    <row r="312" spans="52:53" x14ac:dyDescent="0.25">
      <c r="AZ312" s="295"/>
      <c r="BA312" s="296"/>
    </row>
    <row r="313" spans="52:53" x14ac:dyDescent="0.25">
      <c r="AZ313" s="295"/>
      <c r="BA313" s="296"/>
    </row>
    <row r="314" spans="52:53" x14ac:dyDescent="0.25">
      <c r="AZ314" s="295"/>
      <c r="BA314" s="296"/>
    </row>
    <row r="315" spans="52:53" x14ac:dyDescent="0.25">
      <c r="AZ315" s="295"/>
      <c r="BA315" s="296"/>
    </row>
    <row r="316" spans="52:53" x14ac:dyDescent="0.25">
      <c r="AZ316" s="295"/>
      <c r="BA316" s="296"/>
    </row>
    <row r="317" spans="52:53" x14ac:dyDescent="0.25">
      <c r="AZ317" s="295"/>
      <c r="BA317" s="296"/>
    </row>
    <row r="318" spans="52:53" x14ac:dyDescent="0.25">
      <c r="AZ318" s="295"/>
      <c r="BA318" s="296"/>
    </row>
    <row r="319" spans="52:53" x14ac:dyDescent="0.25">
      <c r="AZ319" s="295"/>
      <c r="BA319" s="296"/>
    </row>
    <row r="320" spans="52:53" x14ac:dyDescent="0.25">
      <c r="AZ320" s="295"/>
      <c r="BA320" s="296"/>
    </row>
    <row r="321" spans="52:53" x14ac:dyDescent="0.25">
      <c r="AZ321" s="295"/>
      <c r="BA321" s="296"/>
    </row>
    <row r="322" spans="52:53" x14ac:dyDescent="0.25">
      <c r="AZ322" s="295"/>
      <c r="BA322" s="296"/>
    </row>
    <row r="323" spans="52:53" x14ac:dyDescent="0.25">
      <c r="AZ323" s="295"/>
      <c r="BA323" s="296"/>
    </row>
    <row r="324" spans="52:53" x14ac:dyDescent="0.25">
      <c r="AZ324" s="295"/>
      <c r="BA324" s="296"/>
    </row>
    <row r="325" spans="52:53" x14ac:dyDescent="0.25">
      <c r="AZ325" s="295"/>
      <c r="BA325" s="296"/>
    </row>
    <row r="326" spans="52:53" x14ac:dyDescent="0.25">
      <c r="AZ326" s="295"/>
      <c r="BA326" s="296"/>
    </row>
    <row r="327" spans="52:53" x14ac:dyDescent="0.25">
      <c r="AZ327" s="295"/>
      <c r="BA327" s="296"/>
    </row>
    <row r="328" spans="52:53" x14ac:dyDescent="0.25">
      <c r="AZ328" s="295"/>
      <c r="BA328" s="296"/>
    </row>
    <row r="329" spans="52:53" x14ac:dyDescent="0.25">
      <c r="AZ329" s="295"/>
      <c r="BA329" s="296"/>
    </row>
    <row r="330" spans="52:53" x14ac:dyDescent="0.25">
      <c r="AZ330" s="295"/>
      <c r="BA330" s="296"/>
    </row>
    <row r="331" spans="52:53" x14ac:dyDescent="0.25">
      <c r="AZ331" s="295"/>
      <c r="BA331" s="296"/>
    </row>
    <row r="332" spans="52:53" x14ac:dyDescent="0.25">
      <c r="AZ332" s="295"/>
      <c r="BA332" s="296"/>
    </row>
    <row r="333" spans="52:53" x14ac:dyDescent="0.25">
      <c r="AZ333" s="295"/>
      <c r="BA333" s="296"/>
    </row>
    <row r="334" spans="52:53" x14ac:dyDescent="0.25">
      <c r="AZ334" s="295"/>
      <c r="BA334" s="296"/>
    </row>
    <row r="335" spans="52:53" x14ac:dyDescent="0.25">
      <c r="AZ335" s="295"/>
      <c r="BA335" s="296"/>
    </row>
    <row r="336" spans="52:53" x14ac:dyDescent="0.25">
      <c r="AZ336" s="295"/>
      <c r="BA336" s="296"/>
    </row>
    <row r="337" spans="52:53" x14ac:dyDescent="0.25">
      <c r="AZ337" s="295"/>
      <c r="BA337" s="296"/>
    </row>
    <row r="338" spans="52:53" x14ac:dyDescent="0.25">
      <c r="AZ338" s="295"/>
      <c r="BA338" s="296"/>
    </row>
    <row r="339" spans="52:53" x14ac:dyDescent="0.25">
      <c r="AZ339" s="295"/>
      <c r="BA339" s="296"/>
    </row>
    <row r="340" spans="52:53" x14ac:dyDescent="0.25">
      <c r="AZ340" s="295"/>
      <c r="BA340" s="296"/>
    </row>
    <row r="341" spans="52:53" x14ac:dyDescent="0.25">
      <c r="AZ341" s="295"/>
      <c r="BA341" s="296"/>
    </row>
    <row r="342" spans="52:53" x14ac:dyDescent="0.25">
      <c r="AZ342" s="295"/>
      <c r="BA342" s="296"/>
    </row>
    <row r="343" spans="52:53" x14ac:dyDescent="0.25">
      <c r="AZ343" s="295"/>
      <c r="BA343" s="296"/>
    </row>
    <row r="344" spans="52:53" x14ac:dyDescent="0.25">
      <c r="AZ344" s="295"/>
      <c r="BA344" s="296"/>
    </row>
    <row r="345" spans="52:53" x14ac:dyDescent="0.25">
      <c r="AZ345" s="295"/>
      <c r="BA345" s="296"/>
    </row>
    <row r="346" spans="52:53" x14ac:dyDescent="0.25">
      <c r="AZ346" s="295"/>
      <c r="BA346" s="296"/>
    </row>
    <row r="347" spans="52:53" x14ac:dyDescent="0.25">
      <c r="AZ347" s="295"/>
      <c r="BA347" s="296"/>
    </row>
    <row r="348" spans="52:53" x14ac:dyDescent="0.25">
      <c r="AZ348" s="295"/>
      <c r="BA348" s="296"/>
    </row>
    <row r="349" spans="52:53" x14ac:dyDescent="0.25">
      <c r="AZ349" s="295"/>
      <c r="BA349" s="296"/>
    </row>
    <row r="350" spans="52:53" x14ac:dyDescent="0.25">
      <c r="AZ350" s="295"/>
      <c r="BA350" s="296"/>
    </row>
    <row r="351" spans="52:53" x14ac:dyDescent="0.25">
      <c r="AZ351" s="295"/>
      <c r="BA351" s="296"/>
    </row>
    <row r="352" spans="52:53" x14ac:dyDescent="0.25">
      <c r="AZ352" s="295"/>
      <c r="BA352" s="296"/>
    </row>
    <row r="353" spans="52:53" x14ac:dyDescent="0.25">
      <c r="AZ353" s="295"/>
      <c r="BA353" s="296"/>
    </row>
    <row r="354" spans="52:53" x14ac:dyDescent="0.25">
      <c r="AZ354" s="295"/>
      <c r="BA354" s="296"/>
    </row>
    <row r="355" spans="52:53" x14ac:dyDescent="0.25">
      <c r="AZ355" s="295"/>
      <c r="BA355" s="296"/>
    </row>
    <row r="356" spans="52:53" x14ac:dyDescent="0.25">
      <c r="AZ356" s="295"/>
      <c r="BA356" s="296"/>
    </row>
    <row r="357" spans="52:53" x14ac:dyDescent="0.25">
      <c r="AZ357" s="295"/>
      <c r="BA357" s="296"/>
    </row>
    <row r="358" spans="52:53" x14ac:dyDescent="0.25">
      <c r="AZ358" s="295"/>
      <c r="BA358" s="296"/>
    </row>
    <row r="359" spans="52:53" x14ac:dyDescent="0.25">
      <c r="AZ359" s="295"/>
      <c r="BA359" s="296"/>
    </row>
    <row r="360" spans="52:53" x14ac:dyDescent="0.25">
      <c r="AZ360" s="295"/>
      <c r="BA360" s="296"/>
    </row>
    <row r="361" spans="52:53" x14ac:dyDescent="0.25">
      <c r="AZ361" s="295"/>
      <c r="BA361" s="296"/>
    </row>
    <row r="362" spans="52:53" x14ac:dyDescent="0.25">
      <c r="AZ362" s="295"/>
      <c r="BA362" s="296"/>
    </row>
    <row r="363" spans="52:53" x14ac:dyDescent="0.25">
      <c r="AZ363" s="295"/>
      <c r="BA363" s="296"/>
    </row>
    <row r="364" spans="52:53" x14ac:dyDescent="0.25">
      <c r="AZ364" s="295"/>
      <c r="BA364" s="296"/>
    </row>
    <row r="365" spans="52:53" x14ac:dyDescent="0.25">
      <c r="AZ365" s="295"/>
      <c r="BA365" s="296"/>
    </row>
    <row r="366" spans="52:53" x14ac:dyDescent="0.25">
      <c r="AZ366" s="295"/>
      <c r="BA366" s="296"/>
    </row>
    <row r="367" spans="52:53" x14ac:dyDescent="0.25">
      <c r="AZ367" s="295"/>
      <c r="BA367" s="296"/>
    </row>
    <row r="368" spans="52:53" x14ac:dyDescent="0.25">
      <c r="AZ368" s="295"/>
      <c r="BA368" s="296"/>
    </row>
    <row r="369" spans="52:53" x14ac:dyDescent="0.25">
      <c r="AZ369" s="295"/>
      <c r="BA369" s="296"/>
    </row>
    <row r="370" spans="52:53" x14ac:dyDescent="0.25">
      <c r="AZ370" s="295"/>
      <c r="BA370" s="296"/>
    </row>
    <row r="371" spans="52:53" x14ac:dyDescent="0.25">
      <c r="AZ371" s="295"/>
      <c r="BA371" s="296"/>
    </row>
    <row r="372" spans="52:53" x14ac:dyDescent="0.25">
      <c r="AZ372" s="295"/>
      <c r="BA372" s="296"/>
    </row>
    <row r="373" spans="52:53" x14ac:dyDescent="0.25">
      <c r="AZ373" s="295"/>
      <c r="BA373" s="296"/>
    </row>
    <row r="374" spans="52:53" x14ac:dyDescent="0.25">
      <c r="AZ374" s="295"/>
      <c r="BA374" s="296"/>
    </row>
    <row r="375" spans="52:53" x14ac:dyDescent="0.25">
      <c r="AZ375" s="295"/>
      <c r="BA375" s="296"/>
    </row>
    <row r="376" spans="52:53" x14ac:dyDescent="0.25">
      <c r="AZ376" s="295"/>
      <c r="BA376" s="296"/>
    </row>
    <row r="377" spans="52:53" x14ac:dyDescent="0.25">
      <c r="AZ377" s="295"/>
      <c r="BA377" s="296"/>
    </row>
    <row r="378" spans="52:53" x14ac:dyDescent="0.25">
      <c r="AZ378" s="295"/>
      <c r="BA378" s="296"/>
    </row>
    <row r="379" spans="52:53" x14ac:dyDescent="0.25">
      <c r="AZ379" s="295"/>
      <c r="BA379" s="296"/>
    </row>
    <row r="380" spans="52:53" x14ac:dyDescent="0.25">
      <c r="AZ380" s="295"/>
      <c r="BA380" s="296"/>
    </row>
    <row r="381" spans="52:53" x14ac:dyDescent="0.25">
      <c r="AZ381" s="295"/>
      <c r="BA381" s="296"/>
    </row>
    <row r="382" spans="52:53" x14ac:dyDescent="0.25">
      <c r="AZ382" s="295"/>
      <c r="BA382" s="296"/>
    </row>
    <row r="383" spans="52:53" x14ac:dyDescent="0.25">
      <c r="AZ383" s="295"/>
      <c r="BA383" s="296"/>
    </row>
    <row r="384" spans="52:53" x14ac:dyDescent="0.25">
      <c r="AZ384" s="295"/>
      <c r="BA384" s="296"/>
    </row>
    <row r="385" spans="52:53" x14ac:dyDescent="0.25">
      <c r="AZ385" s="295"/>
      <c r="BA385" s="296"/>
    </row>
    <row r="386" spans="52:53" x14ac:dyDescent="0.25">
      <c r="AZ386" s="295"/>
      <c r="BA386" s="296"/>
    </row>
    <row r="387" spans="52:53" x14ac:dyDescent="0.25">
      <c r="AZ387" s="295"/>
      <c r="BA387" s="296"/>
    </row>
    <row r="388" spans="52:53" x14ac:dyDescent="0.25">
      <c r="AZ388" s="295"/>
      <c r="BA388" s="296"/>
    </row>
    <row r="389" spans="52:53" x14ac:dyDescent="0.25">
      <c r="AZ389" s="295"/>
      <c r="BA389" s="296"/>
    </row>
    <row r="390" spans="52:53" x14ac:dyDescent="0.25">
      <c r="AZ390" s="295"/>
      <c r="BA390" s="296"/>
    </row>
    <row r="391" spans="52:53" x14ac:dyDescent="0.25">
      <c r="AZ391" s="295"/>
      <c r="BA391" s="296"/>
    </row>
    <row r="392" spans="52:53" x14ac:dyDescent="0.25">
      <c r="AZ392" s="295"/>
      <c r="BA392" s="296"/>
    </row>
    <row r="393" spans="52:53" x14ac:dyDescent="0.25">
      <c r="AZ393" s="295"/>
      <c r="BA393" s="296"/>
    </row>
    <row r="394" spans="52:53" x14ac:dyDescent="0.25">
      <c r="AZ394" s="295"/>
      <c r="BA394" s="296"/>
    </row>
    <row r="395" spans="52:53" x14ac:dyDescent="0.25">
      <c r="AZ395" s="295"/>
      <c r="BA395" s="296"/>
    </row>
    <row r="396" spans="52:53" x14ac:dyDescent="0.25">
      <c r="AZ396" s="295"/>
      <c r="BA396" s="296"/>
    </row>
    <row r="397" spans="52:53" x14ac:dyDescent="0.25">
      <c r="AZ397" s="295"/>
      <c r="BA397" s="296"/>
    </row>
    <row r="398" spans="52:53" x14ac:dyDescent="0.25">
      <c r="AZ398" s="295"/>
      <c r="BA398" s="296"/>
    </row>
    <row r="399" spans="52:53" x14ac:dyDescent="0.25">
      <c r="AZ399" s="295"/>
      <c r="BA399" s="296"/>
    </row>
    <row r="400" spans="52:53" x14ac:dyDescent="0.25">
      <c r="AZ400" s="295"/>
      <c r="BA400" s="296"/>
    </row>
    <row r="401" spans="52:53" x14ac:dyDescent="0.25">
      <c r="AZ401" s="295"/>
      <c r="BA401" s="296"/>
    </row>
    <row r="402" spans="52:53" x14ac:dyDescent="0.25">
      <c r="AZ402" s="295"/>
      <c r="BA402" s="296"/>
    </row>
    <row r="403" spans="52:53" x14ac:dyDescent="0.25">
      <c r="AZ403" s="295"/>
      <c r="BA403" s="296"/>
    </row>
    <row r="404" spans="52:53" x14ac:dyDescent="0.25">
      <c r="AZ404" s="295"/>
      <c r="BA404" s="296"/>
    </row>
    <row r="405" spans="52:53" x14ac:dyDescent="0.25">
      <c r="AZ405" s="295"/>
      <c r="BA405" s="296"/>
    </row>
    <row r="406" spans="52:53" x14ac:dyDescent="0.25">
      <c r="AZ406" s="295"/>
      <c r="BA406" s="296"/>
    </row>
    <row r="407" spans="52:53" x14ac:dyDescent="0.25">
      <c r="AZ407" s="295"/>
      <c r="BA407" s="296"/>
    </row>
    <row r="408" spans="52:53" x14ac:dyDescent="0.25">
      <c r="AZ408" s="295"/>
      <c r="BA408" s="296"/>
    </row>
    <row r="409" spans="52:53" x14ac:dyDescent="0.25">
      <c r="AZ409" s="295"/>
      <c r="BA409" s="296"/>
    </row>
    <row r="410" spans="52:53" x14ac:dyDescent="0.25">
      <c r="AZ410" s="295"/>
      <c r="BA410" s="296"/>
    </row>
    <row r="411" spans="52:53" x14ac:dyDescent="0.25">
      <c r="AZ411" s="295"/>
      <c r="BA411" s="296"/>
    </row>
    <row r="412" spans="52:53" x14ac:dyDescent="0.25">
      <c r="AZ412" s="295"/>
      <c r="BA412" s="296"/>
    </row>
    <row r="413" spans="52:53" x14ac:dyDescent="0.25">
      <c r="AZ413" s="295"/>
      <c r="BA413" s="296"/>
    </row>
    <row r="414" spans="52:53" x14ac:dyDescent="0.25">
      <c r="AZ414" s="295"/>
      <c r="BA414" s="296"/>
    </row>
    <row r="415" spans="52:53" x14ac:dyDescent="0.25">
      <c r="AZ415" s="295"/>
      <c r="BA415" s="296"/>
    </row>
    <row r="416" spans="52:53" x14ac:dyDescent="0.25">
      <c r="AZ416" s="295"/>
      <c r="BA416" s="296"/>
    </row>
    <row r="417" spans="52:53" x14ac:dyDescent="0.25">
      <c r="AZ417" s="295"/>
      <c r="BA417" s="296"/>
    </row>
    <row r="418" spans="52:53" x14ac:dyDescent="0.25">
      <c r="AZ418" s="295"/>
      <c r="BA418" s="296"/>
    </row>
    <row r="419" spans="52:53" x14ac:dyDescent="0.25">
      <c r="AZ419" s="295"/>
      <c r="BA419" s="296"/>
    </row>
    <row r="420" spans="52:53" x14ac:dyDescent="0.25">
      <c r="AZ420" s="295"/>
      <c r="BA420" s="296"/>
    </row>
    <row r="421" spans="52:53" x14ac:dyDescent="0.25">
      <c r="AZ421" s="295"/>
      <c r="BA421" s="296"/>
    </row>
    <row r="422" spans="52:53" x14ac:dyDescent="0.25">
      <c r="AZ422" s="295"/>
      <c r="BA422" s="296"/>
    </row>
    <row r="423" spans="52:53" x14ac:dyDescent="0.25">
      <c r="AZ423" s="295"/>
      <c r="BA423" s="296"/>
    </row>
    <row r="424" spans="52:53" x14ac:dyDescent="0.25">
      <c r="AZ424" s="295"/>
      <c r="BA424" s="296"/>
    </row>
    <row r="425" spans="52:53" x14ac:dyDescent="0.25">
      <c r="AZ425" s="295"/>
      <c r="BA425" s="296"/>
    </row>
    <row r="426" spans="52:53" x14ac:dyDescent="0.25">
      <c r="AZ426" s="295"/>
      <c r="BA426" s="296"/>
    </row>
    <row r="427" spans="52:53" x14ac:dyDescent="0.25">
      <c r="AZ427" s="295"/>
      <c r="BA427" s="296"/>
    </row>
    <row r="428" spans="52:53" x14ac:dyDescent="0.25">
      <c r="AZ428" s="295"/>
      <c r="BA428" s="296"/>
    </row>
    <row r="429" spans="52:53" x14ac:dyDescent="0.25">
      <c r="AZ429" s="295"/>
      <c r="BA429" s="296"/>
    </row>
    <row r="430" spans="52:53" x14ac:dyDescent="0.25">
      <c r="AZ430" s="295"/>
      <c r="BA430" s="296"/>
    </row>
    <row r="431" spans="52:53" x14ac:dyDescent="0.25">
      <c r="AZ431" s="295"/>
      <c r="BA431" s="296"/>
    </row>
    <row r="432" spans="52:53" x14ac:dyDescent="0.25">
      <c r="AZ432" s="295"/>
      <c r="BA432" s="296"/>
    </row>
    <row r="433" spans="52:53" x14ac:dyDescent="0.25">
      <c r="AZ433" s="295"/>
      <c r="BA433" s="296"/>
    </row>
    <row r="434" spans="52:53" x14ac:dyDescent="0.25">
      <c r="AZ434" s="295"/>
      <c r="BA434" s="296"/>
    </row>
    <row r="435" spans="52:53" x14ac:dyDescent="0.25">
      <c r="AZ435" s="295"/>
      <c r="BA435" s="296"/>
    </row>
    <row r="436" spans="52:53" x14ac:dyDescent="0.25">
      <c r="AZ436" s="295"/>
      <c r="BA436" s="296"/>
    </row>
    <row r="437" spans="52:53" x14ac:dyDescent="0.25">
      <c r="AZ437" s="295"/>
      <c r="BA437" s="296"/>
    </row>
    <row r="438" spans="52:53" x14ac:dyDescent="0.25">
      <c r="AZ438" s="295"/>
      <c r="BA438" s="296"/>
    </row>
    <row r="439" spans="52:53" x14ac:dyDescent="0.25">
      <c r="AZ439" s="295"/>
      <c r="BA439" s="296"/>
    </row>
    <row r="440" spans="52:53" x14ac:dyDescent="0.25">
      <c r="AZ440" s="295"/>
      <c r="BA440" s="296"/>
    </row>
    <row r="441" spans="52:53" x14ac:dyDescent="0.25">
      <c r="AZ441" s="295"/>
      <c r="BA441" s="296"/>
    </row>
    <row r="442" spans="52:53" x14ac:dyDescent="0.25">
      <c r="AZ442" s="295"/>
      <c r="BA442" s="296"/>
    </row>
    <row r="443" spans="52:53" x14ac:dyDescent="0.25">
      <c r="AZ443" s="295"/>
      <c r="BA443" s="296"/>
    </row>
    <row r="444" spans="52:53" x14ac:dyDescent="0.25">
      <c r="AZ444" s="295"/>
      <c r="BA444" s="296"/>
    </row>
    <row r="445" spans="52:53" x14ac:dyDescent="0.25">
      <c r="AZ445" s="295"/>
      <c r="BA445" s="296"/>
    </row>
    <row r="446" spans="52:53" x14ac:dyDescent="0.25">
      <c r="AZ446" s="295"/>
      <c r="BA446" s="296"/>
    </row>
    <row r="447" spans="52:53" x14ac:dyDescent="0.25">
      <c r="AZ447" s="295"/>
      <c r="BA447" s="296"/>
    </row>
    <row r="448" spans="52:53" x14ac:dyDescent="0.25">
      <c r="AZ448" s="295"/>
      <c r="BA448" s="296"/>
    </row>
    <row r="449" spans="52:53" x14ac:dyDescent="0.25">
      <c r="AZ449" s="295"/>
      <c r="BA449" s="296"/>
    </row>
    <row r="450" spans="52:53" x14ac:dyDescent="0.25">
      <c r="AZ450" s="295"/>
      <c r="BA450" s="296"/>
    </row>
    <row r="451" spans="52:53" x14ac:dyDescent="0.25">
      <c r="AZ451" s="295"/>
      <c r="BA451" s="296"/>
    </row>
    <row r="452" spans="52:53" x14ac:dyDescent="0.25">
      <c r="AZ452" s="295"/>
      <c r="BA452" s="296"/>
    </row>
    <row r="453" spans="52:53" x14ac:dyDescent="0.25">
      <c r="AZ453" s="295"/>
      <c r="BA453" s="296"/>
    </row>
    <row r="454" spans="52:53" x14ac:dyDescent="0.25">
      <c r="AZ454" s="295"/>
      <c r="BA454" s="296"/>
    </row>
    <row r="455" spans="52:53" x14ac:dyDescent="0.25">
      <c r="AZ455" s="295"/>
      <c r="BA455" s="296"/>
    </row>
    <row r="456" spans="52:53" x14ac:dyDescent="0.25">
      <c r="AZ456" s="295"/>
      <c r="BA456" s="296"/>
    </row>
    <row r="457" spans="52:53" x14ac:dyDescent="0.25">
      <c r="AZ457" s="295"/>
      <c r="BA457" s="296"/>
    </row>
    <row r="458" spans="52:53" x14ac:dyDescent="0.25">
      <c r="AZ458" s="295"/>
      <c r="BA458" s="296"/>
    </row>
    <row r="459" spans="52:53" x14ac:dyDescent="0.25">
      <c r="AZ459" s="295"/>
      <c r="BA459" s="296"/>
    </row>
    <row r="460" spans="52:53" x14ac:dyDescent="0.25">
      <c r="AZ460" s="295"/>
      <c r="BA460" s="296"/>
    </row>
    <row r="461" spans="52:53" x14ac:dyDescent="0.25">
      <c r="AZ461" s="295"/>
      <c r="BA461" s="296"/>
    </row>
    <row r="462" spans="52:53" x14ac:dyDescent="0.25">
      <c r="AZ462" s="295"/>
      <c r="BA462" s="296"/>
    </row>
    <row r="463" spans="52:53" x14ac:dyDescent="0.25">
      <c r="AZ463" s="295"/>
      <c r="BA463" s="296"/>
    </row>
    <row r="464" spans="52:53" x14ac:dyDescent="0.25">
      <c r="AZ464" s="295"/>
      <c r="BA464" s="296"/>
    </row>
    <row r="465" spans="52:53" x14ac:dyDescent="0.25">
      <c r="AZ465" s="295"/>
      <c r="BA465" s="296"/>
    </row>
    <row r="466" spans="52:53" x14ac:dyDescent="0.25">
      <c r="AZ466" s="295"/>
      <c r="BA466" s="296"/>
    </row>
    <row r="467" spans="52:53" x14ac:dyDescent="0.25">
      <c r="AZ467" s="295"/>
      <c r="BA467" s="296"/>
    </row>
    <row r="468" spans="52:53" x14ac:dyDescent="0.25">
      <c r="AZ468" s="295"/>
      <c r="BA468" s="296"/>
    </row>
    <row r="469" spans="52:53" x14ac:dyDescent="0.25">
      <c r="AZ469" s="295"/>
      <c r="BA469" s="296"/>
    </row>
    <row r="470" spans="52:53" x14ac:dyDescent="0.25">
      <c r="AZ470" s="295"/>
      <c r="BA470" s="296"/>
    </row>
    <row r="471" spans="52:53" x14ac:dyDescent="0.25">
      <c r="AZ471" s="295"/>
      <c r="BA471" s="296"/>
    </row>
    <row r="472" spans="52:53" x14ac:dyDescent="0.25">
      <c r="AZ472" s="295"/>
      <c r="BA472" s="296"/>
    </row>
    <row r="473" spans="52:53" x14ac:dyDescent="0.25">
      <c r="AZ473" s="295"/>
      <c r="BA473" s="296"/>
    </row>
    <row r="474" spans="52:53" x14ac:dyDescent="0.25">
      <c r="AZ474" s="295"/>
      <c r="BA474" s="296"/>
    </row>
    <row r="475" spans="52:53" x14ac:dyDescent="0.25">
      <c r="AZ475" s="295"/>
      <c r="BA475" s="296"/>
    </row>
    <row r="476" spans="52:53" x14ac:dyDescent="0.25">
      <c r="AZ476" s="295"/>
      <c r="BA476" s="296"/>
    </row>
    <row r="477" spans="52:53" x14ac:dyDescent="0.25">
      <c r="AZ477" s="295"/>
      <c r="BA477" s="296"/>
    </row>
    <row r="478" spans="52:53" x14ac:dyDescent="0.25">
      <c r="AZ478" s="295"/>
      <c r="BA478" s="296"/>
    </row>
    <row r="479" spans="52:53" x14ac:dyDescent="0.25">
      <c r="AZ479" s="295"/>
      <c r="BA479" s="296"/>
    </row>
    <row r="480" spans="52:53" x14ac:dyDescent="0.25">
      <c r="AZ480" s="295"/>
      <c r="BA480" s="296"/>
    </row>
    <row r="481" spans="52:53" x14ac:dyDescent="0.25">
      <c r="AZ481" s="295"/>
      <c r="BA481" s="296"/>
    </row>
    <row r="482" spans="52:53" x14ac:dyDescent="0.25">
      <c r="AZ482" s="295"/>
      <c r="BA482" s="296"/>
    </row>
    <row r="483" spans="52:53" x14ac:dyDescent="0.25">
      <c r="AZ483" s="295"/>
      <c r="BA483" s="296"/>
    </row>
    <row r="484" spans="52:53" x14ac:dyDescent="0.25">
      <c r="AZ484" s="295"/>
      <c r="BA484" s="296"/>
    </row>
    <row r="485" spans="52:53" x14ac:dyDescent="0.25">
      <c r="AZ485" s="295"/>
      <c r="BA485" s="296"/>
    </row>
    <row r="486" spans="52:53" x14ac:dyDescent="0.25">
      <c r="AZ486" s="295"/>
      <c r="BA486" s="296"/>
    </row>
    <row r="487" spans="52:53" x14ac:dyDescent="0.25">
      <c r="AZ487" s="295"/>
      <c r="BA487" s="296"/>
    </row>
    <row r="488" spans="52:53" x14ac:dyDescent="0.25">
      <c r="AZ488" s="295"/>
      <c r="BA488" s="296"/>
    </row>
    <row r="489" spans="52:53" x14ac:dyDescent="0.25">
      <c r="AZ489" s="295"/>
      <c r="BA489" s="296"/>
    </row>
    <row r="490" spans="52:53" x14ac:dyDescent="0.25">
      <c r="AZ490" s="295"/>
      <c r="BA490" s="296"/>
    </row>
    <row r="491" spans="52:53" x14ac:dyDescent="0.25">
      <c r="AZ491" s="295"/>
      <c r="BA491" s="296"/>
    </row>
    <row r="492" spans="52:53" x14ac:dyDescent="0.25">
      <c r="AZ492" s="295"/>
      <c r="BA492" s="296"/>
    </row>
    <row r="493" spans="52:53" x14ac:dyDescent="0.25">
      <c r="AZ493" s="295"/>
      <c r="BA493" s="296"/>
    </row>
    <row r="494" spans="52:53" x14ac:dyDescent="0.25">
      <c r="AZ494" s="295"/>
      <c r="BA494" s="296"/>
    </row>
    <row r="495" spans="52:53" x14ac:dyDescent="0.25">
      <c r="AZ495" s="295"/>
      <c r="BA495" s="296"/>
    </row>
    <row r="496" spans="52:53" x14ac:dyDescent="0.25">
      <c r="AZ496" s="295"/>
      <c r="BA496" s="296"/>
    </row>
    <row r="497" spans="52:53" x14ac:dyDescent="0.25">
      <c r="AZ497" s="295"/>
      <c r="BA497" s="296"/>
    </row>
    <row r="498" spans="52:53" x14ac:dyDescent="0.25">
      <c r="AZ498" s="295"/>
      <c r="BA498" s="296"/>
    </row>
    <row r="499" spans="52:53" x14ac:dyDescent="0.25">
      <c r="AZ499" s="295"/>
      <c r="BA499" s="296"/>
    </row>
    <row r="500" spans="52:53" x14ac:dyDescent="0.25">
      <c r="AZ500" s="295"/>
      <c r="BA500" s="296"/>
    </row>
    <row r="501" spans="52:53" x14ac:dyDescent="0.25">
      <c r="AZ501" s="295"/>
      <c r="BA501" s="296"/>
    </row>
    <row r="502" spans="52:53" x14ac:dyDescent="0.25">
      <c r="AZ502" s="295"/>
      <c r="BA502" s="296"/>
    </row>
    <row r="503" spans="52:53" x14ac:dyDescent="0.25">
      <c r="AZ503" s="295"/>
      <c r="BA503" s="296"/>
    </row>
    <row r="504" spans="52:53" x14ac:dyDescent="0.25">
      <c r="AZ504" s="295"/>
      <c r="BA504" s="296"/>
    </row>
    <row r="505" spans="52:53" x14ac:dyDescent="0.25">
      <c r="AZ505" s="295"/>
      <c r="BA505" s="296"/>
    </row>
    <row r="506" spans="52:53" x14ac:dyDescent="0.25">
      <c r="AZ506" s="295"/>
      <c r="BA506" s="296"/>
    </row>
    <row r="507" spans="52:53" x14ac:dyDescent="0.25">
      <c r="AZ507" s="295"/>
      <c r="BA507" s="296"/>
    </row>
    <row r="508" spans="52:53" x14ac:dyDescent="0.25">
      <c r="AZ508" s="295"/>
      <c r="BA508" s="296"/>
    </row>
    <row r="509" spans="52:53" x14ac:dyDescent="0.25">
      <c r="AZ509" s="295"/>
      <c r="BA509" s="296"/>
    </row>
    <row r="510" spans="52:53" x14ac:dyDescent="0.25">
      <c r="AZ510" s="295"/>
      <c r="BA510" s="296"/>
    </row>
    <row r="511" spans="52:53" x14ac:dyDescent="0.25">
      <c r="AZ511" s="295"/>
      <c r="BA511" s="296"/>
    </row>
    <row r="512" spans="52:53" x14ac:dyDescent="0.25">
      <c r="AZ512" s="295"/>
      <c r="BA512" s="296"/>
    </row>
    <row r="513" spans="52:53" x14ac:dyDescent="0.25">
      <c r="AZ513" s="295"/>
      <c r="BA513" s="296"/>
    </row>
    <row r="514" spans="52:53" x14ac:dyDescent="0.25">
      <c r="AZ514" s="295"/>
      <c r="BA514" s="296"/>
    </row>
    <row r="515" spans="52:53" x14ac:dyDescent="0.25">
      <c r="AZ515" s="295"/>
      <c r="BA515" s="296"/>
    </row>
    <row r="516" spans="52:53" x14ac:dyDescent="0.25">
      <c r="AZ516" s="295"/>
      <c r="BA516" s="296"/>
    </row>
    <row r="517" spans="52:53" x14ac:dyDescent="0.25">
      <c r="AZ517" s="295"/>
      <c r="BA517" s="296"/>
    </row>
    <row r="518" spans="52:53" x14ac:dyDescent="0.25">
      <c r="AZ518" s="295"/>
      <c r="BA518" s="296"/>
    </row>
    <row r="519" spans="52:53" x14ac:dyDescent="0.25">
      <c r="AZ519" s="295"/>
      <c r="BA519" s="296"/>
    </row>
    <row r="520" spans="52:53" x14ac:dyDescent="0.25">
      <c r="AZ520" s="295"/>
      <c r="BA520" s="296"/>
    </row>
    <row r="521" spans="52:53" x14ac:dyDescent="0.25">
      <c r="AZ521" s="295"/>
      <c r="BA521" s="296"/>
    </row>
    <row r="522" spans="52:53" x14ac:dyDescent="0.25">
      <c r="AZ522" s="295"/>
      <c r="BA522" s="296"/>
    </row>
    <row r="523" spans="52:53" x14ac:dyDescent="0.25">
      <c r="AZ523" s="295"/>
      <c r="BA523" s="296"/>
    </row>
    <row r="524" spans="52:53" x14ac:dyDescent="0.25">
      <c r="AZ524" s="295"/>
      <c r="BA524" s="296"/>
    </row>
    <row r="525" spans="52:53" x14ac:dyDescent="0.25">
      <c r="AZ525" s="295"/>
      <c r="BA525" s="296"/>
    </row>
    <row r="526" spans="52:53" x14ac:dyDescent="0.25">
      <c r="AZ526" s="295"/>
      <c r="BA526" s="296"/>
    </row>
    <row r="527" spans="52:53" x14ac:dyDescent="0.25">
      <c r="AZ527" s="295"/>
      <c r="BA527" s="296"/>
    </row>
    <row r="528" spans="52:53" x14ac:dyDescent="0.25">
      <c r="AZ528" s="295"/>
      <c r="BA528" s="296"/>
    </row>
    <row r="529" spans="52:53" x14ac:dyDescent="0.25">
      <c r="AZ529" s="295"/>
      <c r="BA529" s="296"/>
    </row>
    <row r="530" spans="52:53" x14ac:dyDescent="0.25">
      <c r="AZ530" s="295"/>
      <c r="BA530" s="296"/>
    </row>
    <row r="531" spans="52:53" x14ac:dyDescent="0.25">
      <c r="AZ531" s="295"/>
      <c r="BA531" s="296"/>
    </row>
    <row r="532" spans="52:53" x14ac:dyDescent="0.25">
      <c r="AZ532" s="295"/>
      <c r="BA532" s="296"/>
    </row>
    <row r="533" spans="52:53" x14ac:dyDescent="0.25">
      <c r="AZ533" s="295"/>
      <c r="BA533" s="296"/>
    </row>
    <row r="534" spans="52:53" x14ac:dyDescent="0.25">
      <c r="AZ534" s="295"/>
      <c r="BA534" s="296"/>
    </row>
    <row r="535" spans="52:53" x14ac:dyDescent="0.25">
      <c r="AZ535" s="295"/>
      <c r="BA535" s="296"/>
    </row>
    <row r="536" spans="52:53" x14ac:dyDescent="0.25">
      <c r="AZ536" s="295"/>
      <c r="BA536" s="296"/>
    </row>
    <row r="537" spans="52:53" x14ac:dyDescent="0.25">
      <c r="AZ537" s="295"/>
      <c r="BA537" s="296"/>
    </row>
    <row r="538" spans="52:53" x14ac:dyDescent="0.25">
      <c r="AZ538" s="295"/>
      <c r="BA538" s="296"/>
    </row>
    <row r="539" spans="52:53" x14ac:dyDescent="0.25">
      <c r="AZ539" s="295"/>
      <c r="BA539" s="296"/>
    </row>
    <row r="540" spans="52:53" x14ac:dyDescent="0.25">
      <c r="AZ540" s="295"/>
      <c r="BA540" s="296"/>
    </row>
    <row r="541" spans="52:53" x14ac:dyDescent="0.25">
      <c r="AZ541" s="295"/>
      <c r="BA541" s="296"/>
    </row>
    <row r="542" spans="52:53" x14ac:dyDescent="0.25">
      <c r="AZ542" s="295"/>
      <c r="BA542" s="296"/>
    </row>
    <row r="543" spans="52:53" x14ac:dyDescent="0.25">
      <c r="AZ543" s="295"/>
      <c r="BA543" s="296"/>
    </row>
    <row r="544" spans="52:53" x14ac:dyDescent="0.25">
      <c r="AZ544" s="295"/>
      <c r="BA544" s="296"/>
    </row>
    <row r="545" spans="52:53" x14ac:dyDescent="0.25">
      <c r="AZ545" s="295"/>
      <c r="BA545" s="296"/>
    </row>
    <row r="546" spans="52:53" x14ac:dyDescent="0.25">
      <c r="AZ546" s="295"/>
      <c r="BA546" s="296"/>
    </row>
    <row r="547" spans="52:53" x14ac:dyDescent="0.25">
      <c r="AZ547" s="295"/>
      <c r="BA547" s="296"/>
    </row>
    <row r="548" spans="52:53" x14ac:dyDescent="0.25">
      <c r="AZ548" s="295"/>
      <c r="BA548" s="296"/>
    </row>
    <row r="549" spans="52:53" x14ac:dyDescent="0.25">
      <c r="AZ549" s="295"/>
      <c r="BA549" s="296"/>
    </row>
    <row r="550" spans="52:53" x14ac:dyDescent="0.25">
      <c r="AZ550" s="295"/>
      <c r="BA550" s="296"/>
    </row>
    <row r="551" spans="52:53" x14ac:dyDescent="0.25">
      <c r="AZ551" s="295"/>
      <c r="BA551" s="296"/>
    </row>
    <row r="552" spans="52:53" x14ac:dyDescent="0.25">
      <c r="AZ552" s="295"/>
      <c r="BA552" s="296"/>
    </row>
    <row r="553" spans="52:53" x14ac:dyDescent="0.25">
      <c r="AZ553" s="295"/>
      <c r="BA553" s="296"/>
    </row>
    <row r="554" spans="52:53" x14ac:dyDescent="0.25">
      <c r="AZ554" s="295"/>
      <c r="BA554" s="296"/>
    </row>
    <row r="555" spans="52:53" x14ac:dyDescent="0.25">
      <c r="AZ555" s="295"/>
      <c r="BA555" s="296"/>
    </row>
    <row r="556" spans="52:53" x14ac:dyDescent="0.25">
      <c r="AZ556" s="295"/>
      <c r="BA556" s="296"/>
    </row>
    <row r="557" spans="52:53" x14ac:dyDescent="0.25">
      <c r="AZ557" s="295"/>
      <c r="BA557" s="296"/>
    </row>
    <row r="558" spans="52:53" x14ac:dyDescent="0.25">
      <c r="AZ558" s="295"/>
      <c r="BA558" s="296"/>
    </row>
    <row r="559" spans="52:53" x14ac:dyDescent="0.25">
      <c r="AZ559" s="295"/>
      <c r="BA559" s="296"/>
    </row>
    <row r="560" spans="52:53" x14ac:dyDescent="0.25">
      <c r="AZ560" s="295"/>
      <c r="BA560" s="296"/>
    </row>
    <row r="561" spans="52:53" x14ac:dyDescent="0.25">
      <c r="AZ561" s="295"/>
      <c r="BA561" s="296"/>
    </row>
    <row r="562" spans="52:53" x14ac:dyDescent="0.25">
      <c r="AZ562" s="295"/>
      <c r="BA562" s="296"/>
    </row>
    <row r="563" spans="52:53" x14ac:dyDescent="0.25">
      <c r="AZ563" s="295"/>
      <c r="BA563" s="296"/>
    </row>
    <row r="564" spans="52:53" x14ac:dyDescent="0.25">
      <c r="AZ564" s="295"/>
      <c r="BA564" s="296"/>
    </row>
    <row r="565" spans="52:53" x14ac:dyDescent="0.25">
      <c r="AZ565" s="295"/>
      <c r="BA565" s="296"/>
    </row>
    <row r="566" spans="52:53" x14ac:dyDescent="0.25">
      <c r="AZ566" s="295"/>
      <c r="BA566" s="296"/>
    </row>
    <row r="567" spans="52:53" x14ac:dyDescent="0.25">
      <c r="AZ567" s="295"/>
      <c r="BA567" s="296"/>
    </row>
    <row r="568" spans="52:53" x14ac:dyDescent="0.25">
      <c r="AZ568" s="295"/>
      <c r="BA568" s="296"/>
    </row>
    <row r="569" spans="52:53" x14ac:dyDescent="0.25">
      <c r="AZ569" s="295"/>
      <c r="BA569" s="296"/>
    </row>
    <row r="570" spans="52:53" x14ac:dyDescent="0.25">
      <c r="AZ570" s="295"/>
      <c r="BA570" s="296"/>
    </row>
    <row r="571" spans="52:53" x14ac:dyDescent="0.25">
      <c r="AZ571" s="295"/>
      <c r="BA571" s="296"/>
    </row>
    <row r="572" spans="52:53" x14ac:dyDescent="0.25">
      <c r="AZ572" s="295"/>
      <c r="BA572" s="296"/>
    </row>
    <row r="573" spans="52:53" x14ac:dyDescent="0.25">
      <c r="AZ573" s="295"/>
      <c r="BA573" s="296"/>
    </row>
    <row r="574" spans="52:53" x14ac:dyDescent="0.25">
      <c r="AZ574" s="295"/>
      <c r="BA574" s="296"/>
    </row>
    <row r="575" spans="52:53" x14ac:dyDescent="0.25">
      <c r="AZ575" s="295"/>
      <c r="BA575" s="296"/>
    </row>
    <row r="576" spans="52:53" x14ac:dyDescent="0.25">
      <c r="AZ576" s="295"/>
      <c r="BA576" s="296"/>
    </row>
    <row r="577" spans="52:53" x14ac:dyDescent="0.25">
      <c r="AZ577" s="295"/>
      <c r="BA577" s="296"/>
    </row>
    <row r="578" spans="52:53" x14ac:dyDescent="0.25">
      <c r="AZ578" s="295"/>
      <c r="BA578" s="296"/>
    </row>
    <row r="579" spans="52:53" x14ac:dyDescent="0.25">
      <c r="AZ579" s="295"/>
      <c r="BA579" s="296"/>
    </row>
    <row r="580" spans="52:53" x14ac:dyDescent="0.25">
      <c r="AZ580" s="295"/>
      <c r="BA580" s="296"/>
    </row>
    <row r="581" spans="52:53" x14ac:dyDescent="0.25">
      <c r="AZ581" s="295"/>
      <c r="BA581" s="296"/>
    </row>
    <row r="582" spans="52:53" x14ac:dyDescent="0.25">
      <c r="AZ582" s="295"/>
      <c r="BA582" s="296"/>
    </row>
    <row r="583" spans="52:53" x14ac:dyDescent="0.25">
      <c r="AZ583" s="295"/>
      <c r="BA583" s="296"/>
    </row>
    <row r="584" spans="52:53" x14ac:dyDescent="0.25">
      <c r="AZ584" s="295"/>
      <c r="BA584" s="296"/>
    </row>
    <row r="585" spans="52:53" x14ac:dyDescent="0.25">
      <c r="AZ585" s="295"/>
      <c r="BA585" s="296"/>
    </row>
    <row r="586" spans="52:53" x14ac:dyDescent="0.25">
      <c r="AZ586" s="295"/>
      <c r="BA586" s="296"/>
    </row>
    <row r="587" spans="52:53" x14ac:dyDescent="0.25">
      <c r="AZ587" s="295"/>
      <c r="BA587" s="296"/>
    </row>
    <row r="588" spans="52:53" x14ac:dyDescent="0.25">
      <c r="AZ588" s="295"/>
      <c r="BA588" s="296"/>
    </row>
    <row r="589" spans="52:53" x14ac:dyDescent="0.25">
      <c r="AZ589" s="295"/>
      <c r="BA589" s="296"/>
    </row>
    <row r="590" spans="52:53" x14ac:dyDescent="0.25">
      <c r="AZ590" s="295"/>
      <c r="BA590" s="296"/>
    </row>
    <row r="591" spans="52:53" x14ac:dyDescent="0.25">
      <c r="AZ591" s="295"/>
      <c r="BA591" s="296"/>
    </row>
    <row r="592" spans="52:53" x14ac:dyDescent="0.25">
      <c r="AZ592" s="295"/>
      <c r="BA592" s="296"/>
    </row>
    <row r="593" spans="52:53" x14ac:dyDescent="0.25">
      <c r="AZ593" s="295"/>
      <c r="BA593" s="296"/>
    </row>
    <row r="594" spans="52:53" x14ac:dyDescent="0.25">
      <c r="AZ594" s="295"/>
      <c r="BA594" s="296"/>
    </row>
    <row r="595" spans="52:53" x14ac:dyDescent="0.25">
      <c r="AZ595" s="295"/>
      <c r="BA595" s="296"/>
    </row>
    <row r="596" spans="52:53" x14ac:dyDescent="0.25">
      <c r="AZ596" s="295"/>
      <c r="BA596" s="296"/>
    </row>
    <row r="597" spans="52:53" x14ac:dyDescent="0.25">
      <c r="AZ597" s="295"/>
      <c r="BA597" s="296"/>
    </row>
    <row r="598" spans="52:53" x14ac:dyDescent="0.25">
      <c r="AZ598" s="295"/>
      <c r="BA598" s="296"/>
    </row>
    <row r="599" spans="52:53" x14ac:dyDescent="0.25">
      <c r="AZ599" s="295"/>
      <c r="BA599" s="296"/>
    </row>
    <row r="600" spans="52:53" x14ac:dyDescent="0.25">
      <c r="AZ600" s="295"/>
      <c r="BA600" s="296"/>
    </row>
    <row r="601" spans="52:53" x14ac:dyDescent="0.25">
      <c r="AZ601" s="295"/>
      <c r="BA601" s="296"/>
    </row>
    <row r="602" spans="52:53" x14ac:dyDescent="0.25">
      <c r="AZ602" s="295"/>
      <c r="BA602" s="296"/>
    </row>
    <row r="603" spans="52:53" x14ac:dyDescent="0.25">
      <c r="AZ603" s="295"/>
      <c r="BA603" s="296"/>
    </row>
    <row r="604" spans="52:53" x14ac:dyDescent="0.25">
      <c r="AZ604" s="295"/>
      <c r="BA604" s="296"/>
    </row>
    <row r="605" spans="52:53" x14ac:dyDescent="0.25">
      <c r="AZ605" s="295"/>
      <c r="BA605" s="296"/>
    </row>
    <row r="606" spans="52:53" x14ac:dyDescent="0.25">
      <c r="AZ606" s="295"/>
      <c r="BA606" s="296"/>
    </row>
    <row r="607" spans="52:53" x14ac:dyDescent="0.25">
      <c r="AZ607" s="295"/>
      <c r="BA607" s="296"/>
    </row>
    <row r="608" spans="52:53" x14ac:dyDescent="0.25">
      <c r="AZ608" s="295"/>
      <c r="BA608" s="296"/>
    </row>
    <row r="609" spans="52:53" x14ac:dyDescent="0.25">
      <c r="AZ609" s="295"/>
      <c r="BA609" s="296"/>
    </row>
    <row r="610" spans="52:53" x14ac:dyDescent="0.25">
      <c r="AZ610" s="295"/>
      <c r="BA610" s="296"/>
    </row>
    <row r="611" spans="52:53" x14ac:dyDescent="0.25">
      <c r="AZ611" s="295"/>
      <c r="BA611" s="296"/>
    </row>
  </sheetData>
  <mergeCells count="24">
    <mergeCell ref="B3:J5"/>
    <mergeCell ref="K3:P5"/>
    <mergeCell ref="BB3:BB6"/>
    <mergeCell ref="AE4:AL4"/>
    <mergeCell ref="AN5:AP5"/>
    <mergeCell ref="AL5:AL6"/>
    <mergeCell ref="T4:AD5"/>
    <mergeCell ref="BA3:BA6"/>
    <mergeCell ref="AZ3:AZ6"/>
    <mergeCell ref="AS5:AS6"/>
    <mergeCell ref="AT5:AT6"/>
    <mergeCell ref="AV4:AV6"/>
    <mergeCell ref="AY4:AY6"/>
    <mergeCell ref="AU5:AU6"/>
    <mergeCell ref="AW5:AW6"/>
    <mergeCell ref="AX5:AX6"/>
    <mergeCell ref="AR3:AR6"/>
    <mergeCell ref="AM5:AM6"/>
    <mergeCell ref="AZ101:BA101"/>
    <mergeCell ref="Q4:S5"/>
    <mergeCell ref="AZ97:BA97"/>
    <mergeCell ref="AZ98:BA98"/>
    <mergeCell ref="AZ99:BA99"/>
    <mergeCell ref="AZ100:BA100"/>
  </mergeCells>
  <conditionalFormatting sqref="G7:H94">
    <cfRule type="cellIs" dxfId="7" priority="7" operator="equal">
      <formula>0</formula>
    </cfRule>
  </conditionalFormatting>
  <conditionalFormatting sqref="J7:J94">
    <cfRule type="cellIs" dxfId="6" priority="6" operator="equal">
      <formula>0</formula>
    </cfRule>
  </conditionalFormatting>
  <conditionalFormatting sqref="L7:O94">
    <cfRule type="cellIs" dxfId="5" priority="5" operator="lessThanOrEqual">
      <formula>0</formula>
    </cfRule>
  </conditionalFormatting>
  <conditionalFormatting sqref="BB7:BC94">
    <cfRule type="containsText" dxfId="4" priority="482" operator="containsText" text="F">
      <formula>NOT(ISERROR(SEARCH("F",BB7)))</formula>
    </cfRule>
    <cfRule type="containsText" dxfId="3" priority="483" operator="containsText" text="D">
      <formula>NOT(ISERROR(SEARCH("D",BB7)))</formula>
    </cfRule>
    <cfRule type="containsText" dxfId="2" priority="484" operator="containsText" text="C">
      <formula>NOT(ISERROR(SEARCH("C",BB7)))</formula>
    </cfRule>
    <cfRule type="containsText" dxfId="1" priority="485" operator="containsText" text="B">
      <formula>NOT(ISERROR(SEARCH("B",BB7)))</formula>
    </cfRule>
    <cfRule type="containsText" dxfId="0" priority="486" operator="containsText" text="A">
      <formula>NOT(ISERROR(SEARCH("A",BB7)))</formula>
    </cfRule>
    <cfRule type="colorScale" priority="520">
      <colorScale>
        <cfvo type="min"/>
        <cfvo type="max"/>
        <color rgb="FFFF7128"/>
        <color rgb="FFFFEF9C"/>
      </colorScale>
    </cfRule>
  </conditionalFormatting>
  <conditionalFormatting sqref="P7:P9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5" right="0.09" top="0.28999999999999998" bottom="0.2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6F7E6-F6FF-4203-9F34-F85256C1FE55}">
  <sheetPr>
    <tabColor rgb="FF00FF00"/>
  </sheetPr>
  <dimension ref="A1:BC612"/>
  <sheetViews>
    <sheetView zoomScale="50" zoomScaleNormal="50" workbookViewId="0">
      <selection activeCell="BJ96" sqref="BJ96"/>
    </sheetView>
  </sheetViews>
  <sheetFormatPr defaultColWidth="8.69921875" defaultRowHeight="24.6" x14ac:dyDescent="0.25"/>
  <cols>
    <col min="1" max="1" width="6" style="90" customWidth="1"/>
    <col min="2" max="2" width="5.69921875" style="93" customWidth="1"/>
    <col min="3" max="3" width="9.3984375" style="90" customWidth="1"/>
    <col min="4" max="4" width="6.8984375" style="93" customWidth="1"/>
    <col min="5" max="5" width="21.69921875" style="90" customWidth="1"/>
    <col min="6" max="6" width="6.8984375" style="93" customWidth="1"/>
    <col min="7" max="7" width="11" style="93" customWidth="1"/>
    <col min="8" max="8" width="7.296875" style="93" customWidth="1"/>
    <col min="9" max="9" width="23.09765625" style="179" bestFit="1" customWidth="1"/>
    <col min="10" max="10" width="12.796875" style="179" bestFit="1" customWidth="1"/>
    <col min="11" max="11" width="9.296875" style="93" customWidth="1"/>
    <col min="12" max="12" width="20.59765625" style="179" bestFit="1" customWidth="1"/>
    <col min="13" max="13" width="23.09765625" style="179" bestFit="1" customWidth="1"/>
    <col min="14" max="14" width="19.3984375" style="179" bestFit="1" customWidth="1"/>
    <col min="15" max="15" width="20.296875" style="179" customWidth="1"/>
    <col min="16" max="16" width="5.8984375" style="179" bestFit="1" customWidth="1"/>
    <col min="17" max="18" width="7.8984375" style="180" hidden="1" customWidth="1"/>
    <col min="19" max="19" width="7.3984375" style="180" hidden="1" customWidth="1"/>
    <col min="20" max="21" width="7.296875" style="180" hidden="1" customWidth="1"/>
    <col min="22" max="22" width="8.3984375" style="180" hidden="1" customWidth="1"/>
    <col min="23" max="23" width="9" style="180" hidden="1" customWidth="1"/>
    <col min="24" max="24" width="6" style="180" hidden="1" customWidth="1"/>
    <col min="25" max="26" width="8" style="180" hidden="1" customWidth="1"/>
    <col min="27" max="27" width="6.69921875" style="180" hidden="1" customWidth="1"/>
    <col min="28" max="28" width="5.59765625" style="180" hidden="1" customWidth="1"/>
    <col min="29" max="29" width="6" style="180" hidden="1" customWidth="1"/>
    <col min="30" max="30" width="7.09765625" style="180" hidden="1" customWidth="1"/>
    <col min="31" max="31" width="6.59765625" style="180" hidden="1" customWidth="1"/>
    <col min="32" max="32" width="6.8984375" style="180" hidden="1" customWidth="1"/>
    <col min="33" max="34" width="7" style="180" hidden="1" customWidth="1"/>
    <col min="35" max="35" width="13" style="180" hidden="1" customWidth="1"/>
    <col min="36" max="36" width="12.09765625" style="180" hidden="1" customWidth="1"/>
    <col min="37" max="37" width="5.8984375" style="181" hidden="1" customWidth="1"/>
    <col min="38" max="38" width="8.796875" style="180" hidden="1" customWidth="1"/>
    <col min="39" max="39" width="9.09765625" style="180" hidden="1" customWidth="1"/>
    <col min="40" max="40" width="8.796875" style="182" hidden="1" customWidth="1"/>
    <col min="41" max="41" width="8.796875" style="183" hidden="1" customWidth="1"/>
    <col min="42" max="43" width="8.3984375" style="180" hidden="1" customWidth="1"/>
    <col min="44" max="44" width="12.8984375" style="184" hidden="1" customWidth="1"/>
    <col min="45" max="45" width="10.09765625" style="180" hidden="1" customWidth="1"/>
    <col min="46" max="46" width="9.19921875" style="180" hidden="1" customWidth="1"/>
    <col min="47" max="47" width="8" style="180" hidden="1" customWidth="1"/>
    <col min="48" max="48" width="9.09765625" style="181" hidden="1" customWidth="1"/>
    <col min="49" max="49" width="9.69921875" style="180" hidden="1" customWidth="1"/>
    <col min="50" max="50" width="6.3984375" style="180" hidden="1" customWidth="1"/>
    <col min="51" max="51" width="8.796875" style="180" hidden="1" customWidth="1"/>
    <col min="52" max="52" width="11.5" style="319" hidden="1" customWidth="1"/>
    <col min="53" max="53" width="11.5" style="186" customWidth="1"/>
    <col min="54" max="54" width="10.19921875" style="187" customWidth="1"/>
    <col min="55" max="55" width="10" style="188" customWidth="1"/>
    <col min="56" max="16384" width="8.69921875" style="90"/>
  </cols>
  <sheetData>
    <row r="1" spans="1:55" ht="26.4" customHeight="1" x14ac:dyDescent="0.25">
      <c r="C1" s="178" t="s">
        <v>524</v>
      </c>
      <c r="AZ1" s="185" t="s">
        <v>202</v>
      </c>
    </row>
    <row r="2" spans="1:55" s="189" customFormat="1" ht="9" customHeight="1" thickBot="1" x14ac:dyDescent="0.3">
      <c r="B2" s="190"/>
      <c r="D2" s="190"/>
      <c r="F2" s="190"/>
      <c r="G2" s="190"/>
      <c r="H2" s="190"/>
      <c r="I2" s="191"/>
      <c r="J2" s="191"/>
      <c r="K2" s="190"/>
      <c r="L2" s="191"/>
      <c r="M2" s="191"/>
      <c r="N2" s="191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3"/>
      <c r="AL2" s="192"/>
      <c r="AM2" s="192"/>
      <c r="AN2" s="194"/>
      <c r="AO2" s="195"/>
      <c r="AP2" s="196"/>
      <c r="AQ2" s="196"/>
      <c r="AR2" s="197"/>
      <c r="AS2" s="198"/>
      <c r="AT2" s="199"/>
      <c r="AU2" s="199"/>
      <c r="AV2" s="200"/>
      <c r="AW2" s="199"/>
      <c r="AX2" s="201"/>
      <c r="AY2" s="201"/>
      <c r="AZ2" s="202"/>
      <c r="BA2" s="203" t="s">
        <v>251</v>
      </c>
      <c r="BB2" s="204"/>
      <c r="BC2" s="205"/>
    </row>
    <row r="3" spans="1:55" s="206" customFormat="1" ht="24.75" customHeight="1" thickTop="1" x14ac:dyDescent="0.25">
      <c r="B3" s="415" t="s">
        <v>365</v>
      </c>
      <c r="C3" s="416"/>
      <c r="D3" s="416"/>
      <c r="E3" s="416"/>
      <c r="F3" s="416"/>
      <c r="G3" s="416"/>
      <c r="H3" s="416"/>
      <c r="I3" s="416"/>
      <c r="J3" s="417"/>
      <c r="K3" s="424" t="s">
        <v>504</v>
      </c>
      <c r="L3" s="424"/>
      <c r="M3" s="424"/>
      <c r="N3" s="424"/>
      <c r="O3" s="424"/>
      <c r="P3" s="424"/>
      <c r="Q3" s="207" t="s">
        <v>381</v>
      </c>
      <c r="R3" s="208"/>
      <c r="S3" s="208"/>
      <c r="T3" s="209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395" t="s">
        <v>382</v>
      </c>
      <c r="AS3" s="210" t="s">
        <v>279</v>
      </c>
      <c r="AT3" s="211"/>
      <c r="AU3" s="211"/>
      <c r="AV3" s="211"/>
      <c r="AW3" s="211"/>
      <c r="AX3" s="211"/>
      <c r="AY3" s="212"/>
      <c r="AZ3" s="440" t="s">
        <v>385</v>
      </c>
      <c r="BA3" s="708" t="s">
        <v>386</v>
      </c>
      <c r="BB3" s="711" t="s">
        <v>387</v>
      </c>
      <c r="BC3" s="205"/>
    </row>
    <row r="4" spans="1:55" s="206" customFormat="1" ht="26.25" customHeight="1" x14ac:dyDescent="0.25">
      <c r="B4" s="418"/>
      <c r="C4" s="419"/>
      <c r="D4" s="419"/>
      <c r="E4" s="419"/>
      <c r="F4" s="419"/>
      <c r="G4" s="419"/>
      <c r="H4" s="419"/>
      <c r="I4" s="419"/>
      <c r="J4" s="420"/>
      <c r="K4" s="424"/>
      <c r="L4" s="424"/>
      <c r="M4" s="424"/>
      <c r="N4" s="424"/>
      <c r="O4" s="424"/>
      <c r="P4" s="424"/>
      <c r="Q4" s="401" t="s">
        <v>366</v>
      </c>
      <c r="R4" s="402"/>
      <c r="S4" s="403"/>
      <c r="T4" s="433" t="s">
        <v>269</v>
      </c>
      <c r="U4" s="434"/>
      <c r="V4" s="434"/>
      <c r="W4" s="434"/>
      <c r="X4" s="434"/>
      <c r="Y4" s="434"/>
      <c r="Z4" s="434"/>
      <c r="AA4" s="434"/>
      <c r="AB4" s="434"/>
      <c r="AC4" s="434"/>
      <c r="AD4" s="435"/>
      <c r="AE4" s="426" t="s">
        <v>273</v>
      </c>
      <c r="AF4" s="427"/>
      <c r="AG4" s="427"/>
      <c r="AH4" s="427"/>
      <c r="AI4" s="427"/>
      <c r="AJ4" s="427"/>
      <c r="AK4" s="427"/>
      <c r="AL4" s="427"/>
      <c r="AM4" s="213"/>
      <c r="AN4" s="213"/>
      <c r="AO4" s="213"/>
      <c r="AP4" s="213"/>
      <c r="AQ4" s="214"/>
      <c r="AR4" s="396"/>
      <c r="AS4" s="215" t="s">
        <v>280</v>
      </c>
      <c r="AT4" s="215"/>
      <c r="AU4" s="215"/>
      <c r="AV4" s="442" t="s">
        <v>383</v>
      </c>
      <c r="AW4" s="215" t="s">
        <v>281</v>
      </c>
      <c r="AX4" s="215"/>
      <c r="AY4" s="442" t="s">
        <v>384</v>
      </c>
      <c r="AZ4" s="440"/>
      <c r="BA4" s="709"/>
      <c r="BB4" s="712"/>
      <c r="BC4" s="205"/>
    </row>
    <row r="5" spans="1:55" s="187" customFormat="1" ht="48" customHeight="1" x14ac:dyDescent="0.25">
      <c r="B5" s="421"/>
      <c r="C5" s="422"/>
      <c r="D5" s="422"/>
      <c r="E5" s="422"/>
      <c r="F5" s="422"/>
      <c r="G5" s="422"/>
      <c r="H5" s="422"/>
      <c r="I5" s="422"/>
      <c r="J5" s="423"/>
      <c r="K5" s="424"/>
      <c r="L5" s="424"/>
      <c r="M5" s="424"/>
      <c r="N5" s="424"/>
      <c r="O5" s="424"/>
      <c r="P5" s="424"/>
      <c r="Q5" s="404"/>
      <c r="R5" s="405"/>
      <c r="S5" s="406"/>
      <c r="T5" s="436"/>
      <c r="U5" s="437"/>
      <c r="V5" s="437"/>
      <c r="W5" s="437"/>
      <c r="X5" s="437"/>
      <c r="Y5" s="437"/>
      <c r="Z5" s="437"/>
      <c r="AA5" s="437"/>
      <c r="AB5" s="437"/>
      <c r="AC5" s="437"/>
      <c r="AD5" s="438"/>
      <c r="AE5" s="216" t="s">
        <v>275</v>
      </c>
      <c r="AF5" s="217"/>
      <c r="AG5" s="217"/>
      <c r="AH5" s="217"/>
      <c r="AI5" s="217"/>
      <c r="AJ5" s="217"/>
      <c r="AK5" s="218" t="s">
        <v>214</v>
      </c>
      <c r="AL5" s="326" t="s">
        <v>377</v>
      </c>
      <c r="AM5" s="331" t="s">
        <v>505</v>
      </c>
      <c r="AN5" s="428" t="s">
        <v>277</v>
      </c>
      <c r="AO5" s="429"/>
      <c r="AP5" s="430"/>
      <c r="AQ5" s="219" t="s">
        <v>380</v>
      </c>
      <c r="AR5" s="396"/>
      <c r="AS5" s="329" t="s">
        <v>353</v>
      </c>
      <c r="AT5" s="329" t="s">
        <v>354</v>
      </c>
      <c r="AU5" s="329" t="s">
        <v>6</v>
      </c>
      <c r="AV5" s="442"/>
      <c r="AW5" s="329" t="s">
        <v>5</v>
      </c>
      <c r="AX5" s="329" t="s">
        <v>388</v>
      </c>
      <c r="AY5" s="442"/>
      <c r="AZ5" s="440"/>
      <c r="BA5" s="709"/>
      <c r="BB5" s="712"/>
      <c r="BC5" s="205"/>
    </row>
    <row r="6" spans="1:55" s="242" customFormat="1" ht="63" customHeight="1" x14ac:dyDescent="0.25">
      <c r="A6" s="220" t="s">
        <v>99</v>
      </c>
      <c r="B6" s="221" t="s">
        <v>0</v>
      </c>
      <c r="C6" s="220" t="s">
        <v>1</v>
      </c>
      <c r="D6" s="221" t="s">
        <v>2</v>
      </c>
      <c r="E6" s="220" t="s">
        <v>3</v>
      </c>
      <c r="F6" s="221" t="s">
        <v>98</v>
      </c>
      <c r="G6" s="222" t="s">
        <v>506</v>
      </c>
      <c r="H6" s="223" t="s">
        <v>230</v>
      </c>
      <c r="I6" s="224" t="s">
        <v>7</v>
      </c>
      <c r="J6" s="225" t="s">
        <v>486</v>
      </c>
      <c r="K6" s="226" t="s">
        <v>355</v>
      </c>
      <c r="L6" s="227" t="s">
        <v>236</v>
      </c>
      <c r="M6" s="228" t="s">
        <v>356</v>
      </c>
      <c r="N6" s="229" t="s">
        <v>6</v>
      </c>
      <c r="O6" s="230" t="s">
        <v>237</v>
      </c>
      <c r="P6" s="231" t="s">
        <v>396</v>
      </c>
      <c r="Q6" s="232"/>
      <c r="R6" s="233"/>
      <c r="S6" s="233"/>
      <c r="T6" s="234"/>
      <c r="U6" s="233"/>
      <c r="V6" s="235"/>
      <c r="W6" s="234"/>
      <c r="X6" s="232"/>
      <c r="Y6" s="235"/>
      <c r="Z6" s="234"/>
      <c r="AA6" s="236"/>
      <c r="AB6" s="235"/>
      <c r="AC6" s="233"/>
      <c r="AD6" s="233"/>
      <c r="AE6" s="237"/>
      <c r="AF6" s="238"/>
      <c r="AG6" s="232"/>
      <c r="AH6" s="232"/>
      <c r="AI6" s="233"/>
      <c r="AJ6" s="233"/>
      <c r="AK6" s="239"/>
      <c r="AL6" s="327"/>
      <c r="AM6" s="332"/>
      <c r="AN6" s="233"/>
      <c r="AO6" s="240"/>
      <c r="AP6" s="232"/>
      <c r="AQ6" s="241"/>
      <c r="AR6" s="707"/>
      <c r="AS6" s="329"/>
      <c r="AT6" s="329"/>
      <c r="AU6" s="329"/>
      <c r="AV6" s="330"/>
      <c r="AW6" s="329"/>
      <c r="AX6" s="329"/>
      <c r="AY6" s="330"/>
      <c r="AZ6" s="328"/>
      <c r="BA6" s="710"/>
      <c r="BB6" s="713"/>
      <c r="BC6" s="205"/>
    </row>
    <row r="7" spans="1:55" hidden="1" x14ac:dyDescent="0.7">
      <c r="A7" s="243">
        <v>1</v>
      </c>
      <c r="B7" s="244">
        <v>8</v>
      </c>
      <c r="C7" s="245" t="s">
        <v>115</v>
      </c>
      <c r="D7" s="244" t="s">
        <v>54</v>
      </c>
      <c r="E7" s="245" t="s">
        <v>164</v>
      </c>
      <c r="F7" s="244" t="s">
        <v>104</v>
      </c>
      <c r="G7" s="244">
        <v>38</v>
      </c>
      <c r="H7" s="244">
        <v>5</v>
      </c>
      <c r="I7" s="246" t="s">
        <v>316</v>
      </c>
      <c r="J7" s="247">
        <v>26258</v>
      </c>
      <c r="K7" s="264">
        <v>1.7528855017463201</v>
      </c>
      <c r="L7" s="248">
        <v>17873367.489999998</v>
      </c>
      <c r="M7" s="248">
        <v>5695974.4400000004</v>
      </c>
      <c r="N7" s="248">
        <v>7839476.7300000004</v>
      </c>
      <c r="O7" s="248">
        <v>4748271.7300000004</v>
      </c>
      <c r="P7" s="446">
        <v>0</v>
      </c>
      <c r="Q7" s="249">
        <v>1</v>
      </c>
      <c r="R7" s="249">
        <v>1</v>
      </c>
      <c r="S7" s="250">
        <v>2</v>
      </c>
      <c r="T7" s="251">
        <v>47</v>
      </c>
      <c r="U7" s="252">
        <v>1</v>
      </c>
      <c r="V7" s="251">
        <v>31</v>
      </c>
      <c r="W7" s="253" t="s">
        <v>522</v>
      </c>
      <c r="X7" s="254">
        <v>0.5</v>
      </c>
      <c r="Y7" s="251">
        <v>40</v>
      </c>
      <c r="Z7" s="249" t="s">
        <v>522</v>
      </c>
      <c r="AA7" s="254">
        <v>0.5</v>
      </c>
      <c r="AB7" s="251">
        <v>44</v>
      </c>
      <c r="AC7" s="250" t="s">
        <v>522</v>
      </c>
      <c r="AD7" s="254">
        <v>3</v>
      </c>
      <c r="AE7" s="249">
        <v>1</v>
      </c>
      <c r="AF7" s="249">
        <v>1</v>
      </c>
      <c r="AG7" s="249">
        <v>0</v>
      </c>
      <c r="AH7" s="249">
        <v>0</v>
      </c>
      <c r="AI7" s="249">
        <v>0</v>
      </c>
      <c r="AJ7" s="249">
        <v>0</v>
      </c>
      <c r="AK7" s="255">
        <v>2</v>
      </c>
      <c r="AL7" s="250">
        <v>2</v>
      </c>
      <c r="AM7" s="250">
        <v>1</v>
      </c>
      <c r="AN7" s="243">
        <v>1</v>
      </c>
      <c r="AO7" s="256">
        <v>1</v>
      </c>
      <c r="AP7" s="257">
        <v>2</v>
      </c>
      <c r="AQ7" s="257">
        <v>5</v>
      </c>
      <c r="AR7" s="258">
        <v>10</v>
      </c>
      <c r="AS7" s="244">
        <v>1</v>
      </c>
      <c r="AT7" s="244">
        <v>1</v>
      </c>
      <c r="AU7" s="259">
        <v>1</v>
      </c>
      <c r="AV7" s="260">
        <v>3</v>
      </c>
      <c r="AW7" s="259">
        <v>1</v>
      </c>
      <c r="AX7" s="259">
        <v>1</v>
      </c>
      <c r="AY7" s="261">
        <v>2</v>
      </c>
      <c r="AZ7" s="262">
        <v>5</v>
      </c>
      <c r="BA7" s="263">
        <v>15</v>
      </c>
      <c r="BB7" s="244" t="s">
        <v>103</v>
      </c>
      <c r="BC7" s="179" t="s">
        <v>445</v>
      </c>
    </row>
    <row r="8" spans="1:55" hidden="1" x14ac:dyDescent="0.7">
      <c r="A8" s="243">
        <v>2</v>
      </c>
      <c r="B8" s="244">
        <v>8</v>
      </c>
      <c r="C8" s="245" t="s">
        <v>116</v>
      </c>
      <c r="D8" s="244" t="s">
        <v>61</v>
      </c>
      <c r="E8" s="245" t="s">
        <v>169</v>
      </c>
      <c r="F8" s="244" t="s">
        <v>109</v>
      </c>
      <c r="G8" s="244">
        <v>420</v>
      </c>
      <c r="H8" s="244">
        <v>17</v>
      </c>
      <c r="I8" s="246" t="s">
        <v>322</v>
      </c>
      <c r="J8" s="247">
        <v>111946</v>
      </c>
      <c r="K8" s="264">
        <v>2.5696817236679839</v>
      </c>
      <c r="L8" s="248">
        <v>528605272.06999999</v>
      </c>
      <c r="M8" s="248">
        <v>288045029.22000003</v>
      </c>
      <c r="N8" s="248">
        <v>159481085.77000001</v>
      </c>
      <c r="O8" s="248">
        <v>124443617.56</v>
      </c>
      <c r="P8" s="446">
        <v>0</v>
      </c>
      <c r="Q8" s="249">
        <v>1</v>
      </c>
      <c r="R8" s="249">
        <v>1</v>
      </c>
      <c r="S8" s="250">
        <v>2</v>
      </c>
      <c r="T8" s="251">
        <v>35</v>
      </c>
      <c r="U8" s="252">
        <v>1</v>
      </c>
      <c r="V8" s="251">
        <v>74</v>
      </c>
      <c r="W8" s="253" t="s">
        <v>523</v>
      </c>
      <c r="X8" s="254">
        <v>0</v>
      </c>
      <c r="Y8" s="251">
        <v>34</v>
      </c>
      <c r="Z8" s="249" t="s">
        <v>522</v>
      </c>
      <c r="AA8" s="254">
        <v>0.5</v>
      </c>
      <c r="AB8" s="251">
        <v>38</v>
      </c>
      <c r="AC8" s="250" t="s">
        <v>522</v>
      </c>
      <c r="AD8" s="254">
        <v>2.5</v>
      </c>
      <c r="AE8" s="249">
        <v>1</v>
      </c>
      <c r="AF8" s="249">
        <v>1</v>
      </c>
      <c r="AG8" s="249">
        <v>0.5</v>
      </c>
      <c r="AH8" s="249">
        <v>0</v>
      </c>
      <c r="AI8" s="249">
        <v>0.5</v>
      </c>
      <c r="AJ8" s="249">
        <v>0</v>
      </c>
      <c r="AK8" s="255">
        <v>3</v>
      </c>
      <c r="AL8" s="250">
        <v>2</v>
      </c>
      <c r="AM8" s="250">
        <v>1</v>
      </c>
      <c r="AN8" s="243">
        <v>1</v>
      </c>
      <c r="AO8" s="256">
        <v>1</v>
      </c>
      <c r="AP8" s="257">
        <v>2</v>
      </c>
      <c r="AQ8" s="257">
        <v>5</v>
      </c>
      <c r="AR8" s="258">
        <v>9.5</v>
      </c>
      <c r="AS8" s="244">
        <v>1</v>
      </c>
      <c r="AT8" s="244">
        <v>1</v>
      </c>
      <c r="AU8" s="259">
        <v>1</v>
      </c>
      <c r="AV8" s="260">
        <v>3</v>
      </c>
      <c r="AW8" s="259">
        <v>1</v>
      </c>
      <c r="AX8" s="259">
        <v>1</v>
      </c>
      <c r="AY8" s="261">
        <v>2</v>
      </c>
      <c r="AZ8" s="262">
        <v>5</v>
      </c>
      <c r="BA8" s="263">
        <v>14.5</v>
      </c>
      <c r="BB8" s="244" t="s">
        <v>103</v>
      </c>
      <c r="BC8" s="179" t="s">
        <v>116</v>
      </c>
    </row>
    <row r="9" spans="1:55" hidden="1" x14ac:dyDescent="0.7">
      <c r="A9" s="243">
        <v>3</v>
      </c>
      <c r="B9" s="244">
        <v>8</v>
      </c>
      <c r="C9" s="245" t="s">
        <v>118</v>
      </c>
      <c r="D9" s="244" t="s">
        <v>76</v>
      </c>
      <c r="E9" s="245" t="s">
        <v>182</v>
      </c>
      <c r="F9" s="244" t="s">
        <v>102</v>
      </c>
      <c r="G9" s="244">
        <v>1141</v>
      </c>
      <c r="H9" s="244">
        <v>20</v>
      </c>
      <c r="I9" s="246" t="s">
        <v>328</v>
      </c>
      <c r="J9" s="247">
        <v>259662</v>
      </c>
      <c r="K9" s="264">
        <v>1.3848555488618739</v>
      </c>
      <c r="L9" s="248">
        <v>1371448452.3499999</v>
      </c>
      <c r="M9" s="248">
        <v>255444121.81000006</v>
      </c>
      <c r="N9" s="248">
        <v>311409930.91000003</v>
      </c>
      <c r="O9" s="248">
        <v>105322055</v>
      </c>
      <c r="P9" s="446">
        <v>0</v>
      </c>
      <c r="Q9" s="249">
        <v>1</v>
      </c>
      <c r="R9" s="249">
        <v>1</v>
      </c>
      <c r="S9" s="250">
        <v>2</v>
      </c>
      <c r="T9" s="251">
        <v>87</v>
      </c>
      <c r="U9" s="252">
        <v>1</v>
      </c>
      <c r="V9" s="251">
        <v>101</v>
      </c>
      <c r="W9" s="253" t="s">
        <v>523</v>
      </c>
      <c r="X9" s="254">
        <v>0</v>
      </c>
      <c r="Y9" s="251">
        <v>40</v>
      </c>
      <c r="Z9" s="249" t="s">
        <v>522</v>
      </c>
      <c r="AA9" s="254">
        <v>0.5</v>
      </c>
      <c r="AB9" s="251">
        <v>38</v>
      </c>
      <c r="AC9" s="250" t="s">
        <v>522</v>
      </c>
      <c r="AD9" s="254">
        <v>2.5</v>
      </c>
      <c r="AE9" s="249">
        <v>1</v>
      </c>
      <c r="AF9" s="249">
        <v>1</v>
      </c>
      <c r="AG9" s="249">
        <v>0.5</v>
      </c>
      <c r="AH9" s="249">
        <v>0.5</v>
      </c>
      <c r="AI9" s="249">
        <v>0.5</v>
      </c>
      <c r="AJ9" s="249">
        <v>0.5</v>
      </c>
      <c r="AK9" s="255">
        <v>4</v>
      </c>
      <c r="AL9" s="250">
        <v>2</v>
      </c>
      <c r="AM9" s="250">
        <v>1</v>
      </c>
      <c r="AN9" s="243">
        <v>1</v>
      </c>
      <c r="AO9" s="256">
        <v>1</v>
      </c>
      <c r="AP9" s="257">
        <v>2</v>
      </c>
      <c r="AQ9" s="257">
        <v>5</v>
      </c>
      <c r="AR9" s="258">
        <v>9.5</v>
      </c>
      <c r="AS9" s="244">
        <v>1</v>
      </c>
      <c r="AT9" s="244">
        <v>1</v>
      </c>
      <c r="AU9" s="259">
        <v>1</v>
      </c>
      <c r="AV9" s="260">
        <v>3</v>
      </c>
      <c r="AW9" s="259">
        <v>1</v>
      </c>
      <c r="AX9" s="259">
        <v>1</v>
      </c>
      <c r="AY9" s="261">
        <v>2</v>
      </c>
      <c r="AZ9" s="262">
        <v>5</v>
      </c>
      <c r="BA9" s="263">
        <v>14.5</v>
      </c>
      <c r="BB9" s="244" t="s">
        <v>103</v>
      </c>
      <c r="BC9" s="179" t="s">
        <v>118</v>
      </c>
    </row>
    <row r="10" spans="1:55" hidden="1" x14ac:dyDescent="0.7">
      <c r="A10" s="243">
        <v>4</v>
      </c>
      <c r="B10" s="244">
        <v>8</v>
      </c>
      <c r="C10" s="245" t="s">
        <v>114</v>
      </c>
      <c r="D10" s="244" t="s">
        <v>30</v>
      </c>
      <c r="E10" s="245" t="s">
        <v>142</v>
      </c>
      <c r="F10" s="244" t="s">
        <v>104</v>
      </c>
      <c r="G10" s="244">
        <v>30</v>
      </c>
      <c r="H10" s="244">
        <v>5</v>
      </c>
      <c r="I10" s="246" t="s">
        <v>316</v>
      </c>
      <c r="J10" s="247">
        <v>21702</v>
      </c>
      <c r="K10" s="264">
        <v>3.2778431258877783</v>
      </c>
      <c r="L10" s="248">
        <v>33997543.289999999</v>
      </c>
      <c r="M10" s="248">
        <v>22631741.510000002</v>
      </c>
      <c r="N10" s="248">
        <v>9768152.0199999996</v>
      </c>
      <c r="O10" s="248">
        <v>1115800.77</v>
      </c>
      <c r="P10" s="446">
        <v>0</v>
      </c>
      <c r="Q10" s="249">
        <v>1</v>
      </c>
      <c r="R10" s="249">
        <v>1</v>
      </c>
      <c r="S10" s="250">
        <v>2</v>
      </c>
      <c r="T10" s="251">
        <v>126</v>
      </c>
      <c r="U10" s="252">
        <v>0</v>
      </c>
      <c r="V10" s="251">
        <v>23</v>
      </c>
      <c r="W10" s="253" t="s">
        <v>522</v>
      </c>
      <c r="X10" s="254">
        <v>0.5</v>
      </c>
      <c r="Y10" s="251">
        <v>53</v>
      </c>
      <c r="Z10" s="249" t="s">
        <v>522</v>
      </c>
      <c r="AA10" s="254">
        <v>0.5</v>
      </c>
      <c r="AB10" s="251">
        <v>40</v>
      </c>
      <c r="AC10" s="250" t="s">
        <v>522</v>
      </c>
      <c r="AD10" s="254">
        <v>2</v>
      </c>
      <c r="AE10" s="249">
        <v>1</v>
      </c>
      <c r="AF10" s="249">
        <v>1</v>
      </c>
      <c r="AG10" s="249">
        <v>0.5</v>
      </c>
      <c r="AH10" s="249">
        <v>0</v>
      </c>
      <c r="AI10" s="249">
        <v>0</v>
      </c>
      <c r="AJ10" s="249">
        <v>0</v>
      </c>
      <c r="AK10" s="255">
        <v>2.5</v>
      </c>
      <c r="AL10" s="250">
        <v>2</v>
      </c>
      <c r="AM10" s="250">
        <v>1</v>
      </c>
      <c r="AN10" s="243">
        <v>1</v>
      </c>
      <c r="AO10" s="256">
        <v>1</v>
      </c>
      <c r="AP10" s="257">
        <v>2</v>
      </c>
      <c r="AQ10" s="257">
        <v>5</v>
      </c>
      <c r="AR10" s="258">
        <v>9</v>
      </c>
      <c r="AS10" s="244">
        <v>1</v>
      </c>
      <c r="AT10" s="244">
        <v>1</v>
      </c>
      <c r="AU10" s="259">
        <v>1</v>
      </c>
      <c r="AV10" s="260">
        <v>3</v>
      </c>
      <c r="AW10" s="259">
        <v>1</v>
      </c>
      <c r="AX10" s="259">
        <v>1</v>
      </c>
      <c r="AY10" s="261">
        <v>2</v>
      </c>
      <c r="AZ10" s="262">
        <v>5</v>
      </c>
      <c r="BA10" s="263">
        <v>14</v>
      </c>
      <c r="BB10" s="244" t="s">
        <v>103</v>
      </c>
      <c r="BC10" s="179" t="s">
        <v>422</v>
      </c>
    </row>
    <row r="11" spans="1:55" hidden="1" x14ac:dyDescent="0.7">
      <c r="A11" s="243">
        <v>5</v>
      </c>
      <c r="B11" s="244">
        <v>8</v>
      </c>
      <c r="C11" s="245" t="s">
        <v>116</v>
      </c>
      <c r="D11" s="244" t="s">
        <v>66</v>
      </c>
      <c r="E11" s="245" t="s">
        <v>173</v>
      </c>
      <c r="F11" s="244" t="s">
        <v>104</v>
      </c>
      <c r="G11" s="244">
        <v>30</v>
      </c>
      <c r="H11" s="244">
        <v>5</v>
      </c>
      <c r="I11" s="246" t="s">
        <v>316</v>
      </c>
      <c r="J11" s="247">
        <v>20109</v>
      </c>
      <c r="K11" s="264">
        <v>4.0392832307261335</v>
      </c>
      <c r="L11" s="248">
        <v>31284326.309999999</v>
      </c>
      <c r="M11" s="248">
        <v>20755396.890000001</v>
      </c>
      <c r="N11" s="248">
        <v>4857312.88</v>
      </c>
      <c r="O11" s="248">
        <v>367661.64</v>
      </c>
      <c r="P11" s="446">
        <v>0</v>
      </c>
      <c r="Q11" s="249">
        <v>0</v>
      </c>
      <c r="R11" s="249">
        <v>1</v>
      </c>
      <c r="S11" s="250">
        <v>1</v>
      </c>
      <c r="T11" s="251">
        <v>83</v>
      </c>
      <c r="U11" s="252">
        <v>1</v>
      </c>
      <c r="V11" s="251">
        <v>41</v>
      </c>
      <c r="W11" s="253" t="s">
        <v>522</v>
      </c>
      <c r="X11" s="254">
        <v>0.5</v>
      </c>
      <c r="Y11" s="251">
        <v>50</v>
      </c>
      <c r="Z11" s="249" t="s">
        <v>522</v>
      </c>
      <c r="AA11" s="254">
        <v>0.5</v>
      </c>
      <c r="AB11" s="251">
        <v>53</v>
      </c>
      <c r="AC11" s="250" t="s">
        <v>522</v>
      </c>
      <c r="AD11" s="254">
        <v>3</v>
      </c>
      <c r="AE11" s="249">
        <v>1</v>
      </c>
      <c r="AF11" s="249">
        <v>1</v>
      </c>
      <c r="AG11" s="249">
        <v>0.5</v>
      </c>
      <c r="AH11" s="249">
        <v>0.5</v>
      </c>
      <c r="AI11" s="249">
        <v>0</v>
      </c>
      <c r="AJ11" s="249">
        <v>0</v>
      </c>
      <c r="AK11" s="255">
        <v>3</v>
      </c>
      <c r="AL11" s="250">
        <v>2</v>
      </c>
      <c r="AM11" s="250">
        <v>1</v>
      </c>
      <c r="AN11" s="243">
        <v>1</v>
      </c>
      <c r="AO11" s="256">
        <v>1</v>
      </c>
      <c r="AP11" s="257">
        <v>2</v>
      </c>
      <c r="AQ11" s="257">
        <v>5</v>
      </c>
      <c r="AR11" s="258">
        <v>9</v>
      </c>
      <c r="AS11" s="244">
        <v>1</v>
      </c>
      <c r="AT11" s="244">
        <v>1</v>
      </c>
      <c r="AU11" s="259">
        <v>1</v>
      </c>
      <c r="AV11" s="260">
        <v>3</v>
      </c>
      <c r="AW11" s="259">
        <v>1</v>
      </c>
      <c r="AX11" s="259">
        <v>1</v>
      </c>
      <c r="AY11" s="261">
        <v>2</v>
      </c>
      <c r="AZ11" s="262">
        <v>5</v>
      </c>
      <c r="BA11" s="263">
        <v>14</v>
      </c>
      <c r="BB11" s="244" t="s">
        <v>103</v>
      </c>
      <c r="BC11" s="179" t="s">
        <v>456</v>
      </c>
    </row>
    <row r="12" spans="1:55" hidden="1" x14ac:dyDescent="0.7">
      <c r="A12" s="243">
        <v>6</v>
      </c>
      <c r="B12" s="244">
        <v>8</v>
      </c>
      <c r="C12" s="245" t="s">
        <v>112</v>
      </c>
      <c r="D12" s="244" t="s">
        <v>9</v>
      </c>
      <c r="E12" s="245" t="s">
        <v>122</v>
      </c>
      <c r="F12" s="244" t="s">
        <v>109</v>
      </c>
      <c r="G12" s="244">
        <v>392</v>
      </c>
      <c r="H12" s="244">
        <v>16</v>
      </c>
      <c r="I12" s="246" t="s">
        <v>323</v>
      </c>
      <c r="J12" s="247">
        <v>106007</v>
      </c>
      <c r="K12" s="445">
        <v>0.5332981653464941</v>
      </c>
      <c r="L12" s="248">
        <v>116234712.48</v>
      </c>
      <c r="M12" s="248">
        <v>-95792721.520000041</v>
      </c>
      <c r="N12" s="248">
        <v>93875798.400000006</v>
      </c>
      <c r="O12" s="248">
        <v>34668485.369999997</v>
      </c>
      <c r="P12" s="446">
        <v>1</v>
      </c>
      <c r="Q12" s="249">
        <v>1</v>
      </c>
      <c r="R12" s="249">
        <v>1</v>
      </c>
      <c r="S12" s="250">
        <v>2</v>
      </c>
      <c r="T12" s="251">
        <v>57</v>
      </c>
      <c r="U12" s="252">
        <v>1</v>
      </c>
      <c r="V12" s="251">
        <v>97</v>
      </c>
      <c r="W12" s="253" t="s">
        <v>523</v>
      </c>
      <c r="X12" s="254">
        <v>0</v>
      </c>
      <c r="Y12" s="251">
        <v>57</v>
      </c>
      <c r="Z12" s="249" t="s">
        <v>522</v>
      </c>
      <c r="AA12" s="254">
        <v>0.5</v>
      </c>
      <c r="AB12" s="251">
        <v>44</v>
      </c>
      <c r="AC12" s="250" t="s">
        <v>522</v>
      </c>
      <c r="AD12" s="254">
        <v>2.5</v>
      </c>
      <c r="AE12" s="249">
        <v>1</v>
      </c>
      <c r="AF12" s="249">
        <v>1</v>
      </c>
      <c r="AG12" s="249">
        <v>0</v>
      </c>
      <c r="AH12" s="249">
        <v>0</v>
      </c>
      <c r="AI12" s="249">
        <v>0</v>
      </c>
      <c r="AJ12" s="249">
        <v>0</v>
      </c>
      <c r="AK12" s="255">
        <v>2</v>
      </c>
      <c r="AL12" s="250">
        <v>2</v>
      </c>
      <c r="AM12" s="250">
        <v>1</v>
      </c>
      <c r="AN12" s="243">
        <v>1</v>
      </c>
      <c r="AO12" s="256">
        <v>1</v>
      </c>
      <c r="AP12" s="257">
        <v>2</v>
      </c>
      <c r="AQ12" s="257">
        <v>5</v>
      </c>
      <c r="AR12" s="258">
        <v>9.5</v>
      </c>
      <c r="AS12" s="244">
        <v>1</v>
      </c>
      <c r="AT12" s="244">
        <v>1</v>
      </c>
      <c r="AU12" s="259">
        <v>1</v>
      </c>
      <c r="AV12" s="260">
        <v>3</v>
      </c>
      <c r="AW12" s="259">
        <v>1</v>
      </c>
      <c r="AX12" s="259">
        <v>0</v>
      </c>
      <c r="AY12" s="261">
        <v>1</v>
      </c>
      <c r="AZ12" s="262">
        <v>4</v>
      </c>
      <c r="BA12" s="263">
        <v>13.5</v>
      </c>
      <c r="BB12" s="244" t="s">
        <v>103</v>
      </c>
      <c r="BC12" s="179" t="s">
        <v>403</v>
      </c>
    </row>
    <row r="13" spans="1:55" hidden="1" x14ac:dyDescent="0.7">
      <c r="A13" s="243">
        <v>7</v>
      </c>
      <c r="B13" s="244">
        <v>8</v>
      </c>
      <c r="C13" s="245" t="s">
        <v>114</v>
      </c>
      <c r="D13" s="244" t="s">
        <v>37</v>
      </c>
      <c r="E13" s="245" t="s">
        <v>149</v>
      </c>
      <c r="F13" s="244" t="s">
        <v>104</v>
      </c>
      <c r="G13" s="244">
        <v>32</v>
      </c>
      <c r="H13" s="244">
        <v>5</v>
      </c>
      <c r="I13" s="246" t="s">
        <v>316</v>
      </c>
      <c r="J13" s="247">
        <v>26550</v>
      </c>
      <c r="K13" s="445">
        <v>0.66519365088337501</v>
      </c>
      <c r="L13" s="248">
        <v>4200483.79</v>
      </c>
      <c r="M13" s="248">
        <v>-7593788.0399999991</v>
      </c>
      <c r="N13" s="248">
        <v>7311004.1699999999</v>
      </c>
      <c r="O13" s="248">
        <v>-676588.47</v>
      </c>
      <c r="P13" s="446">
        <v>3</v>
      </c>
      <c r="Q13" s="249">
        <v>1</v>
      </c>
      <c r="R13" s="249">
        <v>1</v>
      </c>
      <c r="S13" s="250">
        <v>2</v>
      </c>
      <c r="T13" s="251">
        <v>373</v>
      </c>
      <c r="U13" s="252">
        <v>0</v>
      </c>
      <c r="V13" s="251">
        <v>40</v>
      </c>
      <c r="W13" s="253" t="s">
        <v>522</v>
      </c>
      <c r="X13" s="254">
        <v>0.5</v>
      </c>
      <c r="Y13" s="251">
        <v>56</v>
      </c>
      <c r="Z13" s="249" t="s">
        <v>522</v>
      </c>
      <c r="AA13" s="254">
        <v>0.5</v>
      </c>
      <c r="AB13" s="251">
        <v>60</v>
      </c>
      <c r="AC13" s="250" t="s">
        <v>522</v>
      </c>
      <c r="AD13" s="254">
        <v>2</v>
      </c>
      <c r="AE13" s="249">
        <v>1</v>
      </c>
      <c r="AF13" s="249">
        <v>1</v>
      </c>
      <c r="AG13" s="249">
        <v>0</v>
      </c>
      <c r="AH13" s="249">
        <v>0.5</v>
      </c>
      <c r="AI13" s="249">
        <v>0</v>
      </c>
      <c r="AJ13" s="249">
        <v>0</v>
      </c>
      <c r="AK13" s="255">
        <v>2.5</v>
      </c>
      <c r="AL13" s="250">
        <v>2</v>
      </c>
      <c r="AM13" s="250">
        <v>1</v>
      </c>
      <c r="AN13" s="243">
        <v>1</v>
      </c>
      <c r="AO13" s="256">
        <v>1</v>
      </c>
      <c r="AP13" s="257">
        <v>2</v>
      </c>
      <c r="AQ13" s="257">
        <v>5</v>
      </c>
      <c r="AR13" s="258">
        <v>9</v>
      </c>
      <c r="AS13" s="244">
        <v>1</v>
      </c>
      <c r="AT13" s="244">
        <v>1</v>
      </c>
      <c r="AU13" s="259">
        <v>1</v>
      </c>
      <c r="AV13" s="260">
        <v>3</v>
      </c>
      <c r="AW13" s="259">
        <v>1</v>
      </c>
      <c r="AX13" s="259">
        <v>0</v>
      </c>
      <c r="AY13" s="261">
        <v>1</v>
      </c>
      <c r="AZ13" s="262">
        <v>4</v>
      </c>
      <c r="BA13" s="263">
        <v>13</v>
      </c>
      <c r="BB13" s="244" t="s">
        <v>103</v>
      </c>
      <c r="BC13" s="179" t="s">
        <v>429</v>
      </c>
    </row>
    <row r="14" spans="1:55" hidden="1" x14ac:dyDescent="0.7">
      <c r="A14" s="243">
        <v>8</v>
      </c>
      <c r="B14" s="244">
        <v>8</v>
      </c>
      <c r="C14" s="245" t="s">
        <v>118</v>
      </c>
      <c r="D14" s="244" t="s">
        <v>85</v>
      </c>
      <c r="E14" s="245" t="s">
        <v>191</v>
      </c>
      <c r="F14" s="244" t="s">
        <v>104</v>
      </c>
      <c r="G14" s="244">
        <v>30</v>
      </c>
      <c r="H14" s="244">
        <v>6</v>
      </c>
      <c r="I14" s="246" t="s">
        <v>314</v>
      </c>
      <c r="J14" s="247">
        <v>35670</v>
      </c>
      <c r="K14" s="445">
        <v>0.78646004806887337</v>
      </c>
      <c r="L14" s="248">
        <v>7567932.4699999997</v>
      </c>
      <c r="M14" s="248">
        <v>-4519854.2400000058</v>
      </c>
      <c r="N14" s="248">
        <v>4367410.55</v>
      </c>
      <c r="O14" s="248">
        <v>-824904.79</v>
      </c>
      <c r="P14" s="446">
        <v>3</v>
      </c>
      <c r="Q14" s="249">
        <v>1</v>
      </c>
      <c r="R14" s="249">
        <v>1</v>
      </c>
      <c r="S14" s="250">
        <v>2</v>
      </c>
      <c r="T14" s="251">
        <v>103</v>
      </c>
      <c r="U14" s="252">
        <v>1</v>
      </c>
      <c r="V14" s="251">
        <v>21</v>
      </c>
      <c r="W14" s="253" t="s">
        <v>522</v>
      </c>
      <c r="X14" s="254">
        <v>0.5</v>
      </c>
      <c r="Y14" s="251">
        <v>45</v>
      </c>
      <c r="Z14" s="249" t="s">
        <v>522</v>
      </c>
      <c r="AA14" s="254">
        <v>0.5</v>
      </c>
      <c r="AB14" s="251">
        <v>43</v>
      </c>
      <c r="AC14" s="250" t="s">
        <v>522</v>
      </c>
      <c r="AD14" s="254">
        <v>3</v>
      </c>
      <c r="AE14" s="249">
        <v>1</v>
      </c>
      <c r="AF14" s="249">
        <v>1</v>
      </c>
      <c r="AG14" s="249">
        <v>0.5</v>
      </c>
      <c r="AH14" s="249">
        <v>0.5</v>
      </c>
      <c r="AI14" s="249">
        <v>0</v>
      </c>
      <c r="AJ14" s="249">
        <v>0</v>
      </c>
      <c r="AK14" s="255">
        <v>3</v>
      </c>
      <c r="AL14" s="250">
        <v>2</v>
      </c>
      <c r="AM14" s="250">
        <v>1</v>
      </c>
      <c r="AN14" s="243">
        <v>1</v>
      </c>
      <c r="AO14" s="256">
        <v>1</v>
      </c>
      <c r="AP14" s="257">
        <v>2</v>
      </c>
      <c r="AQ14" s="257">
        <v>5</v>
      </c>
      <c r="AR14" s="258">
        <v>10</v>
      </c>
      <c r="AS14" s="244">
        <v>1</v>
      </c>
      <c r="AT14" s="244">
        <v>0</v>
      </c>
      <c r="AU14" s="259">
        <v>1</v>
      </c>
      <c r="AV14" s="260">
        <v>2</v>
      </c>
      <c r="AW14" s="259">
        <v>1</v>
      </c>
      <c r="AX14" s="259">
        <v>0</v>
      </c>
      <c r="AY14" s="261">
        <v>1</v>
      </c>
      <c r="AZ14" s="262">
        <v>3</v>
      </c>
      <c r="BA14" s="263">
        <v>13</v>
      </c>
      <c r="BB14" s="244" t="s">
        <v>103</v>
      </c>
      <c r="BC14" s="179" t="s">
        <v>473</v>
      </c>
    </row>
    <row r="15" spans="1:55" hidden="1" x14ac:dyDescent="0.7">
      <c r="A15" s="243">
        <v>9</v>
      </c>
      <c r="B15" s="244">
        <v>8</v>
      </c>
      <c r="C15" s="245" t="s">
        <v>118</v>
      </c>
      <c r="D15" s="244" t="s">
        <v>90</v>
      </c>
      <c r="E15" s="245" t="s">
        <v>196</v>
      </c>
      <c r="F15" s="244" t="s">
        <v>104</v>
      </c>
      <c r="G15" s="244">
        <v>30</v>
      </c>
      <c r="H15" s="244">
        <v>5</v>
      </c>
      <c r="I15" s="246" t="s">
        <v>316</v>
      </c>
      <c r="J15" s="247">
        <v>22227</v>
      </c>
      <c r="K15" s="445">
        <v>0.65650354660393895</v>
      </c>
      <c r="L15" s="248">
        <v>1197692.44</v>
      </c>
      <c r="M15" s="248">
        <v>-6226156.8599999975</v>
      </c>
      <c r="N15" s="248">
        <v>5406520.1200000001</v>
      </c>
      <c r="O15" s="248">
        <v>-572424.48</v>
      </c>
      <c r="P15" s="446">
        <v>4</v>
      </c>
      <c r="Q15" s="249">
        <v>1</v>
      </c>
      <c r="R15" s="249">
        <v>1</v>
      </c>
      <c r="S15" s="250">
        <v>2</v>
      </c>
      <c r="T15" s="251">
        <v>242</v>
      </c>
      <c r="U15" s="252">
        <v>0</v>
      </c>
      <c r="V15" s="251">
        <v>28</v>
      </c>
      <c r="W15" s="253" t="s">
        <v>522</v>
      </c>
      <c r="X15" s="254">
        <v>0.5</v>
      </c>
      <c r="Y15" s="251">
        <v>51</v>
      </c>
      <c r="Z15" s="249" t="s">
        <v>522</v>
      </c>
      <c r="AA15" s="254">
        <v>0.5</v>
      </c>
      <c r="AB15" s="251">
        <v>58</v>
      </c>
      <c r="AC15" s="250" t="s">
        <v>522</v>
      </c>
      <c r="AD15" s="254">
        <v>2</v>
      </c>
      <c r="AE15" s="249">
        <v>1</v>
      </c>
      <c r="AF15" s="249">
        <v>1</v>
      </c>
      <c r="AG15" s="249">
        <v>0.5</v>
      </c>
      <c r="AH15" s="249">
        <v>0.5</v>
      </c>
      <c r="AI15" s="249">
        <v>0.5</v>
      </c>
      <c r="AJ15" s="249">
        <v>0</v>
      </c>
      <c r="AK15" s="255">
        <v>3.5</v>
      </c>
      <c r="AL15" s="250">
        <v>2</v>
      </c>
      <c r="AM15" s="250">
        <v>1</v>
      </c>
      <c r="AN15" s="243">
        <v>1</v>
      </c>
      <c r="AO15" s="256">
        <v>1</v>
      </c>
      <c r="AP15" s="257">
        <v>2</v>
      </c>
      <c r="AQ15" s="257">
        <v>5</v>
      </c>
      <c r="AR15" s="258">
        <v>9</v>
      </c>
      <c r="AS15" s="244">
        <v>1</v>
      </c>
      <c r="AT15" s="244">
        <v>1</v>
      </c>
      <c r="AU15" s="259">
        <v>1</v>
      </c>
      <c r="AV15" s="260">
        <v>3</v>
      </c>
      <c r="AW15" s="259">
        <v>1</v>
      </c>
      <c r="AX15" s="259">
        <v>0</v>
      </c>
      <c r="AY15" s="261">
        <v>1</v>
      </c>
      <c r="AZ15" s="262">
        <v>4</v>
      </c>
      <c r="BA15" s="263">
        <v>13</v>
      </c>
      <c r="BB15" s="244" t="s">
        <v>103</v>
      </c>
      <c r="BC15" s="179" t="s">
        <v>478</v>
      </c>
    </row>
    <row r="16" spans="1:55" hidden="1" x14ac:dyDescent="0.7">
      <c r="A16" s="243">
        <v>10</v>
      </c>
      <c r="B16" s="244">
        <v>8</v>
      </c>
      <c r="C16" s="245" t="s">
        <v>114</v>
      </c>
      <c r="D16" s="244" t="s">
        <v>32</v>
      </c>
      <c r="E16" s="245" t="s">
        <v>144</v>
      </c>
      <c r="F16" s="244" t="s">
        <v>104</v>
      </c>
      <c r="G16" s="244">
        <v>34</v>
      </c>
      <c r="H16" s="244">
        <v>6</v>
      </c>
      <c r="I16" s="246" t="s">
        <v>314</v>
      </c>
      <c r="J16" s="247">
        <v>34991</v>
      </c>
      <c r="K16" s="445">
        <v>0.5578865100055399</v>
      </c>
      <c r="L16" s="248">
        <v>12173685.27</v>
      </c>
      <c r="M16" s="248">
        <v>-9290838.3899999969</v>
      </c>
      <c r="N16" s="248">
        <v>8931205.0899999999</v>
      </c>
      <c r="O16" s="248">
        <v>2108247.91</v>
      </c>
      <c r="P16" s="446">
        <v>1</v>
      </c>
      <c r="Q16" s="249">
        <v>1</v>
      </c>
      <c r="R16" s="249">
        <v>1</v>
      </c>
      <c r="S16" s="250">
        <v>2</v>
      </c>
      <c r="T16" s="251">
        <v>139</v>
      </c>
      <c r="U16" s="252">
        <v>1</v>
      </c>
      <c r="V16" s="251">
        <v>36</v>
      </c>
      <c r="W16" s="253" t="s">
        <v>522</v>
      </c>
      <c r="X16" s="254">
        <v>0.5</v>
      </c>
      <c r="Y16" s="251">
        <v>87</v>
      </c>
      <c r="Z16" s="249" t="s">
        <v>523</v>
      </c>
      <c r="AA16" s="254">
        <v>0</v>
      </c>
      <c r="AB16" s="251">
        <v>71</v>
      </c>
      <c r="AC16" s="250" t="s">
        <v>523</v>
      </c>
      <c r="AD16" s="254">
        <v>1.5</v>
      </c>
      <c r="AE16" s="249">
        <v>1</v>
      </c>
      <c r="AF16" s="249">
        <v>1</v>
      </c>
      <c r="AG16" s="249">
        <v>0.5</v>
      </c>
      <c r="AH16" s="249">
        <v>0.5</v>
      </c>
      <c r="AI16" s="249">
        <v>0</v>
      </c>
      <c r="AJ16" s="249">
        <v>0</v>
      </c>
      <c r="AK16" s="255">
        <v>3</v>
      </c>
      <c r="AL16" s="250">
        <v>2</v>
      </c>
      <c r="AM16" s="250">
        <v>1</v>
      </c>
      <c r="AN16" s="243">
        <v>1</v>
      </c>
      <c r="AO16" s="256">
        <v>1</v>
      </c>
      <c r="AP16" s="257">
        <v>2</v>
      </c>
      <c r="AQ16" s="257">
        <v>5</v>
      </c>
      <c r="AR16" s="258">
        <v>8.5</v>
      </c>
      <c r="AS16" s="244">
        <v>1</v>
      </c>
      <c r="AT16" s="244">
        <v>1</v>
      </c>
      <c r="AU16" s="259">
        <v>1</v>
      </c>
      <c r="AV16" s="260">
        <v>3</v>
      </c>
      <c r="AW16" s="259">
        <v>1</v>
      </c>
      <c r="AX16" s="259">
        <v>0</v>
      </c>
      <c r="AY16" s="261">
        <v>1</v>
      </c>
      <c r="AZ16" s="262">
        <v>4</v>
      </c>
      <c r="BA16" s="263">
        <v>12.5</v>
      </c>
      <c r="BB16" s="244" t="s">
        <v>103</v>
      </c>
      <c r="BC16" s="179" t="s">
        <v>424</v>
      </c>
    </row>
    <row r="17" spans="1:55" hidden="1" x14ac:dyDescent="0.7">
      <c r="A17" s="243">
        <v>11</v>
      </c>
      <c r="B17" s="244">
        <v>8</v>
      </c>
      <c r="C17" s="245" t="s">
        <v>114</v>
      </c>
      <c r="D17" s="244" t="s">
        <v>31</v>
      </c>
      <c r="E17" s="245" t="s">
        <v>143</v>
      </c>
      <c r="F17" s="244" t="s">
        <v>104</v>
      </c>
      <c r="G17" s="244">
        <v>59</v>
      </c>
      <c r="H17" s="244">
        <v>9</v>
      </c>
      <c r="I17" s="246" t="s">
        <v>319</v>
      </c>
      <c r="J17" s="247">
        <v>47311</v>
      </c>
      <c r="K17" s="445">
        <v>0.31809666748564031</v>
      </c>
      <c r="L17" s="248">
        <v>1541514.07</v>
      </c>
      <c r="M17" s="248">
        <v>-31557149.139999993</v>
      </c>
      <c r="N17" s="248">
        <v>18760008.809999999</v>
      </c>
      <c r="O17" s="248">
        <v>7990146.5199999996</v>
      </c>
      <c r="P17" s="446">
        <v>3</v>
      </c>
      <c r="Q17" s="249">
        <v>0</v>
      </c>
      <c r="R17" s="249">
        <v>1</v>
      </c>
      <c r="S17" s="250">
        <v>1</v>
      </c>
      <c r="T17" s="251">
        <v>310</v>
      </c>
      <c r="U17" s="252">
        <v>0</v>
      </c>
      <c r="V17" s="251">
        <v>53</v>
      </c>
      <c r="W17" s="253" t="s">
        <v>522</v>
      </c>
      <c r="X17" s="254">
        <v>0.5</v>
      </c>
      <c r="Y17" s="251">
        <v>47</v>
      </c>
      <c r="Z17" s="249" t="s">
        <v>522</v>
      </c>
      <c r="AA17" s="254">
        <v>0.5</v>
      </c>
      <c r="AB17" s="251">
        <v>48</v>
      </c>
      <c r="AC17" s="250" t="s">
        <v>522</v>
      </c>
      <c r="AD17" s="254">
        <v>2</v>
      </c>
      <c r="AE17" s="249">
        <v>1</v>
      </c>
      <c r="AF17" s="249">
        <v>1</v>
      </c>
      <c r="AG17" s="249">
        <v>0</v>
      </c>
      <c r="AH17" s="249">
        <v>0</v>
      </c>
      <c r="AI17" s="249">
        <v>0</v>
      </c>
      <c r="AJ17" s="249">
        <v>0</v>
      </c>
      <c r="AK17" s="255">
        <v>2</v>
      </c>
      <c r="AL17" s="250">
        <v>2</v>
      </c>
      <c r="AM17" s="250">
        <v>1</v>
      </c>
      <c r="AN17" s="243">
        <v>1</v>
      </c>
      <c r="AO17" s="256">
        <v>1</v>
      </c>
      <c r="AP17" s="257">
        <v>2</v>
      </c>
      <c r="AQ17" s="257">
        <v>5</v>
      </c>
      <c r="AR17" s="258">
        <v>8</v>
      </c>
      <c r="AS17" s="244">
        <v>1</v>
      </c>
      <c r="AT17" s="244">
        <v>1</v>
      </c>
      <c r="AU17" s="259">
        <v>1</v>
      </c>
      <c r="AV17" s="260">
        <v>3</v>
      </c>
      <c r="AW17" s="259">
        <v>1</v>
      </c>
      <c r="AX17" s="259">
        <v>0</v>
      </c>
      <c r="AY17" s="261">
        <v>1</v>
      </c>
      <c r="AZ17" s="262">
        <v>4</v>
      </c>
      <c r="BA17" s="263">
        <v>12</v>
      </c>
      <c r="BB17" s="244" t="s">
        <v>103</v>
      </c>
      <c r="BC17" s="179" t="s">
        <v>423</v>
      </c>
    </row>
    <row r="18" spans="1:55" hidden="1" x14ac:dyDescent="0.7">
      <c r="A18" s="243">
        <v>12</v>
      </c>
      <c r="B18" s="244">
        <v>8</v>
      </c>
      <c r="C18" s="245" t="s">
        <v>115</v>
      </c>
      <c r="D18" s="244" t="s">
        <v>43</v>
      </c>
      <c r="E18" s="245" t="s">
        <v>154</v>
      </c>
      <c r="F18" s="244" t="s">
        <v>102</v>
      </c>
      <c r="G18" s="244">
        <v>907</v>
      </c>
      <c r="H18" s="244">
        <v>19</v>
      </c>
      <c r="I18" s="246" t="s">
        <v>312</v>
      </c>
      <c r="J18" s="247">
        <v>143786</v>
      </c>
      <c r="K18" s="264">
        <v>0.80173043883235928</v>
      </c>
      <c r="L18" s="248">
        <v>706310085.80999994</v>
      </c>
      <c r="M18" s="248">
        <v>-65896616.78000012</v>
      </c>
      <c r="N18" s="248">
        <v>173040339.25999999</v>
      </c>
      <c r="O18" s="248">
        <v>207405535.41</v>
      </c>
      <c r="P18" s="446">
        <v>0</v>
      </c>
      <c r="Q18" s="249">
        <v>1</v>
      </c>
      <c r="R18" s="249">
        <v>0</v>
      </c>
      <c r="S18" s="250">
        <v>1</v>
      </c>
      <c r="T18" s="251">
        <v>48</v>
      </c>
      <c r="U18" s="252">
        <v>1</v>
      </c>
      <c r="V18" s="251">
        <v>115</v>
      </c>
      <c r="W18" s="253" t="s">
        <v>523</v>
      </c>
      <c r="X18" s="254">
        <v>0</v>
      </c>
      <c r="Y18" s="251">
        <v>74</v>
      </c>
      <c r="Z18" s="249" t="s">
        <v>523</v>
      </c>
      <c r="AA18" s="254">
        <v>0</v>
      </c>
      <c r="AB18" s="251">
        <v>45</v>
      </c>
      <c r="AC18" s="250" t="s">
        <v>522</v>
      </c>
      <c r="AD18" s="254">
        <v>2</v>
      </c>
      <c r="AE18" s="249">
        <v>1</v>
      </c>
      <c r="AF18" s="249">
        <v>1</v>
      </c>
      <c r="AG18" s="249">
        <v>0.5</v>
      </c>
      <c r="AH18" s="249">
        <v>0.5</v>
      </c>
      <c r="AI18" s="249">
        <v>0.5</v>
      </c>
      <c r="AJ18" s="249">
        <v>0</v>
      </c>
      <c r="AK18" s="255">
        <v>3.5</v>
      </c>
      <c r="AL18" s="250">
        <v>2</v>
      </c>
      <c r="AM18" s="250">
        <v>1</v>
      </c>
      <c r="AN18" s="243">
        <v>1</v>
      </c>
      <c r="AO18" s="256">
        <v>1</v>
      </c>
      <c r="AP18" s="257">
        <v>2</v>
      </c>
      <c r="AQ18" s="257">
        <v>5</v>
      </c>
      <c r="AR18" s="258">
        <v>8</v>
      </c>
      <c r="AS18" s="244">
        <v>0</v>
      </c>
      <c r="AT18" s="244">
        <v>1</v>
      </c>
      <c r="AU18" s="259">
        <v>1</v>
      </c>
      <c r="AV18" s="260">
        <v>2</v>
      </c>
      <c r="AW18" s="259">
        <v>1</v>
      </c>
      <c r="AX18" s="259">
        <v>1</v>
      </c>
      <c r="AY18" s="261">
        <v>2</v>
      </c>
      <c r="AZ18" s="262">
        <v>4</v>
      </c>
      <c r="BA18" s="263">
        <v>12</v>
      </c>
      <c r="BB18" s="244" t="s">
        <v>103</v>
      </c>
      <c r="BC18" s="179" t="s">
        <v>115</v>
      </c>
    </row>
    <row r="19" spans="1:55" hidden="1" x14ac:dyDescent="0.7">
      <c r="A19" s="243">
        <v>13</v>
      </c>
      <c r="B19" s="244">
        <v>8</v>
      </c>
      <c r="C19" s="245" t="s">
        <v>115</v>
      </c>
      <c r="D19" s="244" t="s">
        <v>46</v>
      </c>
      <c r="E19" s="245" t="s">
        <v>157</v>
      </c>
      <c r="F19" s="244" t="s">
        <v>104</v>
      </c>
      <c r="G19" s="244">
        <v>90</v>
      </c>
      <c r="H19" s="244">
        <v>10</v>
      </c>
      <c r="I19" s="246" t="s">
        <v>315</v>
      </c>
      <c r="J19" s="247">
        <v>53904</v>
      </c>
      <c r="K19" s="445">
        <v>0.60413837755296684</v>
      </c>
      <c r="L19" s="248">
        <v>43479094.299999997</v>
      </c>
      <c r="M19" s="248">
        <v>-21809716.65000001</v>
      </c>
      <c r="N19" s="248">
        <v>17899296.210000001</v>
      </c>
      <c r="O19" s="248">
        <v>8747704.6799999997</v>
      </c>
      <c r="P19" s="446">
        <v>1</v>
      </c>
      <c r="Q19" s="249">
        <v>1</v>
      </c>
      <c r="R19" s="249">
        <v>1</v>
      </c>
      <c r="S19" s="250">
        <v>2</v>
      </c>
      <c r="T19" s="251">
        <v>220</v>
      </c>
      <c r="U19" s="252">
        <v>0</v>
      </c>
      <c r="V19" s="251">
        <v>54</v>
      </c>
      <c r="W19" s="253" t="s">
        <v>522</v>
      </c>
      <c r="X19" s="254">
        <v>0.5</v>
      </c>
      <c r="Y19" s="251">
        <v>48</v>
      </c>
      <c r="Z19" s="249" t="s">
        <v>522</v>
      </c>
      <c r="AA19" s="254">
        <v>0.5</v>
      </c>
      <c r="AB19" s="251">
        <v>53</v>
      </c>
      <c r="AC19" s="250" t="s">
        <v>522</v>
      </c>
      <c r="AD19" s="254">
        <v>2</v>
      </c>
      <c r="AE19" s="249">
        <v>1</v>
      </c>
      <c r="AF19" s="249">
        <v>1</v>
      </c>
      <c r="AG19" s="249">
        <v>0</v>
      </c>
      <c r="AH19" s="249">
        <v>0</v>
      </c>
      <c r="AI19" s="249">
        <v>0</v>
      </c>
      <c r="AJ19" s="249">
        <v>0</v>
      </c>
      <c r="AK19" s="255">
        <v>2</v>
      </c>
      <c r="AL19" s="250">
        <v>2</v>
      </c>
      <c r="AM19" s="250">
        <v>1</v>
      </c>
      <c r="AN19" s="243">
        <v>0</v>
      </c>
      <c r="AO19" s="256">
        <v>1</v>
      </c>
      <c r="AP19" s="257">
        <v>1</v>
      </c>
      <c r="AQ19" s="257">
        <v>4</v>
      </c>
      <c r="AR19" s="258">
        <v>8</v>
      </c>
      <c r="AS19" s="244">
        <v>1</v>
      </c>
      <c r="AT19" s="244">
        <v>1</v>
      </c>
      <c r="AU19" s="259">
        <v>1</v>
      </c>
      <c r="AV19" s="260">
        <v>3</v>
      </c>
      <c r="AW19" s="259">
        <v>1</v>
      </c>
      <c r="AX19" s="259">
        <v>0</v>
      </c>
      <c r="AY19" s="261">
        <v>1</v>
      </c>
      <c r="AZ19" s="262">
        <v>4</v>
      </c>
      <c r="BA19" s="263">
        <v>12</v>
      </c>
      <c r="BB19" s="244" t="s">
        <v>103</v>
      </c>
      <c r="BC19" s="179" t="s">
        <v>437</v>
      </c>
    </row>
    <row r="20" spans="1:55" hidden="1" x14ac:dyDescent="0.7">
      <c r="A20" s="243">
        <v>14</v>
      </c>
      <c r="B20" s="244">
        <v>8</v>
      </c>
      <c r="C20" s="245" t="s">
        <v>115</v>
      </c>
      <c r="D20" s="244" t="s">
        <v>56</v>
      </c>
      <c r="E20" s="245" t="s">
        <v>166</v>
      </c>
      <c r="F20" s="244" t="s">
        <v>104</v>
      </c>
      <c r="G20" s="244">
        <v>42</v>
      </c>
      <c r="H20" s="244">
        <v>5</v>
      </c>
      <c r="I20" s="246" t="s">
        <v>316</v>
      </c>
      <c r="J20" s="247">
        <v>24605</v>
      </c>
      <c r="K20" s="264">
        <v>1.5263111134715608</v>
      </c>
      <c r="L20" s="248">
        <v>20918843.260000002</v>
      </c>
      <c r="M20" s="248">
        <v>6739655.3899999987</v>
      </c>
      <c r="N20" s="248">
        <v>-1232488.31</v>
      </c>
      <c r="O20" s="248">
        <v>-6418334.9199999999</v>
      </c>
      <c r="P20" s="446">
        <v>1</v>
      </c>
      <c r="Q20" s="249">
        <v>1</v>
      </c>
      <c r="R20" s="249">
        <v>1</v>
      </c>
      <c r="S20" s="250">
        <v>2</v>
      </c>
      <c r="T20" s="251">
        <v>88</v>
      </c>
      <c r="U20" s="252">
        <v>1</v>
      </c>
      <c r="V20" s="251">
        <v>34</v>
      </c>
      <c r="W20" s="253" t="s">
        <v>522</v>
      </c>
      <c r="X20" s="254">
        <v>0.5</v>
      </c>
      <c r="Y20" s="251">
        <v>51</v>
      </c>
      <c r="Z20" s="249" t="s">
        <v>522</v>
      </c>
      <c r="AA20" s="254">
        <v>0.5</v>
      </c>
      <c r="AB20" s="251">
        <v>53</v>
      </c>
      <c r="AC20" s="250" t="s">
        <v>522</v>
      </c>
      <c r="AD20" s="254">
        <v>3</v>
      </c>
      <c r="AE20" s="249">
        <v>1</v>
      </c>
      <c r="AF20" s="249">
        <v>1</v>
      </c>
      <c r="AG20" s="249">
        <v>0</v>
      </c>
      <c r="AH20" s="249">
        <v>0</v>
      </c>
      <c r="AI20" s="249">
        <v>0</v>
      </c>
      <c r="AJ20" s="249">
        <v>0</v>
      </c>
      <c r="AK20" s="255">
        <v>2</v>
      </c>
      <c r="AL20" s="250">
        <v>2</v>
      </c>
      <c r="AM20" s="250">
        <v>1</v>
      </c>
      <c r="AN20" s="243">
        <v>1</v>
      </c>
      <c r="AO20" s="256">
        <v>1</v>
      </c>
      <c r="AP20" s="257">
        <v>2</v>
      </c>
      <c r="AQ20" s="257">
        <v>5</v>
      </c>
      <c r="AR20" s="258">
        <v>10</v>
      </c>
      <c r="AS20" s="244">
        <v>0</v>
      </c>
      <c r="AT20" s="244">
        <v>0</v>
      </c>
      <c r="AU20" s="259">
        <v>0</v>
      </c>
      <c r="AV20" s="260">
        <v>0</v>
      </c>
      <c r="AW20" s="259">
        <v>1</v>
      </c>
      <c r="AX20" s="259">
        <v>1</v>
      </c>
      <c r="AY20" s="261">
        <v>2</v>
      </c>
      <c r="AZ20" s="262">
        <v>2</v>
      </c>
      <c r="BA20" s="263">
        <v>12</v>
      </c>
      <c r="BB20" s="244" t="s">
        <v>103</v>
      </c>
      <c r="BC20" s="179" t="s">
        <v>447</v>
      </c>
    </row>
    <row r="21" spans="1:55" hidden="1" x14ac:dyDescent="0.7">
      <c r="A21" s="243">
        <v>15</v>
      </c>
      <c r="B21" s="244">
        <v>8</v>
      </c>
      <c r="C21" s="245" t="s">
        <v>115</v>
      </c>
      <c r="D21" s="244" t="s">
        <v>57</v>
      </c>
      <c r="E21" s="245" t="s">
        <v>167</v>
      </c>
      <c r="F21" s="244" t="s">
        <v>104</v>
      </c>
      <c r="G21" s="244">
        <v>30</v>
      </c>
      <c r="H21" s="244">
        <v>6</v>
      </c>
      <c r="I21" s="246" t="s">
        <v>314</v>
      </c>
      <c r="J21" s="247">
        <v>32937</v>
      </c>
      <c r="K21" s="264">
        <v>1.3115509875410729</v>
      </c>
      <c r="L21" s="248">
        <v>19011423.629999999</v>
      </c>
      <c r="M21" s="248">
        <v>4656134.4499999974</v>
      </c>
      <c r="N21" s="248">
        <v>7601555.6200000001</v>
      </c>
      <c r="O21" s="248">
        <v>276215.51</v>
      </c>
      <c r="P21" s="446">
        <v>0</v>
      </c>
      <c r="Q21" s="249">
        <v>0</v>
      </c>
      <c r="R21" s="249">
        <v>1</v>
      </c>
      <c r="S21" s="250">
        <v>1</v>
      </c>
      <c r="T21" s="251">
        <v>144</v>
      </c>
      <c r="U21" s="252">
        <v>0</v>
      </c>
      <c r="V21" s="251">
        <v>43</v>
      </c>
      <c r="W21" s="253" t="s">
        <v>522</v>
      </c>
      <c r="X21" s="254">
        <v>0.5</v>
      </c>
      <c r="Y21" s="251">
        <v>36</v>
      </c>
      <c r="Z21" s="249" t="s">
        <v>522</v>
      </c>
      <c r="AA21" s="254">
        <v>0.5</v>
      </c>
      <c r="AB21" s="251">
        <v>54</v>
      </c>
      <c r="AC21" s="250" t="s">
        <v>522</v>
      </c>
      <c r="AD21" s="254">
        <v>2</v>
      </c>
      <c r="AE21" s="249">
        <v>1</v>
      </c>
      <c r="AF21" s="249">
        <v>1</v>
      </c>
      <c r="AG21" s="249">
        <v>0.5</v>
      </c>
      <c r="AH21" s="249">
        <v>0.5</v>
      </c>
      <c r="AI21" s="249">
        <v>0</v>
      </c>
      <c r="AJ21" s="249">
        <v>0</v>
      </c>
      <c r="AK21" s="255">
        <v>3</v>
      </c>
      <c r="AL21" s="250">
        <v>2</v>
      </c>
      <c r="AM21" s="250">
        <v>1</v>
      </c>
      <c r="AN21" s="243">
        <v>1</v>
      </c>
      <c r="AO21" s="256">
        <v>0</v>
      </c>
      <c r="AP21" s="257">
        <v>1</v>
      </c>
      <c r="AQ21" s="257">
        <v>4</v>
      </c>
      <c r="AR21" s="258">
        <v>7</v>
      </c>
      <c r="AS21" s="244">
        <v>1</v>
      </c>
      <c r="AT21" s="244">
        <v>1</v>
      </c>
      <c r="AU21" s="259">
        <v>1</v>
      </c>
      <c r="AV21" s="260">
        <v>3</v>
      </c>
      <c r="AW21" s="259">
        <v>1</v>
      </c>
      <c r="AX21" s="259">
        <v>1</v>
      </c>
      <c r="AY21" s="261">
        <v>2</v>
      </c>
      <c r="AZ21" s="262">
        <v>5</v>
      </c>
      <c r="BA21" s="263">
        <v>12</v>
      </c>
      <c r="BB21" s="244" t="s">
        <v>103</v>
      </c>
      <c r="BC21" s="179" t="s">
        <v>448</v>
      </c>
    </row>
    <row r="22" spans="1:55" hidden="1" x14ac:dyDescent="0.7">
      <c r="A22" s="243">
        <v>16</v>
      </c>
      <c r="B22" s="244">
        <v>8</v>
      </c>
      <c r="C22" s="245" t="s">
        <v>116</v>
      </c>
      <c r="D22" s="244" t="s">
        <v>65</v>
      </c>
      <c r="E22" s="245" t="s">
        <v>309</v>
      </c>
      <c r="F22" s="244" t="s">
        <v>109</v>
      </c>
      <c r="G22" s="244">
        <v>266</v>
      </c>
      <c r="H22" s="244">
        <v>15</v>
      </c>
      <c r="I22" s="246" t="s">
        <v>317</v>
      </c>
      <c r="J22" s="247">
        <v>62328</v>
      </c>
      <c r="K22" s="445">
        <v>0.59748247167679225</v>
      </c>
      <c r="L22" s="248">
        <v>47225378.439999998</v>
      </c>
      <c r="M22" s="248">
        <v>-69018881.889999941</v>
      </c>
      <c r="N22" s="248">
        <v>63063456.32</v>
      </c>
      <c r="O22" s="248">
        <v>48695247.82</v>
      </c>
      <c r="P22" s="446">
        <v>2</v>
      </c>
      <c r="Q22" s="249">
        <v>1</v>
      </c>
      <c r="R22" s="249">
        <v>1</v>
      </c>
      <c r="S22" s="250">
        <v>2</v>
      </c>
      <c r="T22" s="251">
        <v>229</v>
      </c>
      <c r="U22" s="252">
        <v>0</v>
      </c>
      <c r="V22" s="251">
        <v>70</v>
      </c>
      <c r="W22" s="253" t="s">
        <v>523</v>
      </c>
      <c r="X22" s="254">
        <v>0</v>
      </c>
      <c r="Y22" s="251">
        <v>36</v>
      </c>
      <c r="Z22" s="249" t="s">
        <v>522</v>
      </c>
      <c r="AA22" s="254">
        <v>0.5</v>
      </c>
      <c r="AB22" s="251">
        <v>54</v>
      </c>
      <c r="AC22" s="250" t="s">
        <v>522</v>
      </c>
      <c r="AD22" s="254">
        <v>1.5</v>
      </c>
      <c r="AE22" s="249">
        <v>0</v>
      </c>
      <c r="AF22" s="249">
        <v>1</v>
      </c>
      <c r="AG22" s="249">
        <v>0</v>
      </c>
      <c r="AH22" s="249">
        <v>0</v>
      </c>
      <c r="AI22" s="249">
        <v>0.5</v>
      </c>
      <c r="AJ22" s="249">
        <v>0</v>
      </c>
      <c r="AK22" s="255">
        <v>1.5</v>
      </c>
      <c r="AL22" s="250">
        <v>1.5</v>
      </c>
      <c r="AM22" s="250">
        <v>1</v>
      </c>
      <c r="AN22" s="243">
        <v>1</v>
      </c>
      <c r="AO22" s="256">
        <v>1</v>
      </c>
      <c r="AP22" s="257">
        <v>2</v>
      </c>
      <c r="AQ22" s="257">
        <v>4.5</v>
      </c>
      <c r="AR22" s="258">
        <v>8</v>
      </c>
      <c r="AS22" s="244">
        <v>1</v>
      </c>
      <c r="AT22" s="244">
        <v>1</v>
      </c>
      <c r="AU22" s="259">
        <v>1</v>
      </c>
      <c r="AV22" s="260">
        <v>3</v>
      </c>
      <c r="AW22" s="259">
        <v>1</v>
      </c>
      <c r="AX22" s="259">
        <v>0</v>
      </c>
      <c r="AY22" s="261">
        <v>1</v>
      </c>
      <c r="AZ22" s="262">
        <v>4</v>
      </c>
      <c r="BA22" s="263">
        <v>12</v>
      </c>
      <c r="BB22" s="244" t="s">
        <v>103</v>
      </c>
      <c r="BC22" s="179" t="s">
        <v>455</v>
      </c>
    </row>
    <row r="23" spans="1:55" hidden="1" x14ac:dyDescent="0.7">
      <c r="A23" s="243">
        <v>17</v>
      </c>
      <c r="B23" s="244">
        <v>8</v>
      </c>
      <c r="C23" s="245" t="s">
        <v>117</v>
      </c>
      <c r="D23" s="244" t="s">
        <v>70</v>
      </c>
      <c r="E23" s="245" t="s">
        <v>177</v>
      </c>
      <c r="F23" s="244" t="s">
        <v>109</v>
      </c>
      <c r="G23" s="244">
        <v>386</v>
      </c>
      <c r="H23" s="244">
        <v>16</v>
      </c>
      <c r="I23" s="246" t="s">
        <v>323</v>
      </c>
      <c r="J23" s="247">
        <v>100956</v>
      </c>
      <c r="K23" s="264">
        <v>1.3663032139180711</v>
      </c>
      <c r="L23" s="248">
        <v>424042903.13999999</v>
      </c>
      <c r="M23" s="248">
        <v>60901075.509999961</v>
      </c>
      <c r="N23" s="248">
        <v>112495499.43000001</v>
      </c>
      <c r="O23" s="248">
        <v>106672568.61</v>
      </c>
      <c r="P23" s="446">
        <v>0</v>
      </c>
      <c r="Q23" s="249">
        <v>1</v>
      </c>
      <c r="R23" s="249">
        <v>0</v>
      </c>
      <c r="S23" s="250">
        <v>1</v>
      </c>
      <c r="T23" s="251">
        <v>59</v>
      </c>
      <c r="U23" s="252">
        <v>1</v>
      </c>
      <c r="V23" s="251">
        <v>152</v>
      </c>
      <c r="W23" s="253" t="s">
        <v>523</v>
      </c>
      <c r="X23" s="254">
        <v>0</v>
      </c>
      <c r="Y23" s="251">
        <v>101</v>
      </c>
      <c r="Z23" s="249" t="s">
        <v>523</v>
      </c>
      <c r="AA23" s="254">
        <v>0</v>
      </c>
      <c r="AB23" s="251">
        <v>47</v>
      </c>
      <c r="AC23" s="250" t="s">
        <v>522</v>
      </c>
      <c r="AD23" s="254">
        <v>2</v>
      </c>
      <c r="AE23" s="249">
        <v>1</v>
      </c>
      <c r="AF23" s="249">
        <v>1</v>
      </c>
      <c r="AG23" s="249">
        <v>0</v>
      </c>
      <c r="AH23" s="249">
        <v>0.5</v>
      </c>
      <c r="AI23" s="249">
        <v>0</v>
      </c>
      <c r="AJ23" s="249">
        <v>0</v>
      </c>
      <c r="AK23" s="255">
        <v>2.5</v>
      </c>
      <c r="AL23" s="250">
        <v>2</v>
      </c>
      <c r="AM23" s="250">
        <v>1</v>
      </c>
      <c r="AN23" s="243">
        <v>0</v>
      </c>
      <c r="AO23" s="256">
        <v>1</v>
      </c>
      <c r="AP23" s="257">
        <v>1</v>
      </c>
      <c r="AQ23" s="257">
        <v>4</v>
      </c>
      <c r="AR23" s="258">
        <v>7</v>
      </c>
      <c r="AS23" s="244">
        <v>1</v>
      </c>
      <c r="AT23" s="244">
        <v>1</v>
      </c>
      <c r="AU23" s="259">
        <v>1</v>
      </c>
      <c r="AV23" s="260">
        <v>3</v>
      </c>
      <c r="AW23" s="259">
        <v>1</v>
      </c>
      <c r="AX23" s="259">
        <v>1</v>
      </c>
      <c r="AY23" s="261">
        <v>2</v>
      </c>
      <c r="AZ23" s="262">
        <v>5</v>
      </c>
      <c r="BA23" s="263">
        <v>12</v>
      </c>
      <c r="BB23" s="244" t="s">
        <v>103</v>
      </c>
      <c r="BC23" s="179" t="s">
        <v>117</v>
      </c>
    </row>
    <row r="24" spans="1:55" hidden="1" x14ac:dyDescent="0.7">
      <c r="A24" s="243">
        <v>18</v>
      </c>
      <c r="B24" s="244">
        <v>8</v>
      </c>
      <c r="C24" s="245" t="s">
        <v>118</v>
      </c>
      <c r="D24" s="244" t="s">
        <v>81</v>
      </c>
      <c r="E24" s="245" t="s">
        <v>187</v>
      </c>
      <c r="F24" s="244" t="s">
        <v>104</v>
      </c>
      <c r="G24" s="244">
        <v>40</v>
      </c>
      <c r="H24" s="244">
        <v>6</v>
      </c>
      <c r="I24" s="246" t="s">
        <v>314</v>
      </c>
      <c r="J24" s="247">
        <v>36047</v>
      </c>
      <c r="K24" s="264">
        <v>0.82207987251059456</v>
      </c>
      <c r="L24" s="248">
        <v>7285167.4299999997</v>
      </c>
      <c r="M24" s="248">
        <v>-5825140.8000000082</v>
      </c>
      <c r="N24" s="248">
        <v>7242398.0300000003</v>
      </c>
      <c r="O24" s="248">
        <v>-366760.88</v>
      </c>
      <c r="P24" s="446">
        <v>2</v>
      </c>
      <c r="Q24" s="249">
        <v>1</v>
      </c>
      <c r="R24" s="249">
        <v>1</v>
      </c>
      <c r="S24" s="250">
        <v>2</v>
      </c>
      <c r="T24" s="251">
        <v>357</v>
      </c>
      <c r="U24" s="252">
        <v>0</v>
      </c>
      <c r="V24" s="251">
        <v>40</v>
      </c>
      <c r="W24" s="253" t="s">
        <v>522</v>
      </c>
      <c r="X24" s="254">
        <v>0.5</v>
      </c>
      <c r="Y24" s="251">
        <v>57</v>
      </c>
      <c r="Z24" s="249" t="s">
        <v>522</v>
      </c>
      <c r="AA24" s="254">
        <v>0.5</v>
      </c>
      <c r="AB24" s="251">
        <v>61</v>
      </c>
      <c r="AC24" s="250" t="s">
        <v>523</v>
      </c>
      <c r="AD24" s="254">
        <v>1</v>
      </c>
      <c r="AE24" s="249">
        <v>1</v>
      </c>
      <c r="AF24" s="249">
        <v>1</v>
      </c>
      <c r="AG24" s="249">
        <v>0.5</v>
      </c>
      <c r="AH24" s="249">
        <v>0.5</v>
      </c>
      <c r="AI24" s="249">
        <v>0</v>
      </c>
      <c r="AJ24" s="249">
        <v>0</v>
      </c>
      <c r="AK24" s="255">
        <v>3</v>
      </c>
      <c r="AL24" s="250">
        <v>2</v>
      </c>
      <c r="AM24" s="250">
        <v>1</v>
      </c>
      <c r="AN24" s="243">
        <v>1</v>
      </c>
      <c r="AO24" s="256">
        <v>1</v>
      </c>
      <c r="AP24" s="257">
        <v>2</v>
      </c>
      <c r="AQ24" s="257">
        <v>5</v>
      </c>
      <c r="AR24" s="258">
        <v>8</v>
      </c>
      <c r="AS24" s="244">
        <v>1</v>
      </c>
      <c r="AT24" s="244">
        <v>0</v>
      </c>
      <c r="AU24" s="259">
        <v>1</v>
      </c>
      <c r="AV24" s="260">
        <v>2</v>
      </c>
      <c r="AW24" s="259">
        <v>1</v>
      </c>
      <c r="AX24" s="259">
        <v>1</v>
      </c>
      <c r="AY24" s="261">
        <v>2</v>
      </c>
      <c r="AZ24" s="262">
        <v>4</v>
      </c>
      <c r="BA24" s="263">
        <v>12</v>
      </c>
      <c r="BB24" s="244" t="s">
        <v>103</v>
      </c>
      <c r="BC24" s="179" t="s">
        <v>469</v>
      </c>
    </row>
    <row r="25" spans="1:55" hidden="1" x14ac:dyDescent="0.7">
      <c r="A25" s="243">
        <v>19</v>
      </c>
      <c r="B25" s="244">
        <v>8</v>
      </c>
      <c r="C25" s="245" t="s">
        <v>118</v>
      </c>
      <c r="D25" s="244" t="s">
        <v>94</v>
      </c>
      <c r="E25" s="245" t="s">
        <v>307</v>
      </c>
      <c r="F25" s="244" t="s">
        <v>104</v>
      </c>
      <c r="G25" s="244">
        <v>138</v>
      </c>
      <c r="H25" s="244">
        <v>13</v>
      </c>
      <c r="I25" s="246" t="s">
        <v>318</v>
      </c>
      <c r="J25" s="247">
        <v>96992</v>
      </c>
      <c r="K25" s="445">
        <v>0.48913046030949259</v>
      </c>
      <c r="L25" s="248">
        <v>-6231866.4800000004</v>
      </c>
      <c r="M25" s="248">
        <v>-55000945.82000003</v>
      </c>
      <c r="N25" s="248">
        <v>26528507.289999999</v>
      </c>
      <c r="O25" s="248">
        <v>12987549.880000001</v>
      </c>
      <c r="P25" s="446">
        <v>5</v>
      </c>
      <c r="Q25" s="249">
        <v>1</v>
      </c>
      <c r="R25" s="249">
        <v>1</v>
      </c>
      <c r="S25" s="250">
        <v>2</v>
      </c>
      <c r="T25" s="251">
        <v>227</v>
      </c>
      <c r="U25" s="252">
        <v>0</v>
      </c>
      <c r="V25" s="251">
        <v>38</v>
      </c>
      <c r="W25" s="253" t="s">
        <v>522</v>
      </c>
      <c r="X25" s="254">
        <v>0.5</v>
      </c>
      <c r="Y25" s="251">
        <v>59</v>
      </c>
      <c r="Z25" s="249" t="s">
        <v>522</v>
      </c>
      <c r="AA25" s="254">
        <v>0.5</v>
      </c>
      <c r="AB25" s="251">
        <v>51</v>
      </c>
      <c r="AC25" s="250" t="s">
        <v>522</v>
      </c>
      <c r="AD25" s="254">
        <v>2</v>
      </c>
      <c r="AE25" s="249">
        <v>1</v>
      </c>
      <c r="AF25" s="249">
        <v>1</v>
      </c>
      <c r="AG25" s="249">
        <v>0</v>
      </c>
      <c r="AH25" s="249">
        <v>0</v>
      </c>
      <c r="AI25" s="249">
        <v>0</v>
      </c>
      <c r="AJ25" s="249">
        <v>0</v>
      </c>
      <c r="AK25" s="255">
        <v>2</v>
      </c>
      <c r="AL25" s="250">
        <v>2</v>
      </c>
      <c r="AM25" s="250">
        <v>1</v>
      </c>
      <c r="AN25" s="243">
        <v>1</v>
      </c>
      <c r="AO25" s="256">
        <v>1</v>
      </c>
      <c r="AP25" s="257">
        <v>2</v>
      </c>
      <c r="AQ25" s="257">
        <v>5</v>
      </c>
      <c r="AR25" s="258">
        <v>9</v>
      </c>
      <c r="AS25" s="244">
        <v>1</v>
      </c>
      <c r="AT25" s="244">
        <v>1</v>
      </c>
      <c r="AU25" s="259">
        <v>1</v>
      </c>
      <c r="AV25" s="260">
        <v>3</v>
      </c>
      <c r="AW25" s="259">
        <v>0</v>
      </c>
      <c r="AX25" s="259">
        <v>0</v>
      </c>
      <c r="AY25" s="261">
        <v>0</v>
      </c>
      <c r="AZ25" s="262">
        <v>3</v>
      </c>
      <c r="BA25" s="263">
        <v>12</v>
      </c>
      <c r="BB25" s="244" t="s">
        <v>103</v>
      </c>
      <c r="BC25" s="179" t="s">
        <v>482</v>
      </c>
    </row>
    <row r="26" spans="1:55" hidden="1" x14ac:dyDescent="0.7">
      <c r="A26" s="243">
        <v>20</v>
      </c>
      <c r="B26" s="244">
        <v>8</v>
      </c>
      <c r="C26" s="245" t="s">
        <v>113</v>
      </c>
      <c r="D26" s="244" t="s">
        <v>21</v>
      </c>
      <c r="E26" s="245" t="s">
        <v>133</v>
      </c>
      <c r="F26" s="244" t="s">
        <v>109</v>
      </c>
      <c r="G26" s="244">
        <v>272</v>
      </c>
      <c r="H26" s="244">
        <v>16</v>
      </c>
      <c r="I26" s="246" t="s">
        <v>323</v>
      </c>
      <c r="J26" s="247">
        <v>75286</v>
      </c>
      <c r="K26" s="445">
        <v>0.6827629036695918</v>
      </c>
      <c r="L26" s="248">
        <v>92122851.819999993</v>
      </c>
      <c r="M26" s="248">
        <v>-42812317.670000002</v>
      </c>
      <c r="N26" s="248">
        <v>38400779.869999997</v>
      </c>
      <c r="O26" s="248">
        <v>147819830.99000001</v>
      </c>
      <c r="P26" s="446">
        <v>1</v>
      </c>
      <c r="Q26" s="249">
        <v>0</v>
      </c>
      <c r="R26" s="249">
        <v>1</v>
      </c>
      <c r="S26" s="250">
        <v>1</v>
      </c>
      <c r="T26" s="251">
        <v>93</v>
      </c>
      <c r="U26" s="252">
        <v>1</v>
      </c>
      <c r="V26" s="251">
        <v>66</v>
      </c>
      <c r="W26" s="253" t="s">
        <v>523</v>
      </c>
      <c r="X26" s="254">
        <v>0</v>
      </c>
      <c r="Y26" s="251">
        <v>53</v>
      </c>
      <c r="Z26" s="249" t="s">
        <v>522</v>
      </c>
      <c r="AA26" s="254">
        <v>0.5</v>
      </c>
      <c r="AB26" s="251">
        <v>61</v>
      </c>
      <c r="AC26" s="250" t="s">
        <v>523</v>
      </c>
      <c r="AD26" s="254">
        <v>1.5</v>
      </c>
      <c r="AE26" s="249">
        <v>0</v>
      </c>
      <c r="AF26" s="249">
        <v>1</v>
      </c>
      <c r="AG26" s="249">
        <v>0.5</v>
      </c>
      <c r="AH26" s="249">
        <v>0.5</v>
      </c>
      <c r="AI26" s="249">
        <v>0</v>
      </c>
      <c r="AJ26" s="249">
        <v>0</v>
      </c>
      <c r="AK26" s="255">
        <v>2</v>
      </c>
      <c r="AL26" s="250">
        <v>2</v>
      </c>
      <c r="AM26" s="250">
        <v>1</v>
      </c>
      <c r="AN26" s="243">
        <v>1</v>
      </c>
      <c r="AO26" s="256">
        <v>1</v>
      </c>
      <c r="AP26" s="257">
        <v>2</v>
      </c>
      <c r="AQ26" s="257">
        <v>5</v>
      </c>
      <c r="AR26" s="258">
        <v>7.5</v>
      </c>
      <c r="AS26" s="244">
        <v>1</v>
      </c>
      <c r="AT26" s="244">
        <v>1</v>
      </c>
      <c r="AU26" s="259">
        <v>1</v>
      </c>
      <c r="AV26" s="260">
        <v>3</v>
      </c>
      <c r="AW26" s="259">
        <v>1</v>
      </c>
      <c r="AX26" s="259">
        <v>0</v>
      </c>
      <c r="AY26" s="261">
        <v>1</v>
      </c>
      <c r="AZ26" s="262">
        <v>4</v>
      </c>
      <c r="BA26" s="263">
        <v>11.5</v>
      </c>
      <c r="BB26" s="244" t="s">
        <v>206</v>
      </c>
      <c r="BC26" s="179" t="s">
        <v>113</v>
      </c>
    </row>
    <row r="27" spans="1:55" hidden="1" x14ac:dyDescent="0.7">
      <c r="A27" s="243">
        <v>21</v>
      </c>
      <c r="B27" s="244">
        <v>8</v>
      </c>
      <c r="C27" s="245" t="s">
        <v>113</v>
      </c>
      <c r="D27" s="244" t="s">
        <v>23</v>
      </c>
      <c r="E27" s="245" t="s">
        <v>135</v>
      </c>
      <c r="F27" s="244" t="s">
        <v>104</v>
      </c>
      <c r="G27" s="244">
        <v>73</v>
      </c>
      <c r="H27" s="244">
        <v>9</v>
      </c>
      <c r="I27" s="246" t="s">
        <v>319</v>
      </c>
      <c r="J27" s="247">
        <v>48522</v>
      </c>
      <c r="K27" s="445">
        <v>0.40988200368142075</v>
      </c>
      <c r="L27" s="248">
        <v>-4613691.82</v>
      </c>
      <c r="M27" s="248">
        <v>-26455312.539999988</v>
      </c>
      <c r="N27" s="248">
        <v>23267684.91</v>
      </c>
      <c r="O27" s="248">
        <v>20597551.66</v>
      </c>
      <c r="P27" s="446">
        <v>4</v>
      </c>
      <c r="Q27" s="249">
        <v>0</v>
      </c>
      <c r="R27" s="249">
        <v>1</v>
      </c>
      <c r="S27" s="250">
        <v>1</v>
      </c>
      <c r="T27" s="251">
        <v>166</v>
      </c>
      <c r="U27" s="252">
        <v>1</v>
      </c>
      <c r="V27" s="251">
        <v>61</v>
      </c>
      <c r="W27" s="253" t="s">
        <v>523</v>
      </c>
      <c r="X27" s="254">
        <v>0</v>
      </c>
      <c r="Y27" s="251">
        <v>36</v>
      </c>
      <c r="Z27" s="249" t="s">
        <v>522</v>
      </c>
      <c r="AA27" s="254">
        <v>0.5</v>
      </c>
      <c r="AB27" s="251">
        <v>53</v>
      </c>
      <c r="AC27" s="250" t="s">
        <v>522</v>
      </c>
      <c r="AD27" s="254">
        <v>2.5</v>
      </c>
      <c r="AE27" s="249">
        <v>1</v>
      </c>
      <c r="AF27" s="249">
        <v>1</v>
      </c>
      <c r="AG27" s="249">
        <v>0.5</v>
      </c>
      <c r="AH27" s="249">
        <v>0.5</v>
      </c>
      <c r="AI27" s="249">
        <v>0</v>
      </c>
      <c r="AJ27" s="249">
        <v>0</v>
      </c>
      <c r="AK27" s="255">
        <v>3</v>
      </c>
      <c r="AL27" s="250">
        <v>2</v>
      </c>
      <c r="AM27" s="250">
        <v>1</v>
      </c>
      <c r="AN27" s="243">
        <v>1</v>
      </c>
      <c r="AO27" s="256">
        <v>1</v>
      </c>
      <c r="AP27" s="257">
        <v>2</v>
      </c>
      <c r="AQ27" s="257">
        <v>5</v>
      </c>
      <c r="AR27" s="258">
        <v>8.5</v>
      </c>
      <c r="AS27" s="244">
        <v>1</v>
      </c>
      <c r="AT27" s="244">
        <v>1</v>
      </c>
      <c r="AU27" s="259">
        <v>1</v>
      </c>
      <c r="AV27" s="260">
        <v>3</v>
      </c>
      <c r="AW27" s="259">
        <v>0</v>
      </c>
      <c r="AX27" s="259">
        <v>0</v>
      </c>
      <c r="AY27" s="261">
        <v>0</v>
      </c>
      <c r="AZ27" s="262">
        <v>3</v>
      </c>
      <c r="BA27" s="263">
        <v>11.5</v>
      </c>
      <c r="BB27" s="244" t="s">
        <v>206</v>
      </c>
      <c r="BC27" s="179" t="s">
        <v>416</v>
      </c>
    </row>
    <row r="28" spans="1:55" hidden="1" x14ac:dyDescent="0.7">
      <c r="A28" s="243">
        <v>22</v>
      </c>
      <c r="B28" s="244">
        <v>8</v>
      </c>
      <c r="C28" s="245" t="s">
        <v>114</v>
      </c>
      <c r="D28" s="244" t="s">
        <v>29</v>
      </c>
      <c r="E28" s="245" t="s">
        <v>141</v>
      </c>
      <c r="F28" s="244" t="s">
        <v>109</v>
      </c>
      <c r="G28" s="244">
        <v>548</v>
      </c>
      <c r="H28" s="244">
        <v>17</v>
      </c>
      <c r="I28" s="246" t="s">
        <v>322</v>
      </c>
      <c r="J28" s="247">
        <v>91973</v>
      </c>
      <c r="K28" s="445">
        <v>0.71793469896655115</v>
      </c>
      <c r="L28" s="248">
        <v>243273512.59999999</v>
      </c>
      <c r="M28" s="248">
        <v>-67080431.770000041</v>
      </c>
      <c r="N28" s="248">
        <v>82866263.010000005</v>
      </c>
      <c r="O28" s="248">
        <v>-20426721.399999999</v>
      </c>
      <c r="P28" s="446">
        <v>2</v>
      </c>
      <c r="Q28" s="249">
        <v>0</v>
      </c>
      <c r="R28" s="249">
        <v>1</v>
      </c>
      <c r="S28" s="250">
        <v>1</v>
      </c>
      <c r="T28" s="251">
        <v>133</v>
      </c>
      <c r="U28" s="252">
        <v>1</v>
      </c>
      <c r="V28" s="251">
        <v>86</v>
      </c>
      <c r="W28" s="253" t="s">
        <v>523</v>
      </c>
      <c r="X28" s="254">
        <v>0</v>
      </c>
      <c r="Y28" s="251">
        <v>45</v>
      </c>
      <c r="Z28" s="249" t="s">
        <v>522</v>
      </c>
      <c r="AA28" s="254">
        <v>0.5</v>
      </c>
      <c r="AB28" s="251">
        <v>47</v>
      </c>
      <c r="AC28" s="250" t="s">
        <v>522</v>
      </c>
      <c r="AD28" s="254">
        <v>2.5</v>
      </c>
      <c r="AE28" s="249">
        <v>0</v>
      </c>
      <c r="AF28" s="249">
        <v>1</v>
      </c>
      <c r="AG28" s="249">
        <v>0.5</v>
      </c>
      <c r="AH28" s="249">
        <v>0.5</v>
      </c>
      <c r="AI28" s="249">
        <v>0.5</v>
      </c>
      <c r="AJ28" s="249">
        <v>0</v>
      </c>
      <c r="AK28" s="255">
        <v>2.5</v>
      </c>
      <c r="AL28" s="250">
        <v>2</v>
      </c>
      <c r="AM28" s="250">
        <v>1</v>
      </c>
      <c r="AN28" s="243">
        <v>1</v>
      </c>
      <c r="AO28" s="256">
        <v>1</v>
      </c>
      <c r="AP28" s="257">
        <v>2</v>
      </c>
      <c r="AQ28" s="257">
        <v>5</v>
      </c>
      <c r="AR28" s="258">
        <v>8.5</v>
      </c>
      <c r="AS28" s="244">
        <v>1</v>
      </c>
      <c r="AT28" s="244">
        <v>0</v>
      </c>
      <c r="AU28" s="259">
        <v>1</v>
      </c>
      <c r="AV28" s="260">
        <v>2</v>
      </c>
      <c r="AW28" s="259">
        <v>1</v>
      </c>
      <c r="AX28" s="259">
        <v>0</v>
      </c>
      <c r="AY28" s="261">
        <v>1</v>
      </c>
      <c r="AZ28" s="262">
        <v>3</v>
      </c>
      <c r="BA28" s="263">
        <v>11.5</v>
      </c>
      <c r="BB28" s="244" t="s">
        <v>206</v>
      </c>
      <c r="BC28" s="179" t="s">
        <v>114</v>
      </c>
    </row>
    <row r="29" spans="1:55" hidden="1" x14ac:dyDescent="0.7">
      <c r="A29" s="243">
        <v>23</v>
      </c>
      <c r="B29" s="244">
        <v>8</v>
      </c>
      <c r="C29" s="245" t="s">
        <v>115</v>
      </c>
      <c r="D29" s="244" t="s">
        <v>50</v>
      </c>
      <c r="E29" s="245" t="s">
        <v>161</v>
      </c>
      <c r="F29" s="244" t="s">
        <v>109</v>
      </c>
      <c r="G29" s="244">
        <v>264</v>
      </c>
      <c r="H29" s="244">
        <v>15</v>
      </c>
      <c r="I29" s="246" t="s">
        <v>317</v>
      </c>
      <c r="J29" s="247">
        <v>91702</v>
      </c>
      <c r="K29" s="445">
        <v>0.35778686270113358</v>
      </c>
      <c r="L29" s="248">
        <v>63148274.780000001</v>
      </c>
      <c r="M29" s="248">
        <v>-59295975.980000019</v>
      </c>
      <c r="N29" s="248">
        <v>21078881.399999999</v>
      </c>
      <c r="O29" s="248">
        <v>-12965308.83</v>
      </c>
      <c r="P29" s="446">
        <v>2</v>
      </c>
      <c r="Q29" s="249">
        <v>1</v>
      </c>
      <c r="R29" s="249">
        <v>1</v>
      </c>
      <c r="S29" s="250">
        <v>2</v>
      </c>
      <c r="T29" s="251">
        <v>91</v>
      </c>
      <c r="U29" s="252">
        <v>1</v>
      </c>
      <c r="V29" s="251">
        <v>64</v>
      </c>
      <c r="W29" s="253" t="s">
        <v>523</v>
      </c>
      <c r="X29" s="254">
        <v>0</v>
      </c>
      <c r="Y29" s="251">
        <v>56</v>
      </c>
      <c r="Z29" s="249" t="s">
        <v>522</v>
      </c>
      <c r="AA29" s="254">
        <v>0.5</v>
      </c>
      <c r="AB29" s="251">
        <v>34</v>
      </c>
      <c r="AC29" s="250" t="s">
        <v>522</v>
      </c>
      <c r="AD29" s="254">
        <v>2.5</v>
      </c>
      <c r="AE29" s="249">
        <v>1</v>
      </c>
      <c r="AF29" s="249">
        <v>1</v>
      </c>
      <c r="AG29" s="249">
        <v>0.5</v>
      </c>
      <c r="AH29" s="249">
        <v>0</v>
      </c>
      <c r="AI29" s="249">
        <v>0</v>
      </c>
      <c r="AJ29" s="249">
        <v>0.5</v>
      </c>
      <c r="AK29" s="255">
        <v>3</v>
      </c>
      <c r="AL29" s="250">
        <v>2</v>
      </c>
      <c r="AM29" s="250">
        <v>1</v>
      </c>
      <c r="AN29" s="243">
        <v>1</v>
      </c>
      <c r="AO29" s="256">
        <v>1</v>
      </c>
      <c r="AP29" s="257">
        <v>2</v>
      </c>
      <c r="AQ29" s="257">
        <v>5</v>
      </c>
      <c r="AR29" s="258">
        <v>9.5</v>
      </c>
      <c r="AS29" s="244">
        <v>0</v>
      </c>
      <c r="AT29" s="244">
        <v>0</v>
      </c>
      <c r="AU29" s="259">
        <v>1</v>
      </c>
      <c r="AV29" s="260">
        <v>1</v>
      </c>
      <c r="AW29" s="259">
        <v>1</v>
      </c>
      <c r="AX29" s="259">
        <v>0</v>
      </c>
      <c r="AY29" s="261">
        <v>1</v>
      </c>
      <c r="AZ29" s="262">
        <v>2</v>
      </c>
      <c r="BA29" s="263">
        <v>11.5</v>
      </c>
      <c r="BB29" s="244" t="s">
        <v>206</v>
      </c>
      <c r="BC29" s="179" t="s">
        <v>441</v>
      </c>
    </row>
    <row r="30" spans="1:55" hidden="1" x14ac:dyDescent="0.7">
      <c r="A30" s="243">
        <v>24</v>
      </c>
      <c r="B30" s="244">
        <v>8</v>
      </c>
      <c r="C30" s="245" t="s">
        <v>117</v>
      </c>
      <c r="D30" s="244" t="s">
        <v>71</v>
      </c>
      <c r="E30" s="245" t="s">
        <v>178</v>
      </c>
      <c r="F30" s="244" t="s">
        <v>104</v>
      </c>
      <c r="G30" s="244">
        <v>70</v>
      </c>
      <c r="H30" s="244">
        <v>10</v>
      </c>
      <c r="I30" s="246" t="s">
        <v>315</v>
      </c>
      <c r="J30" s="247">
        <v>68869</v>
      </c>
      <c r="K30" s="445">
        <v>0.68484803672724237</v>
      </c>
      <c r="L30" s="248">
        <v>9129709.3499999996</v>
      </c>
      <c r="M30" s="248">
        <v>-14438511.040000003</v>
      </c>
      <c r="N30" s="248">
        <v>8841587.7699999996</v>
      </c>
      <c r="O30" s="248">
        <v>-2025419.58</v>
      </c>
      <c r="P30" s="446">
        <v>3</v>
      </c>
      <c r="Q30" s="249">
        <v>1</v>
      </c>
      <c r="R30" s="249">
        <v>1</v>
      </c>
      <c r="S30" s="250">
        <v>2</v>
      </c>
      <c r="T30" s="251">
        <v>251</v>
      </c>
      <c r="U30" s="252">
        <v>0</v>
      </c>
      <c r="V30" s="251">
        <v>55</v>
      </c>
      <c r="W30" s="253" t="s">
        <v>522</v>
      </c>
      <c r="X30" s="254">
        <v>0.5</v>
      </c>
      <c r="Y30" s="251">
        <v>68</v>
      </c>
      <c r="Z30" s="249" t="s">
        <v>523</v>
      </c>
      <c r="AA30" s="254">
        <v>0</v>
      </c>
      <c r="AB30" s="251">
        <v>53</v>
      </c>
      <c r="AC30" s="250" t="s">
        <v>522</v>
      </c>
      <c r="AD30" s="254">
        <v>1.5</v>
      </c>
      <c r="AE30" s="249">
        <v>1</v>
      </c>
      <c r="AF30" s="249">
        <v>1</v>
      </c>
      <c r="AG30" s="249">
        <v>0.5</v>
      </c>
      <c r="AH30" s="249">
        <v>0</v>
      </c>
      <c r="AI30" s="249">
        <v>0.5</v>
      </c>
      <c r="AJ30" s="249">
        <v>0</v>
      </c>
      <c r="AK30" s="255">
        <v>3</v>
      </c>
      <c r="AL30" s="250">
        <v>2</v>
      </c>
      <c r="AM30" s="250">
        <v>1</v>
      </c>
      <c r="AN30" s="243">
        <v>1</v>
      </c>
      <c r="AO30" s="256">
        <v>1</v>
      </c>
      <c r="AP30" s="257">
        <v>2</v>
      </c>
      <c r="AQ30" s="257">
        <v>5</v>
      </c>
      <c r="AR30" s="258">
        <v>8.5</v>
      </c>
      <c r="AS30" s="244">
        <v>1</v>
      </c>
      <c r="AT30" s="244">
        <v>0</v>
      </c>
      <c r="AU30" s="259">
        <v>1</v>
      </c>
      <c r="AV30" s="260">
        <v>2</v>
      </c>
      <c r="AW30" s="259">
        <v>1</v>
      </c>
      <c r="AX30" s="259">
        <v>0</v>
      </c>
      <c r="AY30" s="261">
        <v>1</v>
      </c>
      <c r="AZ30" s="262">
        <v>3</v>
      </c>
      <c r="BA30" s="263">
        <v>11.5</v>
      </c>
      <c r="BB30" s="244" t="s">
        <v>206</v>
      </c>
      <c r="BC30" s="179" t="s">
        <v>460</v>
      </c>
    </row>
    <row r="31" spans="1:55" hidden="1" x14ac:dyDescent="0.7">
      <c r="A31" s="243">
        <v>25</v>
      </c>
      <c r="B31" s="244">
        <v>8</v>
      </c>
      <c r="C31" s="245" t="s">
        <v>118</v>
      </c>
      <c r="D31" s="244" t="s">
        <v>79</v>
      </c>
      <c r="E31" s="245" t="s">
        <v>185</v>
      </c>
      <c r="F31" s="244" t="s">
        <v>109</v>
      </c>
      <c r="G31" s="244">
        <v>280</v>
      </c>
      <c r="H31" s="244">
        <v>16</v>
      </c>
      <c r="I31" s="246" t="s">
        <v>323</v>
      </c>
      <c r="J31" s="247">
        <v>82745</v>
      </c>
      <c r="K31" s="264">
        <v>0.81765302376730287</v>
      </c>
      <c r="L31" s="248">
        <v>91599986.930000007</v>
      </c>
      <c r="M31" s="248">
        <v>-29458743.229999989</v>
      </c>
      <c r="N31" s="248">
        <v>47424099.219999999</v>
      </c>
      <c r="O31" s="248">
        <v>447187.99</v>
      </c>
      <c r="P31" s="446">
        <v>0</v>
      </c>
      <c r="Q31" s="249">
        <v>1</v>
      </c>
      <c r="R31" s="249">
        <v>1</v>
      </c>
      <c r="S31" s="250">
        <v>2</v>
      </c>
      <c r="T31" s="251">
        <v>224</v>
      </c>
      <c r="U31" s="252">
        <v>0</v>
      </c>
      <c r="V31" s="251">
        <v>66</v>
      </c>
      <c r="W31" s="253" t="s">
        <v>523</v>
      </c>
      <c r="X31" s="254">
        <v>0</v>
      </c>
      <c r="Y31" s="251">
        <v>59</v>
      </c>
      <c r="Z31" s="249" t="s">
        <v>522</v>
      </c>
      <c r="AA31" s="254">
        <v>0.5</v>
      </c>
      <c r="AB31" s="251">
        <v>47</v>
      </c>
      <c r="AC31" s="250" t="s">
        <v>522</v>
      </c>
      <c r="AD31" s="254">
        <v>1.5</v>
      </c>
      <c r="AE31" s="249">
        <v>1</v>
      </c>
      <c r="AF31" s="249">
        <v>1</v>
      </c>
      <c r="AG31" s="249">
        <v>0.5</v>
      </c>
      <c r="AH31" s="249">
        <v>0.5</v>
      </c>
      <c r="AI31" s="249">
        <v>0.5</v>
      </c>
      <c r="AJ31" s="249">
        <v>0.5</v>
      </c>
      <c r="AK31" s="255">
        <v>4</v>
      </c>
      <c r="AL31" s="250">
        <v>2</v>
      </c>
      <c r="AM31" s="250">
        <v>1</v>
      </c>
      <c r="AN31" s="243">
        <v>0</v>
      </c>
      <c r="AO31" s="256">
        <v>1</v>
      </c>
      <c r="AP31" s="257">
        <v>1</v>
      </c>
      <c r="AQ31" s="257">
        <v>4</v>
      </c>
      <c r="AR31" s="258">
        <v>7.5</v>
      </c>
      <c r="AS31" s="244">
        <v>1</v>
      </c>
      <c r="AT31" s="244">
        <v>0</v>
      </c>
      <c r="AU31" s="259">
        <v>1</v>
      </c>
      <c r="AV31" s="260">
        <v>2</v>
      </c>
      <c r="AW31" s="259">
        <v>1</v>
      </c>
      <c r="AX31" s="259">
        <v>1</v>
      </c>
      <c r="AY31" s="261">
        <v>2</v>
      </c>
      <c r="AZ31" s="262">
        <v>4</v>
      </c>
      <c r="BA31" s="263">
        <v>11.5</v>
      </c>
      <c r="BB31" s="244" t="s">
        <v>206</v>
      </c>
      <c r="BC31" s="179" t="s">
        <v>467</v>
      </c>
    </row>
    <row r="32" spans="1:55" hidden="1" x14ac:dyDescent="0.7">
      <c r="A32" s="243">
        <v>26</v>
      </c>
      <c r="B32" s="244">
        <v>8</v>
      </c>
      <c r="C32" s="245" t="s">
        <v>118</v>
      </c>
      <c r="D32" s="244" t="s">
        <v>86</v>
      </c>
      <c r="E32" s="245" t="s">
        <v>192</v>
      </c>
      <c r="F32" s="244" t="s">
        <v>104</v>
      </c>
      <c r="G32" s="244">
        <v>60</v>
      </c>
      <c r="H32" s="244">
        <v>9</v>
      </c>
      <c r="I32" s="246" t="s">
        <v>319</v>
      </c>
      <c r="J32" s="247">
        <v>42557</v>
      </c>
      <c r="K32" s="445">
        <v>0.45198510501999856</v>
      </c>
      <c r="L32" s="248">
        <v>16070292.550000001</v>
      </c>
      <c r="M32" s="248">
        <v>-21229650.919999994</v>
      </c>
      <c r="N32" s="248">
        <v>21650420.719999999</v>
      </c>
      <c r="O32" s="248">
        <v>13264255.66</v>
      </c>
      <c r="P32" s="446">
        <v>2</v>
      </c>
      <c r="Q32" s="249">
        <v>0</v>
      </c>
      <c r="R32" s="249">
        <v>1</v>
      </c>
      <c r="S32" s="250">
        <v>1</v>
      </c>
      <c r="T32" s="251">
        <v>276</v>
      </c>
      <c r="U32" s="252">
        <v>0</v>
      </c>
      <c r="V32" s="251">
        <v>43</v>
      </c>
      <c r="W32" s="253" t="s">
        <v>522</v>
      </c>
      <c r="X32" s="254">
        <v>0.5</v>
      </c>
      <c r="Y32" s="251">
        <v>80</v>
      </c>
      <c r="Z32" s="249" t="s">
        <v>523</v>
      </c>
      <c r="AA32" s="254">
        <v>0</v>
      </c>
      <c r="AB32" s="251">
        <v>54</v>
      </c>
      <c r="AC32" s="250" t="s">
        <v>522</v>
      </c>
      <c r="AD32" s="254">
        <v>1.5</v>
      </c>
      <c r="AE32" s="249">
        <v>1</v>
      </c>
      <c r="AF32" s="249">
        <v>1</v>
      </c>
      <c r="AG32" s="249">
        <v>0.5</v>
      </c>
      <c r="AH32" s="249">
        <v>0.5</v>
      </c>
      <c r="AI32" s="249">
        <v>0</v>
      </c>
      <c r="AJ32" s="249">
        <v>0</v>
      </c>
      <c r="AK32" s="255">
        <v>3</v>
      </c>
      <c r="AL32" s="250">
        <v>2</v>
      </c>
      <c r="AM32" s="250">
        <v>1</v>
      </c>
      <c r="AN32" s="243">
        <v>1</v>
      </c>
      <c r="AO32" s="256">
        <v>1</v>
      </c>
      <c r="AP32" s="257">
        <v>2</v>
      </c>
      <c r="AQ32" s="257">
        <v>5</v>
      </c>
      <c r="AR32" s="258">
        <v>7.5</v>
      </c>
      <c r="AS32" s="244">
        <v>1</v>
      </c>
      <c r="AT32" s="244">
        <v>1</v>
      </c>
      <c r="AU32" s="259">
        <v>1</v>
      </c>
      <c r="AV32" s="260">
        <v>3</v>
      </c>
      <c r="AW32" s="259">
        <v>1</v>
      </c>
      <c r="AX32" s="259">
        <v>0</v>
      </c>
      <c r="AY32" s="261">
        <v>1</v>
      </c>
      <c r="AZ32" s="262">
        <v>4</v>
      </c>
      <c r="BA32" s="263">
        <v>11.5</v>
      </c>
      <c r="BB32" s="244" t="s">
        <v>206</v>
      </c>
      <c r="BC32" s="179" t="s">
        <v>474</v>
      </c>
    </row>
    <row r="33" spans="1:55" hidden="1" x14ac:dyDescent="0.7">
      <c r="A33" s="243">
        <v>27</v>
      </c>
      <c r="B33" s="244">
        <v>8</v>
      </c>
      <c r="C33" s="245" t="s">
        <v>112</v>
      </c>
      <c r="D33" s="244" t="s">
        <v>19</v>
      </c>
      <c r="E33" s="245" t="s">
        <v>311</v>
      </c>
      <c r="F33" s="244" t="s">
        <v>104</v>
      </c>
      <c r="G33" s="244">
        <v>197</v>
      </c>
      <c r="H33" s="244">
        <v>13</v>
      </c>
      <c r="I33" s="246" t="s">
        <v>318</v>
      </c>
      <c r="J33" s="247">
        <v>59978</v>
      </c>
      <c r="K33" s="445">
        <v>0.22540164837509605</v>
      </c>
      <c r="L33" s="248">
        <v>-22251516.870000001</v>
      </c>
      <c r="M33" s="248">
        <v>-68808792.520000011</v>
      </c>
      <c r="N33" s="248">
        <v>6728727.0499999998</v>
      </c>
      <c r="O33" s="248">
        <v>46860071.719999999</v>
      </c>
      <c r="P33" s="446">
        <v>5</v>
      </c>
      <c r="Q33" s="249">
        <v>1</v>
      </c>
      <c r="R33" s="249">
        <v>1</v>
      </c>
      <c r="S33" s="250">
        <v>2</v>
      </c>
      <c r="T33" s="251">
        <v>223</v>
      </c>
      <c r="U33" s="252">
        <v>0</v>
      </c>
      <c r="V33" s="251">
        <v>49</v>
      </c>
      <c r="W33" s="253" t="s">
        <v>522</v>
      </c>
      <c r="X33" s="254">
        <v>0.5</v>
      </c>
      <c r="Y33" s="251">
        <v>49</v>
      </c>
      <c r="Z33" s="249" t="s">
        <v>522</v>
      </c>
      <c r="AA33" s="254">
        <v>0.5</v>
      </c>
      <c r="AB33" s="251">
        <v>51</v>
      </c>
      <c r="AC33" s="250" t="s">
        <v>522</v>
      </c>
      <c r="AD33" s="254">
        <v>2</v>
      </c>
      <c r="AE33" s="249">
        <v>1</v>
      </c>
      <c r="AF33" s="249">
        <v>1</v>
      </c>
      <c r="AG33" s="249">
        <v>0</v>
      </c>
      <c r="AH33" s="249">
        <v>0.5</v>
      </c>
      <c r="AI33" s="249">
        <v>0</v>
      </c>
      <c r="AJ33" s="249">
        <v>0</v>
      </c>
      <c r="AK33" s="255">
        <v>2.5</v>
      </c>
      <c r="AL33" s="250">
        <v>2</v>
      </c>
      <c r="AM33" s="250">
        <v>1</v>
      </c>
      <c r="AN33" s="243">
        <v>1</v>
      </c>
      <c r="AO33" s="256">
        <v>1</v>
      </c>
      <c r="AP33" s="257">
        <v>2</v>
      </c>
      <c r="AQ33" s="257">
        <v>5</v>
      </c>
      <c r="AR33" s="258">
        <v>9</v>
      </c>
      <c r="AS33" s="244">
        <v>0</v>
      </c>
      <c r="AT33" s="244">
        <v>1</v>
      </c>
      <c r="AU33" s="259">
        <v>1</v>
      </c>
      <c r="AV33" s="260">
        <v>2</v>
      </c>
      <c r="AW33" s="259">
        <v>0</v>
      </c>
      <c r="AX33" s="259">
        <v>0</v>
      </c>
      <c r="AY33" s="261">
        <v>0</v>
      </c>
      <c r="AZ33" s="262">
        <v>2</v>
      </c>
      <c r="BA33" s="263">
        <v>11</v>
      </c>
      <c r="BB33" s="244" t="s">
        <v>206</v>
      </c>
      <c r="BC33" s="179" t="s">
        <v>413</v>
      </c>
    </row>
    <row r="34" spans="1:55" hidden="1" x14ac:dyDescent="0.7">
      <c r="A34" s="243">
        <v>28</v>
      </c>
      <c r="B34" s="244">
        <v>8</v>
      </c>
      <c r="C34" s="245" t="s">
        <v>113</v>
      </c>
      <c r="D34" s="244" t="s">
        <v>24</v>
      </c>
      <c r="E34" s="245" t="s">
        <v>136</v>
      </c>
      <c r="F34" s="244" t="s">
        <v>104</v>
      </c>
      <c r="G34" s="244">
        <v>157</v>
      </c>
      <c r="H34" s="244">
        <v>13</v>
      </c>
      <c r="I34" s="246" t="s">
        <v>318</v>
      </c>
      <c r="J34" s="247">
        <v>52869</v>
      </c>
      <c r="K34" s="445">
        <v>0.68463003353355334</v>
      </c>
      <c r="L34" s="248">
        <v>34713054.530000001</v>
      </c>
      <c r="M34" s="248">
        <v>-10766795.469999995</v>
      </c>
      <c r="N34" s="248">
        <v>14925444.039999999</v>
      </c>
      <c r="O34" s="248">
        <v>-1093981.72</v>
      </c>
      <c r="P34" s="446">
        <v>2</v>
      </c>
      <c r="Q34" s="249">
        <v>0</v>
      </c>
      <c r="R34" s="249">
        <v>1</v>
      </c>
      <c r="S34" s="250">
        <v>1</v>
      </c>
      <c r="T34" s="251">
        <v>154</v>
      </c>
      <c r="U34" s="252">
        <v>1</v>
      </c>
      <c r="V34" s="251">
        <v>73</v>
      </c>
      <c r="W34" s="253" t="s">
        <v>523</v>
      </c>
      <c r="X34" s="254">
        <v>0</v>
      </c>
      <c r="Y34" s="251">
        <v>105</v>
      </c>
      <c r="Z34" s="249" t="s">
        <v>523</v>
      </c>
      <c r="AA34" s="254">
        <v>0</v>
      </c>
      <c r="AB34" s="251">
        <v>57</v>
      </c>
      <c r="AC34" s="250" t="s">
        <v>522</v>
      </c>
      <c r="AD34" s="254">
        <v>2</v>
      </c>
      <c r="AE34" s="249">
        <v>1</v>
      </c>
      <c r="AF34" s="249">
        <v>0</v>
      </c>
      <c r="AG34" s="249">
        <v>0.5</v>
      </c>
      <c r="AH34" s="249">
        <v>0.5</v>
      </c>
      <c r="AI34" s="249">
        <v>0.5</v>
      </c>
      <c r="AJ34" s="249">
        <v>0.5</v>
      </c>
      <c r="AK34" s="255">
        <v>3</v>
      </c>
      <c r="AL34" s="250">
        <v>2</v>
      </c>
      <c r="AM34" s="250">
        <v>1</v>
      </c>
      <c r="AN34" s="243">
        <v>0</v>
      </c>
      <c r="AO34" s="256">
        <v>1</v>
      </c>
      <c r="AP34" s="257">
        <v>1</v>
      </c>
      <c r="AQ34" s="257">
        <v>4</v>
      </c>
      <c r="AR34" s="258">
        <v>7</v>
      </c>
      <c r="AS34" s="244">
        <v>1</v>
      </c>
      <c r="AT34" s="244">
        <v>1</v>
      </c>
      <c r="AU34" s="259">
        <v>1</v>
      </c>
      <c r="AV34" s="260">
        <v>3</v>
      </c>
      <c r="AW34" s="259">
        <v>1</v>
      </c>
      <c r="AX34" s="259">
        <v>0</v>
      </c>
      <c r="AY34" s="261">
        <v>1</v>
      </c>
      <c r="AZ34" s="262">
        <v>4</v>
      </c>
      <c r="BA34" s="263">
        <v>11</v>
      </c>
      <c r="BB34" s="244" t="s">
        <v>206</v>
      </c>
      <c r="BC34" s="179" t="s">
        <v>417</v>
      </c>
    </row>
    <row r="35" spans="1:55" hidden="1" x14ac:dyDescent="0.7">
      <c r="A35" s="243">
        <v>29</v>
      </c>
      <c r="B35" s="244">
        <v>8</v>
      </c>
      <c r="C35" s="245" t="s">
        <v>114</v>
      </c>
      <c r="D35" s="244" t="s">
        <v>34</v>
      </c>
      <c r="E35" s="245" t="s">
        <v>146</v>
      </c>
      <c r="F35" s="244" t="s">
        <v>104</v>
      </c>
      <c r="G35" s="244">
        <v>30</v>
      </c>
      <c r="H35" s="244">
        <v>5</v>
      </c>
      <c r="I35" s="246" t="s">
        <v>316</v>
      </c>
      <c r="J35" s="247">
        <v>17905</v>
      </c>
      <c r="K35" s="264">
        <v>0.88258380827533744</v>
      </c>
      <c r="L35" s="248">
        <v>10410923.550000001</v>
      </c>
      <c r="M35" s="248">
        <v>-1096747.1699999981</v>
      </c>
      <c r="N35" s="248">
        <v>3124831.37</v>
      </c>
      <c r="O35" s="248">
        <v>800650.21</v>
      </c>
      <c r="P35" s="446">
        <v>0</v>
      </c>
      <c r="Q35" s="249">
        <v>0</v>
      </c>
      <c r="R35" s="249">
        <v>1</v>
      </c>
      <c r="S35" s="250">
        <v>1</v>
      </c>
      <c r="T35" s="251">
        <v>138</v>
      </c>
      <c r="U35" s="252">
        <v>0</v>
      </c>
      <c r="V35" s="251">
        <v>18</v>
      </c>
      <c r="W35" s="253" t="s">
        <v>522</v>
      </c>
      <c r="X35" s="254">
        <v>0.5</v>
      </c>
      <c r="Y35" s="251">
        <v>41</v>
      </c>
      <c r="Z35" s="249" t="s">
        <v>522</v>
      </c>
      <c r="AA35" s="254">
        <v>0.5</v>
      </c>
      <c r="AB35" s="251">
        <v>61</v>
      </c>
      <c r="AC35" s="250" t="s">
        <v>523</v>
      </c>
      <c r="AD35" s="254">
        <v>1</v>
      </c>
      <c r="AE35" s="249">
        <v>1</v>
      </c>
      <c r="AF35" s="249">
        <v>1</v>
      </c>
      <c r="AG35" s="249">
        <v>0.5</v>
      </c>
      <c r="AH35" s="249">
        <v>0.5</v>
      </c>
      <c r="AI35" s="249">
        <v>0.5</v>
      </c>
      <c r="AJ35" s="249">
        <v>0.5</v>
      </c>
      <c r="AK35" s="255">
        <v>4</v>
      </c>
      <c r="AL35" s="250">
        <v>2</v>
      </c>
      <c r="AM35" s="250">
        <v>1</v>
      </c>
      <c r="AN35" s="243">
        <v>0</v>
      </c>
      <c r="AO35" s="256">
        <v>1</v>
      </c>
      <c r="AP35" s="257">
        <v>1</v>
      </c>
      <c r="AQ35" s="257">
        <v>4</v>
      </c>
      <c r="AR35" s="258">
        <v>6</v>
      </c>
      <c r="AS35" s="244">
        <v>1</v>
      </c>
      <c r="AT35" s="244">
        <v>1</v>
      </c>
      <c r="AU35" s="259">
        <v>1</v>
      </c>
      <c r="AV35" s="260">
        <v>3</v>
      </c>
      <c r="AW35" s="259">
        <v>1</v>
      </c>
      <c r="AX35" s="259">
        <v>1</v>
      </c>
      <c r="AY35" s="261">
        <v>2</v>
      </c>
      <c r="AZ35" s="262">
        <v>5</v>
      </c>
      <c r="BA35" s="263">
        <v>11</v>
      </c>
      <c r="BB35" s="244" t="s">
        <v>206</v>
      </c>
      <c r="BC35" s="179" t="s">
        <v>426</v>
      </c>
    </row>
    <row r="36" spans="1:55" hidden="1" x14ac:dyDescent="0.7">
      <c r="A36" s="243">
        <v>30</v>
      </c>
      <c r="B36" s="244">
        <v>8</v>
      </c>
      <c r="C36" s="245" t="s">
        <v>114</v>
      </c>
      <c r="D36" s="244" t="s">
        <v>38</v>
      </c>
      <c r="E36" s="245" t="s">
        <v>150</v>
      </c>
      <c r="F36" s="244" t="s">
        <v>104</v>
      </c>
      <c r="G36" s="244">
        <v>40</v>
      </c>
      <c r="H36" s="244">
        <v>5</v>
      </c>
      <c r="I36" s="246" t="s">
        <v>316</v>
      </c>
      <c r="J36" s="247">
        <v>20198</v>
      </c>
      <c r="K36" s="445">
        <v>0.51353452268406841</v>
      </c>
      <c r="L36" s="248">
        <v>2920210.05</v>
      </c>
      <c r="M36" s="248">
        <v>-9126232.8699999973</v>
      </c>
      <c r="N36" s="248">
        <v>3574588.48</v>
      </c>
      <c r="O36" s="248">
        <v>-2010068.97</v>
      </c>
      <c r="P36" s="446">
        <v>3</v>
      </c>
      <c r="Q36" s="249">
        <v>1</v>
      </c>
      <c r="R36" s="249">
        <v>0</v>
      </c>
      <c r="S36" s="250">
        <v>1</v>
      </c>
      <c r="T36" s="251">
        <v>287</v>
      </c>
      <c r="U36" s="252">
        <v>0</v>
      </c>
      <c r="V36" s="251">
        <v>32</v>
      </c>
      <c r="W36" s="253" t="s">
        <v>522</v>
      </c>
      <c r="X36" s="254">
        <v>0.5</v>
      </c>
      <c r="Y36" s="251">
        <v>49</v>
      </c>
      <c r="Z36" s="249" t="s">
        <v>522</v>
      </c>
      <c r="AA36" s="254">
        <v>0.5</v>
      </c>
      <c r="AB36" s="251">
        <v>55</v>
      </c>
      <c r="AC36" s="250" t="s">
        <v>522</v>
      </c>
      <c r="AD36" s="254">
        <v>2</v>
      </c>
      <c r="AE36" s="249">
        <v>1</v>
      </c>
      <c r="AF36" s="249">
        <v>1</v>
      </c>
      <c r="AG36" s="249">
        <v>0</v>
      </c>
      <c r="AH36" s="249">
        <v>0.5</v>
      </c>
      <c r="AI36" s="249">
        <v>0</v>
      </c>
      <c r="AJ36" s="249">
        <v>0</v>
      </c>
      <c r="AK36" s="255">
        <v>2.5</v>
      </c>
      <c r="AL36" s="250">
        <v>2</v>
      </c>
      <c r="AM36" s="250">
        <v>1</v>
      </c>
      <c r="AN36" s="243">
        <v>1</v>
      </c>
      <c r="AO36" s="256">
        <v>1</v>
      </c>
      <c r="AP36" s="257">
        <v>2</v>
      </c>
      <c r="AQ36" s="257">
        <v>5</v>
      </c>
      <c r="AR36" s="258">
        <v>8</v>
      </c>
      <c r="AS36" s="244">
        <v>1</v>
      </c>
      <c r="AT36" s="244">
        <v>0</v>
      </c>
      <c r="AU36" s="259">
        <v>1</v>
      </c>
      <c r="AV36" s="260">
        <v>2</v>
      </c>
      <c r="AW36" s="259">
        <v>1</v>
      </c>
      <c r="AX36" s="259">
        <v>0</v>
      </c>
      <c r="AY36" s="261">
        <v>1</v>
      </c>
      <c r="AZ36" s="262">
        <v>3</v>
      </c>
      <c r="BA36" s="263">
        <v>11</v>
      </c>
      <c r="BB36" s="244" t="s">
        <v>206</v>
      </c>
      <c r="BC36" s="179" t="s">
        <v>430</v>
      </c>
    </row>
    <row r="37" spans="1:55" hidden="1" x14ac:dyDescent="0.7">
      <c r="A37" s="243">
        <v>31</v>
      </c>
      <c r="B37" s="244">
        <v>8</v>
      </c>
      <c r="C37" s="245" t="s">
        <v>118</v>
      </c>
      <c r="D37" s="244" t="s">
        <v>77</v>
      </c>
      <c r="E37" s="245" t="s">
        <v>183</v>
      </c>
      <c r="F37" s="244" t="s">
        <v>104</v>
      </c>
      <c r="G37" s="244">
        <v>60</v>
      </c>
      <c r="H37" s="244">
        <v>10</v>
      </c>
      <c r="I37" s="246" t="s">
        <v>315</v>
      </c>
      <c r="J37" s="247">
        <v>50641</v>
      </c>
      <c r="K37" s="445">
        <v>0.49518347445934252</v>
      </c>
      <c r="L37" s="248">
        <v>495258.01</v>
      </c>
      <c r="M37" s="248">
        <v>-15042486.300000004</v>
      </c>
      <c r="N37" s="248">
        <v>8225693.3200000003</v>
      </c>
      <c r="O37" s="248">
        <v>8631512.7300000004</v>
      </c>
      <c r="P37" s="446">
        <v>3</v>
      </c>
      <c r="Q37" s="249">
        <v>1</v>
      </c>
      <c r="R37" s="249">
        <v>0</v>
      </c>
      <c r="S37" s="250">
        <v>1</v>
      </c>
      <c r="T37" s="251">
        <v>342</v>
      </c>
      <c r="U37" s="252">
        <v>0</v>
      </c>
      <c r="V37" s="251">
        <v>38</v>
      </c>
      <c r="W37" s="253" t="s">
        <v>522</v>
      </c>
      <c r="X37" s="254">
        <v>0.5</v>
      </c>
      <c r="Y37" s="251">
        <v>57</v>
      </c>
      <c r="Z37" s="249" t="s">
        <v>522</v>
      </c>
      <c r="AA37" s="254">
        <v>0.5</v>
      </c>
      <c r="AB37" s="251">
        <v>67</v>
      </c>
      <c r="AC37" s="250" t="s">
        <v>523</v>
      </c>
      <c r="AD37" s="254">
        <v>1</v>
      </c>
      <c r="AE37" s="249">
        <v>1</v>
      </c>
      <c r="AF37" s="249">
        <v>1</v>
      </c>
      <c r="AG37" s="249">
        <v>0.5</v>
      </c>
      <c r="AH37" s="249">
        <v>0.5</v>
      </c>
      <c r="AI37" s="249">
        <v>0.5</v>
      </c>
      <c r="AJ37" s="249">
        <v>0.5</v>
      </c>
      <c r="AK37" s="255">
        <v>4</v>
      </c>
      <c r="AL37" s="250">
        <v>2</v>
      </c>
      <c r="AM37" s="250">
        <v>1</v>
      </c>
      <c r="AN37" s="243">
        <v>1</v>
      </c>
      <c r="AO37" s="256">
        <v>1</v>
      </c>
      <c r="AP37" s="257">
        <v>2</v>
      </c>
      <c r="AQ37" s="257">
        <v>5</v>
      </c>
      <c r="AR37" s="258">
        <v>7</v>
      </c>
      <c r="AS37" s="244">
        <v>1</v>
      </c>
      <c r="AT37" s="244">
        <v>1</v>
      </c>
      <c r="AU37" s="259">
        <v>1</v>
      </c>
      <c r="AV37" s="260">
        <v>3</v>
      </c>
      <c r="AW37" s="259">
        <v>1</v>
      </c>
      <c r="AX37" s="259">
        <v>0</v>
      </c>
      <c r="AY37" s="261">
        <v>1</v>
      </c>
      <c r="AZ37" s="262">
        <v>4</v>
      </c>
      <c r="BA37" s="263">
        <v>11</v>
      </c>
      <c r="BB37" s="244" t="s">
        <v>206</v>
      </c>
      <c r="BC37" s="179" t="s">
        <v>465</v>
      </c>
    </row>
    <row r="38" spans="1:55" hidden="1" x14ac:dyDescent="0.7">
      <c r="A38" s="243">
        <v>32</v>
      </c>
      <c r="B38" s="244">
        <v>8</v>
      </c>
      <c r="C38" s="245" t="s">
        <v>118</v>
      </c>
      <c r="D38" s="244" t="s">
        <v>91</v>
      </c>
      <c r="E38" s="245" t="s">
        <v>197</v>
      </c>
      <c r="F38" s="244" t="s">
        <v>104</v>
      </c>
      <c r="G38" s="244">
        <v>34</v>
      </c>
      <c r="H38" s="244">
        <v>5</v>
      </c>
      <c r="I38" s="246" t="s">
        <v>316</v>
      </c>
      <c r="J38" s="247">
        <v>20829</v>
      </c>
      <c r="K38" s="445">
        <v>0.40033706237627298</v>
      </c>
      <c r="L38" s="248">
        <v>4043997.68</v>
      </c>
      <c r="M38" s="248">
        <v>-13303190.030000005</v>
      </c>
      <c r="N38" s="248">
        <v>4947898.68</v>
      </c>
      <c r="O38" s="248">
        <v>1536997</v>
      </c>
      <c r="P38" s="446">
        <v>2</v>
      </c>
      <c r="Q38" s="249">
        <v>0</v>
      </c>
      <c r="R38" s="249">
        <v>1</v>
      </c>
      <c r="S38" s="250">
        <v>1</v>
      </c>
      <c r="T38" s="251">
        <v>366</v>
      </c>
      <c r="U38" s="252">
        <v>0</v>
      </c>
      <c r="V38" s="251">
        <v>58</v>
      </c>
      <c r="W38" s="253" t="s">
        <v>522</v>
      </c>
      <c r="X38" s="254">
        <v>0.5</v>
      </c>
      <c r="Y38" s="251">
        <v>43</v>
      </c>
      <c r="Z38" s="249" t="s">
        <v>522</v>
      </c>
      <c r="AA38" s="254">
        <v>0.5</v>
      </c>
      <c r="AB38" s="251">
        <v>60</v>
      </c>
      <c r="AC38" s="250" t="s">
        <v>522</v>
      </c>
      <c r="AD38" s="254">
        <v>2</v>
      </c>
      <c r="AE38" s="249">
        <v>1</v>
      </c>
      <c r="AF38" s="249">
        <v>1</v>
      </c>
      <c r="AG38" s="249">
        <v>0.5</v>
      </c>
      <c r="AH38" s="249">
        <v>0.5</v>
      </c>
      <c r="AI38" s="249">
        <v>0</v>
      </c>
      <c r="AJ38" s="249">
        <v>0.5</v>
      </c>
      <c r="AK38" s="255">
        <v>3.5</v>
      </c>
      <c r="AL38" s="250">
        <v>2</v>
      </c>
      <c r="AM38" s="250">
        <v>1</v>
      </c>
      <c r="AN38" s="243">
        <v>0</v>
      </c>
      <c r="AO38" s="256">
        <v>1</v>
      </c>
      <c r="AP38" s="257">
        <v>1</v>
      </c>
      <c r="AQ38" s="257">
        <v>4</v>
      </c>
      <c r="AR38" s="258">
        <v>7</v>
      </c>
      <c r="AS38" s="244">
        <v>1</v>
      </c>
      <c r="AT38" s="244">
        <v>1</v>
      </c>
      <c r="AU38" s="259">
        <v>1</v>
      </c>
      <c r="AV38" s="260">
        <v>3</v>
      </c>
      <c r="AW38" s="259">
        <v>1</v>
      </c>
      <c r="AX38" s="259">
        <v>0</v>
      </c>
      <c r="AY38" s="261">
        <v>1</v>
      </c>
      <c r="AZ38" s="262">
        <v>4</v>
      </c>
      <c r="BA38" s="263">
        <v>11</v>
      </c>
      <c r="BB38" s="244" t="s">
        <v>206</v>
      </c>
      <c r="BC38" s="179" t="s">
        <v>479</v>
      </c>
    </row>
    <row r="39" spans="1:55" hidden="1" x14ac:dyDescent="0.7">
      <c r="A39" s="243">
        <v>33</v>
      </c>
      <c r="B39" s="244">
        <v>8</v>
      </c>
      <c r="C39" s="245" t="s">
        <v>118</v>
      </c>
      <c r="D39" s="244" t="s">
        <v>95</v>
      </c>
      <c r="E39" s="245" t="s">
        <v>200</v>
      </c>
      <c r="F39" s="244" t="s">
        <v>104</v>
      </c>
      <c r="G39" s="244">
        <v>30</v>
      </c>
      <c r="H39" s="244">
        <v>5</v>
      </c>
      <c r="I39" s="246" t="s">
        <v>316</v>
      </c>
      <c r="J39" s="247">
        <v>18145</v>
      </c>
      <c r="K39" s="445">
        <v>0.64577262399330326</v>
      </c>
      <c r="L39" s="248">
        <v>110502.17</v>
      </c>
      <c r="M39" s="248">
        <v>-5056807.33</v>
      </c>
      <c r="N39" s="248">
        <v>5673293.75</v>
      </c>
      <c r="O39" s="248">
        <v>777396.05</v>
      </c>
      <c r="P39" s="446">
        <v>3</v>
      </c>
      <c r="Q39" s="249">
        <v>1</v>
      </c>
      <c r="R39" s="249">
        <v>0</v>
      </c>
      <c r="S39" s="250">
        <v>1</v>
      </c>
      <c r="T39" s="251">
        <v>255</v>
      </c>
      <c r="U39" s="252">
        <v>0</v>
      </c>
      <c r="V39" s="251">
        <v>29</v>
      </c>
      <c r="W39" s="253" t="s">
        <v>522</v>
      </c>
      <c r="X39" s="254">
        <v>0.5</v>
      </c>
      <c r="Y39" s="251">
        <v>55</v>
      </c>
      <c r="Z39" s="249" t="s">
        <v>522</v>
      </c>
      <c r="AA39" s="254">
        <v>0.5</v>
      </c>
      <c r="AB39" s="251">
        <v>53</v>
      </c>
      <c r="AC39" s="250" t="s">
        <v>522</v>
      </c>
      <c r="AD39" s="254">
        <v>2</v>
      </c>
      <c r="AE39" s="249">
        <v>1</v>
      </c>
      <c r="AF39" s="249">
        <v>1</v>
      </c>
      <c r="AG39" s="249">
        <v>0.5</v>
      </c>
      <c r="AH39" s="249">
        <v>0.5</v>
      </c>
      <c r="AI39" s="249">
        <v>0.5</v>
      </c>
      <c r="AJ39" s="249">
        <v>0.5</v>
      </c>
      <c r="AK39" s="255">
        <v>4</v>
      </c>
      <c r="AL39" s="250">
        <v>2</v>
      </c>
      <c r="AM39" s="250">
        <v>1</v>
      </c>
      <c r="AN39" s="243">
        <v>0</v>
      </c>
      <c r="AO39" s="256">
        <v>1</v>
      </c>
      <c r="AP39" s="257">
        <v>1</v>
      </c>
      <c r="AQ39" s="257">
        <v>4</v>
      </c>
      <c r="AR39" s="258">
        <v>7</v>
      </c>
      <c r="AS39" s="244">
        <v>1</v>
      </c>
      <c r="AT39" s="244">
        <v>1</v>
      </c>
      <c r="AU39" s="259">
        <v>1</v>
      </c>
      <c r="AV39" s="260">
        <v>3</v>
      </c>
      <c r="AW39" s="259">
        <v>1</v>
      </c>
      <c r="AX39" s="259">
        <v>0</v>
      </c>
      <c r="AY39" s="261">
        <v>1</v>
      </c>
      <c r="AZ39" s="262">
        <v>4</v>
      </c>
      <c r="BA39" s="263">
        <v>11</v>
      </c>
      <c r="BB39" s="244" t="s">
        <v>206</v>
      </c>
      <c r="BC39" s="179" t="s">
        <v>483</v>
      </c>
    </row>
    <row r="40" spans="1:55" hidden="1" x14ac:dyDescent="0.7">
      <c r="A40" s="243">
        <v>34</v>
      </c>
      <c r="B40" s="244">
        <v>8</v>
      </c>
      <c r="C40" s="245" t="s">
        <v>114</v>
      </c>
      <c r="D40" s="244" t="s">
        <v>41</v>
      </c>
      <c r="E40" s="245" t="s">
        <v>152</v>
      </c>
      <c r="F40" s="244" t="s">
        <v>104</v>
      </c>
      <c r="G40" s="244">
        <v>32</v>
      </c>
      <c r="H40" s="244">
        <v>6</v>
      </c>
      <c r="I40" s="246" t="s">
        <v>314</v>
      </c>
      <c r="J40" s="247">
        <v>30645</v>
      </c>
      <c r="K40" s="264">
        <v>0.94188333361593934</v>
      </c>
      <c r="L40" s="248">
        <v>13831049.380000001</v>
      </c>
      <c r="M40" s="248">
        <v>-670439.26999999769</v>
      </c>
      <c r="N40" s="248">
        <v>6351716.4100000001</v>
      </c>
      <c r="O40" s="248">
        <v>-1131215.27</v>
      </c>
      <c r="P40" s="446">
        <v>1</v>
      </c>
      <c r="Q40" s="249">
        <v>1</v>
      </c>
      <c r="R40" s="249">
        <v>0</v>
      </c>
      <c r="S40" s="250">
        <v>1</v>
      </c>
      <c r="T40" s="251">
        <v>106</v>
      </c>
      <c r="U40" s="252">
        <v>0</v>
      </c>
      <c r="V40" s="251">
        <v>47</v>
      </c>
      <c r="W40" s="253" t="s">
        <v>522</v>
      </c>
      <c r="X40" s="254">
        <v>0.5</v>
      </c>
      <c r="Y40" s="251">
        <v>62</v>
      </c>
      <c r="Z40" s="249" t="s">
        <v>523</v>
      </c>
      <c r="AA40" s="254">
        <v>0</v>
      </c>
      <c r="AB40" s="251">
        <v>55</v>
      </c>
      <c r="AC40" s="250" t="s">
        <v>522</v>
      </c>
      <c r="AD40" s="254">
        <v>1.5</v>
      </c>
      <c r="AE40" s="249">
        <v>1</v>
      </c>
      <c r="AF40" s="249">
        <v>1</v>
      </c>
      <c r="AG40" s="249">
        <v>0.5</v>
      </c>
      <c r="AH40" s="249">
        <v>0.5</v>
      </c>
      <c r="AI40" s="249">
        <v>0.5</v>
      </c>
      <c r="AJ40" s="249">
        <v>0</v>
      </c>
      <c r="AK40" s="255">
        <v>3.5</v>
      </c>
      <c r="AL40" s="250">
        <v>2</v>
      </c>
      <c r="AM40" s="250">
        <v>1</v>
      </c>
      <c r="AN40" s="243">
        <v>1</v>
      </c>
      <c r="AO40" s="256">
        <v>0</v>
      </c>
      <c r="AP40" s="257">
        <v>1</v>
      </c>
      <c r="AQ40" s="257">
        <v>4</v>
      </c>
      <c r="AR40" s="258">
        <v>6.5</v>
      </c>
      <c r="AS40" s="244">
        <v>1</v>
      </c>
      <c r="AT40" s="244">
        <v>0</v>
      </c>
      <c r="AU40" s="259">
        <v>1</v>
      </c>
      <c r="AV40" s="260">
        <v>2</v>
      </c>
      <c r="AW40" s="259">
        <v>1</v>
      </c>
      <c r="AX40" s="259">
        <v>1</v>
      </c>
      <c r="AY40" s="261">
        <v>2</v>
      </c>
      <c r="AZ40" s="262">
        <v>4</v>
      </c>
      <c r="BA40" s="263">
        <v>10.5</v>
      </c>
      <c r="BB40" s="244" t="s">
        <v>206</v>
      </c>
      <c r="BC40" s="179" t="s">
        <v>433</v>
      </c>
    </row>
    <row r="41" spans="1:55" hidden="1" x14ac:dyDescent="0.7">
      <c r="A41" s="243">
        <v>35</v>
      </c>
      <c r="B41" s="244">
        <v>8</v>
      </c>
      <c r="C41" s="245" t="s">
        <v>114</v>
      </c>
      <c r="D41" s="244" t="s">
        <v>42</v>
      </c>
      <c r="E41" s="245" t="s">
        <v>153</v>
      </c>
      <c r="F41" s="244" t="s">
        <v>104</v>
      </c>
      <c r="G41" s="244">
        <v>30</v>
      </c>
      <c r="H41" s="244">
        <v>5</v>
      </c>
      <c r="I41" s="246" t="s">
        <v>316</v>
      </c>
      <c r="J41" s="247">
        <v>19546</v>
      </c>
      <c r="K41" s="445">
        <v>0.37841526875818798</v>
      </c>
      <c r="L41" s="248">
        <v>2976111.48</v>
      </c>
      <c r="M41" s="248">
        <v>-18745573.469999995</v>
      </c>
      <c r="N41" s="248">
        <v>16416773.85</v>
      </c>
      <c r="O41" s="248">
        <v>10844662.77</v>
      </c>
      <c r="P41" s="446">
        <v>3</v>
      </c>
      <c r="Q41" s="249">
        <v>1</v>
      </c>
      <c r="R41" s="249">
        <v>0</v>
      </c>
      <c r="S41" s="250">
        <v>1</v>
      </c>
      <c r="T41" s="251">
        <v>258</v>
      </c>
      <c r="U41" s="252">
        <v>0</v>
      </c>
      <c r="V41" s="251">
        <v>34</v>
      </c>
      <c r="W41" s="253" t="s">
        <v>522</v>
      </c>
      <c r="X41" s="254">
        <v>0.5</v>
      </c>
      <c r="Y41" s="251">
        <v>75</v>
      </c>
      <c r="Z41" s="249" t="s">
        <v>523</v>
      </c>
      <c r="AA41" s="254">
        <v>0</v>
      </c>
      <c r="AB41" s="251">
        <v>63</v>
      </c>
      <c r="AC41" s="250" t="s">
        <v>523</v>
      </c>
      <c r="AD41" s="254">
        <v>0.5</v>
      </c>
      <c r="AE41" s="249">
        <v>1</v>
      </c>
      <c r="AF41" s="249">
        <v>1</v>
      </c>
      <c r="AG41" s="249">
        <v>0.5</v>
      </c>
      <c r="AH41" s="249">
        <v>0.5</v>
      </c>
      <c r="AI41" s="249">
        <v>0</v>
      </c>
      <c r="AJ41" s="249">
        <v>0</v>
      </c>
      <c r="AK41" s="255">
        <v>3</v>
      </c>
      <c r="AL41" s="250">
        <v>2</v>
      </c>
      <c r="AM41" s="250">
        <v>1</v>
      </c>
      <c r="AN41" s="243">
        <v>1</v>
      </c>
      <c r="AO41" s="256">
        <v>1</v>
      </c>
      <c r="AP41" s="257">
        <v>2</v>
      </c>
      <c r="AQ41" s="257">
        <v>5</v>
      </c>
      <c r="AR41" s="258">
        <v>6.5</v>
      </c>
      <c r="AS41" s="244">
        <v>1</v>
      </c>
      <c r="AT41" s="244">
        <v>1</v>
      </c>
      <c r="AU41" s="259">
        <v>1</v>
      </c>
      <c r="AV41" s="260">
        <v>3</v>
      </c>
      <c r="AW41" s="259">
        <v>1</v>
      </c>
      <c r="AX41" s="259">
        <v>0</v>
      </c>
      <c r="AY41" s="261">
        <v>1</v>
      </c>
      <c r="AZ41" s="262">
        <v>4</v>
      </c>
      <c r="BA41" s="263">
        <v>10.5</v>
      </c>
      <c r="BB41" s="244" t="s">
        <v>206</v>
      </c>
      <c r="BC41" s="179" t="s">
        <v>434</v>
      </c>
    </row>
    <row r="42" spans="1:55" hidden="1" x14ac:dyDescent="0.7">
      <c r="A42" s="243">
        <v>36</v>
      </c>
      <c r="B42" s="244">
        <v>8</v>
      </c>
      <c r="C42" s="245" t="s">
        <v>116</v>
      </c>
      <c r="D42" s="244" t="s">
        <v>64</v>
      </c>
      <c r="E42" s="245" t="s">
        <v>172</v>
      </c>
      <c r="F42" s="244" t="s">
        <v>104</v>
      </c>
      <c r="G42" s="244">
        <v>41</v>
      </c>
      <c r="H42" s="244">
        <v>5</v>
      </c>
      <c r="I42" s="246" t="s">
        <v>316</v>
      </c>
      <c r="J42" s="247">
        <v>20622</v>
      </c>
      <c r="K42" s="445">
        <v>0.46397585657624502</v>
      </c>
      <c r="L42" s="248">
        <v>2239229.81</v>
      </c>
      <c r="M42" s="248">
        <v>-11799979.739999996</v>
      </c>
      <c r="N42" s="248">
        <v>5237753.4800000004</v>
      </c>
      <c r="O42" s="248">
        <v>-6385663.3200000003</v>
      </c>
      <c r="P42" s="446">
        <v>5</v>
      </c>
      <c r="Q42" s="249">
        <v>1</v>
      </c>
      <c r="R42" s="249">
        <v>1</v>
      </c>
      <c r="S42" s="250">
        <v>2</v>
      </c>
      <c r="T42" s="251">
        <v>212</v>
      </c>
      <c r="U42" s="252">
        <v>0</v>
      </c>
      <c r="V42" s="251">
        <v>44</v>
      </c>
      <c r="W42" s="253" t="s">
        <v>522</v>
      </c>
      <c r="X42" s="254">
        <v>0.5</v>
      </c>
      <c r="Y42" s="251">
        <v>78</v>
      </c>
      <c r="Z42" s="249" t="s">
        <v>523</v>
      </c>
      <c r="AA42" s="254">
        <v>0</v>
      </c>
      <c r="AB42" s="251">
        <v>39</v>
      </c>
      <c r="AC42" s="250" t="s">
        <v>522</v>
      </c>
      <c r="AD42" s="254">
        <v>1.5</v>
      </c>
      <c r="AE42" s="249">
        <v>0</v>
      </c>
      <c r="AF42" s="249">
        <v>1</v>
      </c>
      <c r="AG42" s="249">
        <v>0</v>
      </c>
      <c r="AH42" s="249">
        <v>0</v>
      </c>
      <c r="AI42" s="249">
        <v>0</v>
      </c>
      <c r="AJ42" s="249">
        <v>0</v>
      </c>
      <c r="AK42" s="255">
        <v>1</v>
      </c>
      <c r="AL42" s="250">
        <v>1</v>
      </c>
      <c r="AM42" s="250">
        <v>1</v>
      </c>
      <c r="AN42" s="243">
        <v>1</v>
      </c>
      <c r="AO42" s="256">
        <v>1</v>
      </c>
      <c r="AP42" s="257">
        <v>2</v>
      </c>
      <c r="AQ42" s="257">
        <v>4</v>
      </c>
      <c r="AR42" s="258">
        <v>7.5</v>
      </c>
      <c r="AS42" s="244">
        <v>1</v>
      </c>
      <c r="AT42" s="244">
        <v>0</v>
      </c>
      <c r="AU42" s="259">
        <v>1</v>
      </c>
      <c r="AV42" s="260">
        <v>2</v>
      </c>
      <c r="AW42" s="259">
        <v>1</v>
      </c>
      <c r="AX42" s="259">
        <v>0</v>
      </c>
      <c r="AY42" s="261">
        <v>1</v>
      </c>
      <c r="AZ42" s="262">
        <v>3</v>
      </c>
      <c r="BA42" s="263">
        <v>10.5</v>
      </c>
      <c r="BB42" s="244" t="s">
        <v>206</v>
      </c>
      <c r="BC42" s="179" t="s">
        <v>454</v>
      </c>
    </row>
    <row r="43" spans="1:55" hidden="1" x14ac:dyDescent="0.7">
      <c r="A43" s="243">
        <v>37</v>
      </c>
      <c r="B43" s="244">
        <v>8</v>
      </c>
      <c r="C43" s="245" t="s">
        <v>116</v>
      </c>
      <c r="D43" s="244" t="s">
        <v>69</v>
      </c>
      <c r="E43" s="245" t="s">
        <v>176</v>
      </c>
      <c r="F43" s="244" t="s">
        <v>104</v>
      </c>
      <c r="G43" s="244">
        <v>30</v>
      </c>
      <c r="H43" s="244">
        <v>5</v>
      </c>
      <c r="I43" s="246" t="s">
        <v>316</v>
      </c>
      <c r="J43" s="247">
        <v>28641</v>
      </c>
      <c r="K43" s="445">
        <v>0.56025542765244618</v>
      </c>
      <c r="L43" s="248">
        <v>10384479.26</v>
      </c>
      <c r="M43" s="248">
        <v>-3791426.709999999</v>
      </c>
      <c r="N43" s="248">
        <v>10063921.6</v>
      </c>
      <c r="O43" s="248">
        <v>3451096.11</v>
      </c>
      <c r="P43" s="446">
        <v>1</v>
      </c>
      <c r="Q43" s="249">
        <v>1</v>
      </c>
      <c r="R43" s="249">
        <v>0</v>
      </c>
      <c r="S43" s="250">
        <v>1</v>
      </c>
      <c r="T43" s="251">
        <v>113</v>
      </c>
      <c r="U43" s="252">
        <v>1</v>
      </c>
      <c r="V43" s="251">
        <v>77</v>
      </c>
      <c r="W43" s="253" t="s">
        <v>523</v>
      </c>
      <c r="X43" s="254">
        <v>0</v>
      </c>
      <c r="Y43" s="251">
        <v>35</v>
      </c>
      <c r="Z43" s="249" t="s">
        <v>522</v>
      </c>
      <c r="AA43" s="254">
        <v>0.5</v>
      </c>
      <c r="AB43" s="251">
        <v>62</v>
      </c>
      <c r="AC43" s="250" t="s">
        <v>523</v>
      </c>
      <c r="AD43" s="254">
        <v>1.5</v>
      </c>
      <c r="AE43" s="249">
        <v>1</v>
      </c>
      <c r="AF43" s="249">
        <v>1</v>
      </c>
      <c r="AG43" s="249">
        <v>0.5</v>
      </c>
      <c r="AH43" s="249">
        <v>0</v>
      </c>
      <c r="AI43" s="249">
        <v>0</v>
      </c>
      <c r="AJ43" s="249">
        <v>0</v>
      </c>
      <c r="AK43" s="255">
        <v>2.5</v>
      </c>
      <c r="AL43" s="250">
        <v>2</v>
      </c>
      <c r="AM43" s="250">
        <v>1</v>
      </c>
      <c r="AN43" s="243">
        <v>0</v>
      </c>
      <c r="AO43" s="256">
        <v>1</v>
      </c>
      <c r="AP43" s="257">
        <v>1</v>
      </c>
      <c r="AQ43" s="257">
        <v>4</v>
      </c>
      <c r="AR43" s="258">
        <v>6.5</v>
      </c>
      <c r="AS43" s="244">
        <v>1</v>
      </c>
      <c r="AT43" s="244">
        <v>1</v>
      </c>
      <c r="AU43" s="259">
        <v>1</v>
      </c>
      <c r="AV43" s="260">
        <v>3</v>
      </c>
      <c r="AW43" s="259">
        <v>1</v>
      </c>
      <c r="AX43" s="259">
        <v>0</v>
      </c>
      <c r="AY43" s="261">
        <v>1</v>
      </c>
      <c r="AZ43" s="262">
        <v>4</v>
      </c>
      <c r="BA43" s="263">
        <v>10.5</v>
      </c>
      <c r="BB43" s="244" t="s">
        <v>206</v>
      </c>
      <c r="BC43" s="179" t="s">
        <v>459</v>
      </c>
    </row>
    <row r="44" spans="1:55" hidden="1" x14ac:dyDescent="0.7">
      <c r="A44" s="243">
        <v>38</v>
      </c>
      <c r="B44" s="244">
        <v>8</v>
      </c>
      <c r="C44" s="245" t="s">
        <v>118</v>
      </c>
      <c r="D44" s="244" t="s">
        <v>84</v>
      </c>
      <c r="E44" s="245" t="s">
        <v>190</v>
      </c>
      <c r="F44" s="244" t="s">
        <v>104</v>
      </c>
      <c r="G44" s="244">
        <v>34</v>
      </c>
      <c r="H44" s="244">
        <v>5</v>
      </c>
      <c r="I44" s="246" t="s">
        <v>316</v>
      </c>
      <c r="J44" s="247">
        <v>29397</v>
      </c>
      <c r="K44" s="445">
        <v>0.31351433569084147</v>
      </c>
      <c r="L44" s="248">
        <v>19396.39</v>
      </c>
      <c r="M44" s="248">
        <v>-13409060.829999998</v>
      </c>
      <c r="N44" s="248">
        <v>5195869.5599999996</v>
      </c>
      <c r="O44" s="248">
        <v>6729015.8300000001</v>
      </c>
      <c r="P44" s="446">
        <v>3</v>
      </c>
      <c r="Q44" s="249">
        <v>1</v>
      </c>
      <c r="R44" s="249">
        <v>1</v>
      </c>
      <c r="S44" s="250">
        <v>2</v>
      </c>
      <c r="T44" s="251">
        <v>307</v>
      </c>
      <c r="U44" s="252">
        <v>0</v>
      </c>
      <c r="V44" s="251">
        <v>49</v>
      </c>
      <c r="W44" s="253" t="s">
        <v>522</v>
      </c>
      <c r="X44" s="254">
        <v>0.5</v>
      </c>
      <c r="Y44" s="251">
        <v>60</v>
      </c>
      <c r="Z44" s="249" t="s">
        <v>522</v>
      </c>
      <c r="AA44" s="254">
        <v>0</v>
      </c>
      <c r="AB44" s="251">
        <v>68</v>
      </c>
      <c r="AC44" s="250" t="s">
        <v>523</v>
      </c>
      <c r="AD44" s="254">
        <v>0.5</v>
      </c>
      <c r="AE44" s="249">
        <v>1</v>
      </c>
      <c r="AF44" s="249">
        <v>1</v>
      </c>
      <c r="AG44" s="249">
        <v>0.5</v>
      </c>
      <c r="AH44" s="249">
        <v>0.5</v>
      </c>
      <c r="AI44" s="249">
        <v>0</v>
      </c>
      <c r="AJ44" s="249">
        <v>0</v>
      </c>
      <c r="AK44" s="255">
        <v>3</v>
      </c>
      <c r="AL44" s="250">
        <v>2</v>
      </c>
      <c r="AM44" s="250">
        <v>1</v>
      </c>
      <c r="AN44" s="243">
        <v>0</v>
      </c>
      <c r="AO44" s="256">
        <v>1</v>
      </c>
      <c r="AP44" s="257">
        <v>1</v>
      </c>
      <c r="AQ44" s="257">
        <v>4</v>
      </c>
      <c r="AR44" s="258">
        <v>6.5</v>
      </c>
      <c r="AS44" s="244">
        <v>1</v>
      </c>
      <c r="AT44" s="244">
        <v>1</v>
      </c>
      <c r="AU44" s="259">
        <v>1</v>
      </c>
      <c r="AV44" s="260">
        <v>3</v>
      </c>
      <c r="AW44" s="259">
        <v>1</v>
      </c>
      <c r="AX44" s="259">
        <v>0</v>
      </c>
      <c r="AY44" s="261">
        <v>1</v>
      </c>
      <c r="AZ44" s="262">
        <v>4</v>
      </c>
      <c r="BA44" s="263">
        <v>10.5</v>
      </c>
      <c r="BB44" s="244" t="s">
        <v>206</v>
      </c>
      <c r="BC44" s="179" t="s">
        <v>472</v>
      </c>
    </row>
    <row r="45" spans="1:55" hidden="1" x14ac:dyDescent="0.7">
      <c r="A45" s="243">
        <v>39</v>
      </c>
      <c r="B45" s="244">
        <v>8</v>
      </c>
      <c r="C45" s="245" t="s">
        <v>113</v>
      </c>
      <c r="D45" s="244" t="s">
        <v>22</v>
      </c>
      <c r="E45" s="245" t="s">
        <v>134</v>
      </c>
      <c r="F45" s="244" t="s">
        <v>104</v>
      </c>
      <c r="G45" s="244">
        <v>37</v>
      </c>
      <c r="H45" s="244">
        <v>6</v>
      </c>
      <c r="I45" s="246" t="s">
        <v>314</v>
      </c>
      <c r="J45" s="247">
        <v>41251</v>
      </c>
      <c r="K45" s="264">
        <v>1.3630621855679688</v>
      </c>
      <c r="L45" s="248">
        <v>16447950.16</v>
      </c>
      <c r="M45" s="248">
        <v>5506842.0099999961</v>
      </c>
      <c r="N45" s="248">
        <v>-2064361.74</v>
      </c>
      <c r="O45" s="248">
        <v>-6126037.5</v>
      </c>
      <c r="P45" s="446">
        <v>1</v>
      </c>
      <c r="Q45" s="249">
        <v>0</v>
      </c>
      <c r="R45" s="249">
        <v>0</v>
      </c>
      <c r="S45" s="250">
        <v>0</v>
      </c>
      <c r="T45" s="251">
        <v>67</v>
      </c>
      <c r="U45" s="252">
        <v>1</v>
      </c>
      <c r="V45" s="251">
        <v>46</v>
      </c>
      <c r="W45" s="253" t="s">
        <v>522</v>
      </c>
      <c r="X45" s="254">
        <v>0.5</v>
      </c>
      <c r="Y45" s="251">
        <v>45</v>
      </c>
      <c r="Z45" s="249" t="s">
        <v>522</v>
      </c>
      <c r="AA45" s="254">
        <v>0.5</v>
      </c>
      <c r="AB45" s="251">
        <v>50</v>
      </c>
      <c r="AC45" s="250" t="s">
        <v>522</v>
      </c>
      <c r="AD45" s="254">
        <v>3</v>
      </c>
      <c r="AE45" s="249">
        <v>1</v>
      </c>
      <c r="AF45" s="249">
        <v>1</v>
      </c>
      <c r="AG45" s="249">
        <v>0.5</v>
      </c>
      <c r="AH45" s="249">
        <v>0</v>
      </c>
      <c r="AI45" s="249">
        <v>0.5</v>
      </c>
      <c r="AJ45" s="249">
        <v>0</v>
      </c>
      <c r="AK45" s="255">
        <v>3</v>
      </c>
      <c r="AL45" s="250">
        <v>2</v>
      </c>
      <c r="AM45" s="250">
        <v>1</v>
      </c>
      <c r="AN45" s="243">
        <v>1</v>
      </c>
      <c r="AO45" s="256">
        <v>1</v>
      </c>
      <c r="AP45" s="257">
        <v>2</v>
      </c>
      <c r="AQ45" s="257">
        <v>5</v>
      </c>
      <c r="AR45" s="258">
        <v>8</v>
      </c>
      <c r="AS45" s="244">
        <v>0</v>
      </c>
      <c r="AT45" s="244">
        <v>0</v>
      </c>
      <c r="AU45" s="259">
        <v>0</v>
      </c>
      <c r="AV45" s="260">
        <v>0</v>
      </c>
      <c r="AW45" s="259">
        <v>1</v>
      </c>
      <c r="AX45" s="259">
        <v>1</v>
      </c>
      <c r="AY45" s="261">
        <v>2</v>
      </c>
      <c r="AZ45" s="262">
        <v>2</v>
      </c>
      <c r="BA45" s="263">
        <v>10</v>
      </c>
      <c r="BB45" s="244" t="s">
        <v>207</v>
      </c>
      <c r="BC45" s="179" t="s">
        <v>415</v>
      </c>
    </row>
    <row r="46" spans="1:55" hidden="1" x14ac:dyDescent="0.7">
      <c r="A46" s="243">
        <v>40</v>
      </c>
      <c r="B46" s="244">
        <v>8</v>
      </c>
      <c r="C46" s="245" t="s">
        <v>113</v>
      </c>
      <c r="D46" s="244" t="s">
        <v>25</v>
      </c>
      <c r="E46" s="245" t="s">
        <v>137</v>
      </c>
      <c r="F46" s="244" t="s">
        <v>104</v>
      </c>
      <c r="G46" s="244">
        <v>41</v>
      </c>
      <c r="H46" s="244">
        <v>6</v>
      </c>
      <c r="I46" s="246" t="s">
        <v>314</v>
      </c>
      <c r="J46" s="247">
        <v>30357</v>
      </c>
      <c r="K46" s="264">
        <v>1.0035342413012038</v>
      </c>
      <c r="L46" s="248">
        <v>14449704.539999999</v>
      </c>
      <c r="M46" s="248">
        <v>40365.089999999851</v>
      </c>
      <c r="N46" s="248">
        <v>-3550517.59</v>
      </c>
      <c r="O46" s="248">
        <v>-8604638.3000000007</v>
      </c>
      <c r="P46" s="446">
        <v>1</v>
      </c>
      <c r="Q46" s="249">
        <v>1</v>
      </c>
      <c r="R46" s="249">
        <v>1</v>
      </c>
      <c r="S46" s="250">
        <v>2</v>
      </c>
      <c r="T46" s="251">
        <v>104</v>
      </c>
      <c r="U46" s="252">
        <v>0</v>
      </c>
      <c r="V46" s="251">
        <v>62</v>
      </c>
      <c r="W46" s="253" t="s">
        <v>523</v>
      </c>
      <c r="X46" s="254">
        <v>0</v>
      </c>
      <c r="Y46" s="251">
        <v>63</v>
      </c>
      <c r="Z46" s="249" t="s">
        <v>523</v>
      </c>
      <c r="AA46" s="254">
        <v>0</v>
      </c>
      <c r="AB46" s="251">
        <v>47</v>
      </c>
      <c r="AC46" s="250" t="s">
        <v>522</v>
      </c>
      <c r="AD46" s="254">
        <v>1</v>
      </c>
      <c r="AE46" s="249">
        <v>1</v>
      </c>
      <c r="AF46" s="249">
        <v>1</v>
      </c>
      <c r="AG46" s="249">
        <v>0.5</v>
      </c>
      <c r="AH46" s="249">
        <v>0.5</v>
      </c>
      <c r="AI46" s="249">
        <v>0</v>
      </c>
      <c r="AJ46" s="249">
        <v>0.5</v>
      </c>
      <c r="AK46" s="255">
        <v>3.5</v>
      </c>
      <c r="AL46" s="250">
        <v>2</v>
      </c>
      <c r="AM46" s="250">
        <v>1</v>
      </c>
      <c r="AN46" s="243">
        <v>1</v>
      </c>
      <c r="AO46" s="256">
        <v>1</v>
      </c>
      <c r="AP46" s="257">
        <v>2</v>
      </c>
      <c r="AQ46" s="257">
        <v>5</v>
      </c>
      <c r="AR46" s="258">
        <v>8</v>
      </c>
      <c r="AS46" s="244">
        <v>0</v>
      </c>
      <c r="AT46" s="244">
        <v>0</v>
      </c>
      <c r="AU46" s="259">
        <v>0</v>
      </c>
      <c r="AV46" s="260">
        <v>0</v>
      </c>
      <c r="AW46" s="259">
        <v>1</v>
      </c>
      <c r="AX46" s="259">
        <v>1</v>
      </c>
      <c r="AY46" s="261">
        <v>2</v>
      </c>
      <c r="AZ46" s="262">
        <v>2</v>
      </c>
      <c r="BA46" s="263">
        <v>10</v>
      </c>
      <c r="BB46" s="244" t="s">
        <v>207</v>
      </c>
      <c r="BC46" s="179" t="s">
        <v>418</v>
      </c>
    </row>
    <row r="47" spans="1:55" hidden="1" x14ac:dyDescent="0.7">
      <c r="A47" s="243">
        <v>41</v>
      </c>
      <c r="B47" s="244">
        <v>8</v>
      </c>
      <c r="C47" s="245" t="s">
        <v>115</v>
      </c>
      <c r="D47" s="244" t="s">
        <v>44</v>
      </c>
      <c r="E47" s="245" t="s">
        <v>155</v>
      </c>
      <c r="F47" s="244" t="s">
        <v>104</v>
      </c>
      <c r="G47" s="244">
        <v>60</v>
      </c>
      <c r="H47" s="244">
        <v>6</v>
      </c>
      <c r="I47" s="246" t="s">
        <v>314</v>
      </c>
      <c r="J47" s="247">
        <v>35641</v>
      </c>
      <c r="K47" s="264">
        <v>3.5828591057335566</v>
      </c>
      <c r="L47" s="248">
        <v>37737878.270000003</v>
      </c>
      <c r="M47" s="248">
        <v>26840292.490000002</v>
      </c>
      <c r="N47" s="248">
        <v>-7589529.25</v>
      </c>
      <c r="O47" s="248">
        <v>-9487686.7200000007</v>
      </c>
      <c r="P47" s="446">
        <v>1</v>
      </c>
      <c r="Q47" s="249">
        <v>1</v>
      </c>
      <c r="R47" s="249">
        <v>1</v>
      </c>
      <c r="S47" s="250">
        <v>2</v>
      </c>
      <c r="T47" s="251">
        <v>60</v>
      </c>
      <c r="U47" s="252">
        <v>1</v>
      </c>
      <c r="V47" s="251">
        <v>77</v>
      </c>
      <c r="W47" s="253" t="s">
        <v>523</v>
      </c>
      <c r="X47" s="254">
        <v>0</v>
      </c>
      <c r="Y47" s="251">
        <v>61</v>
      </c>
      <c r="Z47" s="249" t="s">
        <v>523</v>
      </c>
      <c r="AA47" s="254">
        <v>0</v>
      </c>
      <c r="AB47" s="251">
        <v>44</v>
      </c>
      <c r="AC47" s="250" t="s">
        <v>522</v>
      </c>
      <c r="AD47" s="254">
        <v>2</v>
      </c>
      <c r="AE47" s="249">
        <v>1</v>
      </c>
      <c r="AF47" s="249">
        <v>1</v>
      </c>
      <c r="AG47" s="249">
        <v>0.5</v>
      </c>
      <c r="AH47" s="249">
        <v>0.5</v>
      </c>
      <c r="AI47" s="249">
        <v>0.5</v>
      </c>
      <c r="AJ47" s="249">
        <v>0</v>
      </c>
      <c r="AK47" s="255">
        <v>3.5</v>
      </c>
      <c r="AL47" s="250">
        <v>2</v>
      </c>
      <c r="AM47" s="250">
        <v>1</v>
      </c>
      <c r="AN47" s="243">
        <v>0</v>
      </c>
      <c r="AO47" s="256">
        <v>1</v>
      </c>
      <c r="AP47" s="257">
        <v>1</v>
      </c>
      <c r="AQ47" s="257">
        <v>4</v>
      </c>
      <c r="AR47" s="258">
        <v>8</v>
      </c>
      <c r="AS47" s="244">
        <v>0</v>
      </c>
      <c r="AT47" s="244">
        <v>0</v>
      </c>
      <c r="AU47" s="259">
        <v>0</v>
      </c>
      <c r="AV47" s="260">
        <v>0</v>
      </c>
      <c r="AW47" s="259">
        <v>1</v>
      </c>
      <c r="AX47" s="259">
        <v>1</v>
      </c>
      <c r="AY47" s="261">
        <v>2</v>
      </c>
      <c r="AZ47" s="262">
        <v>2</v>
      </c>
      <c r="BA47" s="263">
        <v>10</v>
      </c>
      <c r="BB47" s="244" t="s">
        <v>207</v>
      </c>
      <c r="BC47" s="179" t="s">
        <v>435</v>
      </c>
    </row>
    <row r="48" spans="1:55" hidden="1" x14ac:dyDescent="0.7">
      <c r="A48" s="243">
        <v>42</v>
      </c>
      <c r="B48" s="244">
        <v>8</v>
      </c>
      <c r="C48" s="245" t="s">
        <v>115</v>
      </c>
      <c r="D48" s="244" t="s">
        <v>48</v>
      </c>
      <c r="E48" s="245" t="s">
        <v>159</v>
      </c>
      <c r="F48" s="244" t="s">
        <v>104</v>
      </c>
      <c r="G48" s="244">
        <v>36</v>
      </c>
      <c r="H48" s="244">
        <v>6</v>
      </c>
      <c r="I48" s="246" t="s">
        <v>314</v>
      </c>
      <c r="J48" s="247">
        <v>37338</v>
      </c>
      <c r="K48" s="445">
        <v>0.75246955587989972</v>
      </c>
      <c r="L48" s="248">
        <v>8984304.5700000003</v>
      </c>
      <c r="M48" s="248">
        <v>-2701676.5299999984</v>
      </c>
      <c r="N48" s="248">
        <v>1412128.79</v>
      </c>
      <c r="O48" s="248">
        <v>-4606610.88</v>
      </c>
      <c r="P48" s="446">
        <v>2</v>
      </c>
      <c r="Q48" s="249">
        <v>1</v>
      </c>
      <c r="R48" s="249">
        <v>1</v>
      </c>
      <c r="S48" s="250">
        <v>2</v>
      </c>
      <c r="T48" s="251">
        <v>87</v>
      </c>
      <c r="U48" s="252">
        <v>1</v>
      </c>
      <c r="V48" s="251">
        <v>37</v>
      </c>
      <c r="W48" s="253" t="s">
        <v>522</v>
      </c>
      <c r="X48" s="254">
        <v>0.5</v>
      </c>
      <c r="Y48" s="251">
        <v>44</v>
      </c>
      <c r="Z48" s="249" t="s">
        <v>522</v>
      </c>
      <c r="AA48" s="254">
        <v>0.5</v>
      </c>
      <c r="AB48" s="251">
        <v>52</v>
      </c>
      <c r="AC48" s="250" t="s">
        <v>522</v>
      </c>
      <c r="AD48" s="254">
        <v>3</v>
      </c>
      <c r="AE48" s="249">
        <v>1</v>
      </c>
      <c r="AF48" s="249">
        <v>1</v>
      </c>
      <c r="AG48" s="249">
        <v>0.5</v>
      </c>
      <c r="AH48" s="249">
        <v>0.5</v>
      </c>
      <c r="AI48" s="249">
        <v>0.5</v>
      </c>
      <c r="AJ48" s="249">
        <v>0.5</v>
      </c>
      <c r="AK48" s="255">
        <v>4</v>
      </c>
      <c r="AL48" s="250">
        <v>2</v>
      </c>
      <c r="AM48" s="250">
        <v>0</v>
      </c>
      <c r="AN48" s="243">
        <v>1</v>
      </c>
      <c r="AO48" s="256">
        <v>0</v>
      </c>
      <c r="AP48" s="257">
        <v>1</v>
      </c>
      <c r="AQ48" s="257">
        <v>3</v>
      </c>
      <c r="AR48" s="258">
        <v>8</v>
      </c>
      <c r="AS48" s="244">
        <v>0</v>
      </c>
      <c r="AT48" s="244">
        <v>0</v>
      </c>
      <c r="AU48" s="259">
        <v>1</v>
      </c>
      <c r="AV48" s="260">
        <v>1</v>
      </c>
      <c r="AW48" s="259">
        <v>1</v>
      </c>
      <c r="AX48" s="259">
        <v>0</v>
      </c>
      <c r="AY48" s="261">
        <v>1</v>
      </c>
      <c r="AZ48" s="262">
        <v>2</v>
      </c>
      <c r="BA48" s="263">
        <v>10</v>
      </c>
      <c r="BB48" s="244" t="s">
        <v>207</v>
      </c>
      <c r="BC48" s="179" t="s">
        <v>439</v>
      </c>
    </row>
    <row r="49" spans="1:55" hidden="1" x14ac:dyDescent="0.7">
      <c r="A49" s="243">
        <v>43</v>
      </c>
      <c r="B49" s="244">
        <v>8</v>
      </c>
      <c r="C49" s="245" t="s">
        <v>115</v>
      </c>
      <c r="D49" s="244" t="s">
        <v>49</v>
      </c>
      <c r="E49" s="245" t="s">
        <v>160</v>
      </c>
      <c r="F49" s="244" t="s">
        <v>104</v>
      </c>
      <c r="G49" s="244">
        <v>15</v>
      </c>
      <c r="H49" s="244">
        <v>2</v>
      </c>
      <c r="I49" s="246" t="s">
        <v>320</v>
      </c>
      <c r="J49" s="247">
        <v>10746</v>
      </c>
      <c r="K49" s="445">
        <v>0.65383138326205692</v>
      </c>
      <c r="L49" s="248">
        <v>2736937.13</v>
      </c>
      <c r="M49" s="248">
        <v>-2556257.0599999996</v>
      </c>
      <c r="N49" s="248">
        <v>-4449131.71</v>
      </c>
      <c r="O49" s="248">
        <v>-5600496.9299999997</v>
      </c>
      <c r="P49" s="446">
        <v>4</v>
      </c>
      <c r="Q49" s="249">
        <v>1</v>
      </c>
      <c r="R49" s="249">
        <v>0</v>
      </c>
      <c r="S49" s="250">
        <v>1</v>
      </c>
      <c r="T49" s="251">
        <v>141</v>
      </c>
      <c r="U49" s="252">
        <v>1</v>
      </c>
      <c r="V49" s="251">
        <v>36</v>
      </c>
      <c r="W49" s="253" t="s">
        <v>522</v>
      </c>
      <c r="X49" s="254">
        <v>0.5</v>
      </c>
      <c r="Y49" s="251">
        <v>48</v>
      </c>
      <c r="Z49" s="249" t="s">
        <v>522</v>
      </c>
      <c r="AA49" s="254">
        <v>0.5</v>
      </c>
      <c r="AB49" s="251">
        <v>48</v>
      </c>
      <c r="AC49" s="250" t="s">
        <v>522</v>
      </c>
      <c r="AD49" s="254">
        <v>3</v>
      </c>
      <c r="AE49" s="249">
        <v>1</v>
      </c>
      <c r="AF49" s="249">
        <v>1</v>
      </c>
      <c r="AG49" s="249">
        <v>0</v>
      </c>
      <c r="AH49" s="249">
        <v>0.5</v>
      </c>
      <c r="AI49" s="249">
        <v>0</v>
      </c>
      <c r="AJ49" s="249">
        <v>0</v>
      </c>
      <c r="AK49" s="255">
        <v>2.5</v>
      </c>
      <c r="AL49" s="250">
        <v>2</v>
      </c>
      <c r="AM49" s="250">
        <v>1</v>
      </c>
      <c r="AN49" s="243">
        <v>1</v>
      </c>
      <c r="AO49" s="256">
        <v>1</v>
      </c>
      <c r="AP49" s="257">
        <v>2</v>
      </c>
      <c r="AQ49" s="257">
        <v>5</v>
      </c>
      <c r="AR49" s="258">
        <v>9</v>
      </c>
      <c r="AS49" s="244">
        <v>0</v>
      </c>
      <c r="AT49" s="244">
        <v>0</v>
      </c>
      <c r="AU49" s="259">
        <v>0</v>
      </c>
      <c r="AV49" s="260">
        <v>0</v>
      </c>
      <c r="AW49" s="259">
        <v>1</v>
      </c>
      <c r="AX49" s="259">
        <v>0</v>
      </c>
      <c r="AY49" s="261">
        <v>1</v>
      </c>
      <c r="AZ49" s="262">
        <v>1</v>
      </c>
      <c r="BA49" s="263">
        <v>10</v>
      </c>
      <c r="BB49" s="244" t="s">
        <v>207</v>
      </c>
      <c r="BC49" s="179" t="s">
        <v>440</v>
      </c>
    </row>
    <row r="50" spans="1:55" hidden="1" x14ac:dyDescent="0.7">
      <c r="A50" s="243">
        <v>44</v>
      </c>
      <c r="B50" s="244">
        <v>8</v>
      </c>
      <c r="C50" s="245" t="s">
        <v>115</v>
      </c>
      <c r="D50" s="244" t="s">
        <v>53</v>
      </c>
      <c r="E50" s="245" t="s">
        <v>163</v>
      </c>
      <c r="F50" s="244" t="s">
        <v>104</v>
      </c>
      <c r="G50" s="244">
        <v>90</v>
      </c>
      <c r="H50" s="244">
        <v>10</v>
      </c>
      <c r="I50" s="246" t="s">
        <v>315</v>
      </c>
      <c r="J50" s="247">
        <v>52329</v>
      </c>
      <c r="K50" s="445">
        <v>0.27747508697860535</v>
      </c>
      <c r="L50" s="248">
        <v>-2627096.62</v>
      </c>
      <c r="M50" s="248">
        <v>-25537092.269999996</v>
      </c>
      <c r="N50" s="248">
        <v>-5220982.84</v>
      </c>
      <c r="O50" s="248">
        <v>-11257642.09</v>
      </c>
      <c r="P50" s="446">
        <v>7</v>
      </c>
      <c r="Q50" s="249">
        <v>1</v>
      </c>
      <c r="R50" s="249">
        <v>1</v>
      </c>
      <c r="S50" s="250">
        <v>2</v>
      </c>
      <c r="T50" s="251">
        <v>178</v>
      </c>
      <c r="U50" s="252">
        <v>1</v>
      </c>
      <c r="V50" s="251">
        <v>33</v>
      </c>
      <c r="W50" s="253" t="s">
        <v>522</v>
      </c>
      <c r="X50" s="254">
        <v>0.5</v>
      </c>
      <c r="Y50" s="251">
        <v>59</v>
      </c>
      <c r="Z50" s="249" t="s">
        <v>522</v>
      </c>
      <c r="AA50" s="254">
        <v>0.5</v>
      </c>
      <c r="AB50" s="251">
        <v>48</v>
      </c>
      <c r="AC50" s="250" t="s">
        <v>522</v>
      </c>
      <c r="AD50" s="254">
        <v>3</v>
      </c>
      <c r="AE50" s="249">
        <v>1</v>
      </c>
      <c r="AF50" s="249">
        <v>1</v>
      </c>
      <c r="AG50" s="249">
        <v>0</v>
      </c>
      <c r="AH50" s="249">
        <v>0.5</v>
      </c>
      <c r="AI50" s="249">
        <v>0</v>
      </c>
      <c r="AJ50" s="249">
        <v>0</v>
      </c>
      <c r="AK50" s="255">
        <v>2.5</v>
      </c>
      <c r="AL50" s="250">
        <v>2</v>
      </c>
      <c r="AM50" s="250">
        <v>1</v>
      </c>
      <c r="AN50" s="243">
        <v>1</v>
      </c>
      <c r="AO50" s="256">
        <v>1</v>
      </c>
      <c r="AP50" s="257">
        <v>2</v>
      </c>
      <c r="AQ50" s="257">
        <v>5</v>
      </c>
      <c r="AR50" s="258">
        <v>10</v>
      </c>
      <c r="AS50" s="244">
        <v>0</v>
      </c>
      <c r="AT50" s="244">
        <v>0</v>
      </c>
      <c r="AU50" s="259">
        <v>0</v>
      </c>
      <c r="AV50" s="260">
        <v>0</v>
      </c>
      <c r="AW50" s="259">
        <v>0</v>
      </c>
      <c r="AX50" s="259">
        <v>0</v>
      </c>
      <c r="AY50" s="261">
        <v>0</v>
      </c>
      <c r="AZ50" s="262">
        <v>0</v>
      </c>
      <c r="BA50" s="263">
        <v>10</v>
      </c>
      <c r="BB50" s="244" t="s">
        <v>207</v>
      </c>
      <c r="BC50" s="179" t="s">
        <v>444</v>
      </c>
    </row>
    <row r="51" spans="1:55" hidden="1" x14ac:dyDescent="0.7">
      <c r="A51" s="243">
        <v>45</v>
      </c>
      <c r="B51" s="244">
        <v>8</v>
      </c>
      <c r="C51" s="245" t="s">
        <v>115</v>
      </c>
      <c r="D51" s="244" t="s">
        <v>55</v>
      </c>
      <c r="E51" s="245" t="s">
        <v>165</v>
      </c>
      <c r="F51" s="244" t="s">
        <v>104</v>
      </c>
      <c r="G51" s="244">
        <v>35</v>
      </c>
      <c r="H51" s="244">
        <v>5</v>
      </c>
      <c r="I51" s="246" t="s">
        <v>316</v>
      </c>
      <c r="J51" s="247">
        <v>17701</v>
      </c>
      <c r="K51" s="264">
        <v>0.86184622987062975</v>
      </c>
      <c r="L51" s="248">
        <v>7043328.6699999999</v>
      </c>
      <c r="M51" s="248">
        <v>-1070073.0300000003</v>
      </c>
      <c r="N51" s="248">
        <v>-795417.23</v>
      </c>
      <c r="O51" s="248">
        <v>-5279675.76</v>
      </c>
      <c r="P51" s="446">
        <v>1</v>
      </c>
      <c r="Q51" s="249">
        <v>1</v>
      </c>
      <c r="R51" s="249">
        <v>1</v>
      </c>
      <c r="S51" s="250">
        <v>2</v>
      </c>
      <c r="T51" s="251">
        <v>127</v>
      </c>
      <c r="U51" s="252">
        <v>0</v>
      </c>
      <c r="V51" s="251">
        <v>51</v>
      </c>
      <c r="W51" s="253" t="s">
        <v>522</v>
      </c>
      <c r="X51" s="254">
        <v>0.5</v>
      </c>
      <c r="Y51" s="251">
        <v>59</v>
      </c>
      <c r="Z51" s="249" t="s">
        <v>522</v>
      </c>
      <c r="AA51" s="254">
        <v>0.5</v>
      </c>
      <c r="AB51" s="251">
        <v>43</v>
      </c>
      <c r="AC51" s="250" t="s">
        <v>522</v>
      </c>
      <c r="AD51" s="254">
        <v>2</v>
      </c>
      <c r="AE51" s="249">
        <v>1</v>
      </c>
      <c r="AF51" s="249">
        <v>1</v>
      </c>
      <c r="AG51" s="249">
        <v>0.5</v>
      </c>
      <c r="AH51" s="249">
        <v>0.5</v>
      </c>
      <c r="AI51" s="249">
        <v>0.5</v>
      </c>
      <c r="AJ51" s="249">
        <v>0</v>
      </c>
      <c r="AK51" s="255">
        <v>3.5</v>
      </c>
      <c r="AL51" s="250">
        <v>2</v>
      </c>
      <c r="AM51" s="250">
        <v>1</v>
      </c>
      <c r="AN51" s="243">
        <v>0</v>
      </c>
      <c r="AO51" s="256">
        <v>1</v>
      </c>
      <c r="AP51" s="257">
        <v>1</v>
      </c>
      <c r="AQ51" s="257">
        <v>4</v>
      </c>
      <c r="AR51" s="258">
        <v>8</v>
      </c>
      <c r="AS51" s="244">
        <v>0</v>
      </c>
      <c r="AT51" s="244">
        <v>0</v>
      </c>
      <c r="AU51" s="259">
        <v>0</v>
      </c>
      <c r="AV51" s="260">
        <v>0</v>
      </c>
      <c r="AW51" s="259">
        <v>1</v>
      </c>
      <c r="AX51" s="259">
        <v>1</v>
      </c>
      <c r="AY51" s="261">
        <v>2</v>
      </c>
      <c r="AZ51" s="262">
        <v>2</v>
      </c>
      <c r="BA51" s="263">
        <v>10</v>
      </c>
      <c r="BB51" s="244" t="s">
        <v>207</v>
      </c>
      <c r="BC51" s="179" t="s">
        <v>446</v>
      </c>
    </row>
    <row r="52" spans="1:55" hidden="1" x14ac:dyDescent="0.7">
      <c r="A52" s="243">
        <v>46</v>
      </c>
      <c r="B52" s="244">
        <v>8</v>
      </c>
      <c r="C52" s="245" t="s">
        <v>115</v>
      </c>
      <c r="D52" s="244" t="s">
        <v>60</v>
      </c>
      <c r="E52" s="245" t="s">
        <v>235</v>
      </c>
      <c r="F52" s="244" t="s">
        <v>104</v>
      </c>
      <c r="G52" s="244">
        <v>40</v>
      </c>
      <c r="H52" s="244">
        <v>5</v>
      </c>
      <c r="I52" s="246" t="s">
        <v>316</v>
      </c>
      <c r="J52" s="247">
        <v>28357</v>
      </c>
      <c r="K52" s="264">
        <v>3.0316984815502304</v>
      </c>
      <c r="L52" s="248">
        <v>27214567.449999999</v>
      </c>
      <c r="M52" s="248">
        <v>17984207.57</v>
      </c>
      <c r="N52" s="248">
        <v>-1364386.07</v>
      </c>
      <c r="O52" s="248">
        <v>-9420032.6699999999</v>
      </c>
      <c r="P52" s="446">
        <v>1</v>
      </c>
      <c r="Q52" s="249">
        <v>1</v>
      </c>
      <c r="R52" s="249">
        <v>0</v>
      </c>
      <c r="S52" s="250">
        <v>1</v>
      </c>
      <c r="T52" s="251">
        <v>78</v>
      </c>
      <c r="U52" s="252">
        <v>1</v>
      </c>
      <c r="V52" s="251">
        <v>34</v>
      </c>
      <c r="W52" s="253" t="s">
        <v>522</v>
      </c>
      <c r="X52" s="254">
        <v>0.5</v>
      </c>
      <c r="Y52" s="251">
        <v>51</v>
      </c>
      <c r="Z52" s="249" t="s">
        <v>522</v>
      </c>
      <c r="AA52" s="254">
        <v>0.5</v>
      </c>
      <c r="AB52" s="251">
        <v>44</v>
      </c>
      <c r="AC52" s="250" t="s">
        <v>522</v>
      </c>
      <c r="AD52" s="254">
        <v>3</v>
      </c>
      <c r="AE52" s="249">
        <v>0</v>
      </c>
      <c r="AF52" s="249">
        <v>1</v>
      </c>
      <c r="AG52" s="249">
        <v>0</v>
      </c>
      <c r="AH52" s="249">
        <v>0</v>
      </c>
      <c r="AI52" s="249">
        <v>0</v>
      </c>
      <c r="AJ52" s="249">
        <v>0</v>
      </c>
      <c r="AK52" s="255">
        <v>1</v>
      </c>
      <c r="AL52" s="250">
        <v>1</v>
      </c>
      <c r="AM52" s="250">
        <v>1</v>
      </c>
      <c r="AN52" s="243">
        <v>1</v>
      </c>
      <c r="AO52" s="256">
        <v>1</v>
      </c>
      <c r="AP52" s="257">
        <v>2</v>
      </c>
      <c r="AQ52" s="257">
        <v>4</v>
      </c>
      <c r="AR52" s="258">
        <v>8</v>
      </c>
      <c r="AS52" s="244">
        <v>0</v>
      </c>
      <c r="AT52" s="244">
        <v>0</v>
      </c>
      <c r="AU52" s="259">
        <v>0</v>
      </c>
      <c r="AV52" s="260">
        <v>0</v>
      </c>
      <c r="AW52" s="259">
        <v>1</v>
      </c>
      <c r="AX52" s="259">
        <v>1</v>
      </c>
      <c r="AY52" s="261">
        <v>2</v>
      </c>
      <c r="AZ52" s="262">
        <v>2</v>
      </c>
      <c r="BA52" s="263">
        <v>10</v>
      </c>
      <c r="BB52" s="244" t="s">
        <v>207</v>
      </c>
      <c r="BC52" s="179" t="s">
        <v>451</v>
      </c>
    </row>
    <row r="53" spans="1:55" hidden="1" x14ac:dyDescent="0.7">
      <c r="A53" s="243">
        <v>47</v>
      </c>
      <c r="B53" s="244">
        <v>8</v>
      </c>
      <c r="C53" s="245" t="s">
        <v>116</v>
      </c>
      <c r="D53" s="244" t="s">
        <v>63</v>
      </c>
      <c r="E53" s="245" t="s">
        <v>171</v>
      </c>
      <c r="F53" s="244" t="s">
        <v>104</v>
      </c>
      <c r="G53" s="244">
        <v>30</v>
      </c>
      <c r="H53" s="244">
        <v>5</v>
      </c>
      <c r="I53" s="246" t="s">
        <v>316</v>
      </c>
      <c r="J53" s="247">
        <v>23019</v>
      </c>
      <c r="K53" s="445">
        <v>0.29052253451494015</v>
      </c>
      <c r="L53" s="248">
        <v>-2722144.64</v>
      </c>
      <c r="M53" s="248">
        <v>-18040862.310000002</v>
      </c>
      <c r="N53" s="248">
        <v>7520584.2300000004</v>
      </c>
      <c r="O53" s="248">
        <v>6166381.4000000004</v>
      </c>
      <c r="P53" s="446">
        <v>5</v>
      </c>
      <c r="Q53" s="249">
        <v>0</v>
      </c>
      <c r="R53" s="249">
        <v>1</v>
      </c>
      <c r="S53" s="250">
        <v>1</v>
      </c>
      <c r="T53" s="251">
        <v>408</v>
      </c>
      <c r="U53" s="252">
        <v>0</v>
      </c>
      <c r="V53" s="251">
        <v>40</v>
      </c>
      <c r="W53" s="253" t="s">
        <v>522</v>
      </c>
      <c r="X53" s="254">
        <v>0.5</v>
      </c>
      <c r="Y53" s="251">
        <v>41</v>
      </c>
      <c r="Z53" s="249" t="s">
        <v>522</v>
      </c>
      <c r="AA53" s="254">
        <v>0.5</v>
      </c>
      <c r="AB53" s="251">
        <v>56</v>
      </c>
      <c r="AC53" s="250" t="s">
        <v>522</v>
      </c>
      <c r="AD53" s="254">
        <v>2</v>
      </c>
      <c r="AE53" s="249">
        <v>1</v>
      </c>
      <c r="AF53" s="249">
        <v>1</v>
      </c>
      <c r="AG53" s="249">
        <v>0</v>
      </c>
      <c r="AH53" s="249">
        <v>0.5</v>
      </c>
      <c r="AI53" s="249">
        <v>0</v>
      </c>
      <c r="AJ53" s="249">
        <v>0</v>
      </c>
      <c r="AK53" s="255">
        <v>2.5</v>
      </c>
      <c r="AL53" s="250">
        <v>2</v>
      </c>
      <c r="AM53" s="250">
        <v>1</v>
      </c>
      <c r="AN53" s="243">
        <v>0</v>
      </c>
      <c r="AO53" s="256">
        <v>1</v>
      </c>
      <c r="AP53" s="257">
        <v>1</v>
      </c>
      <c r="AQ53" s="257">
        <v>4</v>
      </c>
      <c r="AR53" s="258">
        <v>7</v>
      </c>
      <c r="AS53" s="244">
        <v>1</v>
      </c>
      <c r="AT53" s="244">
        <v>1</v>
      </c>
      <c r="AU53" s="259">
        <v>1</v>
      </c>
      <c r="AV53" s="260">
        <v>3</v>
      </c>
      <c r="AW53" s="259">
        <v>0</v>
      </c>
      <c r="AX53" s="259">
        <v>0</v>
      </c>
      <c r="AY53" s="261">
        <v>0</v>
      </c>
      <c r="AZ53" s="262">
        <v>3</v>
      </c>
      <c r="BA53" s="263">
        <v>10</v>
      </c>
      <c r="BB53" s="244" t="s">
        <v>207</v>
      </c>
      <c r="BC53" s="179" t="s">
        <v>453</v>
      </c>
    </row>
    <row r="54" spans="1:55" hidden="1" x14ac:dyDescent="0.7">
      <c r="A54" s="243">
        <v>48</v>
      </c>
      <c r="B54" s="244">
        <v>8</v>
      </c>
      <c r="C54" s="245" t="s">
        <v>118</v>
      </c>
      <c r="D54" s="244" t="s">
        <v>80</v>
      </c>
      <c r="E54" s="245" t="s">
        <v>186</v>
      </c>
      <c r="F54" s="244" t="s">
        <v>104</v>
      </c>
      <c r="G54" s="244">
        <v>10</v>
      </c>
      <c r="H54" s="244">
        <v>2</v>
      </c>
      <c r="I54" s="246" t="s">
        <v>320</v>
      </c>
      <c r="J54" s="247">
        <v>3965</v>
      </c>
      <c r="K54" s="264">
        <v>5.1876508556448542</v>
      </c>
      <c r="L54" s="248">
        <v>20655599.870000001</v>
      </c>
      <c r="M54" s="248">
        <v>13802387.420000004</v>
      </c>
      <c r="N54" s="248">
        <v>8887685.3100000005</v>
      </c>
      <c r="O54" s="248">
        <v>1142306.81</v>
      </c>
      <c r="P54" s="446">
        <v>0</v>
      </c>
      <c r="Q54" s="249">
        <v>1</v>
      </c>
      <c r="R54" s="249">
        <v>0</v>
      </c>
      <c r="S54" s="250">
        <v>1</v>
      </c>
      <c r="T54" s="251">
        <v>76</v>
      </c>
      <c r="U54" s="252">
        <v>1</v>
      </c>
      <c r="V54" s="251">
        <v>74</v>
      </c>
      <c r="W54" s="253" t="s">
        <v>523</v>
      </c>
      <c r="X54" s="254">
        <v>0</v>
      </c>
      <c r="Y54" s="251">
        <v>65</v>
      </c>
      <c r="Z54" s="249" t="s">
        <v>523</v>
      </c>
      <c r="AA54" s="254">
        <v>0</v>
      </c>
      <c r="AB54" s="251">
        <v>57</v>
      </c>
      <c r="AC54" s="250" t="s">
        <v>522</v>
      </c>
      <c r="AD54" s="254">
        <v>2</v>
      </c>
      <c r="AE54" s="249">
        <v>1</v>
      </c>
      <c r="AF54" s="249">
        <v>1</v>
      </c>
      <c r="AG54" s="249">
        <v>0.5</v>
      </c>
      <c r="AH54" s="249">
        <v>0.5</v>
      </c>
      <c r="AI54" s="249">
        <v>0.5</v>
      </c>
      <c r="AJ54" s="249">
        <v>0.5</v>
      </c>
      <c r="AK54" s="255">
        <v>4</v>
      </c>
      <c r="AL54" s="250">
        <v>2</v>
      </c>
      <c r="AM54" s="250">
        <v>1</v>
      </c>
      <c r="AN54" s="243">
        <v>0</v>
      </c>
      <c r="AO54" s="256">
        <v>0</v>
      </c>
      <c r="AP54" s="257">
        <v>0</v>
      </c>
      <c r="AQ54" s="257">
        <v>3</v>
      </c>
      <c r="AR54" s="258">
        <v>6</v>
      </c>
      <c r="AS54" s="244">
        <v>1</v>
      </c>
      <c r="AT54" s="244">
        <v>0</v>
      </c>
      <c r="AU54" s="259">
        <v>1</v>
      </c>
      <c r="AV54" s="260">
        <v>2</v>
      </c>
      <c r="AW54" s="259">
        <v>1</v>
      </c>
      <c r="AX54" s="259">
        <v>1</v>
      </c>
      <c r="AY54" s="261">
        <v>2</v>
      </c>
      <c r="AZ54" s="262">
        <v>4</v>
      </c>
      <c r="BA54" s="263">
        <v>10</v>
      </c>
      <c r="BB54" s="244" t="s">
        <v>207</v>
      </c>
      <c r="BC54" s="179" t="s">
        <v>468</v>
      </c>
    </row>
    <row r="55" spans="1:55" hidden="1" x14ac:dyDescent="0.7">
      <c r="A55" s="243">
        <v>49</v>
      </c>
      <c r="B55" s="244">
        <v>8</v>
      </c>
      <c r="C55" s="245" t="s">
        <v>118</v>
      </c>
      <c r="D55" s="244" t="s">
        <v>82</v>
      </c>
      <c r="E55" s="245" t="s">
        <v>188</v>
      </c>
      <c r="F55" s="244" t="s">
        <v>104</v>
      </c>
      <c r="G55" s="244">
        <v>150</v>
      </c>
      <c r="H55" s="244">
        <v>13</v>
      </c>
      <c r="I55" s="246" t="s">
        <v>318</v>
      </c>
      <c r="J55" s="247">
        <v>90398</v>
      </c>
      <c r="K55" s="445">
        <v>0.29193743945236683</v>
      </c>
      <c r="L55" s="248">
        <v>-9875948.0199999996</v>
      </c>
      <c r="M55" s="248">
        <v>-75197607.799999997</v>
      </c>
      <c r="N55" s="248">
        <v>22538833.829999998</v>
      </c>
      <c r="O55" s="248">
        <v>-2881807.09</v>
      </c>
      <c r="P55" s="446">
        <v>7</v>
      </c>
      <c r="Q55" s="249">
        <v>0</v>
      </c>
      <c r="R55" s="249">
        <v>0</v>
      </c>
      <c r="S55" s="250">
        <v>0</v>
      </c>
      <c r="T55" s="251">
        <v>190</v>
      </c>
      <c r="U55" s="252">
        <v>0</v>
      </c>
      <c r="V55" s="251">
        <v>56</v>
      </c>
      <c r="W55" s="253" t="s">
        <v>522</v>
      </c>
      <c r="X55" s="254">
        <v>0.5</v>
      </c>
      <c r="Y55" s="251">
        <v>57</v>
      </c>
      <c r="Z55" s="249" t="s">
        <v>522</v>
      </c>
      <c r="AA55" s="254">
        <v>0.5</v>
      </c>
      <c r="AB55" s="251">
        <v>44</v>
      </c>
      <c r="AC55" s="250" t="s">
        <v>522</v>
      </c>
      <c r="AD55" s="254">
        <v>2</v>
      </c>
      <c r="AE55" s="249">
        <v>1</v>
      </c>
      <c r="AF55" s="249">
        <v>1</v>
      </c>
      <c r="AG55" s="249">
        <v>0</v>
      </c>
      <c r="AH55" s="249">
        <v>0</v>
      </c>
      <c r="AI55" s="249">
        <v>0</v>
      </c>
      <c r="AJ55" s="249">
        <v>0</v>
      </c>
      <c r="AK55" s="255">
        <v>2</v>
      </c>
      <c r="AL55" s="250">
        <v>2</v>
      </c>
      <c r="AM55" s="250">
        <v>1</v>
      </c>
      <c r="AN55" s="243">
        <v>1</v>
      </c>
      <c r="AO55" s="256">
        <v>1</v>
      </c>
      <c r="AP55" s="257">
        <v>2</v>
      </c>
      <c r="AQ55" s="257">
        <v>5</v>
      </c>
      <c r="AR55" s="258">
        <v>7</v>
      </c>
      <c r="AS55" s="244">
        <v>1</v>
      </c>
      <c r="AT55" s="244">
        <v>1</v>
      </c>
      <c r="AU55" s="259">
        <v>1</v>
      </c>
      <c r="AV55" s="260">
        <v>3</v>
      </c>
      <c r="AW55" s="259">
        <v>0</v>
      </c>
      <c r="AX55" s="259">
        <v>0</v>
      </c>
      <c r="AY55" s="261">
        <v>0</v>
      </c>
      <c r="AZ55" s="262">
        <v>3</v>
      </c>
      <c r="BA55" s="263">
        <v>10</v>
      </c>
      <c r="BB55" s="244" t="s">
        <v>207</v>
      </c>
      <c r="BC55" s="179" t="s">
        <v>470</v>
      </c>
    </row>
    <row r="56" spans="1:55" hidden="1" x14ac:dyDescent="0.7">
      <c r="A56" s="243">
        <v>50</v>
      </c>
      <c r="B56" s="244">
        <v>8</v>
      </c>
      <c r="C56" s="245" t="s">
        <v>118</v>
      </c>
      <c r="D56" s="244" t="s">
        <v>87</v>
      </c>
      <c r="E56" s="245" t="s">
        <v>193</v>
      </c>
      <c r="F56" s="244" t="s">
        <v>104</v>
      </c>
      <c r="G56" s="244">
        <v>137</v>
      </c>
      <c r="H56" s="244">
        <v>13</v>
      </c>
      <c r="I56" s="246" t="s">
        <v>318</v>
      </c>
      <c r="J56" s="247">
        <v>85449</v>
      </c>
      <c r="K56" s="445">
        <v>0.59065445581302856</v>
      </c>
      <c r="L56" s="248">
        <v>6646438.2699999996</v>
      </c>
      <c r="M56" s="248">
        <v>-47949370.359999999</v>
      </c>
      <c r="N56" s="248">
        <v>20186734.170000002</v>
      </c>
      <c r="O56" s="248">
        <v>145806.39999999999</v>
      </c>
      <c r="P56" s="446">
        <v>3</v>
      </c>
      <c r="Q56" s="249">
        <v>0</v>
      </c>
      <c r="R56" s="249">
        <v>0</v>
      </c>
      <c r="S56" s="250">
        <v>0</v>
      </c>
      <c r="T56" s="251">
        <v>298</v>
      </c>
      <c r="U56" s="252">
        <v>0</v>
      </c>
      <c r="V56" s="251">
        <v>45</v>
      </c>
      <c r="W56" s="253" t="s">
        <v>522</v>
      </c>
      <c r="X56" s="254">
        <v>0.5</v>
      </c>
      <c r="Y56" s="251">
        <v>48</v>
      </c>
      <c r="Z56" s="249" t="s">
        <v>522</v>
      </c>
      <c r="AA56" s="254">
        <v>0.5</v>
      </c>
      <c r="AB56" s="251">
        <v>65</v>
      </c>
      <c r="AC56" s="250" t="s">
        <v>523</v>
      </c>
      <c r="AD56" s="254">
        <v>1</v>
      </c>
      <c r="AE56" s="249">
        <v>1</v>
      </c>
      <c r="AF56" s="249">
        <v>1</v>
      </c>
      <c r="AG56" s="249">
        <v>0.5</v>
      </c>
      <c r="AH56" s="249">
        <v>0.5</v>
      </c>
      <c r="AI56" s="249">
        <v>0.5</v>
      </c>
      <c r="AJ56" s="249">
        <v>0.5</v>
      </c>
      <c r="AK56" s="255">
        <v>4</v>
      </c>
      <c r="AL56" s="250">
        <v>2</v>
      </c>
      <c r="AM56" s="250">
        <v>1</v>
      </c>
      <c r="AN56" s="243">
        <v>1</v>
      </c>
      <c r="AO56" s="256">
        <v>1</v>
      </c>
      <c r="AP56" s="257">
        <v>2</v>
      </c>
      <c r="AQ56" s="257">
        <v>5</v>
      </c>
      <c r="AR56" s="258">
        <v>6</v>
      </c>
      <c r="AS56" s="244">
        <v>1</v>
      </c>
      <c r="AT56" s="244">
        <v>1</v>
      </c>
      <c r="AU56" s="259">
        <v>1</v>
      </c>
      <c r="AV56" s="260">
        <v>3</v>
      </c>
      <c r="AW56" s="259">
        <v>1</v>
      </c>
      <c r="AX56" s="259">
        <v>0</v>
      </c>
      <c r="AY56" s="261">
        <v>1</v>
      </c>
      <c r="AZ56" s="262">
        <v>4</v>
      </c>
      <c r="BA56" s="263">
        <v>10</v>
      </c>
      <c r="BB56" s="244" t="s">
        <v>207</v>
      </c>
      <c r="BC56" s="179" t="s">
        <v>475</v>
      </c>
    </row>
    <row r="57" spans="1:55" hidden="1" x14ac:dyDescent="0.7">
      <c r="A57" s="243">
        <v>51</v>
      </c>
      <c r="B57" s="244">
        <v>8</v>
      </c>
      <c r="C57" s="245" t="s">
        <v>118</v>
      </c>
      <c r="D57" s="244" t="s">
        <v>89</v>
      </c>
      <c r="E57" s="245" t="s">
        <v>195</v>
      </c>
      <c r="F57" s="244" t="s">
        <v>104</v>
      </c>
      <c r="G57" s="244">
        <v>122</v>
      </c>
      <c r="H57" s="244">
        <v>13</v>
      </c>
      <c r="I57" s="246" t="s">
        <v>318</v>
      </c>
      <c r="J57" s="247">
        <v>87744</v>
      </c>
      <c r="K57" s="445">
        <v>0.61431477321492434</v>
      </c>
      <c r="L57" s="248">
        <v>4129111.04</v>
      </c>
      <c r="M57" s="248">
        <v>-21638443.859999999</v>
      </c>
      <c r="N57" s="248">
        <v>3640608.69</v>
      </c>
      <c r="O57" s="248">
        <v>-14637199.98</v>
      </c>
      <c r="P57" s="446">
        <v>5</v>
      </c>
      <c r="Q57" s="249">
        <v>1</v>
      </c>
      <c r="R57" s="249">
        <v>0</v>
      </c>
      <c r="S57" s="250">
        <v>1</v>
      </c>
      <c r="T57" s="251">
        <v>198</v>
      </c>
      <c r="U57" s="252">
        <v>0</v>
      </c>
      <c r="V57" s="251">
        <v>34</v>
      </c>
      <c r="W57" s="253" t="s">
        <v>522</v>
      </c>
      <c r="X57" s="254">
        <v>0.5</v>
      </c>
      <c r="Y57" s="251">
        <v>48</v>
      </c>
      <c r="Z57" s="249" t="s">
        <v>522</v>
      </c>
      <c r="AA57" s="254">
        <v>0.5</v>
      </c>
      <c r="AB57" s="251">
        <v>54</v>
      </c>
      <c r="AC57" s="250" t="s">
        <v>522</v>
      </c>
      <c r="AD57" s="254">
        <v>2</v>
      </c>
      <c r="AE57" s="249">
        <v>1</v>
      </c>
      <c r="AF57" s="249">
        <v>1</v>
      </c>
      <c r="AG57" s="249">
        <v>0.5</v>
      </c>
      <c r="AH57" s="249">
        <v>0.5</v>
      </c>
      <c r="AI57" s="249">
        <v>0.5</v>
      </c>
      <c r="AJ57" s="249">
        <v>0.5</v>
      </c>
      <c r="AK57" s="255">
        <v>4</v>
      </c>
      <c r="AL57" s="250">
        <v>2</v>
      </c>
      <c r="AM57" s="250">
        <v>1</v>
      </c>
      <c r="AN57" s="243">
        <v>1</v>
      </c>
      <c r="AO57" s="256">
        <v>1</v>
      </c>
      <c r="AP57" s="257">
        <v>2</v>
      </c>
      <c r="AQ57" s="257">
        <v>5</v>
      </c>
      <c r="AR57" s="258">
        <v>8</v>
      </c>
      <c r="AS57" s="244">
        <v>0</v>
      </c>
      <c r="AT57" s="244">
        <v>0</v>
      </c>
      <c r="AU57" s="259">
        <v>1</v>
      </c>
      <c r="AV57" s="260">
        <v>1</v>
      </c>
      <c r="AW57" s="259">
        <v>1</v>
      </c>
      <c r="AX57" s="259">
        <v>0</v>
      </c>
      <c r="AY57" s="261">
        <v>1</v>
      </c>
      <c r="AZ57" s="262">
        <v>2</v>
      </c>
      <c r="BA57" s="263">
        <v>10</v>
      </c>
      <c r="BB57" s="244" t="s">
        <v>207</v>
      </c>
      <c r="BC57" s="179" t="s">
        <v>477</v>
      </c>
    </row>
    <row r="58" spans="1:55" hidden="1" x14ac:dyDescent="0.7">
      <c r="A58" s="243">
        <v>52</v>
      </c>
      <c r="B58" s="244">
        <v>8</v>
      </c>
      <c r="C58" s="245" t="s">
        <v>114</v>
      </c>
      <c r="D58" s="244" t="s">
        <v>39</v>
      </c>
      <c r="E58" s="245" t="s">
        <v>151</v>
      </c>
      <c r="F58" s="244" t="s">
        <v>104</v>
      </c>
      <c r="G58" s="244">
        <v>40</v>
      </c>
      <c r="H58" s="244">
        <v>6</v>
      </c>
      <c r="I58" s="246" t="s">
        <v>314</v>
      </c>
      <c r="J58" s="247">
        <v>31626</v>
      </c>
      <c r="K58" s="445">
        <v>0.58660048628246153</v>
      </c>
      <c r="L58" s="248">
        <v>-3023446.87</v>
      </c>
      <c r="M58" s="248">
        <v>-15337221.149999999</v>
      </c>
      <c r="N58" s="248">
        <v>2148492.3199999998</v>
      </c>
      <c r="O58" s="248">
        <v>-4549165.07</v>
      </c>
      <c r="P58" s="446">
        <v>7</v>
      </c>
      <c r="Q58" s="249">
        <v>1</v>
      </c>
      <c r="R58" s="249">
        <v>1</v>
      </c>
      <c r="S58" s="250">
        <v>2</v>
      </c>
      <c r="T58" s="251">
        <v>341</v>
      </c>
      <c r="U58" s="252">
        <v>0</v>
      </c>
      <c r="V58" s="251">
        <v>28</v>
      </c>
      <c r="W58" s="253" t="s">
        <v>522</v>
      </c>
      <c r="X58" s="254">
        <v>0.5</v>
      </c>
      <c r="Y58" s="251">
        <v>61</v>
      </c>
      <c r="Z58" s="249" t="s">
        <v>523</v>
      </c>
      <c r="AA58" s="254">
        <v>0</v>
      </c>
      <c r="AB58" s="251">
        <v>49</v>
      </c>
      <c r="AC58" s="250" t="s">
        <v>522</v>
      </c>
      <c r="AD58" s="254">
        <v>1.5</v>
      </c>
      <c r="AE58" s="249">
        <v>1</v>
      </c>
      <c r="AF58" s="249">
        <v>1</v>
      </c>
      <c r="AG58" s="249">
        <v>0.5</v>
      </c>
      <c r="AH58" s="249">
        <v>0.5</v>
      </c>
      <c r="AI58" s="249">
        <v>0</v>
      </c>
      <c r="AJ58" s="249">
        <v>0</v>
      </c>
      <c r="AK58" s="255">
        <v>3</v>
      </c>
      <c r="AL58" s="250">
        <v>2</v>
      </c>
      <c r="AM58" s="250">
        <v>1</v>
      </c>
      <c r="AN58" s="243">
        <v>1</v>
      </c>
      <c r="AO58" s="256">
        <v>1</v>
      </c>
      <c r="AP58" s="257">
        <v>2</v>
      </c>
      <c r="AQ58" s="257">
        <v>5</v>
      </c>
      <c r="AR58" s="258">
        <v>8.5</v>
      </c>
      <c r="AS58" s="244">
        <v>0</v>
      </c>
      <c r="AT58" s="244">
        <v>0</v>
      </c>
      <c r="AU58" s="259">
        <v>1</v>
      </c>
      <c r="AV58" s="260">
        <v>1</v>
      </c>
      <c r="AW58" s="259">
        <v>0</v>
      </c>
      <c r="AX58" s="259">
        <v>0</v>
      </c>
      <c r="AY58" s="261">
        <v>0</v>
      </c>
      <c r="AZ58" s="262">
        <v>1</v>
      </c>
      <c r="BA58" s="263">
        <v>9.5</v>
      </c>
      <c r="BB58" s="244" t="s">
        <v>207</v>
      </c>
      <c r="BC58" s="179" t="s">
        <v>431</v>
      </c>
    </row>
    <row r="59" spans="1:55" hidden="1" x14ac:dyDescent="0.7">
      <c r="A59" s="243">
        <v>53</v>
      </c>
      <c r="B59" s="244">
        <v>8</v>
      </c>
      <c r="C59" s="245" t="s">
        <v>117</v>
      </c>
      <c r="D59" s="244" t="s">
        <v>72</v>
      </c>
      <c r="E59" s="245" t="s">
        <v>179</v>
      </c>
      <c r="F59" s="244" t="s">
        <v>104</v>
      </c>
      <c r="G59" s="244">
        <v>40</v>
      </c>
      <c r="H59" s="244">
        <v>6</v>
      </c>
      <c r="I59" s="246" t="s">
        <v>314</v>
      </c>
      <c r="J59" s="247">
        <v>46327</v>
      </c>
      <c r="K59" s="445">
        <v>0.57216482164211124</v>
      </c>
      <c r="L59" s="248">
        <v>6336458.4900000002</v>
      </c>
      <c r="M59" s="248">
        <v>-9188530.5500000045</v>
      </c>
      <c r="N59" s="248">
        <v>1484232.19</v>
      </c>
      <c r="O59" s="248">
        <v>-8269963.2999999998</v>
      </c>
      <c r="P59" s="446">
        <v>3</v>
      </c>
      <c r="Q59" s="249">
        <v>0</v>
      </c>
      <c r="R59" s="249">
        <v>1</v>
      </c>
      <c r="S59" s="250">
        <v>1</v>
      </c>
      <c r="T59" s="251">
        <v>87</v>
      </c>
      <c r="U59" s="252">
        <v>1</v>
      </c>
      <c r="V59" s="251">
        <v>27</v>
      </c>
      <c r="W59" s="253" t="s">
        <v>522</v>
      </c>
      <c r="X59" s="254">
        <v>0.5</v>
      </c>
      <c r="Y59" s="251">
        <v>62</v>
      </c>
      <c r="Z59" s="249" t="s">
        <v>523</v>
      </c>
      <c r="AA59" s="254">
        <v>0</v>
      </c>
      <c r="AB59" s="251">
        <v>48</v>
      </c>
      <c r="AC59" s="250" t="s">
        <v>522</v>
      </c>
      <c r="AD59" s="254">
        <v>2.5</v>
      </c>
      <c r="AE59" s="249">
        <v>0</v>
      </c>
      <c r="AF59" s="249">
        <v>1</v>
      </c>
      <c r="AG59" s="249">
        <v>0</v>
      </c>
      <c r="AH59" s="249">
        <v>0</v>
      </c>
      <c r="AI59" s="249">
        <v>0</v>
      </c>
      <c r="AJ59" s="249">
        <v>0</v>
      </c>
      <c r="AK59" s="255">
        <v>1</v>
      </c>
      <c r="AL59" s="250">
        <v>1</v>
      </c>
      <c r="AM59" s="250">
        <v>1</v>
      </c>
      <c r="AN59" s="243">
        <v>1</v>
      </c>
      <c r="AO59" s="256">
        <v>1</v>
      </c>
      <c r="AP59" s="257">
        <v>2</v>
      </c>
      <c r="AQ59" s="257">
        <v>4</v>
      </c>
      <c r="AR59" s="258">
        <v>7.5</v>
      </c>
      <c r="AS59" s="244">
        <v>0</v>
      </c>
      <c r="AT59" s="244">
        <v>0</v>
      </c>
      <c r="AU59" s="259">
        <v>1</v>
      </c>
      <c r="AV59" s="260">
        <v>1</v>
      </c>
      <c r="AW59" s="259">
        <v>1</v>
      </c>
      <c r="AX59" s="259">
        <v>0</v>
      </c>
      <c r="AY59" s="261">
        <v>1</v>
      </c>
      <c r="AZ59" s="262">
        <v>2</v>
      </c>
      <c r="BA59" s="263">
        <v>9.5</v>
      </c>
      <c r="BB59" s="244" t="s">
        <v>207</v>
      </c>
      <c r="BC59" s="179" t="s">
        <v>461</v>
      </c>
    </row>
    <row r="60" spans="1:55" hidden="1" x14ac:dyDescent="0.7">
      <c r="A60" s="243">
        <v>54</v>
      </c>
      <c r="B60" s="244">
        <v>8</v>
      </c>
      <c r="C60" s="245" t="s">
        <v>118</v>
      </c>
      <c r="D60" s="244" t="s">
        <v>96</v>
      </c>
      <c r="E60" s="245" t="s">
        <v>201</v>
      </c>
      <c r="F60" s="244" t="s">
        <v>104</v>
      </c>
      <c r="G60" s="244">
        <v>30</v>
      </c>
      <c r="H60" s="244">
        <v>3</v>
      </c>
      <c r="I60" s="246" t="s">
        <v>324</v>
      </c>
      <c r="J60" s="247">
        <v>18973</v>
      </c>
      <c r="K60" s="264">
        <v>1.2842507737711208</v>
      </c>
      <c r="L60" s="248">
        <v>10968360.07</v>
      </c>
      <c r="M60" s="248">
        <v>3753693.0500000007</v>
      </c>
      <c r="N60" s="248">
        <v>57841.07</v>
      </c>
      <c r="O60" s="248">
        <v>-2511427.7599999998</v>
      </c>
      <c r="P60" s="446">
        <v>1</v>
      </c>
      <c r="Q60" s="249">
        <v>1</v>
      </c>
      <c r="R60" s="249">
        <v>0</v>
      </c>
      <c r="S60" s="250">
        <v>1</v>
      </c>
      <c r="T60" s="251">
        <v>118</v>
      </c>
      <c r="U60" s="252">
        <v>0</v>
      </c>
      <c r="V60" s="251">
        <v>33</v>
      </c>
      <c r="W60" s="253" t="s">
        <v>522</v>
      </c>
      <c r="X60" s="254">
        <v>0.5</v>
      </c>
      <c r="Y60" s="251">
        <v>62</v>
      </c>
      <c r="Z60" s="249" t="s">
        <v>523</v>
      </c>
      <c r="AA60" s="254">
        <v>0</v>
      </c>
      <c r="AB60" s="251">
        <v>44</v>
      </c>
      <c r="AC60" s="250" t="s">
        <v>522</v>
      </c>
      <c r="AD60" s="254">
        <v>1.5</v>
      </c>
      <c r="AE60" s="249">
        <v>1</v>
      </c>
      <c r="AF60" s="249">
        <v>1</v>
      </c>
      <c r="AG60" s="249">
        <v>0</v>
      </c>
      <c r="AH60" s="249">
        <v>0.5</v>
      </c>
      <c r="AI60" s="249">
        <v>0</v>
      </c>
      <c r="AJ60" s="249">
        <v>0</v>
      </c>
      <c r="AK60" s="255">
        <v>2.5</v>
      </c>
      <c r="AL60" s="250">
        <v>2</v>
      </c>
      <c r="AM60" s="250">
        <v>1</v>
      </c>
      <c r="AN60" s="243">
        <v>0</v>
      </c>
      <c r="AO60" s="256">
        <v>1</v>
      </c>
      <c r="AP60" s="257">
        <v>1</v>
      </c>
      <c r="AQ60" s="257">
        <v>4</v>
      </c>
      <c r="AR60" s="258">
        <v>6.5</v>
      </c>
      <c r="AS60" s="244">
        <v>0</v>
      </c>
      <c r="AT60" s="244">
        <v>0</v>
      </c>
      <c r="AU60" s="259">
        <v>1</v>
      </c>
      <c r="AV60" s="260">
        <v>1</v>
      </c>
      <c r="AW60" s="259">
        <v>1</v>
      </c>
      <c r="AX60" s="259">
        <v>1</v>
      </c>
      <c r="AY60" s="261">
        <v>2</v>
      </c>
      <c r="AZ60" s="262">
        <v>3</v>
      </c>
      <c r="BA60" s="263">
        <v>9.5</v>
      </c>
      <c r="BB60" s="244" t="s">
        <v>207</v>
      </c>
      <c r="BC60" s="179" t="s">
        <v>484</v>
      </c>
    </row>
    <row r="61" spans="1:55" hidden="1" x14ac:dyDescent="0.7">
      <c r="A61" s="243">
        <v>55</v>
      </c>
      <c r="B61" s="244">
        <v>8</v>
      </c>
      <c r="C61" s="245" t="s">
        <v>112</v>
      </c>
      <c r="D61" s="244" t="s">
        <v>10</v>
      </c>
      <c r="E61" s="245" t="s">
        <v>123</v>
      </c>
      <c r="F61" s="244" t="s">
        <v>104</v>
      </c>
      <c r="G61" s="244">
        <v>60</v>
      </c>
      <c r="H61" s="244">
        <v>6</v>
      </c>
      <c r="I61" s="246" t="s">
        <v>314</v>
      </c>
      <c r="J61" s="247">
        <v>39082</v>
      </c>
      <c r="K61" s="264">
        <v>0.96004983917004838</v>
      </c>
      <c r="L61" s="248">
        <v>11541866.220000001</v>
      </c>
      <c r="M61" s="248">
        <v>-609960.61999999918</v>
      </c>
      <c r="N61" s="248">
        <v>-10553705.310000001</v>
      </c>
      <c r="O61" s="248">
        <v>-16937881.370000001</v>
      </c>
      <c r="P61" s="446">
        <v>1</v>
      </c>
      <c r="Q61" s="249">
        <v>1</v>
      </c>
      <c r="R61" s="249">
        <v>0</v>
      </c>
      <c r="S61" s="250">
        <v>1</v>
      </c>
      <c r="T61" s="251">
        <v>84</v>
      </c>
      <c r="U61" s="252">
        <v>1</v>
      </c>
      <c r="V61" s="251">
        <v>58</v>
      </c>
      <c r="W61" s="253" t="s">
        <v>522</v>
      </c>
      <c r="X61" s="254">
        <v>0.5</v>
      </c>
      <c r="Y61" s="251">
        <v>42</v>
      </c>
      <c r="Z61" s="249" t="s">
        <v>522</v>
      </c>
      <c r="AA61" s="254">
        <v>0.5</v>
      </c>
      <c r="AB61" s="251">
        <v>40</v>
      </c>
      <c r="AC61" s="250" t="s">
        <v>522</v>
      </c>
      <c r="AD61" s="254">
        <v>3</v>
      </c>
      <c r="AE61" s="249">
        <v>1</v>
      </c>
      <c r="AF61" s="249">
        <v>1</v>
      </c>
      <c r="AG61" s="249">
        <v>0.5</v>
      </c>
      <c r="AH61" s="249">
        <v>0.5</v>
      </c>
      <c r="AI61" s="249">
        <v>0.5</v>
      </c>
      <c r="AJ61" s="249">
        <v>0</v>
      </c>
      <c r="AK61" s="255">
        <v>3.5</v>
      </c>
      <c r="AL61" s="250">
        <v>2</v>
      </c>
      <c r="AM61" s="250">
        <v>1</v>
      </c>
      <c r="AN61" s="243">
        <v>0</v>
      </c>
      <c r="AO61" s="256">
        <v>0</v>
      </c>
      <c r="AP61" s="257">
        <v>0</v>
      </c>
      <c r="AQ61" s="257">
        <v>3</v>
      </c>
      <c r="AR61" s="258">
        <v>7</v>
      </c>
      <c r="AS61" s="244">
        <v>0</v>
      </c>
      <c r="AT61" s="244">
        <v>0</v>
      </c>
      <c r="AU61" s="259">
        <v>0</v>
      </c>
      <c r="AV61" s="260">
        <v>0</v>
      </c>
      <c r="AW61" s="259">
        <v>1</v>
      </c>
      <c r="AX61" s="259">
        <v>1</v>
      </c>
      <c r="AY61" s="261">
        <v>2</v>
      </c>
      <c r="AZ61" s="262">
        <v>2</v>
      </c>
      <c r="BA61" s="263">
        <v>9</v>
      </c>
      <c r="BB61" s="244" t="s">
        <v>207</v>
      </c>
      <c r="BC61" s="179" t="s">
        <v>404</v>
      </c>
    </row>
    <row r="62" spans="1:55" hidden="1" x14ac:dyDescent="0.7">
      <c r="A62" s="243">
        <v>56</v>
      </c>
      <c r="B62" s="244">
        <v>8</v>
      </c>
      <c r="C62" s="245" t="s">
        <v>112</v>
      </c>
      <c r="D62" s="244" t="s">
        <v>11</v>
      </c>
      <c r="E62" s="245" t="s">
        <v>124</v>
      </c>
      <c r="F62" s="244" t="s">
        <v>104</v>
      </c>
      <c r="G62" s="244">
        <v>55</v>
      </c>
      <c r="H62" s="244">
        <v>6</v>
      </c>
      <c r="I62" s="246" t="s">
        <v>314</v>
      </c>
      <c r="J62" s="247">
        <v>44083</v>
      </c>
      <c r="K62" s="264">
        <v>1.1607491094267519</v>
      </c>
      <c r="L62" s="248">
        <v>15286440.1</v>
      </c>
      <c r="M62" s="248">
        <v>1945287.8100000005</v>
      </c>
      <c r="N62" s="248">
        <v>-13907362.630000001</v>
      </c>
      <c r="O62" s="248">
        <v>-16739999.310000001</v>
      </c>
      <c r="P62" s="446">
        <v>1</v>
      </c>
      <c r="Q62" s="249">
        <v>0</v>
      </c>
      <c r="R62" s="249">
        <v>1</v>
      </c>
      <c r="S62" s="250">
        <v>1</v>
      </c>
      <c r="T62" s="251">
        <v>79</v>
      </c>
      <c r="U62" s="252">
        <v>1</v>
      </c>
      <c r="V62" s="251">
        <v>57</v>
      </c>
      <c r="W62" s="253" t="s">
        <v>522</v>
      </c>
      <c r="X62" s="254">
        <v>0.5</v>
      </c>
      <c r="Y62" s="251">
        <v>48</v>
      </c>
      <c r="Z62" s="249" t="s">
        <v>522</v>
      </c>
      <c r="AA62" s="254">
        <v>0.5</v>
      </c>
      <c r="AB62" s="251">
        <v>54</v>
      </c>
      <c r="AC62" s="250" t="s">
        <v>522</v>
      </c>
      <c r="AD62" s="254">
        <v>3</v>
      </c>
      <c r="AE62" s="249">
        <v>1</v>
      </c>
      <c r="AF62" s="249">
        <v>1</v>
      </c>
      <c r="AG62" s="249">
        <v>0.5</v>
      </c>
      <c r="AH62" s="249">
        <v>0.5</v>
      </c>
      <c r="AI62" s="249">
        <v>0</v>
      </c>
      <c r="AJ62" s="249">
        <v>0.5</v>
      </c>
      <c r="AK62" s="255">
        <v>3.5</v>
      </c>
      <c r="AL62" s="250">
        <v>2</v>
      </c>
      <c r="AM62" s="250">
        <v>1</v>
      </c>
      <c r="AN62" s="243">
        <v>0</v>
      </c>
      <c r="AO62" s="256">
        <v>0</v>
      </c>
      <c r="AP62" s="257">
        <v>0</v>
      </c>
      <c r="AQ62" s="257">
        <v>3</v>
      </c>
      <c r="AR62" s="258">
        <v>7</v>
      </c>
      <c r="AS62" s="244">
        <v>0</v>
      </c>
      <c r="AT62" s="244">
        <v>0</v>
      </c>
      <c r="AU62" s="259">
        <v>0</v>
      </c>
      <c r="AV62" s="260">
        <v>0</v>
      </c>
      <c r="AW62" s="259">
        <v>1</v>
      </c>
      <c r="AX62" s="259">
        <v>1</v>
      </c>
      <c r="AY62" s="261">
        <v>2</v>
      </c>
      <c r="AZ62" s="262">
        <v>2</v>
      </c>
      <c r="BA62" s="263">
        <v>9</v>
      </c>
      <c r="BB62" s="244" t="s">
        <v>207</v>
      </c>
      <c r="BC62" s="179" t="s">
        <v>405</v>
      </c>
    </row>
    <row r="63" spans="1:55" hidden="1" x14ac:dyDescent="0.7">
      <c r="A63" s="243">
        <v>57</v>
      </c>
      <c r="B63" s="244">
        <v>8</v>
      </c>
      <c r="C63" s="245" t="s">
        <v>112</v>
      </c>
      <c r="D63" s="244" t="s">
        <v>13</v>
      </c>
      <c r="E63" s="245" t="s">
        <v>126</v>
      </c>
      <c r="F63" s="244" t="s">
        <v>104</v>
      </c>
      <c r="G63" s="244">
        <v>36</v>
      </c>
      <c r="H63" s="244">
        <v>5</v>
      </c>
      <c r="I63" s="246" t="s">
        <v>316</v>
      </c>
      <c r="J63" s="247">
        <v>17443</v>
      </c>
      <c r="K63" s="264">
        <v>1.0532696086851663</v>
      </c>
      <c r="L63" s="248">
        <v>7289495.25</v>
      </c>
      <c r="M63" s="248">
        <v>497557.36000000127</v>
      </c>
      <c r="N63" s="248">
        <v>-3660347.31</v>
      </c>
      <c r="O63" s="248">
        <v>-7678636.4000000004</v>
      </c>
      <c r="P63" s="446">
        <v>1</v>
      </c>
      <c r="Q63" s="249">
        <v>1</v>
      </c>
      <c r="R63" s="249">
        <v>1</v>
      </c>
      <c r="S63" s="250">
        <v>2</v>
      </c>
      <c r="T63" s="251">
        <v>178</v>
      </c>
      <c r="U63" s="252">
        <v>0</v>
      </c>
      <c r="V63" s="251">
        <v>58</v>
      </c>
      <c r="W63" s="253" t="s">
        <v>522</v>
      </c>
      <c r="X63" s="254">
        <v>0.5</v>
      </c>
      <c r="Y63" s="251">
        <v>44</v>
      </c>
      <c r="Z63" s="249" t="s">
        <v>522</v>
      </c>
      <c r="AA63" s="254">
        <v>0.5</v>
      </c>
      <c r="AB63" s="251">
        <v>49</v>
      </c>
      <c r="AC63" s="250" t="s">
        <v>522</v>
      </c>
      <c r="AD63" s="254">
        <v>2</v>
      </c>
      <c r="AE63" s="249">
        <v>0</v>
      </c>
      <c r="AF63" s="249">
        <v>1</v>
      </c>
      <c r="AG63" s="249">
        <v>0.5</v>
      </c>
      <c r="AH63" s="249">
        <v>0.5</v>
      </c>
      <c r="AI63" s="249">
        <v>0.5</v>
      </c>
      <c r="AJ63" s="249">
        <v>0</v>
      </c>
      <c r="AK63" s="255">
        <v>2.5</v>
      </c>
      <c r="AL63" s="250">
        <v>2</v>
      </c>
      <c r="AM63" s="250">
        <v>1</v>
      </c>
      <c r="AN63" s="243">
        <v>0</v>
      </c>
      <c r="AO63" s="256">
        <v>0</v>
      </c>
      <c r="AP63" s="257">
        <v>0</v>
      </c>
      <c r="AQ63" s="257">
        <v>3</v>
      </c>
      <c r="AR63" s="258">
        <v>7</v>
      </c>
      <c r="AS63" s="244">
        <v>0</v>
      </c>
      <c r="AT63" s="244">
        <v>0</v>
      </c>
      <c r="AU63" s="259">
        <v>0</v>
      </c>
      <c r="AV63" s="260">
        <v>0</v>
      </c>
      <c r="AW63" s="259">
        <v>1</v>
      </c>
      <c r="AX63" s="259">
        <v>1</v>
      </c>
      <c r="AY63" s="261">
        <v>2</v>
      </c>
      <c r="AZ63" s="262">
        <v>2</v>
      </c>
      <c r="BA63" s="263">
        <v>9</v>
      </c>
      <c r="BB63" s="244" t="s">
        <v>207</v>
      </c>
      <c r="BC63" s="179" t="s">
        <v>407</v>
      </c>
    </row>
    <row r="64" spans="1:55" hidden="1" x14ac:dyDescent="0.7">
      <c r="A64" s="243">
        <v>58</v>
      </c>
      <c r="B64" s="244">
        <v>8</v>
      </c>
      <c r="C64" s="245" t="s">
        <v>113</v>
      </c>
      <c r="D64" s="244" t="s">
        <v>26</v>
      </c>
      <c r="E64" s="245" t="s">
        <v>138</v>
      </c>
      <c r="F64" s="244" t="s">
        <v>104</v>
      </c>
      <c r="G64" s="244">
        <v>45</v>
      </c>
      <c r="H64" s="244">
        <v>6</v>
      </c>
      <c r="I64" s="246" t="s">
        <v>314</v>
      </c>
      <c r="J64" s="247">
        <v>30863</v>
      </c>
      <c r="K64" s="264">
        <v>1.1445951240980583</v>
      </c>
      <c r="L64" s="248">
        <v>17687104.199999999</v>
      </c>
      <c r="M64" s="248">
        <v>1821016.4900000002</v>
      </c>
      <c r="N64" s="248">
        <v>-96140.55</v>
      </c>
      <c r="O64" s="248">
        <v>-6363345.4699999997</v>
      </c>
      <c r="P64" s="446">
        <v>1</v>
      </c>
      <c r="Q64" s="249">
        <v>1</v>
      </c>
      <c r="R64" s="249">
        <v>1</v>
      </c>
      <c r="S64" s="250">
        <v>2</v>
      </c>
      <c r="T64" s="251">
        <v>61</v>
      </c>
      <c r="U64" s="252">
        <v>1</v>
      </c>
      <c r="V64" s="251">
        <v>63</v>
      </c>
      <c r="W64" s="253" t="s">
        <v>523</v>
      </c>
      <c r="X64" s="254">
        <v>0</v>
      </c>
      <c r="Y64" s="251">
        <v>80</v>
      </c>
      <c r="Z64" s="249" t="s">
        <v>523</v>
      </c>
      <c r="AA64" s="254">
        <v>0</v>
      </c>
      <c r="AB64" s="251">
        <v>74</v>
      </c>
      <c r="AC64" s="250" t="s">
        <v>523</v>
      </c>
      <c r="AD64" s="254">
        <v>1</v>
      </c>
      <c r="AE64" s="249">
        <v>0</v>
      </c>
      <c r="AF64" s="249">
        <v>1</v>
      </c>
      <c r="AG64" s="249">
        <v>0.5</v>
      </c>
      <c r="AH64" s="249">
        <v>0</v>
      </c>
      <c r="AI64" s="249">
        <v>0.5</v>
      </c>
      <c r="AJ64" s="249">
        <v>0</v>
      </c>
      <c r="AK64" s="255">
        <v>2</v>
      </c>
      <c r="AL64" s="250">
        <v>2</v>
      </c>
      <c r="AM64" s="250">
        <v>1</v>
      </c>
      <c r="AN64" s="243">
        <v>0</v>
      </c>
      <c r="AO64" s="256">
        <v>1</v>
      </c>
      <c r="AP64" s="257">
        <v>1</v>
      </c>
      <c r="AQ64" s="257">
        <v>4</v>
      </c>
      <c r="AR64" s="258">
        <v>7</v>
      </c>
      <c r="AS64" s="244">
        <v>0</v>
      </c>
      <c r="AT64" s="244">
        <v>0</v>
      </c>
      <c r="AU64" s="259">
        <v>0</v>
      </c>
      <c r="AV64" s="260">
        <v>0</v>
      </c>
      <c r="AW64" s="259">
        <v>1</v>
      </c>
      <c r="AX64" s="259">
        <v>1</v>
      </c>
      <c r="AY64" s="261">
        <v>2</v>
      </c>
      <c r="AZ64" s="262">
        <v>2</v>
      </c>
      <c r="BA64" s="263">
        <v>9</v>
      </c>
      <c r="BB64" s="244" t="s">
        <v>207</v>
      </c>
      <c r="BC64" s="179" t="s">
        <v>419</v>
      </c>
    </row>
    <row r="65" spans="1:55" hidden="1" x14ac:dyDescent="0.7">
      <c r="A65" s="243">
        <v>59</v>
      </c>
      <c r="B65" s="244">
        <v>8</v>
      </c>
      <c r="C65" s="245" t="s">
        <v>114</v>
      </c>
      <c r="D65" s="244" t="s">
        <v>36</v>
      </c>
      <c r="E65" s="245" t="s">
        <v>148</v>
      </c>
      <c r="F65" s="244" t="s">
        <v>104</v>
      </c>
      <c r="G65" s="244">
        <v>120</v>
      </c>
      <c r="H65" s="244">
        <v>13</v>
      </c>
      <c r="I65" s="246" t="s">
        <v>318</v>
      </c>
      <c r="J65" s="247">
        <v>84991</v>
      </c>
      <c r="K65" s="445">
        <v>0.3629883613051374</v>
      </c>
      <c r="L65" s="248">
        <v>-16627389.73</v>
      </c>
      <c r="M65" s="248">
        <v>-60769571.040000007</v>
      </c>
      <c r="N65" s="248">
        <v>-11102463.1</v>
      </c>
      <c r="O65" s="248">
        <v>-7382384.5499999998</v>
      </c>
      <c r="P65" s="446">
        <v>7</v>
      </c>
      <c r="Q65" s="249">
        <v>1</v>
      </c>
      <c r="R65" s="249">
        <v>1</v>
      </c>
      <c r="S65" s="250">
        <v>2</v>
      </c>
      <c r="T65" s="251">
        <v>306</v>
      </c>
      <c r="U65" s="252">
        <v>0</v>
      </c>
      <c r="V65" s="251">
        <v>53</v>
      </c>
      <c r="W65" s="253" t="s">
        <v>522</v>
      </c>
      <c r="X65" s="254">
        <v>0.5</v>
      </c>
      <c r="Y65" s="251">
        <v>53</v>
      </c>
      <c r="Z65" s="249" t="s">
        <v>522</v>
      </c>
      <c r="AA65" s="254">
        <v>0.5</v>
      </c>
      <c r="AB65" s="251">
        <v>55</v>
      </c>
      <c r="AC65" s="250" t="s">
        <v>522</v>
      </c>
      <c r="AD65" s="254">
        <v>2</v>
      </c>
      <c r="AE65" s="249">
        <v>1</v>
      </c>
      <c r="AF65" s="249">
        <v>1</v>
      </c>
      <c r="AG65" s="249">
        <v>0</v>
      </c>
      <c r="AH65" s="249">
        <v>0.5</v>
      </c>
      <c r="AI65" s="249">
        <v>0</v>
      </c>
      <c r="AJ65" s="249">
        <v>0.5</v>
      </c>
      <c r="AK65" s="255">
        <v>3</v>
      </c>
      <c r="AL65" s="250">
        <v>2</v>
      </c>
      <c r="AM65" s="250">
        <v>1</v>
      </c>
      <c r="AN65" s="243">
        <v>1</v>
      </c>
      <c r="AO65" s="256">
        <v>1</v>
      </c>
      <c r="AP65" s="257">
        <v>2</v>
      </c>
      <c r="AQ65" s="257">
        <v>5</v>
      </c>
      <c r="AR65" s="258">
        <v>9</v>
      </c>
      <c r="AS65" s="244">
        <v>0</v>
      </c>
      <c r="AT65" s="244">
        <v>0</v>
      </c>
      <c r="AU65" s="259">
        <v>0</v>
      </c>
      <c r="AV65" s="260">
        <v>0</v>
      </c>
      <c r="AW65" s="259">
        <v>0</v>
      </c>
      <c r="AX65" s="259">
        <v>0</v>
      </c>
      <c r="AY65" s="261">
        <v>0</v>
      </c>
      <c r="AZ65" s="262">
        <v>0</v>
      </c>
      <c r="BA65" s="263">
        <v>9</v>
      </c>
      <c r="BB65" s="244" t="s">
        <v>207</v>
      </c>
      <c r="BC65" s="179" t="s">
        <v>428</v>
      </c>
    </row>
    <row r="66" spans="1:55" hidden="1" x14ac:dyDescent="0.7">
      <c r="A66" s="243">
        <v>60</v>
      </c>
      <c r="B66" s="244">
        <v>8</v>
      </c>
      <c r="C66" s="245" t="s">
        <v>115</v>
      </c>
      <c r="D66" s="244" t="s">
        <v>51</v>
      </c>
      <c r="E66" s="245" t="s">
        <v>162</v>
      </c>
      <c r="F66" s="244" t="s">
        <v>104</v>
      </c>
      <c r="G66" s="244">
        <v>40</v>
      </c>
      <c r="H66" s="244">
        <v>6</v>
      </c>
      <c r="I66" s="246" t="s">
        <v>314</v>
      </c>
      <c r="J66" s="247">
        <v>30224</v>
      </c>
      <c r="K66" s="264">
        <v>0.90234659154825392</v>
      </c>
      <c r="L66" s="248">
        <v>13747537.279999999</v>
      </c>
      <c r="M66" s="248">
        <v>-1425832.290000001</v>
      </c>
      <c r="N66" s="248">
        <v>-3600400.83</v>
      </c>
      <c r="O66" s="248">
        <v>-13492589.220000001</v>
      </c>
      <c r="P66" s="446">
        <v>1</v>
      </c>
      <c r="Q66" s="249">
        <v>0</v>
      </c>
      <c r="R66" s="249">
        <v>0</v>
      </c>
      <c r="S66" s="250">
        <v>0</v>
      </c>
      <c r="T66" s="251">
        <v>103</v>
      </c>
      <c r="U66" s="252">
        <v>0</v>
      </c>
      <c r="V66" s="251">
        <v>51</v>
      </c>
      <c r="W66" s="253" t="s">
        <v>522</v>
      </c>
      <c r="X66" s="254">
        <v>0.5</v>
      </c>
      <c r="Y66" s="251">
        <v>56</v>
      </c>
      <c r="Z66" s="249" t="s">
        <v>522</v>
      </c>
      <c r="AA66" s="254">
        <v>0.5</v>
      </c>
      <c r="AB66" s="251">
        <v>52</v>
      </c>
      <c r="AC66" s="250" t="s">
        <v>522</v>
      </c>
      <c r="AD66" s="254">
        <v>2</v>
      </c>
      <c r="AE66" s="249">
        <v>1</v>
      </c>
      <c r="AF66" s="249">
        <v>1</v>
      </c>
      <c r="AG66" s="249">
        <v>0.5</v>
      </c>
      <c r="AH66" s="249">
        <v>0.5</v>
      </c>
      <c r="AI66" s="249">
        <v>0</v>
      </c>
      <c r="AJ66" s="249">
        <v>0</v>
      </c>
      <c r="AK66" s="255">
        <v>3</v>
      </c>
      <c r="AL66" s="250">
        <v>2</v>
      </c>
      <c r="AM66" s="250">
        <v>1</v>
      </c>
      <c r="AN66" s="243">
        <v>1</v>
      </c>
      <c r="AO66" s="256">
        <v>1</v>
      </c>
      <c r="AP66" s="257">
        <v>2</v>
      </c>
      <c r="AQ66" s="257">
        <v>5</v>
      </c>
      <c r="AR66" s="258">
        <v>7</v>
      </c>
      <c r="AS66" s="244">
        <v>0</v>
      </c>
      <c r="AT66" s="244">
        <v>0</v>
      </c>
      <c r="AU66" s="259">
        <v>0</v>
      </c>
      <c r="AV66" s="260">
        <v>0</v>
      </c>
      <c r="AW66" s="259">
        <v>1</v>
      </c>
      <c r="AX66" s="259">
        <v>1</v>
      </c>
      <c r="AY66" s="261">
        <v>2</v>
      </c>
      <c r="AZ66" s="262">
        <v>2</v>
      </c>
      <c r="BA66" s="263">
        <v>9</v>
      </c>
      <c r="BB66" s="244" t="s">
        <v>207</v>
      </c>
      <c r="BC66" s="179" t="s">
        <v>442</v>
      </c>
    </row>
    <row r="67" spans="1:55" hidden="1" x14ac:dyDescent="0.7">
      <c r="A67" s="243">
        <v>61</v>
      </c>
      <c r="B67" s="244">
        <v>8</v>
      </c>
      <c r="C67" s="245" t="s">
        <v>115</v>
      </c>
      <c r="D67" s="244" t="s">
        <v>52</v>
      </c>
      <c r="E67" s="245" t="s">
        <v>397</v>
      </c>
      <c r="F67" s="244" t="s">
        <v>104</v>
      </c>
      <c r="G67" s="244">
        <v>82</v>
      </c>
      <c r="H67" s="244">
        <v>10</v>
      </c>
      <c r="I67" s="246" t="s">
        <v>315</v>
      </c>
      <c r="J67" s="247">
        <v>52045</v>
      </c>
      <c r="K67" s="445">
        <v>0.41319183990508285</v>
      </c>
      <c r="L67" s="248">
        <v>375827.01</v>
      </c>
      <c r="M67" s="248">
        <v>-22195119.02</v>
      </c>
      <c r="N67" s="248">
        <v>-2769759.4</v>
      </c>
      <c r="O67" s="248">
        <v>-14186706.640000001</v>
      </c>
      <c r="P67" s="446">
        <v>6</v>
      </c>
      <c r="Q67" s="249">
        <v>0</v>
      </c>
      <c r="R67" s="249">
        <v>1</v>
      </c>
      <c r="S67" s="250">
        <v>1</v>
      </c>
      <c r="T67" s="251">
        <v>169</v>
      </c>
      <c r="U67" s="252">
        <v>1</v>
      </c>
      <c r="V67" s="251">
        <v>29</v>
      </c>
      <c r="W67" s="253" t="s">
        <v>522</v>
      </c>
      <c r="X67" s="254">
        <v>0.5</v>
      </c>
      <c r="Y67" s="251">
        <v>41</v>
      </c>
      <c r="Z67" s="249" t="s">
        <v>522</v>
      </c>
      <c r="AA67" s="254">
        <v>0.5</v>
      </c>
      <c r="AB67" s="251">
        <v>44</v>
      </c>
      <c r="AC67" s="250" t="s">
        <v>522</v>
      </c>
      <c r="AD67" s="254">
        <v>3</v>
      </c>
      <c r="AE67" s="249">
        <v>0</v>
      </c>
      <c r="AF67" s="249">
        <v>1</v>
      </c>
      <c r="AG67" s="249">
        <v>0.5</v>
      </c>
      <c r="AH67" s="249">
        <v>0.5</v>
      </c>
      <c r="AI67" s="249">
        <v>0</v>
      </c>
      <c r="AJ67" s="249">
        <v>0</v>
      </c>
      <c r="AK67" s="255">
        <v>2</v>
      </c>
      <c r="AL67" s="250">
        <v>2</v>
      </c>
      <c r="AM67" s="250">
        <v>1</v>
      </c>
      <c r="AN67" s="243">
        <v>0</v>
      </c>
      <c r="AO67" s="256">
        <v>1</v>
      </c>
      <c r="AP67" s="257">
        <v>1</v>
      </c>
      <c r="AQ67" s="257">
        <v>4</v>
      </c>
      <c r="AR67" s="258">
        <v>8</v>
      </c>
      <c r="AS67" s="244">
        <v>0</v>
      </c>
      <c r="AT67" s="244">
        <v>0</v>
      </c>
      <c r="AU67" s="259">
        <v>0</v>
      </c>
      <c r="AV67" s="260">
        <v>0</v>
      </c>
      <c r="AW67" s="259">
        <v>1</v>
      </c>
      <c r="AX67" s="259">
        <v>0</v>
      </c>
      <c r="AY67" s="261">
        <v>1</v>
      </c>
      <c r="AZ67" s="262">
        <v>1</v>
      </c>
      <c r="BA67" s="263">
        <v>9</v>
      </c>
      <c r="BB67" s="244" t="s">
        <v>207</v>
      </c>
      <c r="BC67" s="179" t="s">
        <v>443</v>
      </c>
    </row>
    <row r="68" spans="1:55" hidden="1" x14ac:dyDescent="0.7">
      <c r="A68" s="243">
        <v>62</v>
      </c>
      <c r="B68" s="244">
        <v>8</v>
      </c>
      <c r="C68" s="245" t="s">
        <v>116</v>
      </c>
      <c r="D68" s="244" t="s">
        <v>68</v>
      </c>
      <c r="E68" s="245" t="s">
        <v>175</v>
      </c>
      <c r="F68" s="244" t="s">
        <v>104</v>
      </c>
      <c r="G68" s="244">
        <v>30</v>
      </c>
      <c r="H68" s="244">
        <v>6</v>
      </c>
      <c r="I68" s="246" t="s">
        <v>314</v>
      </c>
      <c r="J68" s="247">
        <v>36390</v>
      </c>
      <c r="K68" s="445">
        <v>0.64058418516019022</v>
      </c>
      <c r="L68" s="248">
        <v>11567189.01</v>
      </c>
      <c r="M68" s="248">
        <v>-6573611.4599999953</v>
      </c>
      <c r="N68" s="248">
        <v>10585703.439999999</v>
      </c>
      <c r="O68" s="248">
        <v>6459395.9400000004</v>
      </c>
      <c r="P68" s="446">
        <v>1</v>
      </c>
      <c r="Q68" s="249">
        <v>1</v>
      </c>
      <c r="R68" s="249">
        <v>0</v>
      </c>
      <c r="S68" s="250">
        <v>1</v>
      </c>
      <c r="T68" s="251">
        <v>177</v>
      </c>
      <c r="U68" s="252">
        <v>1</v>
      </c>
      <c r="V68" s="251">
        <v>67</v>
      </c>
      <c r="W68" s="253" t="s">
        <v>523</v>
      </c>
      <c r="X68" s="254">
        <v>0</v>
      </c>
      <c r="Y68" s="251">
        <v>84</v>
      </c>
      <c r="Z68" s="249" t="s">
        <v>523</v>
      </c>
      <c r="AA68" s="254">
        <v>0</v>
      </c>
      <c r="AB68" s="251">
        <v>90</v>
      </c>
      <c r="AC68" s="250" t="s">
        <v>523</v>
      </c>
      <c r="AD68" s="254">
        <v>1</v>
      </c>
      <c r="AE68" s="249">
        <v>1</v>
      </c>
      <c r="AF68" s="249">
        <v>1</v>
      </c>
      <c r="AG68" s="249">
        <v>0.5</v>
      </c>
      <c r="AH68" s="249">
        <v>0.5</v>
      </c>
      <c r="AI68" s="249">
        <v>0.5</v>
      </c>
      <c r="AJ68" s="249">
        <v>0</v>
      </c>
      <c r="AK68" s="255">
        <v>3.5</v>
      </c>
      <c r="AL68" s="250">
        <v>2</v>
      </c>
      <c r="AM68" s="250">
        <v>1</v>
      </c>
      <c r="AN68" s="243">
        <v>0</v>
      </c>
      <c r="AO68" s="256">
        <v>0</v>
      </c>
      <c r="AP68" s="257">
        <v>0</v>
      </c>
      <c r="AQ68" s="257">
        <v>3</v>
      </c>
      <c r="AR68" s="258">
        <v>5</v>
      </c>
      <c r="AS68" s="244">
        <v>1</v>
      </c>
      <c r="AT68" s="244">
        <v>1</v>
      </c>
      <c r="AU68" s="259">
        <v>1</v>
      </c>
      <c r="AV68" s="260">
        <v>3</v>
      </c>
      <c r="AW68" s="259">
        <v>1</v>
      </c>
      <c r="AX68" s="259">
        <v>0</v>
      </c>
      <c r="AY68" s="261">
        <v>1</v>
      </c>
      <c r="AZ68" s="262">
        <v>4</v>
      </c>
      <c r="BA68" s="263">
        <v>9</v>
      </c>
      <c r="BB68" s="244" t="s">
        <v>207</v>
      </c>
      <c r="BC68" s="179" t="s">
        <v>458</v>
      </c>
    </row>
    <row r="69" spans="1:55" hidden="1" x14ac:dyDescent="0.7">
      <c r="A69" s="243">
        <v>63</v>
      </c>
      <c r="B69" s="244">
        <v>8</v>
      </c>
      <c r="C69" s="245" t="s">
        <v>118</v>
      </c>
      <c r="D69" s="244" t="s">
        <v>78</v>
      </c>
      <c r="E69" s="245" t="s">
        <v>184</v>
      </c>
      <c r="F69" s="244" t="s">
        <v>104</v>
      </c>
      <c r="G69" s="244">
        <v>60</v>
      </c>
      <c r="H69" s="244">
        <v>9</v>
      </c>
      <c r="I69" s="246" t="s">
        <v>319</v>
      </c>
      <c r="J69" s="247">
        <v>48600</v>
      </c>
      <c r="K69" s="445">
        <v>0.24748633928069511</v>
      </c>
      <c r="L69" s="248">
        <v>-4306198.33</v>
      </c>
      <c r="M69" s="248">
        <v>-24940950.269999996</v>
      </c>
      <c r="N69" s="248">
        <v>12151601.550000001</v>
      </c>
      <c r="O69" s="248">
        <v>8927241.6999999993</v>
      </c>
      <c r="P69" s="446">
        <v>5</v>
      </c>
      <c r="Q69" s="249">
        <v>0</v>
      </c>
      <c r="R69" s="249">
        <v>1</v>
      </c>
      <c r="S69" s="250">
        <v>1</v>
      </c>
      <c r="T69" s="251">
        <v>367</v>
      </c>
      <c r="U69" s="252">
        <v>0</v>
      </c>
      <c r="V69" s="251">
        <v>33</v>
      </c>
      <c r="W69" s="253" t="s">
        <v>522</v>
      </c>
      <c r="X69" s="254">
        <v>0.5</v>
      </c>
      <c r="Y69" s="251">
        <v>47</v>
      </c>
      <c r="Z69" s="249" t="s">
        <v>522</v>
      </c>
      <c r="AA69" s="254">
        <v>0.5</v>
      </c>
      <c r="AB69" s="251">
        <v>65</v>
      </c>
      <c r="AC69" s="250" t="s">
        <v>523</v>
      </c>
      <c r="AD69" s="254">
        <v>1</v>
      </c>
      <c r="AE69" s="249">
        <v>1</v>
      </c>
      <c r="AF69" s="249">
        <v>1</v>
      </c>
      <c r="AG69" s="249">
        <v>0.5</v>
      </c>
      <c r="AH69" s="249">
        <v>0.5</v>
      </c>
      <c r="AI69" s="249">
        <v>0</v>
      </c>
      <c r="AJ69" s="249">
        <v>0</v>
      </c>
      <c r="AK69" s="255">
        <v>3</v>
      </c>
      <c r="AL69" s="250">
        <v>2</v>
      </c>
      <c r="AM69" s="250">
        <v>1</v>
      </c>
      <c r="AN69" s="243">
        <v>0</v>
      </c>
      <c r="AO69" s="256">
        <v>1</v>
      </c>
      <c r="AP69" s="257">
        <v>1</v>
      </c>
      <c r="AQ69" s="257">
        <v>4</v>
      </c>
      <c r="AR69" s="258">
        <v>6</v>
      </c>
      <c r="AS69" s="244">
        <v>1</v>
      </c>
      <c r="AT69" s="244">
        <v>1</v>
      </c>
      <c r="AU69" s="259">
        <v>1</v>
      </c>
      <c r="AV69" s="260">
        <v>3</v>
      </c>
      <c r="AW69" s="259">
        <v>0</v>
      </c>
      <c r="AX69" s="259">
        <v>0</v>
      </c>
      <c r="AY69" s="261">
        <v>0</v>
      </c>
      <c r="AZ69" s="262">
        <v>3</v>
      </c>
      <c r="BA69" s="263">
        <v>9</v>
      </c>
      <c r="BB69" s="244" t="s">
        <v>207</v>
      </c>
      <c r="BC69" s="179" t="s">
        <v>466</v>
      </c>
    </row>
    <row r="70" spans="1:55" hidden="1" x14ac:dyDescent="0.7">
      <c r="A70" s="243">
        <v>64</v>
      </c>
      <c r="B70" s="244">
        <v>8</v>
      </c>
      <c r="C70" s="245" t="s">
        <v>118</v>
      </c>
      <c r="D70" s="244" t="s">
        <v>93</v>
      </c>
      <c r="E70" s="245" t="s">
        <v>199</v>
      </c>
      <c r="F70" s="244" t="s">
        <v>104</v>
      </c>
      <c r="G70" s="244">
        <v>40</v>
      </c>
      <c r="H70" s="244">
        <v>5</v>
      </c>
      <c r="I70" s="246" t="s">
        <v>316</v>
      </c>
      <c r="J70" s="247">
        <v>19370</v>
      </c>
      <c r="K70" s="445">
        <v>0.78256691096968656</v>
      </c>
      <c r="L70" s="248">
        <v>2942686.85</v>
      </c>
      <c r="M70" s="248">
        <v>-3171994.49</v>
      </c>
      <c r="N70" s="248">
        <v>471818.51</v>
      </c>
      <c r="O70" s="248">
        <v>-2286203.81</v>
      </c>
      <c r="P70" s="446">
        <v>3</v>
      </c>
      <c r="Q70" s="249">
        <v>1</v>
      </c>
      <c r="R70" s="249">
        <v>0</v>
      </c>
      <c r="S70" s="250">
        <v>1</v>
      </c>
      <c r="T70" s="251">
        <v>214</v>
      </c>
      <c r="U70" s="252">
        <v>0</v>
      </c>
      <c r="V70" s="251">
        <v>21</v>
      </c>
      <c r="W70" s="253" t="s">
        <v>522</v>
      </c>
      <c r="X70" s="254">
        <v>0.5</v>
      </c>
      <c r="Y70" s="251">
        <v>43</v>
      </c>
      <c r="Z70" s="249" t="s">
        <v>522</v>
      </c>
      <c r="AA70" s="254">
        <v>0.5</v>
      </c>
      <c r="AB70" s="251">
        <v>33</v>
      </c>
      <c r="AC70" s="250" t="s">
        <v>522</v>
      </c>
      <c r="AD70" s="254">
        <v>2</v>
      </c>
      <c r="AE70" s="249">
        <v>1</v>
      </c>
      <c r="AF70" s="249">
        <v>1</v>
      </c>
      <c r="AG70" s="249">
        <v>0.5</v>
      </c>
      <c r="AH70" s="249">
        <v>0.5</v>
      </c>
      <c r="AI70" s="249">
        <v>0</v>
      </c>
      <c r="AJ70" s="249">
        <v>0</v>
      </c>
      <c r="AK70" s="255">
        <v>3</v>
      </c>
      <c r="AL70" s="250">
        <v>2</v>
      </c>
      <c r="AM70" s="250">
        <v>1</v>
      </c>
      <c r="AN70" s="243">
        <v>0</v>
      </c>
      <c r="AO70" s="256">
        <v>1</v>
      </c>
      <c r="AP70" s="257">
        <v>1</v>
      </c>
      <c r="AQ70" s="257">
        <v>4</v>
      </c>
      <c r="AR70" s="258">
        <v>7</v>
      </c>
      <c r="AS70" s="244">
        <v>0</v>
      </c>
      <c r="AT70" s="244">
        <v>0</v>
      </c>
      <c r="AU70" s="259">
        <v>1</v>
      </c>
      <c r="AV70" s="260">
        <v>1</v>
      </c>
      <c r="AW70" s="259">
        <v>1</v>
      </c>
      <c r="AX70" s="259">
        <v>0</v>
      </c>
      <c r="AY70" s="261">
        <v>1</v>
      </c>
      <c r="AZ70" s="262">
        <v>2</v>
      </c>
      <c r="BA70" s="263">
        <v>9</v>
      </c>
      <c r="BB70" s="244" t="s">
        <v>207</v>
      </c>
      <c r="BC70" s="179" t="s">
        <v>481</v>
      </c>
    </row>
    <row r="71" spans="1:55" hidden="1" x14ac:dyDescent="0.7">
      <c r="A71" s="243">
        <v>65</v>
      </c>
      <c r="B71" s="244">
        <v>8</v>
      </c>
      <c r="C71" s="245" t="s">
        <v>112</v>
      </c>
      <c r="D71" s="244" t="s">
        <v>12</v>
      </c>
      <c r="E71" s="245" t="s">
        <v>125</v>
      </c>
      <c r="F71" s="244" t="s">
        <v>104</v>
      </c>
      <c r="G71" s="244">
        <v>65</v>
      </c>
      <c r="H71" s="244">
        <v>5</v>
      </c>
      <c r="I71" s="246" t="s">
        <v>316</v>
      </c>
      <c r="J71" s="247">
        <v>26804</v>
      </c>
      <c r="K71" s="445">
        <v>0.53726916802822589</v>
      </c>
      <c r="L71" s="248">
        <v>6841857.6900000004</v>
      </c>
      <c r="M71" s="248">
        <v>-6259624.6600000011</v>
      </c>
      <c r="N71" s="248">
        <v>-4692152.3600000003</v>
      </c>
      <c r="O71" s="248">
        <v>-11103899.199999999</v>
      </c>
      <c r="P71" s="446">
        <v>2</v>
      </c>
      <c r="Q71" s="249">
        <v>1</v>
      </c>
      <c r="R71" s="249">
        <v>0</v>
      </c>
      <c r="S71" s="250">
        <v>1</v>
      </c>
      <c r="T71" s="251">
        <v>88</v>
      </c>
      <c r="U71" s="252">
        <v>1</v>
      </c>
      <c r="V71" s="251">
        <v>65</v>
      </c>
      <c r="W71" s="253" t="s">
        <v>523</v>
      </c>
      <c r="X71" s="254">
        <v>0</v>
      </c>
      <c r="Y71" s="251">
        <v>48</v>
      </c>
      <c r="Z71" s="249" t="s">
        <v>522</v>
      </c>
      <c r="AA71" s="254">
        <v>0.5</v>
      </c>
      <c r="AB71" s="251">
        <v>54</v>
      </c>
      <c r="AC71" s="250" t="s">
        <v>522</v>
      </c>
      <c r="AD71" s="254">
        <v>2.5</v>
      </c>
      <c r="AE71" s="249">
        <v>1</v>
      </c>
      <c r="AF71" s="249">
        <v>1</v>
      </c>
      <c r="AG71" s="249">
        <v>0</v>
      </c>
      <c r="AH71" s="249">
        <v>0</v>
      </c>
      <c r="AI71" s="249">
        <v>0</v>
      </c>
      <c r="AJ71" s="249">
        <v>0</v>
      </c>
      <c r="AK71" s="255">
        <v>2</v>
      </c>
      <c r="AL71" s="250">
        <v>2</v>
      </c>
      <c r="AM71" s="250">
        <v>1</v>
      </c>
      <c r="AN71" s="243">
        <v>0</v>
      </c>
      <c r="AO71" s="256">
        <v>1</v>
      </c>
      <c r="AP71" s="257">
        <v>1</v>
      </c>
      <c r="AQ71" s="257">
        <v>4</v>
      </c>
      <c r="AR71" s="258">
        <v>7.5</v>
      </c>
      <c r="AS71" s="244">
        <v>0</v>
      </c>
      <c r="AT71" s="244">
        <v>0</v>
      </c>
      <c r="AU71" s="259">
        <v>0</v>
      </c>
      <c r="AV71" s="260">
        <v>0</v>
      </c>
      <c r="AW71" s="259">
        <v>1</v>
      </c>
      <c r="AX71" s="259">
        <v>0</v>
      </c>
      <c r="AY71" s="261">
        <v>1</v>
      </c>
      <c r="AZ71" s="262">
        <v>1</v>
      </c>
      <c r="BA71" s="263">
        <v>8.5</v>
      </c>
      <c r="BB71" s="244" t="s">
        <v>209</v>
      </c>
      <c r="BC71" s="179" t="s">
        <v>406</v>
      </c>
    </row>
    <row r="72" spans="1:55" hidden="1" x14ac:dyDescent="0.7">
      <c r="A72" s="243">
        <v>66</v>
      </c>
      <c r="B72" s="244">
        <v>8</v>
      </c>
      <c r="C72" s="245" t="s">
        <v>112</v>
      </c>
      <c r="D72" s="244" t="s">
        <v>17</v>
      </c>
      <c r="E72" s="245" t="s">
        <v>130</v>
      </c>
      <c r="F72" s="244" t="s">
        <v>104</v>
      </c>
      <c r="G72" s="244">
        <v>48</v>
      </c>
      <c r="H72" s="244">
        <v>6</v>
      </c>
      <c r="I72" s="246" t="s">
        <v>314</v>
      </c>
      <c r="J72" s="247">
        <v>37353</v>
      </c>
      <c r="K72" s="445">
        <v>0.20007477220536601</v>
      </c>
      <c r="L72" s="248">
        <v>-3611055.61</v>
      </c>
      <c r="M72" s="248">
        <v>-13667887.239999998</v>
      </c>
      <c r="N72" s="248">
        <v>-7167700.9199999999</v>
      </c>
      <c r="O72" s="248">
        <v>-15387424.189999999</v>
      </c>
      <c r="P72" s="446">
        <v>7</v>
      </c>
      <c r="Q72" s="249">
        <v>1</v>
      </c>
      <c r="R72" s="249">
        <v>1</v>
      </c>
      <c r="S72" s="250">
        <v>2</v>
      </c>
      <c r="T72" s="251">
        <v>115</v>
      </c>
      <c r="U72" s="252">
        <v>1</v>
      </c>
      <c r="V72" s="251">
        <v>63</v>
      </c>
      <c r="W72" s="253" t="s">
        <v>523</v>
      </c>
      <c r="X72" s="254">
        <v>0</v>
      </c>
      <c r="Y72" s="251">
        <v>58</v>
      </c>
      <c r="Z72" s="249" t="s">
        <v>522</v>
      </c>
      <c r="AA72" s="254">
        <v>0.5</v>
      </c>
      <c r="AB72" s="251">
        <v>59</v>
      </c>
      <c r="AC72" s="250" t="s">
        <v>522</v>
      </c>
      <c r="AD72" s="254">
        <v>2.5</v>
      </c>
      <c r="AE72" s="249">
        <v>1</v>
      </c>
      <c r="AF72" s="249">
        <v>1</v>
      </c>
      <c r="AG72" s="249">
        <v>0.5</v>
      </c>
      <c r="AH72" s="249">
        <v>0.5</v>
      </c>
      <c r="AI72" s="249">
        <v>0</v>
      </c>
      <c r="AJ72" s="249">
        <v>0.5</v>
      </c>
      <c r="AK72" s="255">
        <v>3.5</v>
      </c>
      <c r="AL72" s="250">
        <v>2</v>
      </c>
      <c r="AM72" s="250">
        <v>1</v>
      </c>
      <c r="AN72" s="243">
        <v>1</v>
      </c>
      <c r="AO72" s="256">
        <v>0</v>
      </c>
      <c r="AP72" s="257">
        <v>1</v>
      </c>
      <c r="AQ72" s="257">
        <v>4</v>
      </c>
      <c r="AR72" s="258">
        <v>8.5</v>
      </c>
      <c r="AS72" s="244">
        <v>0</v>
      </c>
      <c r="AT72" s="244">
        <v>0</v>
      </c>
      <c r="AU72" s="259">
        <v>0</v>
      </c>
      <c r="AV72" s="260">
        <v>0</v>
      </c>
      <c r="AW72" s="259">
        <v>0</v>
      </c>
      <c r="AX72" s="259">
        <v>0</v>
      </c>
      <c r="AY72" s="261">
        <v>0</v>
      </c>
      <c r="AZ72" s="262">
        <v>0</v>
      </c>
      <c r="BA72" s="263">
        <v>8.5</v>
      </c>
      <c r="BB72" s="244" t="s">
        <v>209</v>
      </c>
      <c r="BC72" s="179" t="s">
        <v>411</v>
      </c>
    </row>
    <row r="73" spans="1:55" hidden="1" x14ac:dyDescent="0.7">
      <c r="A73" s="243">
        <v>67</v>
      </c>
      <c r="B73" s="244">
        <v>8</v>
      </c>
      <c r="C73" s="245" t="s">
        <v>114</v>
      </c>
      <c r="D73" s="244" t="s">
        <v>40</v>
      </c>
      <c r="E73" s="245" t="s">
        <v>308</v>
      </c>
      <c r="F73" s="244" t="s">
        <v>104</v>
      </c>
      <c r="G73" s="244">
        <v>60</v>
      </c>
      <c r="H73" s="244">
        <v>12</v>
      </c>
      <c r="I73" s="246" t="s">
        <v>325</v>
      </c>
      <c r="J73" s="247">
        <v>41696</v>
      </c>
      <c r="K73" s="445">
        <v>0.32630006548692125</v>
      </c>
      <c r="L73" s="248">
        <v>-1975738.03</v>
      </c>
      <c r="M73" s="248">
        <v>-31212013.230000004</v>
      </c>
      <c r="N73" s="248">
        <v>6292343.7300000004</v>
      </c>
      <c r="O73" s="248">
        <v>-3696606.58</v>
      </c>
      <c r="P73" s="446">
        <v>7</v>
      </c>
      <c r="Q73" s="249">
        <v>1</v>
      </c>
      <c r="R73" s="249">
        <v>1</v>
      </c>
      <c r="S73" s="250">
        <v>2</v>
      </c>
      <c r="T73" s="251">
        <v>266</v>
      </c>
      <c r="U73" s="252">
        <v>0</v>
      </c>
      <c r="V73" s="251">
        <v>40</v>
      </c>
      <c r="W73" s="253" t="s">
        <v>522</v>
      </c>
      <c r="X73" s="254">
        <v>0.5</v>
      </c>
      <c r="Y73" s="251">
        <v>67</v>
      </c>
      <c r="Z73" s="249" t="s">
        <v>523</v>
      </c>
      <c r="AA73" s="254">
        <v>0</v>
      </c>
      <c r="AB73" s="251">
        <v>53</v>
      </c>
      <c r="AC73" s="250" t="s">
        <v>522</v>
      </c>
      <c r="AD73" s="254">
        <v>1.5</v>
      </c>
      <c r="AE73" s="249">
        <v>1</v>
      </c>
      <c r="AF73" s="249">
        <v>1</v>
      </c>
      <c r="AG73" s="249">
        <v>0.5</v>
      </c>
      <c r="AH73" s="249">
        <v>0.5</v>
      </c>
      <c r="AI73" s="249">
        <v>0.5</v>
      </c>
      <c r="AJ73" s="249">
        <v>0.5</v>
      </c>
      <c r="AK73" s="255">
        <v>4</v>
      </c>
      <c r="AL73" s="250">
        <v>2</v>
      </c>
      <c r="AM73" s="250">
        <v>1</v>
      </c>
      <c r="AN73" s="243">
        <v>0</v>
      </c>
      <c r="AO73" s="256">
        <v>0</v>
      </c>
      <c r="AP73" s="257">
        <v>0</v>
      </c>
      <c r="AQ73" s="257">
        <v>3</v>
      </c>
      <c r="AR73" s="258">
        <v>6.5</v>
      </c>
      <c r="AS73" s="244">
        <v>1</v>
      </c>
      <c r="AT73" s="244">
        <v>0</v>
      </c>
      <c r="AU73" s="259">
        <v>1</v>
      </c>
      <c r="AV73" s="260">
        <v>2</v>
      </c>
      <c r="AW73" s="259">
        <v>0</v>
      </c>
      <c r="AX73" s="259">
        <v>0</v>
      </c>
      <c r="AY73" s="261">
        <v>0</v>
      </c>
      <c r="AZ73" s="262">
        <v>2</v>
      </c>
      <c r="BA73" s="263">
        <v>8.5</v>
      </c>
      <c r="BB73" s="244" t="s">
        <v>209</v>
      </c>
      <c r="BC73" s="179" t="s">
        <v>432</v>
      </c>
    </row>
    <row r="74" spans="1:55" hidden="1" x14ac:dyDescent="0.7">
      <c r="A74" s="243">
        <v>68</v>
      </c>
      <c r="B74" s="244">
        <v>8</v>
      </c>
      <c r="C74" s="245" t="s">
        <v>115</v>
      </c>
      <c r="D74" s="244" t="s">
        <v>59</v>
      </c>
      <c r="E74" s="245" t="s">
        <v>310</v>
      </c>
      <c r="F74" s="244" t="s">
        <v>109</v>
      </c>
      <c r="G74" s="244">
        <v>276</v>
      </c>
      <c r="H74" s="244">
        <v>16</v>
      </c>
      <c r="I74" s="246" t="s">
        <v>323</v>
      </c>
      <c r="J74" s="247">
        <v>112572</v>
      </c>
      <c r="K74" s="264">
        <v>2.1292977487846096</v>
      </c>
      <c r="L74" s="248">
        <v>242579679.63999999</v>
      </c>
      <c r="M74" s="248">
        <v>122283627.83000001</v>
      </c>
      <c r="N74" s="248">
        <v>11021357.18</v>
      </c>
      <c r="O74" s="248">
        <v>-48067346.93</v>
      </c>
      <c r="P74" s="446">
        <v>1</v>
      </c>
      <c r="Q74" s="249">
        <v>0</v>
      </c>
      <c r="R74" s="249">
        <v>0</v>
      </c>
      <c r="S74" s="250">
        <v>0</v>
      </c>
      <c r="T74" s="251">
        <v>72</v>
      </c>
      <c r="U74" s="252">
        <v>1</v>
      </c>
      <c r="V74" s="251">
        <v>51</v>
      </c>
      <c r="W74" s="253" t="s">
        <v>522</v>
      </c>
      <c r="X74" s="254">
        <v>0.5</v>
      </c>
      <c r="Y74" s="251">
        <v>64</v>
      </c>
      <c r="Z74" s="249" t="s">
        <v>523</v>
      </c>
      <c r="AA74" s="254">
        <v>0</v>
      </c>
      <c r="AB74" s="251">
        <v>61</v>
      </c>
      <c r="AC74" s="250" t="s">
        <v>523</v>
      </c>
      <c r="AD74" s="254">
        <v>1.5</v>
      </c>
      <c r="AE74" s="249">
        <v>1</v>
      </c>
      <c r="AF74" s="249">
        <v>1</v>
      </c>
      <c r="AG74" s="249">
        <v>0.5</v>
      </c>
      <c r="AH74" s="249">
        <v>0.5</v>
      </c>
      <c r="AI74" s="249">
        <v>0</v>
      </c>
      <c r="AJ74" s="249">
        <v>0.5</v>
      </c>
      <c r="AK74" s="255">
        <v>3.5</v>
      </c>
      <c r="AL74" s="250">
        <v>2</v>
      </c>
      <c r="AM74" s="250">
        <v>1</v>
      </c>
      <c r="AN74" s="243">
        <v>0</v>
      </c>
      <c r="AO74" s="256">
        <v>1</v>
      </c>
      <c r="AP74" s="257">
        <v>1</v>
      </c>
      <c r="AQ74" s="257">
        <v>4</v>
      </c>
      <c r="AR74" s="258">
        <v>5.5</v>
      </c>
      <c r="AS74" s="244">
        <v>0</v>
      </c>
      <c r="AT74" s="244">
        <v>0</v>
      </c>
      <c r="AU74" s="259">
        <v>1</v>
      </c>
      <c r="AV74" s="260">
        <v>1</v>
      </c>
      <c r="AW74" s="259">
        <v>1</v>
      </c>
      <c r="AX74" s="259">
        <v>1</v>
      </c>
      <c r="AY74" s="261">
        <v>2</v>
      </c>
      <c r="AZ74" s="262">
        <v>3</v>
      </c>
      <c r="BA74" s="263">
        <v>8.5</v>
      </c>
      <c r="BB74" s="244" t="s">
        <v>209</v>
      </c>
      <c r="BC74" s="179" t="s">
        <v>450</v>
      </c>
    </row>
    <row r="75" spans="1:55" hidden="1" x14ac:dyDescent="0.7">
      <c r="A75" s="243">
        <v>69</v>
      </c>
      <c r="B75" s="244">
        <v>8</v>
      </c>
      <c r="C75" s="245" t="s">
        <v>117</v>
      </c>
      <c r="D75" s="244" t="s">
        <v>73</v>
      </c>
      <c r="E75" s="245" t="s">
        <v>180</v>
      </c>
      <c r="F75" s="244" t="s">
        <v>104</v>
      </c>
      <c r="G75" s="244">
        <v>96</v>
      </c>
      <c r="H75" s="244">
        <v>12</v>
      </c>
      <c r="I75" s="246" t="s">
        <v>325</v>
      </c>
      <c r="J75" s="247">
        <v>80657</v>
      </c>
      <c r="K75" s="445">
        <v>0.30940551183921106</v>
      </c>
      <c r="L75" s="248">
        <v>-177458.54</v>
      </c>
      <c r="M75" s="248">
        <v>-37491901.560000002</v>
      </c>
      <c r="N75" s="248">
        <v>7004114.3600000003</v>
      </c>
      <c r="O75" s="248">
        <v>634042.03</v>
      </c>
      <c r="P75" s="446">
        <v>5</v>
      </c>
      <c r="Q75" s="249">
        <v>0</v>
      </c>
      <c r="R75" s="249">
        <v>1</v>
      </c>
      <c r="S75" s="250">
        <v>1</v>
      </c>
      <c r="T75" s="251">
        <v>271</v>
      </c>
      <c r="U75" s="252">
        <v>0</v>
      </c>
      <c r="V75" s="251">
        <v>58</v>
      </c>
      <c r="W75" s="253" t="s">
        <v>522</v>
      </c>
      <c r="X75" s="254">
        <v>0.5</v>
      </c>
      <c r="Y75" s="251">
        <v>81</v>
      </c>
      <c r="Z75" s="249" t="s">
        <v>523</v>
      </c>
      <c r="AA75" s="254">
        <v>0</v>
      </c>
      <c r="AB75" s="251">
        <v>38</v>
      </c>
      <c r="AC75" s="250" t="s">
        <v>522</v>
      </c>
      <c r="AD75" s="254">
        <v>1.5</v>
      </c>
      <c r="AE75" s="249">
        <v>1</v>
      </c>
      <c r="AF75" s="249">
        <v>1</v>
      </c>
      <c r="AG75" s="249">
        <v>0.5</v>
      </c>
      <c r="AH75" s="249">
        <v>0.5</v>
      </c>
      <c r="AI75" s="249">
        <v>0</v>
      </c>
      <c r="AJ75" s="249">
        <v>0.5</v>
      </c>
      <c r="AK75" s="255">
        <v>3.5</v>
      </c>
      <c r="AL75" s="250">
        <v>2</v>
      </c>
      <c r="AM75" s="250">
        <v>1</v>
      </c>
      <c r="AN75" s="243">
        <v>0</v>
      </c>
      <c r="AO75" s="256">
        <v>1</v>
      </c>
      <c r="AP75" s="257">
        <v>1</v>
      </c>
      <c r="AQ75" s="257">
        <v>4</v>
      </c>
      <c r="AR75" s="258">
        <v>6.5</v>
      </c>
      <c r="AS75" s="244">
        <v>1</v>
      </c>
      <c r="AT75" s="244">
        <v>0</v>
      </c>
      <c r="AU75" s="259">
        <v>1</v>
      </c>
      <c r="AV75" s="260">
        <v>2</v>
      </c>
      <c r="AW75" s="259">
        <v>0</v>
      </c>
      <c r="AX75" s="259">
        <v>0</v>
      </c>
      <c r="AY75" s="261">
        <v>0</v>
      </c>
      <c r="AZ75" s="262">
        <v>2</v>
      </c>
      <c r="BA75" s="263">
        <v>8.5</v>
      </c>
      <c r="BB75" s="244" t="s">
        <v>209</v>
      </c>
      <c r="BC75" s="179" t="s">
        <v>462</v>
      </c>
    </row>
    <row r="76" spans="1:55" hidden="1" x14ac:dyDescent="0.7">
      <c r="A76" s="243">
        <v>70</v>
      </c>
      <c r="B76" s="244">
        <v>8</v>
      </c>
      <c r="C76" s="245" t="s">
        <v>118</v>
      </c>
      <c r="D76" s="244" t="s">
        <v>88</v>
      </c>
      <c r="E76" s="245" t="s">
        <v>194</v>
      </c>
      <c r="F76" s="244" t="s">
        <v>104</v>
      </c>
      <c r="G76" s="244">
        <v>70</v>
      </c>
      <c r="H76" s="244">
        <v>6</v>
      </c>
      <c r="I76" s="246" t="s">
        <v>314</v>
      </c>
      <c r="J76" s="247">
        <v>46637</v>
      </c>
      <c r="K76" s="264">
        <v>1.5246170496158133</v>
      </c>
      <c r="L76" s="248">
        <v>32344803.699999999</v>
      </c>
      <c r="M76" s="248">
        <v>13812546.520000003</v>
      </c>
      <c r="N76" s="248">
        <v>-1041704.6</v>
      </c>
      <c r="O76" s="248">
        <v>-5834976.7000000002</v>
      </c>
      <c r="P76" s="446">
        <v>1</v>
      </c>
      <c r="Q76" s="249">
        <v>0</v>
      </c>
      <c r="R76" s="249">
        <v>0</v>
      </c>
      <c r="S76" s="250">
        <v>0</v>
      </c>
      <c r="T76" s="251">
        <v>209</v>
      </c>
      <c r="U76" s="252">
        <v>0</v>
      </c>
      <c r="V76" s="251">
        <v>35</v>
      </c>
      <c r="W76" s="253" t="s">
        <v>522</v>
      </c>
      <c r="X76" s="254">
        <v>0.5</v>
      </c>
      <c r="Y76" s="251">
        <v>66</v>
      </c>
      <c r="Z76" s="249" t="s">
        <v>523</v>
      </c>
      <c r="AA76" s="254">
        <v>0</v>
      </c>
      <c r="AB76" s="251">
        <v>59</v>
      </c>
      <c r="AC76" s="250" t="s">
        <v>522</v>
      </c>
      <c r="AD76" s="254">
        <v>1.5</v>
      </c>
      <c r="AE76" s="249">
        <v>1</v>
      </c>
      <c r="AF76" s="249">
        <v>1</v>
      </c>
      <c r="AG76" s="249">
        <v>0</v>
      </c>
      <c r="AH76" s="249">
        <v>0</v>
      </c>
      <c r="AI76" s="249">
        <v>0</v>
      </c>
      <c r="AJ76" s="249">
        <v>0</v>
      </c>
      <c r="AK76" s="255">
        <v>2</v>
      </c>
      <c r="AL76" s="250">
        <v>2</v>
      </c>
      <c r="AM76" s="250">
        <v>1</v>
      </c>
      <c r="AN76" s="243">
        <v>1</v>
      </c>
      <c r="AO76" s="256">
        <v>1</v>
      </c>
      <c r="AP76" s="257">
        <v>2</v>
      </c>
      <c r="AQ76" s="257">
        <v>5</v>
      </c>
      <c r="AR76" s="258">
        <v>6.5</v>
      </c>
      <c r="AS76" s="244">
        <v>0</v>
      </c>
      <c r="AT76" s="244">
        <v>0</v>
      </c>
      <c r="AU76" s="259">
        <v>0</v>
      </c>
      <c r="AV76" s="260">
        <v>0</v>
      </c>
      <c r="AW76" s="259">
        <v>1</v>
      </c>
      <c r="AX76" s="259">
        <v>1</v>
      </c>
      <c r="AY76" s="261">
        <v>2</v>
      </c>
      <c r="AZ76" s="262">
        <v>2</v>
      </c>
      <c r="BA76" s="263">
        <v>8.5</v>
      </c>
      <c r="BB76" s="244" t="s">
        <v>209</v>
      </c>
      <c r="BC76" s="179" t="s">
        <v>476</v>
      </c>
    </row>
    <row r="77" spans="1:55" hidden="1" x14ac:dyDescent="0.7">
      <c r="A77" s="243">
        <v>71</v>
      </c>
      <c r="B77" s="244">
        <v>8</v>
      </c>
      <c r="C77" s="245" t="s">
        <v>112</v>
      </c>
      <c r="D77" s="244" t="s">
        <v>14</v>
      </c>
      <c r="E77" s="245" t="s">
        <v>127</v>
      </c>
      <c r="F77" s="244" t="s">
        <v>104</v>
      </c>
      <c r="G77" s="244">
        <v>39</v>
      </c>
      <c r="H77" s="244">
        <v>6</v>
      </c>
      <c r="I77" s="246" t="s">
        <v>314</v>
      </c>
      <c r="J77" s="247">
        <v>32404</v>
      </c>
      <c r="K77" s="445">
        <v>0.24623375228280875</v>
      </c>
      <c r="L77" s="248">
        <v>-1633625.02</v>
      </c>
      <c r="M77" s="248">
        <v>-17760479.25</v>
      </c>
      <c r="N77" s="248">
        <v>-10238787.130000001</v>
      </c>
      <c r="O77" s="248">
        <v>-12206374.25</v>
      </c>
      <c r="P77" s="446">
        <v>7</v>
      </c>
      <c r="Q77" s="249">
        <v>0</v>
      </c>
      <c r="R77" s="249">
        <v>0</v>
      </c>
      <c r="S77" s="250">
        <v>0</v>
      </c>
      <c r="T77" s="251">
        <v>168</v>
      </c>
      <c r="U77" s="252">
        <v>1</v>
      </c>
      <c r="V77" s="251">
        <v>53</v>
      </c>
      <c r="W77" s="253" t="s">
        <v>522</v>
      </c>
      <c r="X77" s="254">
        <v>0.5</v>
      </c>
      <c r="Y77" s="251">
        <v>40</v>
      </c>
      <c r="Z77" s="249" t="s">
        <v>522</v>
      </c>
      <c r="AA77" s="254">
        <v>0.5</v>
      </c>
      <c r="AB77" s="251">
        <v>54</v>
      </c>
      <c r="AC77" s="250" t="s">
        <v>522</v>
      </c>
      <c r="AD77" s="254">
        <v>3</v>
      </c>
      <c r="AE77" s="249">
        <v>1</v>
      </c>
      <c r="AF77" s="249">
        <v>1</v>
      </c>
      <c r="AG77" s="249">
        <v>0</v>
      </c>
      <c r="AH77" s="249">
        <v>0</v>
      </c>
      <c r="AI77" s="249">
        <v>0</v>
      </c>
      <c r="AJ77" s="249">
        <v>0</v>
      </c>
      <c r="AK77" s="255">
        <v>2</v>
      </c>
      <c r="AL77" s="250">
        <v>2</v>
      </c>
      <c r="AM77" s="250">
        <v>1</v>
      </c>
      <c r="AN77" s="243">
        <v>1</v>
      </c>
      <c r="AO77" s="256">
        <v>1</v>
      </c>
      <c r="AP77" s="257">
        <v>2</v>
      </c>
      <c r="AQ77" s="257">
        <v>5</v>
      </c>
      <c r="AR77" s="258">
        <v>8</v>
      </c>
      <c r="AS77" s="244">
        <v>0</v>
      </c>
      <c r="AT77" s="244">
        <v>0</v>
      </c>
      <c r="AU77" s="259">
        <v>0</v>
      </c>
      <c r="AV77" s="260">
        <v>0</v>
      </c>
      <c r="AW77" s="259">
        <v>0</v>
      </c>
      <c r="AX77" s="259">
        <v>0</v>
      </c>
      <c r="AY77" s="261">
        <v>0</v>
      </c>
      <c r="AZ77" s="262">
        <v>0</v>
      </c>
      <c r="BA77" s="263">
        <v>8</v>
      </c>
      <c r="BB77" s="244" t="s">
        <v>209</v>
      </c>
      <c r="BC77" s="179" t="s">
        <v>408</v>
      </c>
    </row>
    <row r="78" spans="1:55" hidden="1" x14ac:dyDescent="0.7">
      <c r="A78" s="243">
        <v>72</v>
      </c>
      <c r="B78" s="244">
        <v>8</v>
      </c>
      <c r="C78" s="245" t="s">
        <v>112</v>
      </c>
      <c r="D78" s="244" t="s">
        <v>15</v>
      </c>
      <c r="E78" s="245" t="s">
        <v>128</v>
      </c>
      <c r="F78" s="244" t="s">
        <v>104</v>
      </c>
      <c r="G78" s="244">
        <v>60</v>
      </c>
      <c r="H78" s="244">
        <v>6</v>
      </c>
      <c r="I78" s="246" t="s">
        <v>314</v>
      </c>
      <c r="J78" s="247">
        <v>53811</v>
      </c>
      <c r="K78" s="445">
        <v>0.43940070699032147</v>
      </c>
      <c r="L78" s="248">
        <v>3448327.47</v>
      </c>
      <c r="M78" s="248">
        <v>-19740512.790000014</v>
      </c>
      <c r="N78" s="248">
        <v>-13316627.41</v>
      </c>
      <c r="O78" s="248">
        <v>-15873282.359999999</v>
      </c>
      <c r="P78" s="446">
        <v>6</v>
      </c>
      <c r="Q78" s="249">
        <v>1</v>
      </c>
      <c r="R78" s="249">
        <v>1</v>
      </c>
      <c r="S78" s="250">
        <v>2</v>
      </c>
      <c r="T78" s="251">
        <v>213</v>
      </c>
      <c r="U78" s="252">
        <v>0</v>
      </c>
      <c r="V78" s="251">
        <v>64</v>
      </c>
      <c r="W78" s="253" t="s">
        <v>523</v>
      </c>
      <c r="X78" s="254">
        <v>0</v>
      </c>
      <c r="Y78" s="251">
        <v>81</v>
      </c>
      <c r="Z78" s="249" t="s">
        <v>523</v>
      </c>
      <c r="AA78" s="254">
        <v>0</v>
      </c>
      <c r="AB78" s="251">
        <v>95</v>
      </c>
      <c r="AC78" s="250" t="s">
        <v>523</v>
      </c>
      <c r="AD78" s="254">
        <v>0</v>
      </c>
      <c r="AE78" s="249">
        <v>1</v>
      </c>
      <c r="AF78" s="249">
        <v>1</v>
      </c>
      <c r="AG78" s="249">
        <v>0</v>
      </c>
      <c r="AH78" s="249">
        <v>0</v>
      </c>
      <c r="AI78" s="249">
        <v>0</v>
      </c>
      <c r="AJ78" s="249">
        <v>0</v>
      </c>
      <c r="AK78" s="255">
        <v>2</v>
      </c>
      <c r="AL78" s="250">
        <v>2</v>
      </c>
      <c r="AM78" s="250">
        <v>1</v>
      </c>
      <c r="AN78" s="243">
        <v>1</v>
      </c>
      <c r="AO78" s="256">
        <v>1</v>
      </c>
      <c r="AP78" s="257">
        <v>2</v>
      </c>
      <c r="AQ78" s="257">
        <v>5</v>
      </c>
      <c r="AR78" s="258">
        <v>7</v>
      </c>
      <c r="AS78" s="244">
        <v>0</v>
      </c>
      <c r="AT78" s="244">
        <v>0</v>
      </c>
      <c r="AU78" s="259">
        <v>0</v>
      </c>
      <c r="AV78" s="260">
        <v>0</v>
      </c>
      <c r="AW78" s="259">
        <v>1</v>
      </c>
      <c r="AX78" s="259">
        <v>0</v>
      </c>
      <c r="AY78" s="261">
        <v>1</v>
      </c>
      <c r="AZ78" s="262">
        <v>1</v>
      </c>
      <c r="BA78" s="263">
        <v>8</v>
      </c>
      <c r="BB78" s="244" t="s">
        <v>209</v>
      </c>
      <c r="BC78" s="179" t="s">
        <v>409</v>
      </c>
    </row>
    <row r="79" spans="1:55" hidden="1" x14ac:dyDescent="0.7">
      <c r="A79" s="243">
        <v>73</v>
      </c>
      <c r="B79" s="244">
        <v>8</v>
      </c>
      <c r="C79" s="245" t="s">
        <v>112</v>
      </c>
      <c r="D79" s="244" t="s">
        <v>18</v>
      </c>
      <c r="E79" s="245" t="s">
        <v>131</v>
      </c>
      <c r="F79" s="244" t="s">
        <v>104</v>
      </c>
      <c r="G79" s="244">
        <v>50</v>
      </c>
      <c r="H79" s="244">
        <v>6</v>
      </c>
      <c r="I79" s="246" t="s">
        <v>314</v>
      </c>
      <c r="J79" s="247">
        <v>43331</v>
      </c>
      <c r="K79" s="445">
        <v>0.24386393341090745</v>
      </c>
      <c r="L79" s="248">
        <v>-9668497.7100000009</v>
      </c>
      <c r="M79" s="248">
        <v>-21927632.490000002</v>
      </c>
      <c r="N79" s="248">
        <v>-6891482.79</v>
      </c>
      <c r="O79" s="248">
        <v>-15885248.380000001</v>
      </c>
      <c r="P79" s="446">
        <v>7</v>
      </c>
      <c r="Q79" s="249">
        <v>0</v>
      </c>
      <c r="R79" s="249">
        <v>1</v>
      </c>
      <c r="S79" s="250">
        <v>1</v>
      </c>
      <c r="T79" s="251">
        <v>182</v>
      </c>
      <c r="U79" s="252">
        <v>0</v>
      </c>
      <c r="V79" s="251">
        <v>59</v>
      </c>
      <c r="W79" s="253" t="s">
        <v>522</v>
      </c>
      <c r="X79" s="254">
        <v>0.5</v>
      </c>
      <c r="Y79" s="251">
        <v>49</v>
      </c>
      <c r="Z79" s="249" t="s">
        <v>522</v>
      </c>
      <c r="AA79" s="254">
        <v>0.5</v>
      </c>
      <c r="AB79" s="251">
        <v>57</v>
      </c>
      <c r="AC79" s="250" t="s">
        <v>522</v>
      </c>
      <c r="AD79" s="254">
        <v>2</v>
      </c>
      <c r="AE79" s="249">
        <v>1</v>
      </c>
      <c r="AF79" s="249">
        <v>1</v>
      </c>
      <c r="AG79" s="249">
        <v>0</v>
      </c>
      <c r="AH79" s="249">
        <v>0.5</v>
      </c>
      <c r="AI79" s="249">
        <v>0</v>
      </c>
      <c r="AJ79" s="249">
        <v>0.5</v>
      </c>
      <c r="AK79" s="255">
        <v>3</v>
      </c>
      <c r="AL79" s="250">
        <v>2</v>
      </c>
      <c r="AM79" s="250">
        <v>1</v>
      </c>
      <c r="AN79" s="243">
        <v>1</v>
      </c>
      <c r="AO79" s="256">
        <v>1</v>
      </c>
      <c r="AP79" s="257">
        <v>2</v>
      </c>
      <c r="AQ79" s="257">
        <v>5</v>
      </c>
      <c r="AR79" s="258">
        <v>8</v>
      </c>
      <c r="AS79" s="244">
        <v>0</v>
      </c>
      <c r="AT79" s="244">
        <v>0</v>
      </c>
      <c r="AU79" s="259">
        <v>0</v>
      </c>
      <c r="AV79" s="260">
        <v>0</v>
      </c>
      <c r="AW79" s="259">
        <v>0</v>
      </c>
      <c r="AX79" s="259">
        <v>0</v>
      </c>
      <c r="AY79" s="261">
        <v>0</v>
      </c>
      <c r="AZ79" s="262">
        <v>0</v>
      </c>
      <c r="BA79" s="263">
        <v>8</v>
      </c>
      <c r="BB79" s="244" t="s">
        <v>209</v>
      </c>
      <c r="BC79" s="179" t="s">
        <v>412</v>
      </c>
    </row>
    <row r="80" spans="1:55" hidden="1" x14ac:dyDescent="0.7">
      <c r="A80" s="243">
        <v>74</v>
      </c>
      <c r="B80" s="244">
        <v>8</v>
      </c>
      <c r="C80" s="245" t="s">
        <v>112</v>
      </c>
      <c r="D80" s="244" t="s">
        <v>20</v>
      </c>
      <c r="E80" s="245" t="s">
        <v>132</v>
      </c>
      <c r="F80" s="244" t="s">
        <v>104</v>
      </c>
      <c r="G80" s="244">
        <v>20</v>
      </c>
      <c r="H80" s="244">
        <v>2</v>
      </c>
      <c r="I80" s="246" t="s">
        <v>320</v>
      </c>
      <c r="J80" s="247">
        <v>11725</v>
      </c>
      <c r="K80" s="445">
        <v>0.35781880330465854</v>
      </c>
      <c r="L80" s="248">
        <v>-4972979.05</v>
      </c>
      <c r="M80" s="248">
        <v>-8924695.3300000019</v>
      </c>
      <c r="N80" s="248">
        <v>-482815.74</v>
      </c>
      <c r="O80" s="248">
        <v>-3961129.94</v>
      </c>
      <c r="P80" s="446">
        <v>7</v>
      </c>
      <c r="Q80" s="249">
        <v>1</v>
      </c>
      <c r="R80" s="249">
        <v>1</v>
      </c>
      <c r="S80" s="250">
        <v>2</v>
      </c>
      <c r="T80" s="251">
        <v>334</v>
      </c>
      <c r="U80" s="252">
        <v>0</v>
      </c>
      <c r="V80" s="251">
        <v>42</v>
      </c>
      <c r="W80" s="253" t="s">
        <v>522</v>
      </c>
      <c r="X80" s="254">
        <v>0.5</v>
      </c>
      <c r="Y80" s="251">
        <v>56</v>
      </c>
      <c r="Z80" s="249" t="s">
        <v>522</v>
      </c>
      <c r="AA80" s="254">
        <v>0.5</v>
      </c>
      <c r="AB80" s="251">
        <v>60</v>
      </c>
      <c r="AC80" s="250" t="s">
        <v>522</v>
      </c>
      <c r="AD80" s="254">
        <v>2</v>
      </c>
      <c r="AE80" s="249">
        <v>1</v>
      </c>
      <c r="AF80" s="249">
        <v>1</v>
      </c>
      <c r="AG80" s="249">
        <v>0.5</v>
      </c>
      <c r="AH80" s="249">
        <v>0</v>
      </c>
      <c r="AI80" s="249">
        <v>0</v>
      </c>
      <c r="AJ80" s="249">
        <v>0</v>
      </c>
      <c r="AK80" s="255">
        <v>2.5</v>
      </c>
      <c r="AL80" s="250">
        <v>2</v>
      </c>
      <c r="AM80" s="250">
        <v>1</v>
      </c>
      <c r="AN80" s="243">
        <v>0</v>
      </c>
      <c r="AO80" s="256">
        <v>1</v>
      </c>
      <c r="AP80" s="257">
        <v>1</v>
      </c>
      <c r="AQ80" s="257">
        <v>4</v>
      </c>
      <c r="AR80" s="258">
        <v>8</v>
      </c>
      <c r="AS80" s="244">
        <v>0</v>
      </c>
      <c r="AT80" s="244">
        <v>0</v>
      </c>
      <c r="AU80" s="259">
        <v>0</v>
      </c>
      <c r="AV80" s="260">
        <v>0</v>
      </c>
      <c r="AW80" s="259">
        <v>0</v>
      </c>
      <c r="AX80" s="259">
        <v>0</v>
      </c>
      <c r="AY80" s="261">
        <v>0</v>
      </c>
      <c r="AZ80" s="262">
        <v>0</v>
      </c>
      <c r="BA80" s="263">
        <v>8</v>
      </c>
      <c r="BB80" s="244" t="s">
        <v>209</v>
      </c>
      <c r="BC80" s="179" t="s">
        <v>414</v>
      </c>
    </row>
    <row r="81" spans="1:55" hidden="1" x14ac:dyDescent="0.7">
      <c r="A81" s="243">
        <v>75</v>
      </c>
      <c r="B81" s="244">
        <v>8</v>
      </c>
      <c r="C81" s="245" t="s">
        <v>114</v>
      </c>
      <c r="D81" s="244" t="s">
        <v>35</v>
      </c>
      <c r="E81" s="245" t="s">
        <v>147</v>
      </c>
      <c r="F81" s="244" t="s">
        <v>104</v>
      </c>
      <c r="G81" s="244">
        <v>35</v>
      </c>
      <c r="H81" s="244">
        <v>5</v>
      </c>
      <c r="I81" s="246" t="s">
        <v>316</v>
      </c>
      <c r="J81" s="247">
        <v>20551</v>
      </c>
      <c r="K81" s="445">
        <v>0.41425151620232498</v>
      </c>
      <c r="L81" s="248">
        <v>3263852.59</v>
      </c>
      <c r="M81" s="248">
        <v>-9783193.879999999</v>
      </c>
      <c r="N81" s="248">
        <v>-6130807.3399999999</v>
      </c>
      <c r="O81" s="248">
        <v>-12312685.83</v>
      </c>
      <c r="P81" s="446">
        <v>5</v>
      </c>
      <c r="Q81" s="249">
        <v>0</v>
      </c>
      <c r="R81" s="249">
        <v>0</v>
      </c>
      <c r="S81" s="250">
        <v>0</v>
      </c>
      <c r="T81" s="251">
        <v>182</v>
      </c>
      <c r="U81" s="252">
        <v>0</v>
      </c>
      <c r="V81" s="251">
        <v>30</v>
      </c>
      <c r="W81" s="253" t="s">
        <v>522</v>
      </c>
      <c r="X81" s="254">
        <v>0.5</v>
      </c>
      <c r="Y81" s="251">
        <v>54</v>
      </c>
      <c r="Z81" s="249" t="s">
        <v>522</v>
      </c>
      <c r="AA81" s="254">
        <v>0.5</v>
      </c>
      <c r="AB81" s="251">
        <v>53</v>
      </c>
      <c r="AC81" s="250" t="s">
        <v>522</v>
      </c>
      <c r="AD81" s="254">
        <v>2</v>
      </c>
      <c r="AE81" s="249">
        <v>1</v>
      </c>
      <c r="AF81" s="249">
        <v>1</v>
      </c>
      <c r="AG81" s="249">
        <v>0</v>
      </c>
      <c r="AH81" s="249">
        <v>0</v>
      </c>
      <c r="AI81" s="249">
        <v>0</v>
      </c>
      <c r="AJ81" s="249">
        <v>0</v>
      </c>
      <c r="AK81" s="255">
        <v>2</v>
      </c>
      <c r="AL81" s="250">
        <v>2</v>
      </c>
      <c r="AM81" s="250">
        <v>1</v>
      </c>
      <c r="AN81" s="243">
        <v>1</v>
      </c>
      <c r="AO81" s="256">
        <v>1</v>
      </c>
      <c r="AP81" s="257">
        <v>2</v>
      </c>
      <c r="AQ81" s="257">
        <v>5</v>
      </c>
      <c r="AR81" s="258">
        <v>7</v>
      </c>
      <c r="AS81" s="244">
        <v>0</v>
      </c>
      <c r="AT81" s="244">
        <v>0</v>
      </c>
      <c r="AU81" s="259">
        <v>0</v>
      </c>
      <c r="AV81" s="260">
        <v>0</v>
      </c>
      <c r="AW81" s="259">
        <v>1</v>
      </c>
      <c r="AX81" s="259">
        <v>0</v>
      </c>
      <c r="AY81" s="261">
        <v>1</v>
      </c>
      <c r="AZ81" s="262">
        <v>1</v>
      </c>
      <c r="BA81" s="263">
        <v>8</v>
      </c>
      <c r="BB81" s="244" t="s">
        <v>209</v>
      </c>
      <c r="BC81" s="179" t="s">
        <v>427</v>
      </c>
    </row>
    <row r="82" spans="1:55" hidden="1" x14ac:dyDescent="0.7">
      <c r="A82" s="243">
        <v>76</v>
      </c>
      <c r="B82" s="244">
        <v>8</v>
      </c>
      <c r="C82" s="245" t="s">
        <v>116</v>
      </c>
      <c r="D82" s="244" t="s">
        <v>62</v>
      </c>
      <c r="E82" s="245" t="s">
        <v>170</v>
      </c>
      <c r="F82" s="244" t="s">
        <v>104</v>
      </c>
      <c r="G82" s="244">
        <v>120</v>
      </c>
      <c r="H82" s="244">
        <v>13</v>
      </c>
      <c r="I82" s="246" t="s">
        <v>318</v>
      </c>
      <c r="J82" s="247">
        <v>58977</v>
      </c>
      <c r="K82" s="445">
        <v>0.29372183425069676</v>
      </c>
      <c r="L82" s="248">
        <v>-21276952.16</v>
      </c>
      <c r="M82" s="248">
        <v>-67765735.659999996</v>
      </c>
      <c r="N82" s="248">
        <v>94759114.629999995</v>
      </c>
      <c r="O82" s="248">
        <v>83865373.719999999</v>
      </c>
      <c r="P82" s="446">
        <v>4</v>
      </c>
      <c r="Q82" s="249">
        <v>0</v>
      </c>
      <c r="R82" s="249">
        <v>1</v>
      </c>
      <c r="S82" s="250">
        <v>1</v>
      </c>
      <c r="T82" s="251">
        <v>297</v>
      </c>
      <c r="U82" s="252">
        <v>0</v>
      </c>
      <c r="V82" s="251">
        <v>72</v>
      </c>
      <c r="W82" s="253" t="s">
        <v>523</v>
      </c>
      <c r="X82" s="254">
        <v>0</v>
      </c>
      <c r="Y82" s="251">
        <v>61</v>
      </c>
      <c r="Z82" s="249" t="s">
        <v>523</v>
      </c>
      <c r="AA82" s="254">
        <v>0</v>
      </c>
      <c r="AB82" s="251">
        <v>68</v>
      </c>
      <c r="AC82" s="250" t="s">
        <v>523</v>
      </c>
      <c r="AD82" s="254">
        <v>0</v>
      </c>
      <c r="AE82" s="249">
        <v>0</v>
      </c>
      <c r="AF82" s="249">
        <v>1</v>
      </c>
      <c r="AG82" s="249">
        <v>0.5</v>
      </c>
      <c r="AH82" s="249">
        <v>0.5</v>
      </c>
      <c r="AI82" s="249">
        <v>0.5</v>
      </c>
      <c r="AJ82" s="249">
        <v>0.5</v>
      </c>
      <c r="AK82" s="255">
        <v>3</v>
      </c>
      <c r="AL82" s="250">
        <v>2</v>
      </c>
      <c r="AM82" s="250">
        <v>1</v>
      </c>
      <c r="AN82" s="243">
        <v>0</v>
      </c>
      <c r="AO82" s="256">
        <v>1</v>
      </c>
      <c r="AP82" s="257">
        <v>1</v>
      </c>
      <c r="AQ82" s="257">
        <v>4</v>
      </c>
      <c r="AR82" s="258">
        <v>5</v>
      </c>
      <c r="AS82" s="244">
        <v>1</v>
      </c>
      <c r="AT82" s="244">
        <v>1</v>
      </c>
      <c r="AU82" s="259">
        <v>1</v>
      </c>
      <c r="AV82" s="260">
        <v>3</v>
      </c>
      <c r="AW82" s="259">
        <v>0</v>
      </c>
      <c r="AX82" s="259">
        <v>0</v>
      </c>
      <c r="AY82" s="261">
        <v>0</v>
      </c>
      <c r="AZ82" s="262">
        <v>3</v>
      </c>
      <c r="BA82" s="263">
        <v>8</v>
      </c>
      <c r="BB82" s="244" t="s">
        <v>209</v>
      </c>
      <c r="BC82" s="179" t="s">
        <v>452</v>
      </c>
    </row>
    <row r="83" spans="1:55" hidden="1" x14ac:dyDescent="0.7">
      <c r="A83" s="243">
        <v>77</v>
      </c>
      <c r="B83" s="244">
        <v>8</v>
      </c>
      <c r="C83" s="245" t="s">
        <v>118</v>
      </c>
      <c r="D83" s="244" t="s">
        <v>92</v>
      </c>
      <c r="E83" s="245" t="s">
        <v>198</v>
      </c>
      <c r="F83" s="244" t="s">
        <v>104</v>
      </c>
      <c r="G83" s="244">
        <v>30</v>
      </c>
      <c r="H83" s="244">
        <v>5</v>
      </c>
      <c r="I83" s="246" t="s">
        <v>316</v>
      </c>
      <c r="J83" s="247">
        <v>23288</v>
      </c>
      <c r="K83" s="445">
        <v>0.56858231202450227</v>
      </c>
      <c r="L83" s="248">
        <v>397014.84</v>
      </c>
      <c r="M83" s="248">
        <v>-6999250.6000000015</v>
      </c>
      <c r="N83" s="248">
        <v>-268748.63</v>
      </c>
      <c r="O83" s="248">
        <v>-6197891.4900000002</v>
      </c>
      <c r="P83" s="446">
        <v>6</v>
      </c>
      <c r="Q83" s="249">
        <v>0</v>
      </c>
      <c r="R83" s="249">
        <v>1</v>
      </c>
      <c r="S83" s="250">
        <v>1</v>
      </c>
      <c r="T83" s="251">
        <v>302</v>
      </c>
      <c r="U83" s="252">
        <v>0</v>
      </c>
      <c r="V83" s="251">
        <v>32</v>
      </c>
      <c r="W83" s="253" t="s">
        <v>522</v>
      </c>
      <c r="X83" s="254">
        <v>0.5</v>
      </c>
      <c r="Y83" s="251">
        <v>37</v>
      </c>
      <c r="Z83" s="249" t="s">
        <v>522</v>
      </c>
      <c r="AA83" s="254">
        <v>0.5</v>
      </c>
      <c r="AB83" s="251">
        <v>65</v>
      </c>
      <c r="AC83" s="250" t="s">
        <v>523</v>
      </c>
      <c r="AD83" s="254">
        <v>1</v>
      </c>
      <c r="AE83" s="249">
        <v>1</v>
      </c>
      <c r="AF83" s="249">
        <v>1</v>
      </c>
      <c r="AG83" s="249">
        <v>0.5</v>
      </c>
      <c r="AH83" s="249">
        <v>0</v>
      </c>
      <c r="AI83" s="249">
        <v>0</v>
      </c>
      <c r="AJ83" s="249">
        <v>0.5</v>
      </c>
      <c r="AK83" s="255">
        <v>3</v>
      </c>
      <c r="AL83" s="250">
        <v>2</v>
      </c>
      <c r="AM83" s="250">
        <v>1</v>
      </c>
      <c r="AN83" s="243">
        <v>1</v>
      </c>
      <c r="AO83" s="256">
        <v>1</v>
      </c>
      <c r="AP83" s="257">
        <v>2</v>
      </c>
      <c r="AQ83" s="257">
        <v>5</v>
      </c>
      <c r="AR83" s="258">
        <v>7</v>
      </c>
      <c r="AS83" s="244">
        <v>0</v>
      </c>
      <c r="AT83" s="244">
        <v>0</v>
      </c>
      <c r="AU83" s="259">
        <v>0</v>
      </c>
      <c r="AV83" s="260">
        <v>0</v>
      </c>
      <c r="AW83" s="259">
        <v>1</v>
      </c>
      <c r="AX83" s="259">
        <v>0</v>
      </c>
      <c r="AY83" s="261">
        <v>1</v>
      </c>
      <c r="AZ83" s="262">
        <v>1</v>
      </c>
      <c r="BA83" s="263">
        <v>8</v>
      </c>
      <c r="BB83" s="244" t="s">
        <v>209</v>
      </c>
      <c r="BC83" s="179" t="s">
        <v>480</v>
      </c>
    </row>
    <row r="84" spans="1:55" hidden="1" x14ac:dyDescent="0.7">
      <c r="A84" s="243">
        <v>78</v>
      </c>
      <c r="B84" s="244">
        <v>8</v>
      </c>
      <c r="C84" s="245" t="s">
        <v>113</v>
      </c>
      <c r="D84" s="244" t="s">
        <v>27</v>
      </c>
      <c r="E84" s="245" t="s">
        <v>139</v>
      </c>
      <c r="F84" s="244" t="s">
        <v>104</v>
      </c>
      <c r="G84" s="244">
        <v>38</v>
      </c>
      <c r="H84" s="244">
        <v>6</v>
      </c>
      <c r="I84" s="246" t="s">
        <v>314</v>
      </c>
      <c r="J84" s="247">
        <v>31290</v>
      </c>
      <c r="K84" s="445">
        <v>0.69185924182261227</v>
      </c>
      <c r="L84" s="248">
        <v>5995652.8600000003</v>
      </c>
      <c r="M84" s="248">
        <v>-5601264.3400000017</v>
      </c>
      <c r="N84" s="248">
        <v>-480468.24</v>
      </c>
      <c r="O84" s="248">
        <v>-3092915.46</v>
      </c>
      <c r="P84" s="446">
        <v>3</v>
      </c>
      <c r="Q84" s="249">
        <v>1</v>
      </c>
      <c r="R84" s="249">
        <v>0</v>
      </c>
      <c r="S84" s="250">
        <v>1</v>
      </c>
      <c r="T84" s="251">
        <v>90</v>
      </c>
      <c r="U84" s="252">
        <v>1</v>
      </c>
      <c r="V84" s="251">
        <v>67</v>
      </c>
      <c r="W84" s="253" t="s">
        <v>523</v>
      </c>
      <c r="X84" s="254">
        <v>0</v>
      </c>
      <c r="Y84" s="251">
        <v>48</v>
      </c>
      <c r="Z84" s="249" t="s">
        <v>522</v>
      </c>
      <c r="AA84" s="254">
        <v>0.5</v>
      </c>
      <c r="AB84" s="251">
        <v>63</v>
      </c>
      <c r="AC84" s="250" t="s">
        <v>523</v>
      </c>
      <c r="AD84" s="254">
        <v>1.5</v>
      </c>
      <c r="AE84" s="249">
        <v>1</v>
      </c>
      <c r="AF84" s="249">
        <v>1</v>
      </c>
      <c r="AG84" s="249">
        <v>0.5</v>
      </c>
      <c r="AH84" s="249">
        <v>0.5</v>
      </c>
      <c r="AI84" s="249">
        <v>0.5</v>
      </c>
      <c r="AJ84" s="249">
        <v>0.5</v>
      </c>
      <c r="AK84" s="255">
        <v>4</v>
      </c>
      <c r="AL84" s="250">
        <v>2</v>
      </c>
      <c r="AM84" s="250">
        <v>1</v>
      </c>
      <c r="AN84" s="243">
        <v>0</v>
      </c>
      <c r="AO84" s="256">
        <v>1</v>
      </c>
      <c r="AP84" s="257">
        <v>1</v>
      </c>
      <c r="AQ84" s="257">
        <v>4</v>
      </c>
      <c r="AR84" s="258">
        <v>6.5</v>
      </c>
      <c r="AS84" s="244">
        <v>0</v>
      </c>
      <c r="AT84" s="244">
        <v>0</v>
      </c>
      <c r="AU84" s="259">
        <v>0</v>
      </c>
      <c r="AV84" s="260">
        <v>0</v>
      </c>
      <c r="AW84" s="259">
        <v>1</v>
      </c>
      <c r="AX84" s="259">
        <v>0</v>
      </c>
      <c r="AY84" s="261">
        <v>1</v>
      </c>
      <c r="AZ84" s="262">
        <v>1</v>
      </c>
      <c r="BA84" s="263">
        <v>7.5</v>
      </c>
      <c r="BB84" s="244" t="s">
        <v>209</v>
      </c>
      <c r="BC84" s="179" t="s">
        <v>420</v>
      </c>
    </row>
    <row r="85" spans="1:55" hidden="1" x14ac:dyDescent="0.7">
      <c r="A85" s="243">
        <v>79</v>
      </c>
      <c r="B85" s="244">
        <v>8</v>
      </c>
      <c r="C85" s="245" t="s">
        <v>115</v>
      </c>
      <c r="D85" s="244" t="s">
        <v>45</v>
      </c>
      <c r="E85" s="245" t="s">
        <v>156</v>
      </c>
      <c r="F85" s="244" t="s">
        <v>104</v>
      </c>
      <c r="G85" s="244">
        <v>39</v>
      </c>
      <c r="H85" s="244">
        <v>5</v>
      </c>
      <c r="I85" s="246" t="s">
        <v>316</v>
      </c>
      <c r="J85" s="247">
        <v>23666</v>
      </c>
      <c r="K85" s="264">
        <v>1.9112657051180741</v>
      </c>
      <c r="L85" s="248">
        <v>17229843.550000001</v>
      </c>
      <c r="M85" s="248">
        <v>9026525.0799999982</v>
      </c>
      <c r="N85" s="248">
        <v>-5914533.6799999997</v>
      </c>
      <c r="O85" s="248">
        <v>-9825316.1699999999</v>
      </c>
      <c r="P85" s="446">
        <v>1</v>
      </c>
      <c r="Q85" s="249">
        <v>0</v>
      </c>
      <c r="R85" s="249">
        <v>0</v>
      </c>
      <c r="S85" s="250">
        <v>0</v>
      </c>
      <c r="T85" s="251">
        <v>101</v>
      </c>
      <c r="U85" s="252">
        <v>0</v>
      </c>
      <c r="V85" s="251">
        <v>33</v>
      </c>
      <c r="W85" s="253" t="s">
        <v>522</v>
      </c>
      <c r="X85" s="254">
        <v>0.5</v>
      </c>
      <c r="Y85" s="251">
        <v>67</v>
      </c>
      <c r="Z85" s="249" t="s">
        <v>523</v>
      </c>
      <c r="AA85" s="254">
        <v>0</v>
      </c>
      <c r="AB85" s="251">
        <v>48</v>
      </c>
      <c r="AC85" s="250" t="s">
        <v>522</v>
      </c>
      <c r="AD85" s="254">
        <v>1.5</v>
      </c>
      <c r="AE85" s="249">
        <v>1</v>
      </c>
      <c r="AF85" s="249">
        <v>1</v>
      </c>
      <c r="AG85" s="249">
        <v>0.5</v>
      </c>
      <c r="AH85" s="249">
        <v>0.5</v>
      </c>
      <c r="AI85" s="249">
        <v>0</v>
      </c>
      <c r="AJ85" s="249">
        <v>0</v>
      </c>
      <c r="AK85" s="255">
        <v>3</v>
      </c>
      <c r="AL85" s="250">
        <v>2</v>
      </c>
      <c r="AM85" s="250">
        <v>1</v>
      </c>
      <c r="AN85" s="243">
        <v>0</v>
      </c>
      <c r="AO85" s="256">
        <v>1</v>
      </c>
      <c r="AP85" s="257">
        <v>1</v>
      </c>
      <c r="AQ85" s="257">
        <v>4</v>
      </c>
      <c r="AR85" s="258">
        <v>5.5</v>
      </c>
      <c r="AS85" s="244">
        <v>0</v>
      </c>
      <c r="AT85" s="244">
        <v>0</v>
      </c>
      <c r="AU85" s="259">
        <v>0</v>
      </c>
      <c r="AV85" s="260">
        <v>0</v>
      </c>
      <c r="AW85" s="259">
        <v>1</v>
      </c>
      <c r="AX85" s="259">
        <v>1</v>
      </c>
      <c r="AY85" s="261">
        <v>2</v>
      </c>
      <c r="AZ85" s="262">
        <v>2</v>
      </c>
      <c r="BA85" s="263">
        <v>7.5</v>
      </c>
      <c r="BB85" s="244" t="s">
        <v>209</v>
      </c>
      <c r="BC85" s="179" t="s">
        <v>436</v>
      </c>
    </row>
    <row r="86" spans="1:55" hidden="1" x14ac:dyDescent="0.7">
      <c r="A86" s="243">
        <v>80</v>
      </c>
      <c r="B86" s="244">
        <v>8</v>
      </c>
      <c r="C86" s="245" t="s">
        <v>115</v>
      </c>
      <c r="D86" s="244" t="s">
        <v>58</v>
      </c>
      <c r="E86" s="245" t="s">
        <v>168</v>
      </c>
      <c r="F86" s="244" t="s">
        <v>104</v>
      </c>
      <c r="G86" s="244">
        <v>34</v>
      </c>
      <c r="H86" s="244">
        <v>5</v>
      </c>
      <c r="I86" s="246" t="s">
        <v>316</v>
      </c>
      <c r="J86" s="247">
        <v>27810</v>
      </c>
      <c r="K86" s="445">
        <v>0.55227817814628033</v>
      </c>
      <c r="L86" s="248">
        <v>4327818.96</v>
      </c>
      <c r="M86" s="248">
        <v>-3959309.9300000025</v>
      </c>
      <c r="N86" s="248">
        <v>-10682489.98</v>
      </c>
      <c r="O86" s="248">
        <v>-17224020.899999999</v>
      </c>
      <c r="P86" s="446">
        <v>5</v>
      </c>
      <c r="Q86" s="249">
        <v>1</v>
      </c>
      <c r="R86" s="249">
        <v>0</v>
      </c>
      <c r="S86" s="250">
        <v>1</v>
      </c>
      <c r="T86" s="251">
        <v>47</v>
      </c>
      <c r="U86" s="252">
        <v>1</v>
      </c>
      <c r="V86" s="251">
        <v>32</v>
      </c>
      <c r="W86" s="253" t="s">
        <v>522</v>
      </c>
      <c r="X86" s="254">
        <v>0.5</v>
      </c>
      <c r="Y86" s="251">
        <v>68</v>
      </c>
      <c r="Z86" s="249" t="s">
        <v>523</v>
      </c>
      <c r="AA86" s="254">
        <v>0</v>
      </c>
      <c r="AB86" s="251">
        <v>54</v>
      </c>
      <c r="AC86" s="250" t="s">
        <v>522</v>
      </c>
      <c r="AD86" s="254">
        <v>2.5</v>
      </c>
      <c r="AE86" s="249">
        <v>0</v>
      </c>
      <c r="AF86" s="249">
        <v>1</v>
      </c>
      <c r="AG86" s="249">
        <v>0</v>
      </c>
      <c r="AH86" s="249">
        <v>0</v>
      </c>
      <c r="AI86" s="249">
        <v>0</v>
      </c>
      <c r="AJ86" s="249">
        <v>0</v>
      </c>
      <c r="AK86" s="255">
        <v>1</v>
      </c>
      <c r="AL86" s="250">
        <v>1</v>
      </c>
      <c r="AM86" s="250">
        <v>1</v>
      </c>
      <c r="AN86" s="243">
        <v>0</v>
      </c>
      <c r="AO86" s="256">
        <v>1</v>
      </c>
      <c r="AP86" s="257">
        <v>1</v>
      </c>
      <c r="AQ86" s="257">
        <v>3</v>
      </c>
      <c r="AR86" s="258">
        <v>6.5</v>
      </c>
      <c r="AS86" s="244">
        <v>0</v>
      </c>
      <c r="AT86" s="244">
        <v>0</v>
      </c>
      <c r="AU86" s="259">
        <v>0</v>
      </c>
      <c r="AV86" s="260">
        <v>0</v>
      </c>
      <c r="AW86" s="259">
        <v>1</v>
      </c>
      <c r="AX86" s="259">
        <v>0</v>
      </c>
      <c r="AY86" s="261">
        <v>1</v>
      </c>
      <c r="AZ86" s="262">
        <v>1</v>
      </c>
      <c r="BA86" s="263">
        <v>7.5</v>
      </c>
      <c r="BB86" s="244" t="s">
        <v>209</v>
      </c>
      <c r="BC86" s="179" t="s">
        <v>449</v>
      </c>
    </row>
    <row r="87" spans="1:55" x14ac:dyDescent="0.7">
      <c r="A87" s="243">
        <v>81</v>
      </c>
      <c r="B87" s="244">
        <v>8</v>
      </c>
      <c r="C87" s="245" t="s">
        <v>112</v>
      </c>
      <c r="D87" s="244" t="s">
        <v>16</v>
      </c>
      <c r="E87" s="245" t="s">
        <v>129</v>
      </c>
      <c r="F87" s="244" t="s">
        <v>104</v>
      </c>
      <c r="G87" s="244">
        <v>114</v>
      </c>
      <c r="H87" s="244">
        <v>13</v>
      </c>
      <c r="I87" s="246" t="s">
        <v>318</v>
      </c>
      <c r="J87" s="247">
        <v>52906</v>
      </c>
      <c r="K87" s="445">
        <v>0.22078985681077581</v>
      </c>
      <c r="L87" s="248">
        <v>-3893146.06</v>
      </c>
      <c r="M87" s="248">
        <v>-38069733.230000004</v>
      </c>
      <c r="N87" s="248">
        <v>-11293892.130000001</v>
      </c>
      <c r="O87" s="248">
        <v>-23679009.27</v>
      </c>
      <c r="P87" s="446">
        <v>7</v>
      </c>
      <c r="Q87" s="249">
        <v>1</v>
      </c>
      <c r="R87" s="249">
        <v>1</v>
      </c>
      <c r="S87" s="250">
        <v>2</v>
      </c>
      <c r="T87" s="251">
        <v>181</v>
      </c>
      <c r="U87" s="252">
        <v>0</v>
      </c>
      <c r="V87" s="251">
        <v>47</v>
      </c>
      <c r="W87" s="253" t="s">
        <v>522</v>
      </c>
      <c r="X87" s="254">
        <v>0.5</v>
      </c>
      <c r="Y87" s="251">
        <v>48</v>
      </c>
      <c r="Z87" s="249" t="s">
        <v>522</v>
      </c>
      <c r="AA87" s="254">
        <v>0.5</v>
      </c>
      <c r="AB87" s="251">
        <v>61</v>
      </c>
      <c r="AC87" s="250" t="s">
        <v>523</v>
      </c>
      <c r="AD87" s="254">
        <v>1</v>
      </c>
      <c r="AE87" s="249">
        <v>1</v>
      </c>
      <c r="AF87" s="249">
        <v>1</v>
      </c>
      <c r="AG87" s="249">
        <v>0.5</v>
      </c>
      <c r="AH87" s="249">
        <v>0.5</v>
      </c>
      <c r="AI87" s="249">
        <v>0.5</v>
      </c>
      <c r="AJ87" s="249">
        <v>0.5</v>
      </c>
      <c r="AK87" s="255">
        <v>4</v>
      </c>
      <c r="AL87" s="250">
        <v>2</v>
      </c>
      <c r="AM87" s="250">
        <v>1</v>
      </c>
      <c r="AN87" s="243">
        <v>0</v>
      </c>
      <c r="AO87" s="256">
        <v>1</v>
      </c>
      <c r="AP87" s="257">
        <v>1</v>
      </c>
      <c r="AQ87" s="257">
        <v>4</v>
      </c>
      <c r="AR87" s="258">
        <v>7</v>
      </c>
      <c r="AS87" s="244">
        <v>0</v>
      </c>
      <c r="AT87" s="244">
        <v>0</v>
      </c>
      <c r="AU87" s="259">
        <v>0</v>
      </c>
      <c r="AV87" s="260">
        <v>0</v>
      </c>
      <c r="AW87" s="259">
        <v>0</v>
      </c>
      <c r="AX87" s="259">
        <v>0</v>
      </c>
      <c r="AY87" s="261">
        <v>0</v>
      </c>
      <c r="AZ87" s="262">
        <v>0</v>
      </c>
      <c r="BA87" s="263">
        <v>7</v>
      </c>
      <c r="BB87" s="244" t="s">
        <v>208</v>
      </c>
      <c r="BC87" s="179" t="s">
        <v>410</v>
      </c>
    </row>
    <row r="88" spans="1:55" x14ac:dyDescent="0.7">
      <c r="A88" s="243">
        <v>82</v>
      </c>
      <c r="B88" s="244">
        <v>8</v>
      </c>
      <c r="C88" s="245" t="s">
        <v>115</v>
      </c>
      <c r="D88" s="244" t="s">
        <v>47</v>
      </c>
      <c r="E88" s="245" t="s">
        <v>158</v>
      </c>
      <c r="F88" s="244" t="s">
        <v>104</v>
      </c>
      <c r="G88" s="244">
        <v>120</v>
      </c>
      <c r="H88" s="244">
        <v>13</v>
      </c>
      <c r="I88" s="246" t="s">
        <v>318</v>
      </c>
      <c r="J88" s="247">
        <v>37937</v>
      </c>
      <c r="K88" s="445">
        <v>0.28301547898586066</v>
      </c>
      <c r="L88" s="248">
        <v>-2721396.98</v>
      </c>
      <c r="M88" s="248">
        <v>-33763274.289999999</v>
      </c>
      <c r="N88" s="248">
        <v>-7399837.9500000002</v>
      </c>
      <c r="O88" s="248">
        <v>-9992149.1199999992</v>
      </c>
      <c r="P88" s="446">
        <v>7</v>
      </c>
      <c r="Q88" s="249">
        <v>0</v>
      </c>
      <c r="R88" s="249">
        <v>0</v>
      </c>
      <c r="S88" s="250">
        <v>0</v>
      </c>
      <c r="T88" s="251">
        <v>183</v>
      </c>
      <c r="U88" s="252">
        <v>0</v>
      </c>
      <c r="V88" s="251">
        <v>50</v>
      </c>
      <c r="W88" s="253" t="s">
        <v>522</v>
      </c>
      <c r="X88" s="254">
        <v>0.5</v>
      </c>
      <c r="Y88" s="251">
        <v>55</v>
      </c>
      <c r="Z88" s="249" t="s">
        <v>522</v>
      </c>
      <c r="AA88" s="254">
        <v>0.5</v>
      </c>
      <c r="AB88" s="251">
        <v>46</v>
      </c>
      <c r="AC88" s="250" t="s">
        <v>522</v>
      </c>
      <c r="AD88" s="254">
        <v>2</v>
      </c>
      <c r="AE88" s="249">
        <v>1</v>
      </c>
      <c r="AF88" s="249">
        <v>1</v>
      </c>
      <c r="AG88" s="249">
        <v>0.5</v>
      </c>
      <c r="AH88" s="249">
        <v>0.5</v>
      </c>
      <c r="AI88" s="249">
        <v>0.5</v>
      </c>
      <c r="AJ88" s="249">
        <v>0.5</v>
      </c>
      <c r="AK88" s="255">
        <v>4</v>
      </c>
      <c r="AL88" s="250">
        <v>2</v>
      </c>
      <c r="AM88" s="250">
        <v>1</v>
      </c>
      <c r="AN88" s="243">
        <v>1</v>
      </c>
      <c r="AO88" s="256">
        <v>1</v>
      </c>
      <c r="AP88" s="257">
        <v>2</v>
      </c>
      <c r="AQ88" s="257">
        <v>5</v>
      </c>
      <c r="AR88" s="258">
        <v>7</v>
      </c>
      <c r="AS88" s="244">
        <v>0</v>
      </c>
      <c r="AT88" s="244">
        <v>0</v>
      </c>
      <c r="AU88" s="259">
        <v>0</v>
      </c>
      <c r="AV88" s="260">
        <v>0</v>
      </c>
      <c r="AW88" s="259">
        <v>0</v>
      </c>
      <c r="AX88" s="259">
        <v>0</v>
      </c>
      <c r="AY88" s="261">
        <v>0</v>
      </c>
      <c r="AZ88" s="262">
        <v>0</v>
      </c>
      <c r="BA88" s="263">
        <v>7</v>
      </c>
      <c r="BB88" s="244" t="s">
        <v>208</v>
      </c>
      <c r="BC88" s="179" t="s">
        <v>438</v>
      </c>
    </row>
    <row r="89" spans="1:55" x14ac:dyDescent="0.7">
      <c r="A89" s="243">
        <v>83</v>
      </c>
      <c r="B89" s="244">
        <v>8</v>
      </c>
      <c r="C89" s="245" t="s">
        <v>117</v>
      </c>
      <c r="D89" s="244" t="s">
        <v>74</v>
      </c>
      <c r="E89" s="245" t="s">
        <v>181</v>
      </c>
      <c r="F89" s="244" t="s">
        <v>104</v>
      </c>
      <c r="G89" s="244">
        <v>60</v>
      </c>
      <c r="H89" s="244">
        <v>10</v>
      </c>
      <c r="I89" s="246" t="s">
        <v>315</v>
      </c>
      <c r="J89" s="247">
        <v>52638</v>
      </c>
      <c r="K89" s="445">
        <v>0.34315040626733911</v>
      </c>
      <c r="L89" s="248">
        <v>-5273773.62</v>
      </c>
      <c r="M89" s="248">
        <v>-21617480.139999997</v>
      </c>
      <c r="N89" s="248">
        <v>2692938.85</v>
      </c>
      <c r="O89" s="248">
        <v>-6760983.7999999998</v>
      </c>
      <c r="P89" s="446">
        <v>7</v>
      </c>
      <c r="Q89" s="249">
        <v>0</v>
      </c>
      <c r="R89" s="249">
        <v>1</v>
      </c>
      <c r="S89" s="250">
        <v>1</v>
      </c>
      <c r="T89" s="251">
        <v>197</v>
      </c>
      <c r="U89" s="252">
        <v>0</v>
      </c>
      <c r="V89" s="251">
        <v>44</v>
      </c>
      <c r="W89" s="253" t="s">
        <v>522</v>
      </c>
      <c r="X89" s="254">
        <v>0.5</v>
      </c>
      <c r="Y89" s="251">
        <v>57</v>
      </c>
      <c r="Z89" s="249" t="s">
        <v>522</v>
      </c>
      <c r="AA89" s="254">
        <v>0.5</v>
      </c>
      <c r="AB89" s="251">
        <v>59</v>
      </c>
      <c r="AC89" s="250" t="s">
        <v>522</v>
      </c>
      <c r="AD89" s="254">
        <v>2</v>
      </c>
      <c r="AE89" s="249">
        <v>1</v>
      </c>
      <c r="AF89" s="249">
        <v>0</v>
      </c>
      <c r="AG89" s="249">
        <v>0.5</v>
      </c>
      <c r="AH89" s="249">
        <v>0.5</v>
      </c>
      <c r="AI89" s="249">
        <v>0.5</v>
      </c>
      <c r="AJ89" s="249">
        <v>0.5</v>
      </c>
      <c r="AK89" s="255">
        <v>3</v>
      </c>
      <c r="AL89" s="250">
        <v>2</v>
      </c>
      <c r="AM89" s="250">
        <v>1</v>
      </c>
      <c r="AN89" s="243">
        <v>0</v>
      </c>
      <c r="AO89" s="256">
        <v>0</v>
      </c>
      <c r="AP89" s="257">
        <v>0</v>
      </c>
      <c r="AQ89" s="257">
        <v>3</v>
      </c>
      <c r="AR89" s="258">
        <v>6</v>
      </c>
      <c r="AS89" s="244">
        <v>0</v>
      </c>
      <c r="AT89" s="244">
        <v>0</v>
      </c>
      <c r="AU89" s="259">
        <v>1</v>
      </c>
      <c r="AV89" s="260">
        <v>1</v>
      </c>
      <c r="AW89" s="259">
        <v>0</v>
      </c>
      <c r="AX89" s="259">
        <v>0</v>
      </c>
      <c r="AY89" s="261">
        <v>0</v>
      </c>
      <c r="AZ89" s="262">
        <v>1</v>
      </c>
      <c r="BA89" s="263">
        <v>7</v>
      </c>
      <c r="BB89" s="244" t="s">
        <v>208</v>
      </c>
      <c r="BC89" s="179" t="s">
        <v>463</v>
      </c>
    </row>
    <row r="90" spans="1:55" x14ac:dyDescent="0.7">
      <c r="A90" s="243">
        <v>84</v>
      </c>
      <c r="B90" s="244">
        <v>8</v>
      </c>
      <c r="C90" s="245" t="s">
        <v>117</v>
      </c>
      <c r="D90" s="244" t="s">
        <v>75</v>
      </c>
      <c r="E90" s="245" t="s">
        <v>306</v>
      </c>
      <c r="F90" s="244" t="s">
        <v>104</v>
      </c>
      <c r="G90" s="244">
        <v>30</v>
      </c>
      <c r="H90" s="244">
        <v>5</v>
      </c>
      <c r="I90" s="246" t="s">
        <v>316</v>
      </c>
      <c r="J90" s="247">
        <v>28535</v>
      </c>
      <c r="K90" s="445">
        <v>0.36556083597823519</v>
      </c>
      <c r="L90" s="248">
        <v>1164556.5900000001</v>
      </c>
      <c r="M90" s="248">
        <v>-14799486.57</v>
      </c>
      <c r="N90" s="248">
        <v>-4692431.91</v>
      </c>
      <c r="O90" s="248">
        <v>-12404217.859999999</v>
      </c>
      <c r="P90" s="446">
        <v>6</v>
      </c>
      <c r="Q90" s="249">
        <v>0</v>
      </c>
      <c r="R90" s="249">
        <v>1</v>
      </c>
      <c r="S90" s="250">
        <v>1</v>
      </c>
      <c r="T90" s="251">
        <v>201</v>
      </c>
      <c r="U90" s="252">
        <v>0</v>
      </c>
      <c r="V90" s="251">
        <v>68</v>
      </c>
      <c r="W90" s="253" t="s">
        <v>523</v>
      </c>
      <c r="X90" s="254">
        <v>0</v>
      </c>
      <c r="Y90" s="251">
        <v>75</v>
      </c>
      <c r="Z90" s="249" t="s">
        <v>523</v>
      </c>
      <c r="AA90" s="254">
        <v>0</v>
      </c>
      <c r="AB90" s="251">
        <v>50</v>
      </c>
      <c r="AC90" s="250" t="s">
        <v>522</v>
      </c>
      <c r="AD90" s="254">
        <v>1</v>
      </c>
      <c r="AE90" s="249">
        <v>0</v>
      </c>
      <c r="AF90" s="249">
        <v>1</v>
      </c>
      <c r="AG90" s="249">
        <v>0</v>
      </c>
      <c r="AH90" s="249">
        <v>0</v>
      </c>
      <c r="AI90" s="249">
        <v>0</v>
      </c>
      <c r="AJ90" s="249">
        <v>0</v>
      </c>
      <c r="AK90" s="255">
        <v>1</v>
      </c>
      <c r="AL90" s="250">
        <v>1</v>
      </c>
      <c r="AM90" s="250">
        <v>1</v>
      </c>
      <c r="AN90" s="243">
        <v>1</v>
      </c>
      <c r="AO90" s="256">
        <v>1</v>
      </c>
      <c r="AP90" s="257">
        <v>2</v>
      </c>
      <c r="AQ90" s="257">
        <v>4</v>
      </c>
      <c r="AR90" s="258">
        <v>6</v>
      </c>
      <c r="AS90" s="244">
        <v>0</v>
      </c>
      <c r="AT90" s="244">
        <v>0</v>
      </c>
      <c r="AU90" s="259">
        <v>0</v>
      </c>
      <c r="AV90" s="260">
        <v>0</v>
      </c>
      <c r="AW90" s="259">
        <v>1</v>
      </c>
      <c r="AX90" s="259">
        <v>0</v>
      </c>
      <c r="AY90" s="261">
        <v>1</v>
      </c>
      <c r="AZ90" s="262">
        <v>1</v>
      </c>
      <c r="BA90" s="263">
        <v>7</v>
      </c>
      <c r="BB90" s="244" t="s">
        <v>208</v>
      </c>
      <c r="BC90" s="179" t="s">
        <v>464</v>
      </c>
    </row>
    <row r="91" spans="1:55" x14ac:dyDescent="0.7">
      <c r="A91" s="243">
        <v>85</v>
      </c>
      <c r="B91" s="244">
        <v>8</v>
      </c>
      <c r="C91" s="245" t="s">
        <v>113</v>
      </c>
      <c r="D91" s="244" t="s">
        <v>28</v>
      </c>
      <c r="E91" s="245" t="s">
        <v>140</v>
      </c>
      <c r="F91" s="244" t="s">
        <v>104</v>
      </c>
      <c r="G91" s="244">
        <v>32</v>
      </c>
      <c r="H91" s="244">
        <v>2</v>
      </c>
      <c r="I91" s="246" t="s">
        <v>320</v>
      </c>
      <c r="J91" s="247">
        <v>11249</v>
      </c>
      <c r="K91" s="445">
        <v>0.14430209013198639</v>
      </c>
      <c r="L91" s="248">
        <v>-7233457.0999999996</v>
      </c>
      <c r="M91" s="248">
        <v>-11161360.960000001</v>
      </c>
      <c r="N91" s="248">
        <v>-4246757.62</v>
      </c>
      <c r="O91" s="248">
        <v>-6613496.5999999996</v>
      </c>
      <c r="P91" s="446">
        <v>7</v>
      </c>
      <c r="Q91" s="249">
        <v>1</v>
      </c>
      <c r="R91" s="249">
        <v>1</v>
      </c>
      <c r="S91" s="250">
        <v>2</v>
      </c>
      <c r="T91" s="251">
        <v>318</v>
      </c>
      <c r="U91" s="252">
        <v>0</v>
      </c>
      <c r="V91" s="251">
        <v>52</v>
      </c>
      <c r="W91" s="253" t="s">
        <v>522</v>
      </c>
      <c r="X91" s="254">
        <v>0.5</v>
      </c>
      <c r="Y91" s="251">
        <v>44</v>
      </c>
      <c r="Z91" s="249" t="s">
        <v>522</v>
      </c>
      <c r="AA91" s="254">
        <v>0.5</v>
      </c>
      <c r="AB91" s="251">
        <v>48</v>
      </c>
      <c r="AC91" s="250" t="s">
        <v>522</v>
      </c>
      <c r="AD91" s="254">
        <v>2</v>
      </c>
      <c r="AE91" s="249">
        <v>0</v>
      </c>
      <c r="AF91" s="249">
        <v>1</v>
      </c>
      <c r="AG91" s="249">
        <v>0</v>
      </c>
      <c r="AH91" s="249">
        <v>0.5</v>
      </c>
      <c r="AI91" s="249">
        <v>0</v>
      </c>
      <c r="AJ91" s="249">
        <v>0</v>
      </c>
      <c r="AK91" s="255">
        <v>1.5</v>
      </c>
      <c r="AL91" s="250">
        <v>1.5</v>
      </c>
      <c r="AM91" s="250">
        <v>1</v>
      </c>
      <c r="AN91" s="243">
        <v>0</v>
      </c>
      <c r="AO91" s="256">
        <v>0</v>
      </c>
      <c r="AP91" s="257">
        <v>0</v>
      </c>
      <c r="AQ91" s="257">
        <v>2.5</v>
      </c>
      <c r="AR91" s="258">
        <v>6.5</v>
      </c>
      <c r="AS91" s="244">
        <v>0</v>
      </c>
      <c r="AT91" s="244">
        <v>0</v>
      </c>
      <c r="AU91" s="259">
        <v>0</v>
      </c>
      <c r="AV91" s="260">
        <v>0</v>
      </c>
      <c r="AW91" s="259">
        <v>0</v>
      </c>
      <c r="AX91" s="259">
        <v>0</v>
      </c>
      <c r="AY91" s="261">
        <v>0</v>
      </c>
      <c r="AZ91" s="262">
        <v>0</v>
      </c>
      <c r="BA91" s="263">
        <v>6.5</v>
      </c>
      <c r="BB91" s="244" t="s">
        <v>208</v>
      </c>
      <c r="BC91" s="179" t="s">
        <v>421</v>
      </c>
    </row>
    <row r="92" spans="1:55" x14ac:dyDescent="0.7">
      <c r="A92" s="243">
        <v>86</v>
      </c>
      <c r="B92" s="244">
        <v>8</v>
      </c>
      <c r="C92" s="245" t="s">
        <v>118</v>
      </c>
      <c r="D92" s="244" t="s">
        <v>83</v>
      </c>
      <c r="E92" s="245" t="s">
        <v>189</v>
      </c>
      <c r="F92" s="244" t="s">
        <v>104</v>
      </c>
      <c r="G92" s="244">
        <v>35</v>
      </c>
      <c r="H92" s="244">
        <v>5</v>
      </c>
      <c r="I92" s="246" t="s">
        <v>316</v>
      </c>
      <c r="J92" s="247">
        <v>24618</v>
      </c>
      <c r="K92" s="445">
        <v>0.58265288671904603</v>
      </c>
      <c r="L92" s="248">
        <v>362398.27</v>
      </c>
      <c r="M92" s="248">
        <v>-7189538.2400000021</v>
      </c>
      <c r="N92" s="248">
        <v>-1856511.65</v>
      </c>
      <c r="O92" s="248">
        <v>-5571865.21</v>
      </c>
      <c r="P92" s="446">
        <v>6</v>
      </c>
      <c r="Q92" s="249">
        <v>1</v>
      </c>
      <c r="R92" s="249">
        <v>0</v>
      </c>
      <c r="S92" s="250">
        <v>1</v>
      </c>
      <c r="T92" s="251">
        <v>265</v>
      </c>
      <c r="U92" s="252">
        <v>0</v>
      </c>
      <c r="V92" s="251">
        <v>33</v>
      </c>
      <c r="W92" s="253" t="s">
        <v>522</v>
      </c>
      <c r="X92" s="254">
        <v>0.5</v>
      </c>
      <c r="Y92" s="251">
        <v>49</v>
      </c>
      <c r="Z92" s="249" t="s">
        <v>522</v>
      </c>
      <c r="AA92" s="254">
        <v>0.5</v>
      </c>
      <c r="AB92" s="251">
        <v>61</v>
      </c>
      <c r="AC92" s="250" t="s">
        <v>523</v>
      </c>
      <c r="AD92" s="254">
        <v>1</v>
      </c>
      <c r="AE92" s="249">
        <v>1</v>
      </c>
      <c r="AF92" s="249">
        <v>1</v>
      </c>
      <c r="AG92" s="249">
        <v>0.5</v>
      </c>
      <c r="AH92" s="249">
        <v>0</v>
      </c>
      <c r="AI92" s="249">
        <v>0</v>
      </c>
      <c r="AJ92" s="249">
        <v>0</v>
      </c>
      <c r="AK92" s="255">
        <v>2.5</v>
      </c>
      <c r="AL92" s="250">
        <v>2</v>
      </c>
      <c r="AM92" s="250">
        <v>1</v>
      </c>
      <c r="AN92" s="243">
        <v>0</v>
      </c>
      <c r="AO92" s="256">
        <v>0</v>
      </c>
      <c r="AP92" s="257">
        <v>0</v>
      </c>
      <c r="AQ92" s="257">
        <v>3</v>
      </c>
      <c r="AR92" s="258">
        <v>5</v>
      </c>
      <c r="AS92" s="244">
        <v>0</v>
      </c>
      <c r="AT92" s="244">
        <v>0</v>
      </c>
      <c r="AU92" s="259">
        <v>0</v>
      </c>
      <c r="AV92" s="260">
        <v>0</v>
      </c>
      <c r="AW92" s="259">
        <v>1</v>
      </c>
      <c r="AX92" s="259">
        <v>0</v>
      </c>
      <c r="AY92" s="261">
        <v>1</v>
      </c>
      <c r="AZ92" s="262">
        <v>1</v>
      </c>
      <c r="BA92" s="263">
        <v>6</v>
      </c>
      <c r="BB92" s="244" t="s">
        <v>208</v>
      </c>
      <c r="BC92" s="179" t="s">
        <v>471</v>
      </c>
    </row>
    <row r="93" spans="1:55" x14ac:dyDescent="0.7">
      <c r="A93" s="243">
        <v>87</v>
      </c>
      <c r="B93" s="244">
        <v>8</v>
      </c>
      <c r="C93" s="245" t="s">
        <v>116</v>
      </c>
      <c r="D93" s="244" t="s">
        <v>67</v>
      </c>
      <c r="E93" s="245" t="s">
        <v>174</v>
      </c>
      <c r="F93" s="244" t="s">
        <v>104</v>
      </c>
      <c r="G93" s="244">
        <v>30</v>
      </c>
      <c r="H93" s="244">
        <v>2</v>
      </c>
      <c r="I93" s="246" t="s">
        <v>320</v>
      </c>
      <c r="J93" s="247">
        <v>11895</v>
      </c>
      <c r="K93" s="445">
        <v>0.32769349155036159</v>
      </c>
      <c r="L93" s="248">
        <v>-6288491.8700000001</v>
      </c>
      <c r="M93" s="248">
        <v>-14244515.870000003</v>
      </c>
      <c r="N93" s="248">
        <v>-5600555.7800000003</v>
      </c>
      <c r="O93" s="248">
        <v>-5128013.08</v>
      </c>
      <c r="P93" s="446">
        <v>7</v>
      </c>
      <c r="Q93" s="249">
        <v>0</v>
      </c>
      <c r="R93" s="249">
        <v>1</v>
      </c>
      <c r="S93" s="250">
        <v>1</v>
      </c>
      <c r="T93" s="251">
        <v>504</v>
      </c>
      <c r="U93" s="252">
        <v>0</v>
      </c>
      <c r="V93" s="251">
        <v>57</v>
      </c>
      <c r="W93" s="253" t="s">
        <v>522</v>
      </c>
      <c r="X93" s="254">
        <v>0.5</v>
      </c>
      <c r="Y93" s="251">
        <v>106</v>
      </c>
      <c r="Z93" s="249" t="s">
        <v>523</v>
      </c>
      <c r="AA93" s="254">
        <v>0</v>
      </c>
      <c r="AB93" s="251">
        <v>85</v>
      </c>
      <c r="AC93" s="250" t="s">
        <v>523</v>
      </c>
      <c r="AD93" s="254">
        <v>0.5</v>
      </c>
      <c r="AE93" s="249">
        <v>1</v>
      </c>
      <c r="AF93" s="249">
        <v>1</v>
      </c>
      <c r="AG93" s="249">
        <v>0</v>
      </c>
      <c r="AH93" s="249">
        <v>0.5</v>
      </c>
      <c r="AI93" s="249">
        <v>0</v>
      </c>
      <c r="AJ93" s="249">
        <v>0</v>
      </c>
      <c r="AK93" s="255">
        <v>2.5</v>
      </c>
      <c r="AL93" s="250">
        <v>2</v>
      </c>
      <c r="AM93" s="250">
        <v>1</v>
      </c>
      <c r="AN93" s="243">
        <v>0</v>
      </c>
      <c r="AO93" s="256">
        <v>1</v>
      </c>
      <c r="AP93" s="257">
        <v>1</v>
      </c>
      <c r="AQ93" s="257">
        <v>4</v>
      </c>
      <c r="AR93" s="258">
        <v>5.5</v>
      </c>
      <c r="AS93" s="244">
        <v>0</v>
      </c>
      <c r="AT93" s="244">
        <v>0</v>
      </c>
      <c r="AU93" s="259">
        <v>0</v>
      </c>
      <c r="AV93" s="260">
        <v>0</v>
      </c>
      <c r="AW93" s="259">
        <v>0</v>
      </c>
      <c r="AX93" s="259">
        <v>0</v>
      </c>
      <c r="AY93" s="261">
        <v>0</v>
      </c>
      <c r="AZ93" s="262">
        <v>0</v>
      </c>
      <c r="BA93" s="263">
        <v>5.5</v>
      </c>
      <c r="BB93" s="244" t="s">
        <v>208</v>
      </c>
      <c r="BC93" s="179" t="s">
        <v>457</v>
      </c>
    </row>
    <row r="94" spans="1:55" x14ac:dyDescent="0.7">
      <c r="A94" s="243">
        <v>88</v>
      </c>
      <c r="B94" s="244">
        <v>8</v>
      </c>
      <c r="C94" s="245" t="s">
        <v>114</v>
      </c>
      <c r="D94" s="244" t="s">
        <v>33</v>
      </c>
      <c r="E94" s="245" t="s">
        <v>145</v>
      </c>
      <c r="F94" s="244" t="s">
        <v>104</v>
      </c>
      <c r="G94" s="244">
        <v>20</v>
      </c>
      <c r="H94" s="244">
        <v>2</v>
      </c>
      <c r="I94" s="246" t="s">
        <v>320</v>
      </c>
      <c r="J94" s="247">
        <v>8712</v>
      </c>
      <c r="K94" s="445">
        <v>9.5186591172735091E-2</v>
      </c>
      <c r="L94" s="248">
        <v>-8290092.8300000001</v>
      </c>
      <c r="M94" s="248">
        <v>-13200758.67</v>
      </c>
      <c r="N94" s="248">
        <v>-3375882.67</v>
      </c>
      <c r="O94" s="248">
        <v>-7365529.8899999997</v>
      </c>
      <c r="P94" s="446">
        <v>7</v>
      </c>
      <c r="Q94" s="249">
        <v>0</v>
      </c>
      <c r="R94" s="249">
        <v>1</v>
      </c>
      <c r="S94" s="250">
        <v>1</v>
      </c>
      <c r="T94" s="251">
        <v>303</v>
      </c>
      <c r="U94" s="252">
        <v>0</v>
      </c>
      <c r="V94" s="251">
        <v>28</v>
      </c>
      <c r="W94" s="253" t="s">
        <v>522</v>
      </c>
      <c r="X94" s="254">
        <v>0.5</v>
      </c>
      <c r="Y94" s="251">
        <v>46</v>
      </c>
      <c r="Z94" s="249" t="s">
        <v>522</v>
      </c>
      <c r="AA94" s="254">
        <v>0.5</v>
      </c>
      <c r="AB94" s="251">
        <v>65</v>
      </c>
      <c r="AC94" s="250" t="s">
        <v>523</v>
      </c>
      <c r="AD94" s="254">
        <v>1</v>
      </c>
      <c r="AE94" s="249">
        <v>0</v>
      </c>
      <c r="AF94" s="249">
        <v>1</v>
      </c>
      <c r="AG94" s="249">
        <v>0</v>
      </c>
      <c r="AH94" s="249">
        <v>0</v>
      </c>
      <c r="AI94" s="249">
        <v>0</v>
      </c>
      <c r="AJ94" s="249">
        <v>0</v>
      </c>
      <c r="AK94" s="255">
        <v>1</v>
      </c>
      <c r="AL94" s="250">
        <v>1</v>
      </c>
      <c r="AM94" s="250">
        <v>1</v>
      </c>
      <c r="AN94" s="243">
        <v>0</v>
      </c>
      <c r="AO94" s="256">
        <v>1</v>
      </c>
      <c r="AP94" s="257">
        <v>1</v>
      </c>
      <c r="AQ94" s="257">
        <v>3</v>
      </c>
      <c r="AR94" s="258">
        <v>5</v>
      </c>
      <c r="AS94" s="244">
        <v>0</v>
      </c>
      <c r="AT94" s="244">
        <v>0</v>
      </c>
      <c r="AU94" s="259">
        <v>0</v>
      </c>
      <c r="AV94" s="260">
        <v>0</v>
      </c>
      <c r="AW94" s="259">
        <v>0</v>
      </c>
      <c r="AX94" s="259">
        <v>0</v>
      </c>
      <c r="AY94" s="261">
        <v>0</v>
      </c>
      <c r="AZ94" s="262">
        <v>0</v>
      </c>
      <c r="BA94" s="263">
        <v>5</v>
      </c>
      <c r="BB94" s="244" t="s">
        <v>208</v>
      </c>
      <c r="BC94" s="179" t="s">
        <v>425</v>
      </c>
    </row>
    <row r="95" spans="1:55" x14ac:dyDescent="0.7">
      <c r="A95" s="677"/>
      <c r="B95" s="678"/>
      <c r="C95" s="679"/>
      <c r="D95" s="678"/>
      <c r="E95" s="679"/>
      <c r="F95" s="678"/>
      <c r="G95" s="678"/>
      <c r="H95" s="678"/>
      <c r="I95" s="680"/>
      <c r="J95" s="681"/>
      <c r="K95" s="682"/>
      <c r="L95" s="248"/>
      <c r="M95" s="683"/>
      <c r="N95" s="248"/>
      <c r="O95" s="683"/>
      <c r="P95" s="684"/>
      <c r="Q95" s="685"/>
      <c r="R95" s="686"/>
      <c r="S95" s="687"/>
      <c r="T95" s="688"/>
      <c r="U95" s="689"/>
      <c r="V95" s="690"/>
      <c r="W95" s="691"/>
      <c r="X95" s="254"/>
      <c r="Y95" s="690"/>
      <c r="Z95" s="692"/>
      <c r="AA95" s="254"/>
      <c r="AB95" s="690"/>
      <c r="AC95" s="693"/>
      <c r="AD95" s="694"/>
      <c r="AE95" s="685"/>
      <c r="AF95" s="692"/>
      <c r="AG95" s="692"/>
      <c r="AH95" s="692"/>
      <c r="AI95" s="692"/>
      <c r="AJ95" s="692"/>
      <c r="AK95" s="695"/>
      <c r="AL95" s="687"/>
      <c r="AM95" s="693"/>
      <c r="AN95" s="696"/>
      <c r="AO95" s="697"/>
      <c r="AP95" s="698"/>
      <c r="AQ95" s="699"/>
      <c r="AR95" s="700"/>
      <c r="AS95" s="701"/>
      <c r="AT95" s="701"/>
      <c r="AU95" s="702"/>
      <c r="AV95" s="703"/>
      <c r="AW95" s="702"/>
      <c r="AX95" s="702"/>
      <c r="AY95" s="704"/>
      <c r="AZ95" s="705"/>
      <c r="BA95" s="706"/>
      <c r="BB95" s="678"/>
      <c r="BC95" s="179"/>
    </row>
    <row r="96" spans="1:55" x14ac:dyDescent="0.25">
      <c r="A96" s="190"/>
      <c r="J96" s="265">
        <v>4080432</v>
      </c>
      <c r="K96" s="266"/>
      <c r="L96" s="267">
        <v>4404335345.0300026</v>
      </c>
      <c r="M96" s="268">
        <v>-666780630.08999968</v>
      </c>
      <c r="N96" s="267">
        <v>1409000136.55</v>
      </c>
      <c r="O96" s="268">
        <v>543267978.46999979</v>
      </c>
      <c r="P96" s="269"/>
      <c r="Q96" s="270">
        <v>55</v>
      </c>
      <c r="R96" s="271">
        <v>58</v>
      </c>
      <c r="S96" s="272"/>
      <c r="T96" s="273"/>
      <c r="U96" s="274">
        <v>35</v>
      </c>
      <c r="V96" s="275"/>
      <c r="W96" s="275">
        <v>64</v>
      </c>
      <c r="X96" s="276">
        <v>64</v>
      </c>
      <c r="Y96" s="275"/>
      <c r="Z96" s="275">
        <v>61</v>
      </c>
      <c r="AA96" s="276">
        <v>60</v>
      </c>
      <c r="AB96" s="275"/>
      <c r="AC96" s="275">
        <v>67</v>
      </c>
      <c r="AD96" s="277"/>
      <c r="AE96" s="270">
        <v>74</v>
      </c>
      <c r="AF96" s="269">
        <v>86</v>
      </c>
      <c r="AG96" s="269">
        <v>57</v>
      </c>
      <c r="AH96" s="269">
        <v>59</v>
      </c>
      <c r="AI96" s="269">
        <v>30</v>
      </c>
      <c r="AJ96" s="269">
        <v>26</v>
      </c>
      <c r="AK96" s="269"/>
      <c r="AL96" s="277">
        <v>80</v>
      </c>
      <c r="AM96" s="275">
        <v>87</v>
      </c>
      <c r="AN96" s="277">
        <v>0</v>
      </c>
      <c r="AO96" s="269">
        <v>75</v>
      </c>
      <c r="AP96" s="271"/>
      <c r="AQ96" s="278"/>
      <c r="AR96" s="269"/>
      <c r="AS96" s="269">
        <v>43</v>
      </c>
      <c r="AT96" s="269">
        <v>34</v>
      </c>
      <c r="AU96" s="269">
        <v>54</v>
      </c>
      <c r="AV96" s="278">
        <v>131</v>
      </c>
      <c r="AW96" s="269">
        <v>66</v>
      </c>
      <c r="AX96" s="269">
        <v>28</v>
      </c>
      <c r="AY96" s="279"/>
      <c r="AZ96" s="280"/>
      <c r="BA96" s="281"/>
    </row>
    <row r="97" spans="1:55" x14ac:dyDescent="0.7">
      <c r="A97" s="190"/>
      <c r="J97" s="282"/>
      <c r="K97" s="283"/>
      <c r="L97" s="284"/>
      <c r="M97" s="285"/>
      <c r="N97" s="285"/>
      <c r="O97" s="285"/>
      <c r="P97" s="190"/>
      <c r="Q97" s="286"/>
      <c r="R97" s="286"/>
      <c r="S97" s="287"/>
      <c r="T97" s="288"/>
      <c r="U97" s="287"/>
      <c r="V97" s="287"/>
      <c r="W97" s="287"/>
      <c r="X97" s="287"/>
      <c r="Y97" s="289"/>
      <c r="Z97" s="290"/>
      <c r="AA97" s="289"/>
      <c r="AB97" s="287"/>
      <c r="AC97" s="287"/>
      <c r="AD97" s="287"/>
      <c r="AE97" s="286"/>
      <c r="AF97" s="286"/>
      <c r="AG97" s="286"/>
      <c r="AH97" s="286"/>
      <c r="AI97" s="286"/>
      <c r="AJ97" s="286"/>
      <c r="AK97" s="291"/>
      <c r="AL97" s="287"/>
      <c r="AM97" s="287"/>
      <c r="AN97" s="292"/>
      <c r="AO97" s="288"/>
      <c r="AP97" s="289"/>
      <c r="AQ97" s="293"/>
      <c r="AR97" s="289"/>
      <c r="AS97" s="286"/>
      <c r="AT97" s="294"/>
      <c r="AU97" s="286"/>
      <c r="AV97" s="293"/>
      <c r="AW97" s="286"/>
      <c r="AX97" s="286"/>
      <c r="AY97" s="294"/>
      <c r="AZ97" s="295"/>
      <c r="BA97" s="296"/>
      <c r="BB97" s="190"/>
    </row>
    <row r="98" spans="1:55" x14ac:dyDescent="0.25">
      <c r="A98" s="190"/>
      <c r="L98" s="297"/>
      <c r="M98" s="297"/>
      <c r="N98" s="297"/>
      <c r="O98" s="297" t="s">
        <v>296</v>
      </c>
      <c r="P98" s="190">
        <f>COUNTIF($P$7:$P$94,0)</f>
        <v>11</v>
      </c>
      <c r="Q98" s="289"/>
      <c r="R98" s="289"/>
      <c r="S98" s="287"/>
      <c r="T98" s="288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9"/>
      <c r="AF98" s="289"/>
      <c r="AG98" s="298"/>
      <c r="AH98" s="289"/>
      <c r="AI98" s="289"/>
      <c r="AJ98" s="289"/>
      <c r="AK98" s="291"/>
      <c r="AL98" s="287"/>
      <c r="AM98" s="287"/>
      <c r="AN98" s="299"/>
      <c r="AO98" s="300"/>
      <c r="AP98" s="289"/>
      <c r="AQ98" s="293"/>
      <c r="AR98" s="289"/>
      <c r="AS98" s="289"/>
      <c r="AT98" s="294"/>
      <c r="AU98" s="289"/>
      <c r="AV98" s="293"/>
      <c r="AW98" s="289"/>
      <c r="AX98" s="289"/>
      <c r="AY98" s="716"/>
      <c r="AZ98" s="721" t="s">
        <v>282</v>
      </c>
      <c r="BA98" s="721"/>
      <c r="BB98" s="302">
        <f>COUNTIF($BB$7:$BB$94,"A")</f>
        <v>19</v>
      </c>
      <c r="BC98" s="303">
        <f t="shared" ref="BC98:BC103" si="0">SUM(BB98/$BB$103)</f>
        <v>0.21590909090909091</v>
      </c>
    </row>
    <row r="99" spans="1:55" x14ac:dyDescent="0.25">
      <c r="A99" s="190"/>
      <c r="O99" s="297" t="s">
        <v>297</v>
      </c>
      <c r="P99" s="190">
        <f>COUNTIF($P$7:$P$94,1)</f>
        <v>22</v>
      </c>
      <c r="AY99" s="717"/>
      <c r="AZ99" s="722" t="s">
        <v>283</v>
      </c>
      <c r="BA99" s="722"/>
      <c r="BB99" s="305">
        <f>COUNTIF($BB$7:$BB$94,"B")</f>
        <v>19</v>
      </c>
      <c r="BC99" s="306">
        <f t="shared" si="0"/>
        <v>0.21590909090909091</v>
      </c>
    </row>
    <row r="100" spans="1:55" x14ac:dyDescent="0.25">
      <c r="A100" s="190"/>
      <c r="O100" s="297" t="s">
        <v>298</v>
      </c>
      <c r="P100" s="190">
        <f>COUNTIF($P$7:$P$94,2)</f>
        <v>9</v>
      </c>
      <c r="AY100" s="718"/>
      <c r="AZ100" s="723" t="s">
        <v>284</v>
      </c>
      <c r="BA100" s="723"/>
      <c r="BB100" s="308">
        <f>COUNTIF($BB$7:$BB$94,"C")</f>
        <v>26</v>
      </c>
      <c r="BC100" s="309">
        <f t="shared" si="0"/>
        <v>0.29545454545454547</v>
      </c>
    </row>
    <row r="101" spans="1:55" x14ac:dyDescent="0.25">
      <c r="A101" s="190"/>
      <c r="O101" s="297" t="s">
        <v>299</v>
      </c>
      <c r="P101" s="190">
        <f>COUNTIF($P$7:$P$94,3)</f>
        <v>13</v>
      </c>
      <c r="AY101" s="719"/>
      <c r="AZ101" s="724" t="s">
        <v>285</v>
      </c>
      <c r="BA101" s="724"/>
      <c r="BB101" s="311">
        <f>COUNTIF($BB$7:$BB$94,"D")</f>
        <v>16</v>
      </c>
      <c r="BC101" s="312">
        <f t="shared" si="0"/>
        <v>0.18181818181818182</v>
      </c>
    </row>
    <row r="102" spans="1:55" x14ac:dyDescent="0.25">
      <c r="A102" s="190"/>
      <c r="O102" s="297" t="s">
        <v>300</v>
      </c>
      <c r="P102" s="190">
        <f>COUNTIF($P$7:$P$94,4)</f>
        <v>4</v>
      </c>
      <c r="AY102" s="720"/>
      <c r="AZ102" s="725" t="s">
        <v>286</v>
      </c>
      <c r="BA102" s="725"/>
      <c r="BB102" s="314">
        <f>COUNTIF($BB$7:$BB$94,"F")</f>
        <v>8</v>
      </c>
      <c r="BC102" s="315">
        <f t="shared" si="0"/>
        <v>9.0909090909090912E-2</v>
      </c>
    </row>
    <row r="103" spans="1:55" x14ac:dyDescent="0.25">
      <c r="A103" s="190"/>
      <c r="O103" s="297" t="s">
        <v>301</v>
      </c>
      <c r="P103" s="190">
        <f>COUNTIF($P$7:$P$94,5)</f>
        <v>9</v>
      </c>
      <c r="AZ103" s="726"/>
      <c r="BA103" s="727" t="s">
        <v>214</v>
      </c>
      <c r="BB103" s="714">
        <f>SUM(BB98:BB102)</f>
        <v>88</v>
      </c>
      <c r="BC103" s="715">
        <f t="shared" si="0"/>
        <v>1</v>
      </c>
    </row>
    <row r="104" spans="1:55" x14ac:dyDescent="0.25">
      <c r="A104" s="190"/>
      <c r="O104" s="297" t="s">
        <v>302</v>
      </c>
      <c r="P104" s="190">
        <f>COUNTIF($P$7:$P$94,6)</f>
        <v>5</v>
      </c>
      <c r="AZ104" s="295"/>
      <c r="BA104" s="296"/>
    </row>
    <row r="105" spans="1:55" x14ac:dyDescent="0.25">
      <c r="A105" s="190"/>
      <c r="O105" s="297" t="s">
        <v>303</v>
      </c>
      <c r="P105" s="190">
        <f>COUNTIF($P$7:$P$94,7)</f>
        <v>15</v>
      </c>
      <c r="AZ105" s="295"/>
      <c r="BA105" s="296"/>
    </row>
    <row r="106" spans="1:55" x14ac:dyDescent="0.25">
      <c r="A106" s="190"/>
      <c r="P106" s="93">
        <f>SUM(P98:P105)</f>
        <v>88</v>
      </c>
      <c r="AZ106" s="295" t="s">
        <v>103</v>
      </c>
      <c r="BA106" s="296">
        <v>116</v>
      </c>
    </row>
    <row r="107" spans="1:55" x14ac:dyDescent="0.25">
      <c r="A107" s="190"/>
      <c r="AZ107" s="295" t="s">
        <v>206</v>
      </c>
      <c r="BA107" s="296">
        <v>240</v>
      </c>
    </row>
    <row r="108" spans="1:55" x14ac:dyDescent="0.25">
      <c r="A108" s="190"/>
      <c r="AZ108" s="295" t="s">
        <v>207</v>
      </c>
      <c r="BA108" s="296">
        <v>289</v>
      </c>
    </row>
    <row r="109" spans="1:55" x14ac:dyDescent="0.25">
      <c r="A109" s="190"/>
      <c r="AZ109" s="295" t="s">
        <v>209</v>
      </c>
      <c r="BA109" s="296">
        <v>185</v>
      </c>
    </row>
    <row r="110" spans="1:55" x14ac:dyDescent="0.25">
      <c r="A110" s="190"/>
      <c r="AZ110" s="295" t="s">
        <v>208</v>
      </c>
      <c r="BA110" s="296">
        <v>67</v>
      </c>
    </row>
    <row r="111" spans="1:55" x14ac:dyDescent="0.25">
      <c r="AZ111" s="295"/>
      <c r="BA111" s="296"/>
    </row>
    <row r="112" spans="1:55" x14ac:dyDescent="0.25">
      <c r="AZ112" s="295"/>
      <c r="BA112" s="296"/>
    </row>
    <row r="113" spans="1:55" x14ac:dyDescent="0.25">
      <c r="AA113" s="317"/>
      <c r="AG113" s="318"/>
      <c r="AH113" s="318"/>
      <c r="AI113" s="318"/>
      <c r="AJ113" s="318"/>
      <c r="AZ113" s="295"/>
      <c r="BA113" s="296"/>
    </row>
    <row r="114" spans="1:55" s="187" customFormat="1" x14ac:dyDescent="0.25">
      <c r="A114" s="90"/>
      <c r="B114" s="93"/>
      <c r="C114" s="90"/>
      <c r="D114" s="93"/>
      <c r="E114" s="90"/>
      <c r="F114" s="93"/>
      <c r="G114" s="93"/>
      <c r="H114" s="93"/>
      <c r="I114" s="179"/>
      <c r="J114" s="179"/>
      <c r="K114" s="93"/>
      <c r="L114" s="179"/>
      <c r="M114" s="179"/>
      <c r="N114" s="179"/>
      <c r="O114" s="179"/>
      <c r="P114" s="179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1"/>
      <c r="AL114" s="180"/>
      <c r="AM114" s="180"/>
      <c r="AN114" s="182"/>
      <c r="AO114" s="183"/>
      <c r="AP114" s="180"/>
      <c r="AQ114" s="180"/>
      <c r="AR114" s="184"/>
      <c r="AS114" s="180"/>
      <c r="AT114" s="180"/>
      <c r="AU114" s="180"/>
      <c r="AV114" s="181"/>
      <c r="AW114" s="180"/>
      <c r="AX114" s="180"/>
      <c r="AY114" s="180"/>
      <c r="AZ114" s="295"/>
      <c r="BA114" s="296"/>
      <c r="BC114" s="188"/>
    </row>
    <row r="115" spans="1:55" s="187" customFormat="1" x14ac:dyDescent="0.25">
      <c r="A115" s="90"/>
      <c r="B115" s="93"/>
      <c r="C115" s="90"/>
      <c r="D115" s="93"/>
      <c r="E115" s="90"/>
      <c r="F115" s="93"/>
      <c r="G115" s="93"/>
      <c r="H115" s="93"/>
      <c r="I115" s="179"/>
      <c r="J115" s="179"/>
      <c r="K115" s="93"/>
      <c r="L115" s="179"/>
      <c r="M115" s="179"/>
      <c r="N115" s="179"/>
      <c r="O115" s="179"/>
      <c r="P115" s="179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1"/>
      <c r="AL115" s="180"/>
      <c r="AM115" s="180"/>
      <c r="AN115" s="182"/>
      <c r="AO115" s="183"/>
      <c r="AP115" s="180"/>
      <c r="AQ115" s="180"/>
      <c r="AR115" s="184"/>
      <c r="AS115" s="180"/>
      <c r="AT115" s="180"/>
      <c r="AU115" s="180"/>
      <c r="AV115" s="181"/>
      <c r="AW115" s="180"/>
      <c r="AX115" s="180"/>
      <c r="AY115" s="180"/>
      <c r="AZ115" s="295"/>
      <c r="BA115" s="296"/>
      <c r="BC115" s="188"/>
    </row>
    <row r="116" spans="1:55" s="187" customFormat="1" x14ac:dyDescent="0.25">
      <c r="A116" s="90"/>
      <c r="B116" s="93"/>
      <c r="C116" s="90"/>
      <c r="D116" s="93"/>
      <c r="E116" s="90"/>
      <c r="F116" s="93"/>
      <c r="G116" s="93"/>
      <c r="H116" s="93"/>
      <c r="I116" s="179"/>
      <c r="J116" s="179"/>
      <c r="K116" s="93"/>
      <c r="L116" s="179"/>
      <c r="M116" s="179"/>
      <c r="N116" s="179"/>
      <c r="O116" s="179"/>
      <c r="P116" s="179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1"/>
      <c r="AL116" s="180"/>
      <c r="AM116" s="180"/>
      <c r="AN116" s="182"/>
      <c r="AO116" s="183"/>
      <c r="AP116" s="180"/>
      <c r="AQ116" s="180"/>
      <c r="AR116" s="184"/>
      <c r="AS116" s="180"/>
      <c r="AT116" s="180"/>
      <c r="AU116" s="180"/>
      <c r="AV116" s="181"/>
      <c r="AW116" s="180"/>
      <c r="AX116" s="180"/>
      <c r="AY116" s="180"/>
      <c r="AZ116" s="295"/>
      <c r="BA116" s="296"/>
      <c r="BC116" s="188"/>
    </row>
    <row r="117" spans="1:55" s="187" customFormat="1" x14ac:dyDescent="0.25">
      <c r="A117" s="90"/>
      <c r="B117" s="93"/>
      <c r="C117" s="90"/>
      <c r="D117" s="93"/>
      <c r="E117" s="90"/>
      <c r="F117" s="93"/>
      <c r="G117" s="93"/>
      <c r="H117" s="93"/>
      <c r="I117" s="179"/>
      <c r="J117" s="179"/>
      <c r="K117" s="93"/>
      <c r="L117" s="179"/>
      <c r="M117" s="179"/>
      <c r="N117" s="179"/>
      <c r="O117" s="179"/>
      <c r="P117" s="179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1"/>
      <c r="AL117" s="180"/>
      <c r="AM117" s="180"/>
      <c r="AN117" s="182"/>
      <c r="AO117" s="183"/>
      <c r="AP117" s="180"/>
      <c r="AQ117" s="180"/>
      <c r="AR117" s="184"/>
      <c r="AS117" s="180"/>
      <c r="AT117" s="180"/>
      <c r="AU117" s="180"/>
      <c r="AV117" s="181"/>
      <c r="AW117" s="180"/>
      <c r="AX117" s="180"/>
      <c r="AY117" s="180"/>
      <c r="AZ117" s="295"/>
      <c r="BA117" s="296"/>
      <c r="BC117" s="188"/>
    </row>
    <row r="118" spans="1:55" s="187" customFormat="1" x14ac:dyDescent="0.25">
      <c r="A118" s="90"/>
      <c r="B118" s="93"/>
      <c r="C118" s="90"/>
      <c r="D118" s="93"/>
      <c r="E118" s="90"/>
      <c r="F118" s="93"/>
      <c r="G118" s="93"/>
      <c r="H118" s="93"/>
      <c r="I118" s="179"/>
      <c r="J118" s="179"/>
      <c r="K118" s="93"/>
      <c r="L118" s="179"/>
      <c r="M118" s="179"/>
      <c r="N118" s="179"/>
      <c r="O118" s="179"/>
      <c r="P118" s="179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1"/>
      <c r="AL118" s="180"/>
      <c r="AM118" s="180"/>
      <c r="AN118" s="182"/>
      <c r="AO118" s="183"/>
      <c r="AP118" s="180"/>
      <c r="AQ118" s="180"/>
      <c r="AR118" s="184"/>
      <c r="AS118" s="180"/>
      <c r="AT118" s="180"/>
      <c r="AU118" s="180"/>
      <c r="AV118" s="181"/>
      <c r="AW118" s="180"/>
      <c r="AX118" s="180"/>
      <c r="AY118" s="180"/>
      <c r="AZ118" s="295"/>
      <c r="BA118" s="296"/>
      <c r="BC118" s="188"/>
    </row>
    <row r="119" spans="1:55" s="187" customFormat="1" x14ac:dyDescent="0.25">
      <c r="A119" s="90"/>
      <c r="B119" s="93"/>
      <c r="C119" s="90"/>
      <c r="D119" s="93"/>
      <c r="E119" s="90"/>
      <c r="F119" s="93"/>
      <c r="G119" s="93"/>
      <c r="H119" s="93"/>
      <c r="I119" s="179"/>
      <c r="J119" s="179"/>
      <c r="K119" s="93"/>
      <c r="L119" s="179"/>
      <c r="M119" s="179"/>
      <c r="N119" s="179"/>
      <c r="O119" s="179"/>
      <c r="P119" s="179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1"/>
      <c r="AL119" s="180"/>
      <c r="AM119" s="180"/>
      <c r="AN119" s="182"/>
      <c r="AO119" s="183"/>
      <c r="AP119" s="180"/>
      <c r="AQ119" s="180"/>
      <c r="AR119" s="184"/>
      <c r="AS119" s="180"/>
      <c r="AT119" s="180"/>
      <c r="AU119" s="180"/>
      <c r="AV119" s="181"/>
      <c r="AW119" s="180"/>
      <c r="AX119" s="180"/>
      <c r="AY119" s="180"/>
      <c r="AZ119" s="295"/>
      <c r="BA119" s="296"/>
      <c r="BC119" s="188"/>
    </row>
    <row r="120" spans="1:55" s="187" customFormat="1" x14ac:dyDescent="0.25">
      <c r="A120" s="90"/>
      <c r="B120" s="93"/>
      <c r="C120" s="90"/>
      <c r="D120" s="93"/>
      <c r="E120" s="90"/>
      <c r="F120" s="93"/>
      <c r="G120" s="93"/>
      <c r="H120" s="93"/>
      <c r="I120" s="179"/>
      <c r="J120" s="179"/>
      <c r="K120" s="93"/>
      <c r="L120" s="179"/>
      <c r="M120" s="179"/>
      <c r="N120" s="179"/>
      <c r="O120" s="179"/>
      <c r="P120" s="179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1"/>
      <c r="AL120" s="180"/>
      <c r="AM120" s="180"/>
      <c r="AN120" s="182"/>
      <c r="AO120" s="183"/>
      <c r="AP120" s="180"/>
      <c r="AQ120" s="180"/>
      <c r="AR120" s="184"/>
      <c r="AS120" s="180"/>
      <c r="AT120" s="180"/>
      <c r="AU120" s="180"/>
      <c r="AV120" s="181"/>
      <c r="AW120" s="180"/>
      <c r="AX120" s="180"/>
      <c r="AY120" s="180"/>
      <c r="AZ120" s="295"/>
      <c r="BA120" s="296"/>
      <c r="BC120" s="188"/>
    </row>
    <row r="121" spans="1:55" s="187" customFormat="1" x14ac:dyDescent="0.25">
      <c r="A121" s="90"/>
      <c r="B121" s="93"/>
      <c r="C121" s="90"/>
      <c r="D121" s="93"/>
      <c r="E121" s="90"/>
      <c r="F121" s="93"/>
      <c r="G121" s="93"/>
      <c r="H121" s="93"/>
      <c r="I121" s="179"/>
      <c r="J121" s="179"/>
      <c r="K121" s="93"/>
      <c r="L121" s="179"/>
      <c r="M121" s="179"/>
      <c r="N121" s="179"/>
      <c r="O121" s="179"/>
      <c r="P121" s="179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1"/>
      <c r="AL121" s="180"/>
      <c r="AM121" s="180"/>
      <c r="AN121" s="182"/>
      <c r="AO121" s="183"/>
      <c r="AP121" s="180"/>
      <c r="AQ121" s="180"/>
      <c r="AR121" s="184"/>
      <c r="AS121" s="180"/>
      <c r="AT121" s="180"/>
      <c r="AU121" s="180"/>
      <c r="AV121" s="181"/>
      <c r="AW121" s="180"/>
      <c r="AX121" s="180"/>
      <c r="AY121" s="180"/>
      <c r="AZ121" s="295"/>
      <c r="BA121" s="296"/>
      <c r="BC121" s="188"/>
    </row>
    <row r="122" spans="1:55" s="187" customFormat="1" x14ac:dyDescent="0.25">
      <c r="A122" s="90"/>
      <c r="B122" s="93"/>
      <c r="C122" s="90"/>
      <c r="D122" s="93"/>
      <c r="E122" s="90"/>
      <c r="F122" s="93"/>
      <c r="G122" s="93"/>
      <c r="H122" s="93"/>
      <c r="I122" s="179"/>
      <c r="J122" s="179"/>
      <c r="K122" s="93"/>
      <c r="L122" s="179"/>
      <c r="M122" s="179"/>
      <c r="N122" s="179"/>
      <c r="O122" s="179"/>
      <c r="P122" s="179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1"/>
      <c r="AL122" s="180"/>
      <c r="AM122" s="180"/>
      <c r="AN122" s="182"/>
      <c r="AO122" s="183"/>
      <c r="AP122" s="180"/>
      <c r="AQ122" s="180"/>
      <c r="AR122" s="184"/>
      <c r="AS122" s="180"/>
      <c r="AT122" s="180"/>
      <c r="AU122" s="180"/>
      <c r="AV122" s="181"/>
      <c r="AW122" s="180"/>
      <c r="AX122" s="180"/>
      <c r="AY122" s="180"/>
      <c r="AZ122" s="295"/>
      <c r="BA122" s="296"/>
      <c r="BC122" s="188"/>
    </row>
    <row r="123" spans="1:55" s="187" customFormat="1" x14ac:dyDescent="0.25">
      <c r="A123" s="90"/>
      <c r="B123" s="93"/>
      <c r="C123" s="90"/>
      <c r="D123" s="93"/>
      <c r="E123" s="90"/>
      <c r="F123" s="93"/>
      <c r="G123" s="93"/>
      <c r="H123" s="93"/>
      <c r="I123" s="179"/>
      <c r="J123" s="179"/>
      <c r="K123" s="93"/>
      <c r="L123" s="179"/>
      <c r="M123" s="179"/>
      <c r="N123" s="179"/>
      <c r="O123" s="179"/>
      <c r="P123" s="179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1"/>
      <c r="AL123" s="180"/>
      <c r="AM123" s="180"/>
      <c r="AN123" s="182"/>
      <c r="AO123" s="183"/>
      <c r="AP123" s="180"/>
      <c r="AQ123" s="180"/>
      <c r="AR123" s="184"/>
      <c r="AS123" s="180"/>
      <c r="AT123" s="180"/>
      <c r="AU123" s="180"/>
      <c r="AV123" s="181"/>
      <c r="AW123" s="180"/>
      <c r="AX123" s="180"/>
      <c r="AY123" s="180"/>
      <c r="AZ123" s="295"/>
      <c r="BA123" s="296"/>
      <c r="BC123" s="188"/>
    </row>
    <row r="124" spans="1:55" s="187" customFormat="1" x14ac:dyDescent="0.25">
      <c r="A124" s="90"/>
      <c r="B124" s="93"/>
      <c r="C124" s="90"/>
      <c r="D124" s="93"/>
      <c r="E124" s="90"/>
      <c r="F124" s="93"/>
      <c r="G124" s="93"/>
      <c r="H124" s="93"/>
      <c r="I124" s="179"/>
      <c r="J124" s="179"/>
      <c r="K124" s="93"/>
      <c r="L124" s="179"/>
      <c r="M124" s="179"/>
      <c r="N124" s="179"/>
      <c r="O124" s="179"/>
      <c r="P124" s="179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1"/>
      <c r="AL124" s="180"/>
      <c r="AM124" s="180"/>
      <c r="AN124" s="182"/>
      <c r="AO124" s="183"/>
      <c r="AP124" s="180"/>
      <c r="AQ124" s="180"/>
      <c r="AR124" s="184"/>
      <c r="AS124" s="180"/>
      <c r="AT124" s="180"/>
      <c r="AU124" s="180"/>
      <c r="AV124" s="181"/>
      <c r="AW124" s="180"/>
      <c r="AX124" s="180"/>
      <c r="AY124" s="180"/>
      <c r="AZ124" s="295"/>
      <c r="BA124" s="296"/>
      <c r="BC124" s="188"/>
    </row>
    <row r="125" spans="1:55" s="187" customFormat="1" x14ac:dyDescent="0.25">
      <c r="A125" s="90"/>
      <c r="B125" s="93"/>
      <c r="C125" s="90"/>
      <c r="D125" s="93"/>
      <c r="E125" s="90"/>
      <c r="F125" s="93"/>
      <c r="G125" s="93"/>
      <c r="H125" s="93"/>
      <c r="I125" s="179"/>
      <c r="J125" s="179"/>
      <c r="K125" s="93"/>
      <c r="L125" s="179"/>
      <c r="M125" s="179"/>
      <c r="N125" s="179"/>
      <c r="O125" s="179"/>
      <c r="P125" s="179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1"/>
      <c r="AL125" s="180"/>
      <c r="AM125" s="180"/>
      <c r="AN125" s="182"/>
      <c r="AO125" s="183"/>
      <c r="AP125" s="180"/>
      <c r="AQ125" s="180"/>
      <c r="AR125" s="184"/>
      <c r="AS125" s="180"/>
      <c r="AT125" s="180"/>
      <c r="AU125" s="180"/>
      <c r="AV125" s="181"/>
      <c r="AW125" s="180"/>
      <c r="AX125" s="180"/>
      <c r="AY125" s="180"/>
      <c r="AZ125" s="295"/>
      <c r="BA125" s="296"/>
      <c r="BC125" s="188"/>
    </row>
    <row r="126" spans="1:55" s="187" customFormat="1" x14ac:dyDescent="0.25">
      <c r="A126" s="90"/>
      <c r="B126" s="93"/>
      <c r="C126" s="90"/>
      <c r="D126" s="93"/>
      <c r="E126" s="90"/>
      <c r="F126" s="93"/>
      <c r="G126" s="93"/>
      <c r="H126" s="93"/>
      <c r="I126" s="179"/>
      <c r="J126" s="179"/>
      <c r="K126" s="93"/>
      <c r="L126" s="179"/>
      <c r="M126" s="179"/>
      <c r="N126" s="179"/>
      <c r="O126" s="179"/>
      <c r="P126" s="179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1"/>
      <c r="AL126" s="180"/>
      <c r="AM126" s="180"/>
      <c r="AN126" s="182"/>
      <c r="AO126" s="183"/>
      <c r="AP126" s="180"/>
      <c r="AQ126" s="180"/>
      <c r="AR126" s="184"/>
      <c r="AS126" s="180"/>
      <c r="AT126" s="180"/>
      <c r="AU126" s="180"/>
      <c r="AV126" s="181"/>
      <c r="AW126" s="180"/>
      <c r="AX126" s="180"/>
      <c r="AY126" s="180"/>
      <c r="AZ126" s="295"/>
      <c r="BA126" s="296"/>
      <c r="BC126" s="188"/>
    </row>
    <row r="127" spans="1:55" s="187" customFormat="1" x14ac:dyDescent="0.25">
      <c r="A127" s="90"/>
      <c r="B127" s="93"/>
      <c r="C127" s="90"/>
      <c r="D127" s="93"/>
      <c r="E127" s="90"/>
      <c r="F127" s="93"/>
      <c r="G127" s="93"/>
      <c r="H127" s="93"/>
      <c r="I127" s="179"/>
      <c r="J127" s="179"/>
      <c r="K127" s="93"/>
      <c r="L127" s="179"/>
      <c r="M127" s="179"/>
      <c r="N127" s="179"/>
      <c r="O127" s="179"/>
      <c r="P127" s="179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1"/>
      <c r="AL127" s="180"/>
      <c r="AM127" s="180"/>
      <c r="AN127" s="182"/>
      <c r="AO127" s="183"/>
      <c r="AP127" s="180"/>
      <c r="AQ127" s="180"/>
      <c r="AR127" s="184"/>
      <c r="AS127" s="180"/>
      <c r="AT127" s="180"/>
      <c r="AU127" s="180"/>
      <c r="AV127" s="181"/>
      <c r="AW127" s="180"/>
      <c r="AX127" s="180"/>
      <c r="AY127" s="180"/>
      <c r="AZ127" s="295"/>
      <c r="BA127" s="296"/>
      <c r="BC127" s="188"/>
    </row>
    <row r="128" spans="1:55" s="187" customFormat="1" x14ac:dyDescent="0.25">
      <c r="A128" s="90"/>
      <c r="B128" s="93"/>
      <c r="C128" s="90"/>
      <c r="D128" s="93"/>
      <c r="E128" s="90"/>
      <c r="F128" s="93"/>
      <c r="G128" s="93"/>
      <c r="H128" s="93"/>
      <c r="I128" s="179"/>
      <c r="J128" s="179"/>
      <c r="K128" s="93"/>
      <c r="L128" s="179"/>
      <c r="M128" s="179"/>
      <c r="N128" s="179"/>
      <c r="O128" s="179"/>
      <c r="P128" s="179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1"/>
      <c r="AL128" s="180"/>
      <c r="AM128" s="180"/>
      <c r="AN128" s="182"/>
      <c r="AO128" s="183"/>
      <c r="AP128" s="180"/>
      <c r="AQ128" s="180"/>
      <c r="AR128" s="184"/>
      <c r="AS128" s="180"/>
      <c r="AT128" s="180"/>
      <c r="AU128" s="180"/>
      <c r="AV128" s="181"/>
      <c r="AW128" s="180"/>
      <c r="AX128" s="180"/>
      <c r="AY128" s="180"/>
      <c r="AZ128" s="295"/>
      <c r="BA128" s="296"/>
      <c r="BC128" s="188"/>
    </row>
    <row r="129" spans="1:55" s="187" customFormat="1" x14ac:dyDescent="0.25">
      <c r="A129" s="90"/>
      <c r="B129" s="93"/>
      <c r="C129" s="90"/>
      <c r="D129" s="93"/>
      <c r="E129" s="90"/>
      <c r="F129" s="93"/>
      <c r="G129" s="93"/>
      <c r="H129" s="93"/>
      <c r="I129" s="179"/>
      <c r="J129" s="179"/>
      <c r="K129" s="93"/>
      <c r="L129" s="179"/>
      <c r="M129" s="179"/>
      <c r="N129" s="179"/>
      <c r="O129" s="179"/>
      <c r="P129" s="179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1"/>
      <c r="AL129" s="180"/>
      <c r="AM129" s="180"/>
      <c r="AN129" s="182"/>
      <c r="AO129" s="183"/>
      <c r="AP129" s="180"/>
      <c r="AQ129" s="180"/>
      <c r="AR129" s="184"/>
      <c r="AS129" s="180"/>
      <c r="AT129" s="180"/>
      <c r="AU129" s="180"/>
      <c r="AV129" s="181"/>
      <c r="AW129" s="180"/>
      <c r="AX129" s="180"/>
      <c r="AY129" s="180"/>
      <c r="AZ129" s="295"/>
      <c r="BA129" s="296"/>
      <c r="BC129" s="188"/>
    </row>
    <row r="130" spans="1:55" s="187" customFormat="1" x14ac:dyDescent="0.25">
      <c r="A130" s="90"/>
      <c r="B130" s="93"/>
      <c r="C130" s="90"/>
      <c r="D130" s="93"/>
      <c r="E130" s="90"/>
      <c r="F130" s="93"/>
      <c r="G130" s="93"/>
      <c r="H130" s="93"/>
      <c r="I130" s="179"/>
      <c r="J130" s="179"/>
      <c r="K130" s="93"/>
      <c r="L130" s="179"/>
      <c r="M130" s="179"/>
      <c r="N130" s="179"/>
      <c r="O130" s="179"/>
      <c r="P130" s="179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1"/>
      <c r="AL130" s="180"/>
      <c r="AM130" s="180"/>
      <c r="AN130" s="182"/>
      <c r="AO130" s="183"/>
      <c r="AP130" s="180"/>
      <c r="AQ130" s="180"/>
      <c r="AR130" s="184"/>
      <c r="AS130" s="180"/>
      <c r="AT130" s="180"/>
      <c r="AU130" s="180"/>
      <c r="AV130" s="181"/>
      <c r="AW130" s="180"/>
      <c r="AX130" s="180"/>
      <c r="AY130" s="180"/>
      <c r="AZ130" s="295"/>
      <c r="BA130" s="296"/>
      <c r="BC130" s="188"/>
    </row>
    <row r="131" spans="1:55" s="187" customFormat="1" x14ac:dyDescent="0.25">
      <c r="A131" s="90"/>
      <c r="B131" s="93"/>
      <c r="C131" s="90"/>
      <c r="D131" s="93"/>
      <c r="E131" s="90"/>
      <c r="F131" s="93"/>
      <c r="G131" s="93"/>
      <c r="H131" s="93"/>
      <c r="I131" s="179"/>
      <c r="J131" s="179"/>
      <c r="K131" s="93"/>
      <c r="L131" s="179"/>
      <c r="M131" s="179"/>
      <c r="N131" s="179"/>
      <c r="O131" s="179"/>
      <c r="P131" s="179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1"/>
      <c r="AL131" s="180"/>
      <c r="AM131" s="180"/>
      <c r="AN131" s="182"/>
      <c r="AO131" s="183"/>
      <c r="AP131" s="180"/>
      <c r="AQ131" s="180"/>
      <c r="AR131" s="184"/>
      <c r="AS131" s="180"/>
      <c r="AT131" s="180"/>
      <c r="AU131" s="180"/>
      <c r="AV131" s="181"/>
      <c r="AW131" s="180"/>
      <c r="AX131" s="180"/>
      <c r="AY131" s="180"/>
      <c r="AZ131" s="295"/>
      <c r="BA131" s="296"/>
      <c r="BC131" s="188"/>
    </row>
    <row r="132" spans="1:55" s="187" customFormat="1" x14ac:dyDescent="0.25">
      <c r="A132" s="90"/>
      <c r="B132" s="93"/>
      <c r="C132" s="90"/>
      <c r="D132" s="93"/>
      <c r="E132" s="90"/>
      <c r="F132" s="93"/>
      <c r="G132" s="93"/>
      <c r="H132" s="93"/>
      <c r="I132" s="179"/>
      <c r="J132" s="179"/>
      <c r="K132" s="93"/>
      <c r="L132" s="179"/>
      <c r="M132" s="179"/>
      <c r="N132" s="179"/>
      <c r="O132" s="179"/>
      <c r="P132" s="179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1"/>
      <c r="AL132" s="180"/>
      <c r="AM132" s="180"/>
      <c r="AN132" s="182"/>
      <c r="AO132" s="183"/>
      <c r="AP132" s="180"/>
      <c r="AQ132" s="180"/>
      <c r="AR132" s="184"/>
      <c r="AS132" s="180"/>
      <c r="AT132" s="180"/>
      <c r="AU132" s="180"/>
      <c r="AV132" s="181"/>
      <c r="AW132" s="180"/>
      <c r="AX132" s="180"/>
      <c r="AY132" s="180"/>
      <c r="AZ132" s="295"/>
      <c r="BA132" s="296"/>
      <c r="BC132" s="188"/>
    </row>
    <row r="133" spans="1:55" s="187" customFormat="1" x14ac:dyDescent="0.25">
      <c r="A133" s="90"/>
      <c r="B133" s="93"/>
      <c r="C133" s="90"/>
      <c r="D133" s="93"/>
      <c r="E133" s="90"/>
      <c r="F133" s="93"/>
      <c r="G133" s="93"/>
      <c r="H133" s="93"/>
      <c r="I133" s="179"/>
      <c r="J133" s="179"/>
      <c r="K133" s="93"/>
      <c r="L133" s="179"/>
      <c r="M133" s="179"/>
      <c r="N133" s="179"/>
      <c r="O133" s="179"/>
      <c r="P133" s="179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1"/>
      <c r="AL133" s="180"/>
      <c r="AM133" s="180"/>
      <c r="AN133" s="182"/>
      <c r="AO133" s="183"/>
      <c r="AP133" s="180"/>
      <c r="AQ133" s="180"/>
      <c r="AR133" s="184"/>
      <c r="AS133" s="180"/>
      <c r="AT133" s="180"/>
      <c r="AU133" s="180"/>
      <c r="AV133" s="181"/>
      <c r="AW133" s="180"/>
      <c r="AX133" s="180"/>
      <c r="AY133" s="180"/>
      <c r="AZ133" s="295"/>
      <c r="BA133" s="296"/>
      <c r="BC133" s="188"/>
    </row>
    <row r="134" spans="1:55" s="187" customFormat="1" x14ac:dyDescent="0.25">
      <c r="A134" s="90"/>
      <c r="B134" s="93"/>
      <c r="C134" s="90"/>
      <c r="D134" s="93"/>
      <c r="E134" s="90"/>
      <c r="F134" s="93"/>
      <c r="G134" s="93"/>
      <c r="H134" s="93"/>
      <c r="I134" s="179"/>
      <c r="J134" s="179"/>
      <c r="K134" s="93"/>
      <c r="L134" s="179"/>
      <c r="M134" s="179"/>
      <c r="N134" s="179"/>
      <c r="O134" s="179"/>
      <c r="P134" s="179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1"/>
      <c r="AL134" s="180"/>
      <c r="AM134" s="180"/>
      <c r="AN134" s="182"/>
      <c r="AO134" s="183"/>
      <c r="AP134" s="180"/>
      <c r="AQ134" s="180"/>
      <c r="AR134" s="184"/>
      <c r="AS134" s="180"/>
      <c r="AT134" s="180"/>
      <c r="AU134" s="180"/>
      <c r="AV134" s="181"/>
      <c r="AW134" s="180"/>
      <c r="AX134" s="180"/>
      <c r="AY134" s="180"/>
      <c r="AZ134" s="295"/>
      <c r="BA134" s="296"/>
      <c r="BC134" s="188"/>
    </row>
    <row r="135" spans="1:55" s="187" customFormat="1" x14ac:dyDescent="0.25">
      <c r="A135" s="90"/>
      <c r="B135" s="93"/>
      <c r="C135" s="90"/>
      <c r="D135" s="93"/>
      <c r="E135" s="90"/>
      <c r="F135" s="93"/>
      <c r="G135" s="93"/>
      <c r="H135" s="93"/>
      <c r="I135" s="179"/>
      <c r="J135" s="179"/>
      <c r="K135" s="93"/>
      <c r="L135" s="179"/>
      <c r="M135" s="179"/>
      <c r="N135" s="179"/>
      <c r="O135" s="179"/>
      <c r="P135" s="179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1"/>
      <c r="AL135" s="180"/>
      <c r="AM135" s="180"/>
      <c r="AN135" s="182"/>
      <c r="AO135" s="183"/>
      <c r="AP135" s="180"/>
      <c r="AQ135" s="180"/>
      <c r="AR135" s="184"/>
      <c r="AS135" s="180"/>
      <c r="AT135" s="180"/>
      <c r="AU135" s="180"/>
      <c r="AV135" s="181"/>
      <c r="AW135" s="180"/>
      <c r="AX135" s="180"/>
      <c r="AY135" s="180"/>
      <c r="AZ135" s="295"/>
      <c r="BA135" s="296"/>
      <c r="BC135" s="188"/>
    </row>
    <row r="136" spans="1:55" s="187" customFormat="1" x14ac:dyDescent="0.25">
      <c r="A136" s="90"/>
      <c r="B136" s="93"/>
      <c r="C136" s="90"/>
      <c r="D136" s="93"/>
      <c r="E136" s="90"/>
      <c r="F136" s="93"/>
      <c r="G136" s="93"/>
      <c r="H136" s="93"/>
      <c r="I136" s="179"/>
      <c r="J136" s="179"/>
      <c r="K136" s="93"/>
      <c r="L136" s="179"/>
      <c r="M136" s="179"/>
      <c r="N136" s="179"/>
      <c r="O136" s="179"/>
      <c r="P136" s="179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1"/>
      <c r="AL136" s="180"/>
      <c r="AM136" s="180"/>
      <c r="AN136" s="182"/>
      <c r="AO136" s="183"/>
      <c r="AP136" s="180"/>
      <c r="AQ136" s="180"/>
      <c r="AR136" s="184"/>
      <c r="AS136" s="180"/>
      <c r="AT136" s="180"/>
      <c r="AU136" s="180"/>
      <c r="AV136" s="181"/>
      <c r="AW136" s="180"/>
      <c r="AX136" s="180"/>
      <c r="AY136" s="180"/>
      <c r="AZ136" s="295"/>
      <c r="BA136" s="296"/>
      <c r="BC136" s="188"/>
    </row>
    <row r="137" spans="1:55" s="187" customFormat="1" x14ac:dyDescent="0.25">
      <c r="A137" s="90"/>
      <c r="B137" s="93"/>
      <c r="C137" s="90"/>
      <c r="D137" s="93"/>
      <c r="E137" s="90"/>
      <c r="F137" s="93"/>
      <c r="G137" s="93"/>
      <c r="H137" s="93"/>
      <c r="I137" s="179"/>
      <c r="J137" s="179"/>
      <c r="K137" s="93"/>
      <c r="L137" s="179"/>
      <c r="M137" s="179"/>
      <c r="N137" s="179"/>
      <c r="O137" s="179"/>
      <c r="P137" s="179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1"/>
      <c r="AL137" s="180"/>
      <c r="AM137" s="180"/>
      <c r="AN137" s="182"/>
      <c r="AO137" s="183"/>
      <c r="AP137" s="180"/>
      <c r="AQ137" s="180"/>
      <c r="AR137" s="184"/>
      <c r="AS137" s="180"/>
      <c r="AT137" s="180"/>
      <c r="AU137" s="180"/>
      <c r="AV137" s="181"/>
      <c r="AW137" s="180"/>
      <c r="AX137" s="180"/>
      <c r="AY137" s="180"/>
      <c r="AZ137" s="295"/>
      <c r="BA137" s="296"/>
      <c r="BC137" s="188"/>
    </row>
    <row r="138" spans="1:55" s="187" customFormat="1" x14ac:dyDescent="0.25">
      <c r="A138" s="90"/>
      <c r="B138" s="93"/>
      <c r="C138" s="90"/>
      <c r="D138" s="93"/>
      <c r="E138" s="90"/>
      <c r="F138" s="93"/>
      <c r="G138" s="93"/>
      <c r="H138" s="93"/>
      <c r="I138" s="179"/>
      <c r="J138" s="179"/>
      <c r="K138" s="93"/>
      <c r="L138" s="179"/>
      <c r="M138" s="179"/>
      <c r="N138" s="179"/>
      <c r="O138" s="179"/>
      <c r="P138" s="179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1"/>
      <c r="AL138" s="180"/>
      <c r="AM138" s="180"/>
      <c r="AN138" s="182"/>
      <c r="AO138" s="183"/>
      <c r="AP138" s="180"/>
      <c r="AQ138" s="180"/>
      <c r="AR138" s="184"/>
      <c r="AS138" s="180"/>
      <c r="AT138" s="180"/>
      <c r="AU138" s="180"/>
      <c r="AV138" s="181"/>
      <c r="AW138" s="180"/>
      <c r="AX138" s="180"/>
      <c r="AY138" s="180"/>
      <c r="AZ138" s="295"/>
      <c r="BA138" s="296"/>
      <c r="BC138" s="188"/>
    </row>
    <row r="139" spans="1:55" s="187" customFormat="1" x14ac:dyDescent="0.25">
      <c r="A139" s="90"/>
      <c r="B139" s="93"/>
      <c r="C139" s="90"/>
      <c r="D139" s="93"/>
      <c r="E139" s="90"/>
      <c r="F139" s="93"/>
      <c r="G139" s="93"/>
      <c r="H139" s="93"/>
      <c r="I139" s="179"/>
      <c r="J139" s="179"/>
      <c r="K139" s="93"/>
      <c r="L139" s="179"/>
      <c r="M139" s="179"/>
      <c r="N139" s="179"/>
      <c r="O139" s="179"/>
      <c r="P139" s="179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1"/>
      <c r="AL139" s="180"/>
      <c r="AM139" s="180"/>
      <c r="AN139" s="182"/>
      <c r="AO139" s="183"/>
      <c r="AP139" s="180"/>
      <c r="AQ139" s="180"/>
      <c r="AR139" s="184"/>
      <c r="AS139" s="180"/>
      <c r="AT139" s="180"/>
      <c r="AU139" s="180"/>
      <c r="AV139" s="181"/>
      <c r="AW139" s="180"/>
      <c r="AX139" s="180"/>
      <c r="AY139" s="180"/>
      <c r="AZ139" s="295"/>
      <c r="BA139" s="296"/>
      <c r="BC139" s="188"/>
    </row>
    <row r="140" spans="1:55" s="187" customFormat="1" x14ac:dyDescent="0.25">
      <c r="A140" s="90"/>
      <c r="B140" s="93"/>
      <c r="C140" s="90"/>
      <c r="D140" s="93"/>
      <c r="E140" s="90"/>
      <c r="F140" s="93"/>
      <c r="G140" s="93"/>
      <c r="H140" s="93"/>
      <c r="I140" s="179"/>
      <c r="J140" s="179"/>
      <c r="K140" s="93"/>
      <c r="L140" s="179"/>
      <c r="M140" s="179"/>
      <c r="N140" s="179"/>
      <c r="O140" s="179"/>
      <c r="P140" s="179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1"/>
      <c r="AL140" s="180"/>
      <c r="AM140" s="180"/>
      <c r="AN140" s="182"/>
      <c r="AO140" s="183"/>
      <c r="AP140" s="180"/>
      <c r="AQ140" s="180"/>
      <c r="AR140" s="184"/>
      <c r="AS140" s="180"/>
      <c r="AT140" s="180"/>
      <c r="AU140" s="180"/>
      <c r="AV140" s="181"/>
      <c r="AW140" s="180"/>
      <c r="AX140" s="180"/>
      <c r="AY140" s="180"/>
      <c r="AZ140" s="295"/>
      <c r="BA140" s="296"/>
      <c r="BC140" s="188"/>
    </row>
    <row r="141" spans="1:55" s="187" customFormat="1" x14ac:dyDescent="0.25">
      <c r="A141" s="90"/>
      <c r="B141" s="93"/>
      <c r="C141" s="90"/>
      <c r="D141" s="93"/>
      <c r="E141" s="90"/>
      <c r="F141" s="93"/>
      <c r="G141" s="93"/>
      <c r="H141" s="93"/>
      <c r="I141" s="179"/>
      <c r="J141" s="179"/>
      <c r="K141" s="93"/>
      <c r="L141" s="179"/>
      <c r="M141" s="179"/>
      <c r="N141" s="179"/>
      <c r="O141" s="179"/>
      <c r="P141" s="179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1"/>
      <c r="AL141" s="180"/>
      <c r="AM141" s="180"/>
      <c r="AN141" s="182"/>
      <c r="AO141" s="183"/>
      <c r="AP141" s="180"/>
      <c r="AQ141" s="180"/>
      <c r="AR141" s="184"/>
      <c r="AS141" s="180"/>
      <c r="AT141" s="180"/>
      <c r="AU141" s="180"/>
      <c r="AV141" s="181"/>
      <c r="AW141" s="180"/>
      <c r="AX141" s="180"/>
      <c r="AY141" s="180"/>
      <c r="AZ141" s="295"/>
      <c r="BA141" s="296"/>
      <c r="BC141" s="188"/>
    </row>
    <row r="142" spans="1:55" s="187" customFormat="1" x14ac:dyDescent="0.25">
      <c r="A142" s="90"/>
      <c r="B142" s="93"/>
      <c r="C142" s="90"/>
      <c r="D142" s="93"/>
      <c r="E142" s="90"/>
      <c r="F142" s="93"/>
      <c r="G142" s="93"/>
      <c r="H142" s="93"/>
      <c r="I142" s="179"/>
      <c r="J142" s="179"/>
      <c r="K142" s="93"/>
      <c r="L142" s="179"/>
      <c r="M142" s="179"/>
      <c r="N142" s="179"/>
      <c r="O142" s="179"/>
      <c r="P142" s="179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1"/>
      <c r="AL142" s="180"/>
      <c r="AM142" s="180"/>
      <c r="AN142" s="182"/>
      <c r="AO142" s="183"/>
      <c r="AP142" s="180"/>
      <c r="AQ142" s="180"/>
      <c r="AR142" s="184"/>
      <c r="AS142" s="180"/>
      <c r="AT142" s="180"/>
      <c r="AU142" s="180"/>
      <c r="AV142" s="181"/>
      <c r="AW142" s="180"/>
      <c r="AX142" s="180"/>
      <c r="AY142" s="180"/>
      <c r="AZ142" s="295"/>
      <c r="BA142" s="296"/>
      <c r="BC142" s="188"/>
    </row>
    <row r="143" spans="1:55" s="187" customFormat="1" x14ac:dyDescent="0.25">
      <c r="A143" s="90"/>
      <c r="B143" s="93"/>
      <c r="C143" s="90"/>
      <c r="D143" s="93"/>
      <c r="E143" s="90"/>
      <c r="F143" s="93"/>
      <c r="G143" s="93"/>
      <c r="H143" s="93"/>
      <c r="I143" s="179"/>
      <c r="J143" s="179"/>
      <c r="K143" s="93"/>
      <c r="L143" s="179"/>
      <c r="M143" s="179"/>
      <c r="N143" s="179"/>
      <c r="O143" s="179"/>
      <c r="P143" s="179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1"/>
      <c r="AL143" s="180"/>
      <c r="AM143" s="180"/>
      <c r="AN143" s="182"/>
      <c r="AO143" s="183"/>
      <c r="AP143" s="180"/>
      <c r="AQ143" s="180"/>
      <c r="AR143" s="184"/>
      <c r="AS143" s="180"/>
      <c r="AT143" s="180"/>
      <c r="AU143" s="180"/>
      <c r="AV143" s="181"/>
      <c r="AW143" s="180"/>
      <c r="AX143" s="180"/>
      <c r="AY143" s="180"/>
      <c r="AZ143" s="295"/>
      <c r="BA143" s="296"/>
      <c r="BC143" s="188"/>
    </row>
    <row r="144" spans="1:55" s="187" customFormat="1" x14ac:dyDescent="0.25">
      <c r="A144" s="90"/>
      <c r="B144" s="93"/>
      <c r="C144" s="90"/>
      <c r="D144" s="93"/>
      <c r="E144" s="90"/>
      <c r="F144" s="93"/>
      <c r="G144" s="93"/>
      <c r="H144" s="93"/>
      <c r="I144" s="179"/>
      <c r="J144" s="179"/>
      <c r="K144" s="93"/>
      <c r="L144" s="179"/>
      <c r="M144" s="179"/>
      <c r="N144" s="179"/>
      <c r="O144" s="179"/>
      <c r="P144" s="179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1"/>
      <c r="AL144" s="180"/>
      <c r="AM144" s="180"/>
      <c r="AN144" s="182"/>
      <c r="AO144" s="183"/>
      <c r="AP144" s="180"/>
      <c r="AQ144" s="180"/>
      <c r="AR144" s="184"/>
      <c r="AS144" s="180"/>
      <c r="AT144" s="180"/>
      <c r="AU144" s="180"/>
      <c r="AV144" s="181"/>
      <c r="AW144" s="180"/>
      <c r="AX144" s="180"/>
      <c r="AY144" s="180"/>
      <c r="AZ144" s="295"/>
      <c r="BA144" s="296"/>
      <c r="BC144" s="188"/>
    </row>
    <row r="145" spans="1:55" s="187" customFormat="1" x14ac:dyDescent="0.25">
      <c r="A145" s="90"/>
      <c r="B145" s="93"/>
      <c r="C145" s="90"/>
      <c r="D145" s="93"/>
      <c r="E145" s="90"/>
      <c r="F145" s="93"/>
      <c r="G145" s="93"/>
      <c r="H145" s="93"/>
      <c r="I145" s="179"/>
      <c r="J145" s="179"/>
      <c r="K145" s="93"/>
      <c r="L145" s="179"/>
      <c r="M145" s="179"/>
      <c r="N145" s="179"/>
      <c r="O145" s="179"/>
      <c r="P145" s="179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1"/>
      <c r="AL145" s="180"/>
      <c r="AM145" s="180"/>
      <c r="AN145" s="182"/>
      <c r="AO145" s="183"/>
      <c r="AP145" s="180"/>
      <c r="AQ145" s="180"/>
      <c r="AR145" s="184"/>
      <c r="AS145" s="180"/>
      <c r="AT145" s="180"/>
      <c r="AU145" s="180"/>
      <c r="AV145" s="181"/>
      <c r="AW145" s="180"/>
      <c r="AX145" s="180"/>
      <c r="AY145" s="180"/>
      <c r="AZ145" s="295"/>
      <c r="BA145" s="296"/>
      <c r="BC145" s="188"/>
    </row>
    <row r="146" spans="1:55" s="187" customFormat="1" x14ac:dyDescent="0.25">
      <c r="A146" s="90"/>
      <c r="B146" s="93"/>
      <c r="C146" s="90"/>
      <c r="D146" s="93"/>
      <c r="E146" s="90"/>
      <c r="F146" s="93"/>
      <c r="G146" s="93"/>
      <c r="H146" s="93"/>
      <c r="I146" s="179"/>
      <c r="J146" s="179"/>
      <c r="K146" s="93"/>
      <c r="L146" s="179"/>
      <c r="M146" s="179"/>
      <c r="N146" s="179"/>
      <c r="O146" s="179"/>
      <c r="P146" s="179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1"/>
      <c r="AL146" s="180"/>
      <c r="AM146" s="180"/>
      <c r="AN146" s="182"/>
      <c r="AO146" s="183"/>
      <c r="AP146" s="180"/>
      <c r="AQ146" s="180"/>
      <c r="AR146" s="184"/>
      <c r="AS146" s="180"/>
      <c r="AT146" s="180"/>
      <c r="AU146" s="180"/>
      <c r="AV146" s="181"/>
      <c r="AW146" s="180"/>
      <c r="AX146" s="180"/>
      <c r="AY146" s="180"/>
      <c r="AZ146" s="295"/>
      <c r="BA146" s="296"/>
      <c r="BC146" s="188"/>
    </row>
    <row r="147" spans="1:55" s="187" customFormat="1" x14ac:dyDescent="0.25">
      <c r="A147" s="90"/>
      <c r="B147" s="93"/>
      <c r="C147" s="90"/>
      <c r="D147" s="93"/>
      <c r="E147" s="90"/>
      <c r="F147" s="93"/>
      <c r="G147" s="93"/>
      <c r="H147" s="93"/>
      <c r="I147" s="179"/>
      <c r="J147" s="179"/>
      <c r="K147" s="93"/>
      <c r="L147" s="179"/>
      <c r="M147" s="179"/>
      <c r="N147" s="179"/>
      <c r="O147" s="179"/>
      <c r="P147" s="179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1"/>
      <c r="AL147" s="180"/>
      <c r="AM147" s="180"/>
      <c r="AN147" s="182"/>
      <c r="AO147" s="183"/>
      <c r="AP147" s="180"/>
      <c r="AQ147" s="180"/>
      <c r="AR147" s="184"/>
      <c r="AS147" s="180"/>
      <c r="AT147" s="180"/>
      <c r="AU147" s="180"/>
      <c r="AV147" s="181"/>
      <c r="AW147" s="180"/>
      <c r="AX147" s="180"/>
      <c r="AY147" s="180"/>
      <c r="AZ147" s="295"/>
      <c r="BA147" s="296"/>
      <c r="BC147" s="188"/>
    </row>
    <row r="148" spans="1:55" s="187" customFormat="1" x14ac:dyDescent="0.25">
      <c r="A148" s="90"/>
      <c r="B148" s="93"/>
      <c r="C148" s="90"/>
      <c r="D148" s="93"/>
      <c r="E148" s="90"/>
      <c r="F148" s="93"/>
      <c r="G148" s="93"/>
      <c r="H148" s="93"/>
      <c r="I148" s="179"/>
      <c r="J148" s="179"/>
      <c r="K148" s="93"/>
      <c r="L148" s="179"/>
      <c r="M148" s="179"/>
      <c r="N148" s="179"/>
      <c r="O148" s="179"/>
      <c r="P148" s="179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1"/>
      <c r="AL148" s="180"/>
      <c r="AM148" s="180"/>
      <c r="AN148" s="182"/>
      <c r="AO148" s="183"/>
      <c r="AP148" s="180"/>
      <c r="AQ148" s="180"/>
      <c r="AR148" s="184"/>
      <c r="AS148" s="180"/>
      <c r="AT148" s="180"/>
      <c r="AU148" s="180"/>
      <c r="AV148" s="181"/>
      <c r="AW148" s="180"/>
      <c r="AX148" s="180"/>
      <c r="AY148" s="180"/>
      <c r="AZ148" s="295"/>
      <c r="BA148" s="296"/>
      <c r="BC148" s="188"/>
    </row>
    <row r="149" spans="1:55" s="187" customFormat="1" x14ac:dyDescent="0.25">
      <c r="A149" s="90"/>
      <c r="B149" s="93"/>
      <c r="C149" s="90"/>
      <c r="D149" s="93"/>
      <c r="E149" s="90"/>
      <c r="F149" s="93"/>
      <c r="G149" s="93"/>
      <c r="H149" s="93"/>
      <c r="I149" s="179"/>
      <c r="J149" s="179"/>
      <c r="K149" s="93"/>
      <c r="L149" s="179"/>
      <c r="M149" s="179"/>
      <c r="N149" s="179"/>
      <c r="O149" s="179"/>
      <c r="P149" s="179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1"/>
      <c r="AL149" s="180"/>
      <c r="AM149" s="180"/>
      <c r="AN149" s="182"/>
      <c r="AO149" s="183"/>
      <c r="AP149" s="180"/>
      <c r="AQ149" s="180"/>
      <c r="AR149" s="184"/>
      <c r="AS149" s="180"/>
      <c r="AT149" s="180"/>
      <c r="AU149" s="180"/>
      <c r="AV149" s="181"/>
      <c r="AW149" s="180"/>
      <c r="AX149" s="180"/>
      <c r="AY149" s="180"/>
      <c r="AZ149" s="295"/>
      <c r="BA149" s="296"/>
      <c r="BC149" s="188"/>
    </row>
    <row r="150" spans="1:55" s="187" customFormat="1" x14ac:dyDescent="0.25">
      <c r="A150" s="90"/>
      <c r="B150" s="93"/>
      <c r="C150" s="90"/>
      <c r="D150" s="93"/>
      <c r="E150" s="90"/>
      <c r="F150" s="93"/>
      <c r="G150" s="93"/>
      <c r="H150" s="93"/>
      <c r="I150" s="179"/>
      <c r="J150" s="179"/>
      <c r="K150" s="93"/>
      <c r="L150" s="179"/>
      <c r="M150" s="179"/>
      <c r="N150" s="179"/>
      <c r="O150" s="179"/>
      <c r="P150" s="179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1"/>
      <c r="AL150" s="180"/>
      <c r="AM150" s="180"/>
      <c r="AN150" s="182"/>
      <c r="AO150" s="183"/>
      <c r="AP150" s="180"/>
      <c r="AQ150" s="180"/>
      <c r="AR150" s="184"/>
      <c r="AS150" s="180"/>
      <c r="AT150" s="180"/>
      <c r="AU150" s="180"/>
      <c r="AV150" s="181"/>
      <c r="AW150" s="180"/>
      <c r="AX150" s="180"/>
      <c r="AY150" s="180"/>
      <c r="AZ150" s="295"/>
      <c r="BA150" s="296"/>
      <c r="BC150" s="188"/>
    </row>
    <row r="151" spans="1:55" s="187" customFormat="1" x14ac:dyDescent="0.25">
      <c r="A151" s="90"/>
      <c r="B151" s="93"/>
      <c r="C151" s="90"/>
      <c r="D151" s="93"/>
      <c r="E151" s="90"/>
      <c r="F151" s="93"/>
      <c r="G151" s="93"/>
      <c r="H151" s="93"/>
      <c r="I151" s="179"/>
      <c r="J151" s="179"/>
      <c r="K151" s="93"/>
      <c r="L151" s="179"/>
      <c r="M151" s="179"/>
      <c r="N151" s="179"/>
      <c r="O151" s="179"/>
      <c r="P151" s="179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1"/>
      <c r="AL151" s="180"/>
      <c r="AM151" s="180"/>
      <c r="AN151" s="182"/>
      <c r="AO151" s="183"/>
      <c r="AP151" s="180"/>
      <c r="AQ151" s="180"/>
      <c r="AR151" s="184"/>
      <c r="AS151" s="180"/>
      <c r="AT151" s="180"/>
      <c r="AU151" s="180"/>
      <c r="AV151" s="181"/>
      <c r="AW151" s="180"/>
      <c r="AX151" s="180"/>
      <c r="AY151" s="180"/>
      <c r="AZ151" s="295"/>
      <c r="BA151" s="296"/>
      <c r="BC151" s="188"/>
    </row>
    <row r="152" spans="1:55" s="187" customFormat="1" x14ac:dyDescent="0.25">
      <c r="A152" s="90"/>
      <c r="B152" s="93"/>
      <c r="C152" s="90"/>
      <c r="D152" s="93"/>
      <c r="E152" s="90"/>
      <c r="F152" s="93"/>
      <c r="G152" s="93"/>
      <c r="H152" s="93"/>
      <c r="I152" s="179"/>
      <c r="J152" s="179"/>
      <c r="K152" s="93"/>
      <c r="L152" s="179"/>
      <c r="M152" s="179"/>
      <c r="N152" s="179"/>
      <c r="O152" s="179"/>
      <c r="P152" s="179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1"/>
      <c r="AL152" s="180"/>
      <c r="AM152" s="180"/>
      <c r="AN152" s="182"/>
      <c r="AO152" s="183"/>
      <c r="AP152" s="180"/>
      <c r="AQ152" s="180"/>
      <c r="AR152" s="184"/>
      <c r="AS152" s="180"/>
      <c r="AT152" s="180"/>
      <c r="AU152" s="180"/>
      <c r="AV152" s="181"/>
      <c r="AW152" s="180"/>
      <c r="AX152" s="180"/>
      <c r="AY152" s="180"/>
      <c r="AZ152" s="295"/>
      <c r="BA152" s="296"/>
      <c r="BC152" s="188"/>
    </row>
    <row r="153" spans="1:55" s="187" customFormat="1" x14ac:dyDescent="0.25">
      <c r="A153" s="90"/>
      <c r="B153" s="93"/>
      <c r="C153" s="90"/>
      <c r="D153" s="93"/>
      <c r="E153" s="90"/>
      <c r="F153" s="93"/>
      <c r="G153" s="93"/>
      <c r="H153" s="93"/>
      <c r="I153" s="179"/>
      <c r="J153" s="179"/>
      <c r="K153" s="93"/>
      <c r="L153" s="179"/>
      <c r="M153" s="179"/>
      <c r="N153" s="179"/>
      <c r="O153" s="179"/>
      <c r="P153" s="179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1"/>
      <c r="AL153" s="180"/>
      <c r="AM153" s="180"/>
      <c r="AN153" s="182"/>
      <c r="AO153" s="183"/>
      <c r="AP153" s="180"/>
      <c r="AQ153" s="180"/>
      <c r="AR153" s="184"/>
      <c r="AS153" s="180"/>
      <c r="AT153" s="180"/>
      <c r="AU153" s="180"/>
      <c r="AV153" s="181"/>
      <c r="AW153" s="180"/>
      <c r="AX153" s="180"/>
      <c r="AY153" s="180"/>
      <c r="AZ153" s="295"/>
      <c r="BA153" s="296"/>
      <c r="BC153" s="188"/>
    </row>
    <row r="154" spans="1:55" s="187" customFormat="1" x14ac:dyDescent="0.25">
      <c r="A154" s="90"/>
      <c r="B154" s="93"/>
      <c r="C154" s="90"/>
      <c r="D154" s="93"/>
      <c r="E154" s="90"/>
      <c r="F154" s="93"/>
      <c r="G154" s="93"/>
      <c r="H154" s="93"/>
      <c r="I154" s="179"/>
      <c r="J154" s="179"/>
      <c r="K154" s="93"/>
      <c r="L154" s="179"/>
      <c r="M154" s="179"/>
      <c r="N154" s="179"/>
      <c r="O154" s="179"/>
      <c r="P154" s="179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1"/>
      <c r="AL154" s="180"/>
      <c r="AM154" s="180"/>
      <c r="AN154" s="182"/>
      <c r="AO154" s="183"/>
      <c r="AP154" s="180"/>
      <c r="AQ154" s="180"/>
      <c r="AR154" s="184"/>
      <c r="AS154" s="180"/>
      <c r="AT154" s="180"/>
      <c r="AU154" s="180"/>
      <c r="AV154" s="181"/>
      <c r="AW154" s="180"/>
      <c r="AX154" s="180"/>
      <c r="AY154" s="180"/>
      <c r="AZ154" s="295"/>
      <c r="BA154" s="296"/>
      <c r="BC154" s="188"/>
    </row>
    <row r="155" spans="1:55" s="187" customFormat="1" x14ac:dyDescent="0.25">
      <c r="A155" s="90"/>
      <c r="B155" s="93"/>
      <c r="C155" s="90"/>
      <c r="D155" s="93"/>
      <c r="E155" s="90"/>
      <c r="F155" s="93"/>
      <c r="G155" s="93"/>
      <c r="H155" s="93"/>
      <c r="I155" s="179"/>
      <c r="J155" s="179"/>
      <c r="K155" s="93"/>
      <c r="L155" s="179"/>
      <c r="M155" s="179"/>
      <c r="N155" s="179"/>
      <c r="O155" s="179"/>
      <c r="P155" s="179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1"/>
      <c r="AL155" s="180"/>
      <c r="AM155" s="180"/>
      <c r="AN155" s="182"/>
      <c r="AO155" s="183"/>
      <c r="AP155" s="180"/>
      <c r="AQ155" s="180"/>
      <c r="AR155" s="184"/>
      <c r="AS155" s="180"/>
      <c r="AT155" s="180"/>
      <c r="AU155" s="180"/>
      <c r="AV155" s="181"/>
      <c r="AW155" s="180"/>
      <c r="AX155" s="180"/>
      <c r="AY155" s="180"/>
      <c r="AZ155" s="295"/>
      <c r="BA155" s="296"/>
      <c r="BC155" s="188"/>
    </row>
    <row r="156" spans="1:55" s="187" customFormat="1" x14ac:dyDescent="0.25">
      <c r="A156" s="90"/>
      <c r="B156" s="93"/>
      <c r="C156" s="90"/>
      <c r="D156" s="93"/>
      <c r="E156" s="90"/>
      <c r="F156" s="93"/>
      <c r="G156" s="93"/>
      <c r="H156" s="93"/>
      <c r="I156" s="179"/>
      <c r="J156" s="179"/>
      <c r="K156" s="93"/>
      <c r="L156" s="179"/>
      <c r="M156" s="179"/>
      <c r="N156" s="179"/>
      <c r="O156" s="179"/>
      <c r="P156" s="179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1"/>
      <c r="AL156" s="180"/>
      <c r="AM156" s="180"/>
      <c r="AN156" s="182"/>
      <c r="AO156" s="183"/>
      <c r="AP156" s="180"/>
      <c r="AQ156" s="180"/>
      <c r="AR156" s="184"/>
      <c r="AS156" s="180"/>
      <c r="AT156" s="180"/>
      <c r="AU156" s="180"/>
      <c r="AV156" s="181"/>
      <c r="AW156" s="180"/>
      <c r="AX156" s="180"/>
      <c r="AY156" s="180"/>
      <c r="AZ156" s="295"/>
      <c r="BA156" s="296"/>
      <c r="BC156" s="188"/>
    </row>
    <row r="157" spans="1:55" s="187" customFormat="1" x14ac:dyDescent="0.25">
      <c r="A157" s="90"/>
      <c r="B157" s="93"/>
      <c r="C157" s="90"/>
      <c r="D157" s="93"/>
      <c r="E157" s="90"/>
      <c r="F157" s="93"/>
      <c r="G157" s="93"/>
      <c r="H157" s="93"/>
      <c r="I157" s="179"/>
      <c r="J157" s="179"/>
      <c r="K157" s="93"/>
      <c r="L157" s="179"/>
      <c r="M157" s="179"/>
      <c r="N157" s="179"/>
      <c r="O157" s="179"/>
      <c r="P157" s="179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1"/>
      <c r="AL157" s="180"/>
      <c r="AM157" s="180"/>
      <c r="AN157" s="182"/>
      <c r="AO157" s="183"/>
      <c r="AP157" s="180"/>
      <c r="AQ157" s="180"/>
      <c r="AR157" s="184"/>
      <c r="AS157" s="180"/>
      <c r="AT157" s="180"/>
      <c r="AU157" s="180"/>
      <c r="AV157" s="181"/>
      <c r="AW157" s="180"/>
      <c r="AX157" s="180"/>
      <c r="AY157" s="180"/>
      <c r="AZ157" s="295"/>
      <c r="BA157" s="296"/>
      <c r="BC157" s="188"/>
    </row>
    <row r="158" spans="1:55" s="187" customFormat="1" x14ac:dyDescent="0.25">
      <c r="A158" s="90"/>
      <c r="B158" s="93"/>
      <c r="C158" s="90"/>
      <c r="D158" s="93"/>
      <c r="E158" s="90"/>
      <c r="F158" s="93"/>
      <c r="G158" s="93"/>
      <c r="H158" s="93"/>
      <c r="I158" s="179"/>
      <c r="J158" s="179"/>
      <c r="K158" s="93"/>
      <c r="L158" s="179"/>
      <c r="M158" s="179"/>
      <c r="N158" s="179"/>
      <c r="O158" s="179"/>
      <c r="P158" s="179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1"/>
      <c r="AL158" s="180"/>
      <c r="AM158" s="180"/>
      <c r="AN158" s="182"/>
      <c r="AO158" s="183"/>
      <c r="AP158" s="180"/>
      <c r="AQ158" s="180"/>
      <c r="AR158" s="184"/>
      <c r="AS158" s="180"/>
      <c r="AT158" s="180"/>
      <c r="AU158" s="180"/>
      <c r="AV158" s="181"/>
      <c r="AW158" s="180"/>
      <c r="AX158" s="180"/>
      <c r="AY158" s="180"/>
      <c r="AZ158" s="295"/>
      <c r="BA158" s="296"/>
      <c r="BC158" s="188"/>
    </row>
    <row r="159" spans="1:55" s="187" customFormat="1" x14ac:dyDescent="0.25">
      <c r="A159" s="90"/>
      <c r="B159" s="93"/>
      <c r="C159" s="90"/>
      <c r="D159" s="93"/>
      <c r="E159" s="90"/>
      <c r="F159" s="93"/>
      <c r="G159" s="93"/>
      <c r="H159" s="93"/>
      <c r="I159" s="179"/>
      <c r="J159" s="179"/>
      <c r="K159" s="93"/>
      <c r="L159" s="179"/>
      <c r="M159" s="179"/>
      <c r="N159" s="179"/>
      <c r="O159" s="179"/>
      <c r="P159" s="179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1"/>
      <c r="AL159" s="180"/>
      <c r="AM159" s="180"/>
      <c r="AN159" s="182"/>
      <c r="AO159" s="183"/>
      <c r="AP159" s="180"/>
      <c r="AQ159" s="180"/>
      <c r="AR159" s="184"/>
      <c r="AS159" s="180"/>
      <c r="AT159" s="180"/>
      <c r="AU159" s="180"/>
      <c r="AV159" s="181"/>
      <c r="AW159" s="180"/>
      <c r="AX159" s="180"/>
      <c r="AY159" s="180"/>
      <c r="AZ159" s="295"/>
      <c r="BA159" s="296"/>
      <c r="BC159" s="188"/>
    </row>
    <row r="160" spans="1:55" s="187" customFormat="1" x14ac:dyDescent="0.25">
      <c r="A160" s="90"/>
      <c r="B160" s="93"/>
      <c r="C160" s="90"/>
      <c r="D160" s="93"/>
      <c r="E160" s="90"/>
      <c r="F160" s="93"/>
      <c r="G160" s="93"/>
      <c r="H160" s="93"/>
      <c r="I160" s="179"/>
      <c r="J160" s="179"/>
      <c r="K160" s="93"/>
      <c r="L160" s="179"/>
      <c r="M160" s="179"/>
      <c r="N160" s="179"/>
      <c r="O160" s="179"/>
      <c r="P160" s="179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1"/>
      <c r="AL160" s="180"/>
      <c r="AM160" s="180"/>
      <c r="AN160" s="182"/>
      <c r="AO160" s="183"/>
      <c r="AP160" s="180"/>
      <c r="AQ160" s="180"/>
      <c r="AR160" s="184"/>
      <c r="AS160" s="180"/>
      <c r="AT160" s="180"/>
      <c r="AU160" s="180"/>
      <c r="AV160" s="181"/>
      <c r="AW160" s="180"/>
      <c r="AX160" s="180"/>
      <c r="AY160" s="180"/>
      <c r="AZ160" s="295"/>
      <c r="BA160" s="296"/>
      <c r="BC160" s="188"/>
    </row>
    <row r="161" spans="1:55" s="187" customFormat="1" x14ac:dyDescent="0.25">
      <c r="A161" s="90"/>
      <c r="B161" s="93"/>
      <c r="C161" s="90"/>
      <c r="D161" s="93"/>
      <c r="E161" s="90"/>
      <c r="F161" s="93"/>
      <c r="G161" s="93"/>
      <c r="H161" s="93"/>
      <c r="I161" s="179"/>
      <c r="J161" s="179"/>
      <c r="K161" s="93"/>
      <c r="L161" s="179"/>
      <c r="M161" s="179"/>
      <c r="N161" s="179"/>
      <c r="O161" s="179"/>
      <c r="P161" s="179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1"/>
      <c r="AL161" s="180"/>
      <c r="AM161" s="180"/>
      <c r="AN161" s="182"/>
      <c r="AO161" s="183"/>
      <c r="AP161" s="180"/>
      <c r="AQ161" s="180"/>
      <c r="AR161" s="184"/>
      <c r="AS161" s="180"/>
      <c r="AT161" s="180"/>
      <c r="AU161" s="180"/>
      <c r="AV161" s="181"/>
      <c r="AW161" s="180"/>
      <c r="AX161" s="180"/>
      <c r="AY161" s="180"/>
      <c r="AZ161" s="295"/>
      <c r="BA161" s="296"/>
      <c r="BC161" s="188"/>
    </row>
    <row r="162" spans="1:55" s="187" customFormat="1" x14ac:dyDescent="0.25">
      <c r="A162" s="90"/>
      <c r="B162" s="93"/>
      <c r="C162" s="90"/>
      <c r="D162" s="93"/>
      <c r="E162" s="90"/>
      <c r="F162" s="93"/>
      <c r="G162" s="93"/>
      <c r="H162" s="93"/>
      <c r="I162" s="179"/>
      <c r="J162" s="179"/>
      <c r="K162" s="93"/>
      <c r="L162" s="179"/>
      <c r="M162" s="179"/>
      <c r="N162" s="179"/>
      <c r="O162" s="179"/>
      <c r="P162" s="179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1"/>
      <c r="AL162" s="180"/>
      <c r="AM162" s="180"/>
      <c r="AN162" s="182"/>
      <c r="AO162" s="183"/>
      <c r="AP162" s="180"/>
      <c r="AQ162" s="180"/>
      <c r="AR162" s="184"/>
      <c r="AS162" s="180"/>
      <c r="AT162" s="180"/>
      <c r="AU162" s="180"/>
      <c r="AV162" s="181"/>
      <c r="AW162" s="180"/>
      <c r="AX162" s="180"/>
      <c r="AY162" s="180"/>
      <c r="AZ162" s="295"/>
      <c r="BA162" s="296"/>
      <c r="BC162" s="188"/>
    </row>
    <row r="163" spans="1:55" s="187" customFormat="1" x14ac:dyDescent="0.25">
      <c r="A163" s="90"/>
      <c r="B163" s="93"/>
      <c r="C163" s="90"/>
      <c r="D163" s="93"/>
      <c r="E163" s="90"/>
      <c r="F163" s="93"/>
      <c r="G163" s="93"/>
      <c r="H163" s="93"/>
      <c r="I163" s="179"/>
      <c r="J163" s="179"/>
      <c r="K163" s="93"/>
      <c r="L163" s="179"/>
      <c r="M163" s="179"/>
      <c r="N163" s="179"/>
      <c r="O163" s="179"/>
      <c r="P163" s="179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1"/>
      <c r="AL163" s="180"/>
      <c r="AM163" s="180"/>
      <c r="AN163" s="182"/>
      <c r="AO163" s="183"/>
      <c r="AP163" s="180"/>
      <c r="AQ163" s="180"/>
      <c r="AR163" s="184"/>
      <c r="AS163" s="180"/>
      <c r="AT163" s="180"/>
      <c r="AU163" s="180"/>
      <c r="AV163" s="181"/>
      <c r="AW163" s="180"/>
      <c r="AX163" s="180"/>
      <c r="AY163" s="180"/>
      <c r="AZ163" s="295"/>
      <c r="BA163" s="296"/>
      <c r="BC163" s="188"/>
    </row>
    <row r="164" spans="1:55" s="187" customFormat="1" x14ac:dyDescent="0.25">
      <c r="A164" s="90"/>
      <c r="B164" s="93"/>
      <c r="C164" s="90"/>
      <c r="D164" s="93"/>
      <c r="E164" s="90"/>
      <c r="F164" s="93"/>
      <c r="G164" s="93"/>
      <c r="H164" s="93"/>
      <c r="I164" s="179"/>
      <c r="J164" s="179"/>
      <c r="K164" s="93"/>
      <c r="L164" s="179"/>
      <c r="M164" s="179"/>
      <c r="N164" s="179"/>
      <c r="O164" s="179"/>
      <c r="P164" s="179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1"/>
      <c r="AL164" s="180"/>
      <c r="AM164" s="180"/>
      <c r="AN164" s="182"/>
      <c r="AO164" s="183"/>
      <c r="AP164" s="180"/>
      <c r="AQ164" s="180"/>
      <c r="AR164" s="184"/>
      <c r="AS164" s="180"/>
      <c r="AT164" s="180"/>
      <c r="AU164" s="180"/>
      <c r="AV164" s="181"/>
      <c r="AW164" s="180"/>
      <c r="AX164" s="180"/>
      <c r="AY164" s="180"/>
      <c r="AZ164" s="295"/>
      <c r="BA164" s="296"/>
      <c r="BC164" s="188"/>
    </row>
    <row r="165" spans="1:55" s="187" customFormat="1" x14ac:dyDescent="0.25">
      <c r="A165" s="90"/>
      <c r="B165" s="93"/>
      <c r="C165" s="90"/>
      <c r="D165" s="93"/>
      <c r="E165" s="90"/>
      <c r="F165" s="93"/>
      <c r="G165" s="93"/>
      <c r="H165" s="93"/>
      <c r="I165" s="179"/>
      <c r="J165" s="179"/>
      <c r="K165" s="93"/>
      <c r="L165" s="179"/>
      <c r="M165" s="179"/>
      <c r="N165" s="179"/>
      <c r="O165" s="179"/>
      <c r="P165" s="179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1"/>
      <c r="AL165" s="180"/>
      <c r="AM165" s="180"/>
      <c r="AN165" s="182"/>
      <c r="AO165" s="183"/>
      <c r="AP165" s="180"/>
      <c r="AQ165" s="180"/>
      <c r="AR165" s="184"/>
      <c r="AS165" s="180"/>
      <c r="AT165" s="180"/>
      <c r="AU165" s="180"/>
      <c r="AV165" s="181"/>
      <c r="AW165" s="180"/>
      <c r="AX165" s="180"/>
      <c r="AY165" s="180"/>
      <c r="AZ165" s="295"/>
      <c r="BA165" s="296"/>
      <c r="BC165" s="188"/>
    </row>
    <row r="166" spans="1:55" s="187" customFormat="1" x14ac:dyDescent="0.25">
      <c r="A166" s="90"/>
      <c r="B166" s="93"/>
      <c r="C166" s="90"/>
      <c r="D166" s="93"/>
      <c r="E166" s="90"/>
      <c r="F166" s="93"/>
      <c r="G166" s="93"/>
      <c r="H166" s="93"/>
      <c r="I166" s="179"/>
      <c r="J166" s="179"/>
      <c r="K166" s="93"/>
      <c r="L166" s="179"/>
      <c r="M166" s="179"/>
      <c r="N166" s="179"/>
      <c r="O166" s="179"/>
      <c r="P166" s="179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1"/>
      <c r="AL166" s="180"/>
      <c r="AM166" s="180"/>
      <c r="AN166" s="182"/>
      <c r="AO166" s="183"/>
      <c r="AP166" s="180"/>
      <c r="AQ166" s="180"/>
      <c r="AR166" s="184"/>
      <c r="AS166" s="180"/>
      <c r="AT166" s="180"/>
      <c r="AU166" s="180"/>
      <c r="AV166" s="181"/>
      <c r="AW166" s="180"/>
      <c r="AX166" s="180"/>
      <c r="AY166" s="180"/>
      <c r="AZ166" s="295"/>
      <c r="BA166" s="296"/>
      <c r="BC166" s="188"/>
    </row>
    <row r="167" spans="1:55" s="187" customFormat="1" x14ac:dyDescent="0.25">
      <c r="A167" s="90"/>
      <c r="B167" s="93"/>
      <c r="C167" s="90"/>
      <c r="D167" s="93"/>
      <c r="E167" s="90"/>
      <c r="F167" s="93"/>
      <c r="G167" s="93"/>
      <c r="H167" s="93"/>
      <c r="I167" s="179"/>
      <c r="J167" s="179"/>
      <c r="K167" s="93"/>
      <c r="L167" s="179"/>
      <c r="M167" s="179"/>
      <c r="N167" s="179"/>
      <c r="O167" s="179"/>
      <c r="P167" s="179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1"/>
      <c r="AL167" s="180"/>
      <c r="AM167" s="180"/>
      <c r="AN167" s="182"/>
      <c r="AO167" s="183"/>
      <c r="AP167" s="180"/>
      <c r="AQ167" s="180"/>
      <c r="AR167" s="184"/>
      <c r="AS167" s="180"/>
      <c r="AT167" s="180"/>
      <c r="AU167" s="180"/>
      <c r="AV167" s="181"/>
      <c r="AW167" s="180"/>
      <c r="AX167" s="180"/>
      <c r="AY167" s="180"/>
      <c r="AZ167" s="295"/>
      <c r="BA167" s="296"/>
      <c r="BC167" s="188"/>
    </row>
    <row r="168" spans="1:55" s="187" customFormat="1" x14ac:dyDescent="0.25">
      <c r="A168" s="90"/>
      <c r="B168" s="93"/>
      <c r="C168" s="90"/>
      <c r="D168" s="93"/>
      <c r="E168" s="90"/>
      <c r="F168" s="93"/>
      <c r="G168" s="93"/>
      <c r="H168" s="93"/>
      <c r="I168" s="179"/>
      <c r="J168" s="179"/>
      <c r="K168" s="93"/>
      <c r="L168" s="179"/>
      <c r="M168" s="179"/>
      <c r="N168" s="179"/>
      <c r="O168" s="179"/>
      <c r="P168" s="179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1"/>
      <c r="AL168" s="180"/>
      <c r="AM168" s="180"/>
      <c r="AN168" s="182"/>
      <c r="AO168" s="183"/>
      <c r="AP168" s="180"/>
      <c r="AQ168" s="180"/>
      <c r="AR168" s="184"/>
      <c r="AS168" s="180"/>
      <c r="AT168" s="180"/>
      <c r="AU168" s="180"/>
      <c r="AV168" s="181"/>
      <c r="AW168" s="180"/>
      <c r="AX168" s="180"/>
      <c r="AY168" s="180"/>
      <c r="AZ168" s="295"/>
      <c r="BA168" s="296"/>
      <c r="BC168" s="188"/>
    </row>
    <row r="169" spans="1:55" s="187" customFormat="1" x14ac:dyDescent="0.25">
      <c r="A169" s="90"/>
      <c r="B169" s="93"/>
      <c r="C169" s="90"/>
      <c r="D169" s="93"/>
      <c r="E169" s="90"/>
      <c r="F169" s="93"/>
      <c r="G169" s="93"/>
      <c r="H169" s="93"/>
      <c r="I169" s="179"/>
      <c r="J169" s="179"/>
      <c r="K169" s="93"/>
      <c r="L169" s="179"/>
      <c r="M169" s="179"/>
      <c r="N169" s="179"/>
      <c r="O169" s="179"/>
      <c r="P169" s="179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1"/>
      <c r="AL169" s="180"/>
      <c r="AM169" s="180"/>
      <c r="AN169" s="182"/>
      <c r="AO169" s="183"/>
      <c r="AP169" s="180"/>
      <c r="AQ169" s="180"/>
      <c r="AR169" s="184"/>
      <c r="AS169" s="180"/>
      <c r="AT169" s="180"/>
      <c r="AU169" s="180"/>
      <c r="AV169" s="181"/>
      <c r="AW169" s="180"/>
      <c r="AX169" s="180"/>
      <c r="AY169" s="180"/>
      <c r="AZ169" s="295"/>
      <c r="BA169" s="296"/>
      <c r="BC169" s="188"/>
    </row>
    <row r="170" spans="1:55" s="187" customFormat="1" x14ac:dyDescent="0.25">
      <c r="A170" s="90"/>
      <c r="B170" s="93"/>
      <c r="C170" s="90"/>
      <c r="D170" s="93"/>
      <c r="E170" s="90"/>
      <c r="F170" s="93"/>
      <c r="G170" s="93"/>
      <c r="H170" s="93"/>
      <c r="I170" s="179"/>
      <c r="J170" s="179"/>
      <c r="K170" s="93"/>
      <c r="L170" s="179"/>
      <c r="M170" s="179"/>
      <c r="N170" s="179"/>
      <c r="O170" s="179"/>
      <c r="P170" s="179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1"/>
      <c r="AL170" s="180"/>
      <c r="AM170" s="180"/>
      <c r="AN170" s="182"/>
      <c r="AO170" s="183"/>
      <c r="AP170" s="180"/>
      <c r="AQ170" s="180"/>
      <c r="AR170" s="184"/>
      <c r="AS170" s="180"/>
      <c r="AT170" s="180"/>
      <c r="AU170" s="180"/>
      <c r="AV170" s="181"/>
      <c r="AW170" s="180"/>
      <c r="AX170" s="180"/>
      <c r="AY170" s="180"/>
      <c r="AZ170" s="295"/>
      <c r="BA170" s="296"/>
      <c r="BC170" s="188"/>
    </row>
    <row r="171" spans="1:55" s="187" customFormat="1" x14ac:dyDescent="0.25">
      <c r="A171" s="90"/>
      <c r="B171" s="93"/>
      <c r="C171" s="90"/>
      <c r="D171" s="93"/>
      <c r="E171" s="90"/>
      <c r="F171" s="93"/>
      <c r="G171" s="93"/>
      <c r="H171" s="93"/>
      <c r="I171" s="179"/>
      <c r="J171" s="179"/>
      <c r="K171" s="93"/>
      <c r="L171" s="179"/>
      <c r="M171" s="179"/>
      <c r="N171" s="179"/>
      <c r="O171" s="179"/>
      <c r="P171" s="179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1"/>
      <c r="AL171" s="180"/>
      <c r="AM171" s="180"/>
      <c r="AN171" s="182"/>
      <c r="AO171" s="183"/>
      <c r="AP171" s="180"/>
      <c r="AQ171" s="180"/>
      <c r="AR171" s="184"/>
      <c r="AS171" s="180"/>
      <c r="AT171" s="180"/>
      <c r="AU171" s="180"/>
      <c r="AV171" s="181"/>
      <c r="AW171" s="180"/>
      <c r="AX171" s="180"/>
      <c r="AY171" s="180"/>
      <c r="AZ171" s="295"/>
      <c r="BA171" s="296"/>
      <c r="BC171" s="188"/>
    </row>
    <row r="172" spans="1:55" s="187" customFormat="1" x14ac:dyDescent="0.25">
      <c r="A172" s="90"/>
      <c r="B172" s="93"/>
      <c r="C172" s="90"/>
      <c r="D172" s="93"/>
      <c r="E172" s="90"/>
      <c r="F172" s="93"/>
      <c r="G172" s="93"/>
      <c r="H172" s="93"/>
      <c r="I172" s="179"/>
      <c r="J172" s="179"/>
      <c r="K172" s="93"/>
      <c r="L172" s="179"/>
      <c r="M172" s="179"/>
      <c r="N172" s="179"/>
      <c r="O172" s="179"/>
      <c r="P172" s="179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1"/>
      <c r="AL172" s="180"/>
      <c r="AM172" s="180"/>
      <c r="AN172" s="182"/>
      <c r="AO172" s="183"/>
      <c r="AP172" s="180"/>
      <c r="AQ172" s="180"/>
      <c r="AR172" s="184"/>
      <c r="AS172" s="180"/>
      <c r="AT172" s="180"/>
      <c r="AU172" s="180"/>
      <c r="AV172" s="181"/>
      <c r="AW172" s="180"/>
      <c r="AX172" s="180"/>
      <c r="AY172" s="180"/>
      <c r="AZ172" s="295"/>
      <c r="BA172" s="296"/>
      <c r="BC172" s="188"/>
    </row>
    <row r="173" spans="1:55" s="187" customFormat="1" x14ac:dyDescent="0.25">
      <c r="A173" s="90"/>
      <c r="B173" s="93"/>
      <c r="C173" s="90"/>
      <c r="D173" s="93"/>
      <c r="E173" s="90"/>
      <c r="F173" s="93"/>
      <c r="G173" s="93"/>
      <c r="H173" s="93"/>
      <c r="I173" s="179"/>
      <c r="J173" s="179"/>
      <c r="K173" s="93"/>
      <c r="L173" s="179"/>
      <c r="M173" s="179"/>
      <c r="N173" s="179"/>
      <c r="O173" s="179"/>
      <c r="P173" s="179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1"/>
      <c r="AL173" s="180"/>
      <c r="AM173" s="180"/>
      <c r="AN173" s="182"/>
      <c r="AO173" s="183"/>
      <c r="AP173" s="180"/>
      <c r="AQ173" s="180"/>
      <c r="AR173" s="184"/>
      <c r="AS173" s="180"/>
      <c r="AT173" s="180"/>
      <c r="AU173" s="180"/>
      <c r="AV173" s="181"/>
      <c r="AW173" s="180"/>
      <c r="AX173" s="180"/>
      <c r="AY173" s="180"/>
      <c r="AZ173" s="295"/>
      <c r="BA173" s="296"/>
      <c r="BC173" s="188"/>
    </row>
    <row r="174" spans="1:55" s="187" customFormat="1" x14ac:dyDescent="0.25">
      <c r="A174" s="90"/>
      <c r="B174" s="93"/>
      <c r="C174" s="90"/>
      <c r="D174" s="93"/>
      <c r="E174" s="90"/>
      <c r="F174" s="93"/>
      <c r="G174" s="93"/>
      <c r="H174" s="93"/>
      <c r="I174" s="179"/>
      <c r="J174" s="179"/>
      <c r="K174" s="93"/>
      <c r="L174" s="179"/>
      <c r="M174" s="179"/>
      <c r="N174" s="179"/>
      <c r="O174" s="179"/>
      <c r="P174" s="179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1"/>
      <c r="AL174" s="180"/>
      <c r="AM174" s="180"/>
      <c r="AN174" s="182"/>
      <c r="AO174" s="183"/>
      <c r="AP174" s="180"/>
      <c r="AQ174" s="180"/>
      <c r="AR174" s="184"/>
      <c r="AS174" s="180"/>
      <c r="AT174" s="180"/>
      <c r="AU174" s="180"/>
      <c r="AV174" s="181"/>
      <c r="AW174" s="180"/>
      <c r="AX174" s="180"/>
      <c r="AY174" s="180"/>
      <c r="AZ174" s="295"/>
      <c r="BA174" s="296"/>
      <c r="BC174" s="188"/>
    </row>
    <row r="175" spans="1:55" s="187" customFormat="1" x14ac:dyDescent="0.25">
      <c r="A175" s="90"/>
      <c r="B175" s="93"/>
      <c r="C175" s="90"/>
      <c r="D175" s="93"/>
      <c r="E175" s="90"/>
      <c r="F175" s="93"/>
      <c r="G175" s="93"/>
      <c r="H175" s="93"/>
      <c r="I175" s="179"/>
      <c r="J175" s="179"/>
      <c r="K175" s="93"/>
      <c r="L175" s="179"/>
      <c r="M175" s="179"/>
      <c r="N175" s="179"/>
      <c r="O175" s="179"/>
      <c r="P175" s="179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1"/>
      <c r="AL175" s="180"/>
      <c r="AM175" s="180"/>
      <c r="AN175" s="182"/>
      <c r="AO175" s="183"/>
      <c r="AP175" s="180"/>
      <c r="AQ175" s="180"/>
      <c r="AR175" s="184"/>
      <c r="AS175" s="180"/>
      <c r="AT175" s="180"/>
      <c r="AU175" s="180"/>
      <c r="AV175" s="181"/>
      <c r="AW175" s="180"/>
      <c r="AX175" s="180"/>
      <c r="AY175" s="180"/>
      <c r="AZ175" s="295"/>
      <c r="BA175" s="296"/>
      <c r="BC175" s="188"/>
    </row>
    <row r="176" spans="1:55" s="187" customFormat="1" x14ac:dyDescent="0.25">
      <c r="A176" s="90"/>
      <c r="B176" s="93"/>
      <c r="C176" s="90"/>
      <c r="D176" s="93"/>
      <c r="E176" s="90"/>
      <c r="F176" s="93"/>
      <c r="G176" s="93"/>
      <c r="H176" s="93"/>
      <c r="I176" s="179"/>
      <c r="J176" s="179"/>
      <c r="K176" s="93"/>
      <c r="L176" s="179"/>
      <c r="M176" s="179"/>
      <c r="N176" s="179"/>
      <c r="O176" s="179"/>
      <c r="P176" s="179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1"/>
      <c r="AL176" s="180"/>
      <c r="AM176" s="180"/>
      <c r="AN176" s="182"/>
      <c r="AO176" s="183"/>
      <c r="AP176" s="180"/>
      <c r="AQ176" s="180"/>
      <c r="AR176" s="184"/>
      <c r="AS176" s="180"/>
      <c r="AT176" s="180"/>
      <c r="AU176" s="180"/>
      <c r="AV176" s="181"/>
      <c r="AW176" s="180"/>
      <c r="AX176" s="180"/>
      <c r="AY176" s="180"/>
      <c r="AZ176" s="295"/>
      <c r="BA176" s="296"/>
      <c r="BC176" s="188"/>
    </row>
    <row r="177" spans="1:55" s="187" customFormat="1" x14ac:dyDescent="0.25">
      <c r="A177" s="90"/>
      <c r="B177" s="93"/>
      <c r="C177" s="90"/>
      <c r="D177" s="93"/>
      <c r="E177" s="90"/>
      <c r="F177" s="93"/>
      <c r="G177" s="93"/>
      <c r="H177" s="93"/>
      <c r="I177" s="179"/>
      <c r="J177" s="179"/>
      <c r="K177" s="93"/>
      <c r="L177" s="179"/>
      <c r="M177" s="179"/>
      <c r="N177" s="179"/>
      <c r="O177" s="179"/>
      <c r="P177" s="179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1"/>
      <c r="AL177" s="180"/>
      <c r="AM177" s="180"/>
      <c r="AN177" s="182"/>
      <c r="AO177" s="183"/>
      <c r="AP177" s="180"/>
      <c r="AQ177" s="180"/>
      <c r="AR177" s="184"/>
      <c r="AS177" s="180"/>
      <c r="AT177" s="180"/>
      <c r="AU177" s="180"/>
      <c r="AV177" s="181"/>
      <c r="AW177" s="180"/>
      <c r="AX177" s="180"/>
      <c r="AY177" s="180"/>
      <c r="AZ177" s="295"/>
      <c r="BA177" s="296"/>
      <c r="BC177" s="188"/>
    </row>
    <row r="178" spans="1:55" s="187" customFormat="1" x14ac:dyDescent="0.25">
      <c r="A178" s="90"/>
      <c r="B178" s="93"/>
      <c r="C178" s="90"/>
      <c r="D178" s="93"/>
      <c r="E178" s="90"/>
      <c r="F178" s="93"/>
      <c r="G178" s="93"/>
      <c r="H178" s="93"/>
      <c r="I178" s="179"/>
      <c r="J178" s="179"/>
      <c r="K178" s="93"/>
      <c r="L178" s="179"/>
      <c r="M178" s="179"/>
      <c r="N178" s="179"/>
      <c r="O178" s="179"/>
      <c r="P178" s="179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1"/>
      <c r="AL178" s="180"/>
      <c r="AM178" s="180"/>
      <c r="AN178" s="182"/>
      <c r="AO178" s="183"/>
      <c r="AP178" s="180"/>
      <c r="AQ178" s="180"/>
      <c r="AR178" s="184"/>
      <c r="AS178" s="180"/>
      <c r="AT178" s="180"/>
      <c r="AU178" s="180"/>
      <c r="AV178" s="181"/>
      <c r="AW178" s="180"/>
      <c r="AX178" s="180"/>
      <c r="AY178" s="180"/>
      <c r="AZ178" s="295"/>
      <c r="BA178" s="296"/>
      <c r="BC178" s="188"/>
    </row>
    <row r="179" spans="1:55" s="187" customFormat="1" x14ac:dyDescent="0.25">
      <c r="A179" s="90"/>
      <c r="B179" s="93"/>
      <c r="C179" s="90"/>
      <c r="D179" s="93"/>
      <c r="E179" s="90"/>
      <c r="F179" s="93"/>
      <c r="G179" s="93"/>
      <c r="H179" s="93"/>
      <c r="I179" s="179"/>
      <c r="J179" s="179"/>
      <c r="K179" s="93"/>
      <c r="L179" s="179"/>
      <c r="M179" s="179"/>
      <c r="N179" s="179"/>
      <c r="O179" s="179"/>
      <c r="P179" s="179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1"/>
      <c r="AL179" s="180"/>
      <c r="AM179" s="180"/>
      <c r="AN179" s="182"/>
      <c r="AO179" s="183"/>
      <c r="AP179" s="180"/>
      <c r="AQ179" s="180"/>
      <c r="AR179" s="184"/>
      <c r="AS179" s="180"/>
      <c r="AT179" s="180"/>
      <c r="AU179" s="180"/>
      <c r="AV179" s="181"/>
      <c r="AW179" s="180"/>
      <c r="AX179" s="180"/>
      <c r="AY179" s="180"/>
      <c r="AZ179" s="295"/>
      <c r="BA179" s="296"/>
      <c r="BC179" s="188"/>
    </row>
    <row r="180" spans="1:55" s="187" customFormat="1" x14ac:dyDescent="0.25">
      <c r="A180" s="90"/>
      <c r="B180" s="93"/>
      <c r="C180" s="90"/>
      <c r="D180" s="93"/>
      <c r="E180" s="90"/>
      <c r="F180" s="93"/>
      <c r="G180" s="93"/>
      <c r="H180" s="93"/>
      <c r="I180" s="179"/>
      <c r="J180" s="179"/>
      <c r="K180" s="93"/>
      <c r="L180" s="179"/>
      <c r="M180" s="179"/>
      <c r="N180" s="179"/>
      <c r="O180" s="179"/>
      <c r="P180" s="179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1"/>
      <c r="AL180" s="180"/>
      <c r="AM180" s="180"/>
      <c r="AN180" s="182"/>
      <c r="AO180" s="183"/>
      <c r="AP180" s="180"/>
      <c r="AQ180" s="180"/>
      <c r="AR180" s="184"/>
      <c r="AS180" s="180"/>
      <c r="AT180" s="180"/>
      <c r="AU180" s="180"/>
      <c r="AV180" s="181"/>
      <c r="AW180" s="180"/>
      <c r="AX180" s="180"/>
      <c r="AY180" s="180"/>
      <c r="AZ180" s="295"/>
      <c r="BA180" s="296"/>
      <c r="BC180" s="188"/>
    </row>
    <row r="181" spans="1:55" s="187" customFormat="1" x14ac:dyDescent="0.25">
      <c r="A181" s="90"/>
      <c r="B181" s="93"/>
      <c r="C181" s="90"/>
      <c r="D181" s="93"/>
      <c r="E181" s="90"/>
      <c r="F181" s="93"/>
      <c r="G181" s="93"/>
      <c r="H181" s="93"/>
      <c r="I181" s="179"/>
      <c r="J181" s="179"/>
      <c r="K181" s="93"/>
      <c r="L181" s="179"/>
      <c r="M181" s="179"/>
      <c r="N181" s="179"/>
      <c r="O181" s="179"/>
      <c r="P181" s="179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1"/>
      <c r="AL181" s="180"/>
      <c r="AM181" s="180"/>
      <c r="AN181" s="182"/>
      <c r="AO181" s="183"/>
      <c r="AP181" s="180"/>
      <c r="AQ181" s="180"/>
      <c r="AR181" s="184"/>
      <c r="AS181" s="180"/>
      <c r="AT181" s="180"/>
      <c r="AU181" s="180"/>
      <c r="AV181" s="181"/>
      <c r="AW181" s="180"/>
      <c r="AX181" s="180"/>
      <c r="AY181" s="180"/>
      <c r="AZ181" s="295"/>
      <c r="BA181" s="296"/>
      <c r="BC181" s="188"/>
    </row>
    <row r="182" spans="1:55" s="187" customFormat="1" x14ac:dyDescent="0.25">
      <c r="A182" s="90"/>
      <c r="B182" s="93"/>
      <c r="C182" s="90"/>
      <c r="D182" s="93"/>
      <c r="E182" s="90"/>
      <c r="F182" s="93"/>
      <c r="G182" s="93"/>
      <c r="H182" s="93"/>
      <c r="I182" s="179"/>
      <c r="J182" s="179"/>
      <c r="K182" s="93"/>
      <c r="L182" s="179"/>
      <c r="M182" s="179"/>
      <c r="N182" s="179"/>
      <c r="O182" s="179"/>
      <c r="P182" s="179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1"/>
      <c r="AL182" s="180"/>
      <c r="AM182" s="180"/>
      <c r="AN182" s="182"/>
      <c r="AO182" s="183"/>
      <c r="AP182" s="180"/>
      <c r="AQ182" s="180"/>
      <c r="AR182" s="184"/>
      <c r="AS182" s="180"/>
      <c r="AT182" s="180"/>
      <c r="AU182" s="180"/>
      <c r="AV182" s="181"/>
      <c r="AW182" s="180"/>
      <c r="AX182" s="180"/>
      <c r="AY182" s="180"/>
      <c r="AZ182" s="295"/>
      <c r="BA182" s="296"/>
      <c r="BC182" s="188"/>
    </row>
    <row r="183" spans="1:55" s="187" customFormat="1" x14ac:dyDescent="0.25">
      <c r="A183" s="90"/>
      <c r="B183" s="93"/>
      <c r="C183" s="90"/>
      <c r="D183" s="93"/>
      <c r="E183" s="90"/>
      <c r="F183" s="93"/>
      <c r="G183" s="93"/>
      <c r="H183" s="93"/>
      <c r="I183" s="179"/>
      <c r="J183" s="179"/>
      <c r="K183" s="93"/>
      <c r="L183" s="179"/>
      <c r="M183" s="179"/>
      <c r="N183" s="179"/>
      <c r="O183" s="179"/>
      <c r="P183" s="179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1"/>
      <c r="AL183" s="180"/>
      <c r="AM183" s="180"/>
      <c r="AN183" s="182"/>
      <c r="AO183" s="183"/>
      <c r="AP183" s="180"/>
      <c r="AQ183" s="180"/>
      <c r="AR183" s="184"/>
      <c r="AS183" s="180"/>
      <c r="AT183" s="180"/>
      <c r="AU183" s="180"/>
      <c r="AV183" s="181"/>
      <c r="AW183" s="180"/>
      <c r="AX183" s="180"/>
      <c r="AY183" s="180"/>
      <c r="AZ183" s="295"/>
      <c r="BA183" s="296"/>
      <c r="BC183" s="188"/>
    </row>
    <row r="184" spans="1:55" s="187" customFormat="1" x14ac:dyDescent="0.25">
      <c r="A184" s="90"/>
      <c r="B184" s="93"/>
      <c r="C184" s="90"/>
      <c r="D184" s="93"/>
      <c r="E184" s="90"/>
      <c r="F184" s="93"/>
      <c r="G184" s="93"/>
      <c r="H184" s="93"/>
      <c r="I184" s="179"/>
      <c r="J184" s="179"/>
      <c r="K184" s="93"/>
      <c r="L184" s="179"/>
      <c r="M184" s="179"/>
      <c r="N184" s="179"/>
      <c r="O184" s="179"/>
      <c r="P184" s="179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1"/>
      <c r="AL184" s="180"/>
      <c r="AM184" s="180"/>
      <c r="AN184" s="182"/>
      <c r="AO184" s="183"/>
      <c r="AP184" s="180"/>
      <c r="AQ184" s="180"/>
      <c r="AR184" s="184"/>
      <c r="AS184" s="180"/>
      <c r="AT184" s="180"/>
      <c r="AU184" s="180"/>
      <c r="AV184" s="181"/>
      <c r="AW184" s="180"/>
      <c r="AX184" s="180"/>
      <c r="AY184" s="180"/>
      <c r="AZ184" s="295"/>
      <c r="BA184" s="296"/>
      <c r="BC184" s="188"/>
    </row>
    <row r="185" spans="1:55" s="187" customFormat="1" x14ac:dyDescent="0.25">
      <c r="A185" s="90"/>
      <c r="B185" s="93"/>
      <c r="C185" s="90"/>
      <c r="D185" s="93"/>
      <c r="E185" s="90"/>
      <c r="F185" s="93"/>
      <c r="G185" s="93"/>
      <c r="H185" s="93"/>
      <c r="I185" s="179"/>
      <c r="J185" s="179"/>
      <c r="K185" s="93"/>
      <c r="L185" s="179"/>
      <c r="M185" s="179"/>
      <c r="N185" s="179"/>
      <c r="O185" s="179"/>
      <c r="P185" s="179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1"/>
      <c r="AL185" s="180"/>
      <c r="AM185" s="180"/>
      <c r="AN185" s="182"/>
      <c r="AO185" s="183"/>
      <c r="AP185" s="180"/>
      <c r="AQ185" s="180"/>
      <c r="AR185" s="184"/>
      <c r="AS185" s="180"/>
      <c r="AT185" s="180"/>
      <c r="AU185" s="180"/>
      <c r="AV185" s="181"/>
      <c r="AW185" s="180"/>
      <c r="AX185" s="180"/>
      <c r="AY185" s="180"/>
      <c r="AZ185" s="295"/>
      <c r="BA185" s="296"/>
      <c r="BC185" s="188"/>
    </row>
    <row r="186" spans="1:55" s="187" customFormat="1" x14ac:dyDescent="0.25">
      <c r="A186" s="90"/>
      <c r="B186" s="93"/>
      <c r="C186" s="90"/>
      <c r="D186" s="93"/>
      <c r="E186" s="90"/>
      <c r="F186" s="93"/>
      <c r="G186" s="93"/>
      <c r="H186" s="93"/>
      <c r="I186" s="179"/>
      <c r="J186" s="179"/>
      <c r="K186" s="93"/>
      <c r="L186" s="179"/>
      <c r="M186" s="179"/>
      <c r="N186" s="179"/>
      <c r="O186" s="179"/>
      <c r="P186" s="179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1"/>
      <c r="AL186" s="180"/>
      <c r="AM186" s="180"/>
      <c r="AN186" s="182"/>
      <c r="AO186" s="183"/>
      <c r="AP186" s="180"/>
      <c r="AQ186" s="180"/>
      <c r="AR186" s="184"/>
      <c r="AS186" s="180"/>
      <c r="AT186" s="180"/>
      <c r="AU186" s="180"/>
      <c r="AV186" s="181"/>
      <c r="AW186" s="180"/>
      <c r="AX186" s="180"/>
      <c r="AY186" s="180"/>
      <c r="AZ186" s="295"/>
      <c r="BA186" s="296"/>
      <c r="BC186" s="188"/>
    </row>
    <row r="187" spans="1:55" s="187" customFormat="1" x14ac:dyDescent="0.25">
      <c r="A187" s="90"/>
      <c r="B187" s="93"/>
      <c r="C187" s="90"/>
      <c r="D187" s="93"/>
      <c r="E187" s="90"/>
      <c r="F187" s="93"/>
      <c r="G187" s="93"/>
      <c r="H187" s="93"/>
      <c r="I187" s="179"/>
      <c r="J187" s="179"/>
      <c r="K187" s="93"/>
      <c r="L187" s="179"/>
      <c r="M187" s="179"/>
      <c r="N187" s="179"/>
      <c r="O187" s="179"/>
      <c r="P187" s="179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1"/>
      <c r="AL187" s="180"/>
      <c r="AM187" s="180"/>
      <c r="AN187" s="182"/>
      <c r="AO187" s="183"/>
      <c r="AP187" s="180"/>
      <c r="AQ187" s="180"/>
      <c r="AR187" s="184"/>
      <c r="AS187" s="180"/>
      <c r="AT187" s="180"/>
      <c r="AU187" s="180"/>
      <c r="AV187" s="181"/>
      <c r="AW187" s="180"/>
      <c r="AX187" s="180"/>
      <c r="AY187" s="180"/>
      <c r="AZ187" s="295"/>
      <c r="BA187" s="296"/>
      <c r="BC187" s="188"/>
    </row>
    <row r="188" spans="1:55" s="187" customFormat="1" x14ac:dyDescent="0.25">
      <c r="A188" s="90"/>
      <c r="B188" s="93"/>
      <c r="C188" s="90"/>
      <c r="D188" s="93"/>
      <c r="E188" s="90"/>
      <c r="F188" s="93"/>
      <c r="G188" s="93"/>
      <c r="H188" s="93"/>
      <c r="I188" s="179"/>
      <c r="J188" s="179"/>
      <c r="K188" s="93"/>
      <c r="L188" s="179"/>
      <c r="M188" s="179"/>
      <c r="N188" s="179"/>
      <c r="O188" s="179"/>
      <c r="P188" s="179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1"/>
      <c r="AL188" s="180"/>
      <c r="AM188" s="180"/>
      <c r="AN188" s="182"/>
      <c r="AO188" s="183"/>
      <c r="AP188" s="180"/>
      <c r="AQ188" s="180"/>
      <c r="AR188" s="184"/>
      <c r="AS188" s="180"/>
      <c r="AT188" s="180"/>
      <c r="AU188" s="180"/>
      <c r="AV188" s="181"/>
      <c r="AW188" s="180"/>
      <c r="AX188" s="180"/>
      <c r="AY188" s="180"/>
      <c r="AZ188" s="295"/>
      <c r="BA188" s="296"/>
      <c r="BC188" s="188"/>
    </row>
    <row r="189" spans="1:55" s="187" customFormat="1" x14ac:dyDescent="0.25">
      <c r="A189" s="90"/>
      <c r="B189" s="93"/>
      <c r="C189" s="90"/>
      <c r="D189" s="93"/>
      <c r="E189" s="90"/>
      <c r="F189" s="93"/>
      <c r="G189" s="93"/>
      <c r="H189" s="93"/>
      <c r="I189" s="179"/>
      <c r="J189" s="179"/>
      <c r="K189" s="93"/>
      <c r="L189" s="179"/>
      <c r="M189" s="179"/>
      <c r="N189" s="179"/>
      <c r="O189" s="179"/>
      <c r="P189" s="179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1"/>
      <c r="AL189" s="180"/>
      <c r="AM189" s="180"/>
      <c r="AN189" s="182"/>
      <c r="AO189" s="183"/>
      <c r="AP189" s="180"/>
      <c r="AQ189" s="180"/>
      <c r="AR189" s="184"/>
      <c r="AS189" s="180"/>
      <c r="AT189" s="180"/>
      <c r="AU189" s="180"/>
      <c r="AV189" s="181"/>
      <c r="AW189" s="180"/>
      <c r="AX189" s="180"/>
      <c r="AY189" s="180"/>
      <c r="AZ189" s="295"/>
      <c r="BA189" s="296"/>
      <c r="BC189" s="188"/>
    </row>
    <row r="190" spans="1:55" s="187" customFormat="1" x14ac:dyDescent="0.25">
      <c r="A190" s="90"/>
      <c r="B190" s="93"/>
      <c r="C190" s="90"/>
      <c r="D190" s="93"/>
      <c r="E190" s="90"/>
      <c r="F190" s="93"/>
      <c r="G190" s="93"/>
      <c r="H190" s="93"/>
      <c r="I190" s="179"/>
      <c r="J190" s="179"/>
      <c r="K190" s="93"/>
      <c r="L190" s="179"/>
      <c r="M190" s="179"/>
      <c r="N190" s="179"/>
      <c r="O190" s="179"/>
      <c r="P190" s="179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1"/>
      <c r="AL190" s="180"/>
      <c r="AM190" s="180"/>
      <c r="AN190" s="182"/>
      <c r="AO190" s="183"/>
      <c r="AP190" s="180"/>
      <c r="AQ190" s="180"/>
      <c r="AR190" s="184"/>
      <c r="AS190" s="180"/>
      <c r="AT190" s="180"/>
      <c r="AU190" s="180"/>
      <c r="AV190" s="181"/>
      <c r="AW190" s="180"/>
      <c r="AX190" s="180"/>
      <c r="AY190" s="180"/>
      <c r="AZ190" s="295"/>
      <c r="BA190" s="296"/>
      <c r="BC190" s="188"/>
    </row>
    <row r="191" spans="1:55" s="187" customFormat="1" x14ac:dyDescent="0.25">
      <c r="A191" s="90"/>
      <c r="B191" s="93"/>
      <c r="C191" s="90"/>
      <c r="D191" s="93"/>
      <c r="E191" s="90"/>
      <c r="F191" s="93"/>
      <c r="G191" s="93"/>
      <c r="H191" s="93"/>
      <c r="I191" s="179"/>
      <c r="J191" s="179"/>
      <c r="K191" s="93"/>
      <c r="L191" s="179"/>
      <c r="M191" s="179"/>
      <c r="N191" s="179"/>
      <c r="O191" s="179"/>
      <c r="P191" s="179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1"/>
      <c r="AL191" s="180"/>
      <c r="AM191" s="180"/>
      <c r="AN191" s="182"/>
      <c r="AO191" s="183"/>
      <c r="AP191" s="180"/>
      <c r="AQ191" s="180"/>
      <c r="AR191" s="184"/>
      <c r="AS191" s="180"/>
      <c r="AT191" s="180"/>
      <c r="AU191" s="180"/>
      <c r="AV191" s="181"/>
      <c r="AW191" s="180"/>
      <c r="AX191" s="180"/>
      <c r="AY191" s="180"/>
      <c r="AZ191" s="295"/>
      <c r="BA191" s="296"/>
      <c r="BC191" s="188"/>
    </row>
    <row r="192" spans="1:55" s="187" customFormat="1" x14ac:dyDescent="0.25">
      <c r="A192" s="90"/>
      <c r="B192" s="93"/>
      <c r="C192" s="90"/>
      <c r="D192" s="93"/>
      <c r="E192" s="90"/>
      <c r="F192" s="93"/>
      <c r="G192" s="93"/>
      <c r="H192" s="93"/>
      <c r="I192" s="179"/>
      <c r="J192" s="179"/>
      <c r="K192" s="93"/>
      <c r="L192" s="179"/>
      <c r="M192" s="179"/>
      <c r="N192" s="179"/>
      <c r="O192" s="179"/>
      <c r="P192" s="179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1"/>
      <c r="AL192" s="180"/>
      <c r="AM192" s="180"/>
      <c r="AN192" s="182"/>
      <c r="AO192" s="183"/>
      <c r="AP192" s="180"/>
      <c r="AQ192" s="180"/>
      <c r="AR192" s="184"/>
      <c r="AS192" s="180"/>
      <c r="AT192" s="180"/>
      <c r="AU192" s="180"/>
      <c r="AV192" s="181"/>
      <c r="AW192" s="180"/>
      <c r="AX192" s="180"/>
      <c r="AY192" s="180"/>
      <c r="AZ192" s="295"/>
      <c r="BA192" s="296"/>
      <c r="BC192" s="188"/>
    </row>
    <row r="193" spans="1:55" s="187" customFormat="1" x14ac:dyDescent="0.25">
      <c r="A193" s="90"/>
      <c r="B193" s="93"/>
      <c r="C193" s="90"/>
      <c r="D193" s="93"/>
      <c r="E193" s="90"/>
      <c r="F193" s="93"/>
      <c r="G193" s="93"/>
      <c r="H193" s="93"/>
      <c r="I193" s="179"/>
      <c r="J193" s="179"/>
      <c r="K193" s="93"/>
      <c r="L193" s="179"/>
      <c r="M193" s="179"/>
      <c r="N193" s="179"/>
      <c r="O193" s="179"/>
      <c r="P193" s="179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1"/>
      <c r="AL193" s="180"/>
      <c r="AM193" s="180"/>
      <c r="AN193" s="182"/>
      <c r="AO193" s="183"/>
      <c r="AP193" s="180"/>
      <c r="AQ193" s="180"/>
      <c r="AR193" s="184"/>
      <c r="AS193" s="180"/>
      <c r="AT193" s="180"/>
      <c r="AU193" s="180"/>
      <c r="AV193" s="181"/>
      <c r="AW193" s="180"/>
      <c r="AX193" s="180"/>
      <c r="AY193" s="180"/>
      <c r="AZ193" s="295"/>
      <c r="BA193" s="296"/>
      <c r="BC193" s="188"/>
    </row>
    <row r="194" spans="1:55" s="187" customFormat="1" x14ac:dyDescent="0.25">
      <c r="A194" s="90"/>
      <c r="B194" s="93"/>
      <c r="C194" s="90"/>
      <c r="D194" s="93"/>
      <c r="E194" s="90"/>
      <c r="F194" s="93"/>
      <c r="G194" s="93"/>
      <c r="H194" s="93"/>
      <c r="I194" s="179"/>
      <c r="J194" s="179"/>
      <c r="K194" s="93"/>
      <c r="L194" s="179"/>
      <c r="M194" s="179"/>
      <c r="N194" s="179"/>
      <c r="O194" s="179"/>
      <c r="P194" s="179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1"/>
      <c r="AL194" s="180"/>
      <c r="AM194" s="180"/>
      <c r="AN194" s="182"/>
      <c r="AO194" s="183"/>
      <c r="AP194" s="180"/>
      <c r="AQ194" s="180"/>
      <c r="AR194" s="184"/>
      <c r="AS194" s="180"/>
      <c r="AT194" s="180"/>
      <c r="AU194" s="180"/>
      <c r="AV194" s="181"/>
      <c r="AW194" s="180"/>
      <c r="AX194" s="180"/>
      <c r="AY194" s="180"/>
      <c r="AZ194" s="295"/>
      <c r="BA194" s="296"/>
      <c r="BC194" s="188"/>
    </row>
    <row r="195" spans="1:55" s="187" customFormat="1" x14ac:dyDescent="0.25">
      <c r="A195" s="90"/>
      <c r="B195" s="93"/>
      <c r="C195" s="90"/>
      <c r="D195" s="93"/>
      <c r="E195" s="90"/>
      <c r="F195" s="93"/>
      <c r="G195" s="93"/>
      <c r="H195" s="93"/>
      <c r="I195" s="179"/>
      <c r="J195" s="179"/>
      <c r="K195" s="93"/>
      <c r="L195" s="179"/>
      <c r="M195" s="179"/>
      <c r="N195" s="179"/>
      <c r="O195" s="179"/>
      <c r="P195" s="179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1"/>
      <c r="AL195" s="180"/>
      <c r="AM195" s="180"/>
      <c r="AN195" s="182"/>
      <c r="AO195" s="183"/>
      <c r="AP195" s="180"/>
      <c r="AQ195" s="180"/>
      <c r="AR195" s="184"/>
      <c r="AS195" s="180"/>
      <c r="AT195" s="180"/>
      <c r="AU195" s="180"/>
      <c r="AV195" s="181"/>
      <c r="AW195" s="180"/>
      <c r="AX195" s="180"/>
      <c r="AY195" s="180"/>
      <c r="AZ195" s="295"/>
      <c r="BA195" s="296"/>
      <c r="BC195" s="188"/>
    </row>
    <row r="196" spans="1:55" s="187" customFormat="1" x14ac:dyDescent="0.25">
      <c r="A196" s="90"/>
      <c r="B196" s="93"/>
      <c r="C196" s="90"/>
      <c r="D196" s="93"/>
      <c r="E196" s="90"/>
      <c r="F196" s="93"/>
      <c r="G196" s="93"/>
      <c r="H196" s="93"/>
      <c r="I196" s="179"/>
      <c r="J196" s="179"/>
      <c r="K196" s="93"/>
      <c r="L196" s="179"/>
      <c r="M196" s="179"/>
      <c r="N196" s="179"/>
      <c r="O196" s="179"/>
      <c r="P196" s="179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1"/>
      <c r="AL196" s="180"/>
      <c r="AM196" s="180"/>
      <c r="AN196" s="182"/>
      <c r="AO196" s="183"/>
      <c r="AP196" s="180"/>
      <c r="AQ196" s="180"/>
      <c r="AR196" s="184"/>
      <c r="AS196" s="180"/>
      <c r="AT196" s="180"/>
      <c r="AU196" s="180"/>
      <c r="AV196" s="181"/>
      <c r="AW196" s="180"/>
      <c r="AX196" s="180"/>
      <c r="AY196" s="180"/>
      <c r="AZ196" s="295"/>
      <c r="BA196" s="296"/>
      <c r="BC196" s="188"/>
    </row>
    <row r="197" spans="1:55" s="187" customFormat="1" x14ac:dyDescent="0.25">
      <c r="A197" s="90"/>
      <c r="B197" s="93"/>
      <c r="C197" s="90"/>
      <c r="D197" s="93"/>
      <c r="E197" s="90"/>
      <c r="F197" s="93"/>
      <c r="G197" s="93"/>
      <c r="H197" s="93"/>
      <c r="I197" s="179"/>
      <c r="J197" s="179"/>
      <c r="K197" s="93"/>
      <c r="L197" s="179"/>
      <c r="M197" s="179"/>
      <c r="N197" s="179"/>
      <c r="O197" s="179"/>
      <c r="P197" s="179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1"/>
      <c r="AL197" s="180"/>
      <c r="AM197" s="180"/>
      <c r="AN197" s="182"/>
      <c r="AO197" s="183"/>
      <c r="AP197" s="180"/>
      <c r="AQ197" s="180"/>
      <c r="AR197" s="184"/>
      <c r="AS197" s="180"/>
      <c r="AT197" s="180"/>
      <c r="AU197" s="180"/>
      <c r="AV197" s="181"/>
      <c r="AW197" s="180"/>
      <c r="AX197" s="180"/>
      <c r="AY197" s="180"/>
      <c r="AZ197" s="295"/>
      <c r="BA197" s="296"/>
      <c r="BC197" s="188"/>
    </row>
    <row r="198" spans="1:55" s="187" customFormat="1" x14ac:dyDescent="0.25">
      <c r="A198" s="90"/>
      <c r="B198" s="93"/>
      <c r="C198" s="90"/>
      <c r="D198" s="93"/>
      <c r="E198" s="90"/>
      <c r="F198" s="93"/>
      <c r="G198" s="93"/>
      <c r="H198" s="93"/>
      <c r="I198" s="179"/>
      <c r="J198" s="179"/>
      <c r="K198" s="93"/>
      <c r="L198" s="179"/>
      <c r="M198" s="179"/>
      <c r="N198" s="179"/>
      <c r="O198" s="179"/>
      <c r="P198" s="179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1"/>
      <c r="AL198" s="180"/>
      <c r="AM198" s="180"/>
      <c r="AN198" s="182"/>
      <c r="AO198" s="183"/>
      <c r="AP198" s="180"/>
      <c r="AQ198" s="180"/>
      <c r="AR198" s="184"/>
      <c r="AS198" s="180"/>
      <c r="AT198" s="180"/>
      <c r="AU198" s="180"/>
      <c r="AV198" s="181"/>
      <c r="AW198" s="180"/>
      <c r="AX198" s="180"/>
      <c r="AY198" s="180"/>
      <c r="AZ198" s="295"/>
      <c r="BA198" s="296"/>
      <c r="BC198" s="188"/>
    </row>
    <row r="199" spans="1:55" s="187" customFormat="1" x14ac:dyDescent="0.25">
      <c r="A199" s="90"/>
      <c r="B199" s="93"/>
      <c r="C199" s="90"/>
      <c r="D199" s="93"/>
      <c r="E199" s="90"/>
      <c r="F199" s="93"/>
      <c r="G199" s="93"/>
      <c r="H199" s="93"/>
      <c r="I199" s="179"/>
      <c r="J199" s="179"/>
      <c r="K199" s="93"/>
      <c r="L199" s="179"/>
      <c r="M199" s="179"/>
      <c r="N199" s="179"/>
      <c r="O199" s="179"/>
      <c r="P199" s="179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1"/>
      <c r="AL199" s="180"/>
      <c r="AM199" s="180"/>
      <c r="AN199" s="182"/>
      <c r="AO199" s="183"/>
      <c r="AP199" s="180"/>
      <c r="AQ199" s="180"/>
      <c r="AR199" s="184"/>
      <c r="AS199" s="180"/>
      <c r="AT199" s="180"/>
      <c r="AU199" s="180"/>
      <c r="AV199" s="181"/>
      <c r="AW199" s="180"/>
      <c r="AX199" s="180"/>
      <c r="AY199" s="180"/>
      <c r="AZ199" s="295"/>
      <c r="BA199" s="296"/>
      <c r="BC199" s="188"/>
    </row>
    <row r="200" spans="1:55" s="187" customFormat="1" x14ac:dyDescent="0.25">
      <c r="A200" s="90"/>
      <c r="B200" s="93"/>
      <c r="C200" s="90"/>
      <c r="D200" s="93"/>
      <c r="E200" s="90"/>
      <c r="F200" s="93"/>
      <c r="G200" s="93"/>
      <c r="H200" s="93"/>
      <c r="I200" s="179"/>
      <c r="J200" s="179"/>
      <c r="K200" s="93"/>
      <c r="L200" s="179"/>
      <c r="M200" s="179"/>
      <c r="N200" s="179"/>
      <c r="O200" s="179"/>
      <c r="P200" s="179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1"/>
      <c r="AL200" s="180"/>
      <c r="AM200" s="180"/>
      <c r="AN200" s="182"/>
      <c r="AO200" s="183"/>
      <c r="AP200" s="180"/>
      <c r="AQ200" s="180"/>
      <c r="AR200" s="184"/>
      <c r="AS200" s="180"/>
      <c r="AT200" s="180"/>
      <c r="AU200" s="180"/>
      <c r="AV200" s="181"/>
      <c r="AW200" s="180"/>
      <c r="AX200" s="180"/>
      <c r="AY200" s="180"/>
      <c r="AZ200" s="295"/>
      <c r="BA200" s="296"/>
      <c r="BC200" s="188"/>
    </row>
    <row r="201" spans="1:55" s="187" customFormat="1" x14ac:dyDescent="0.25">
      <c r="A201" s="90"/>
      <c r="B201" s="93"/>
      <c r="C201" s="90"/>
      <c r="D201" s="93"/>
      <c r="E201" s="90"/>
      <c r="F201" s="93"/>
      <c r="G201" s="93"/>
      <c r="H201" s="93"/>
      <c r="I201" s="179"/>
      <c r="J201" s="179"/>
      <c r="K201" s="93"/>
      <c r="L201" s="179"/>
      <c r="M201" s="179"/>
      <c r="N201" s="179"/>
      <c r="O201" s="179"/>
      <c r="P201" s="179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1"/>
      <c r="AL201" s="180"/>
      <c r="AM201" s="180"/>
      <c r="AN201" s="182"/>
      <c r="AO201" s="183"/>
      <c r="AP201" s="180"/>
      <c r="AQ201" s="180"/>
      <c r="AR201" s="184"/>
      <c r="AS201" s="180"/>
      <c r="AT201" s="180"/>
      <c r="AU201" s="180"/>
      <c r="AV201" s="181"/>
      <c r="AW201" s="180"/>
      <c r="AX201" s="180"/>
      <c r="AY201" s="180"/>
      <c r="AZ201" s="295"/>
      <c r="BA201" s="296"/>
      <c r="BC201" s="188"/>
    </row>
    <row r="202" spans="1:55" s="187" customFormat="1" x14ac:dyDescent="0.25">
      <c r="A202" s="90"/>
      <c r="B202" s="93"/>
      <c r="C202" s="90"/>
      <c r="D202" s="93"/>
      <c r="E202" s="90"/>
      <c r="F202" s="93"/>
      <c r="G202" s="93"/>
      <c r="H202" s="93"/>
      <c r="I202" s="179"/>
      <c r="J202" s="179"/>
      <c r="K202" s="93"/>
      <c r="L202" s="179"/>
      <c r="M202" s="179"/>
      <c r="N202" s="179"/>
      <c r="O202" s="179"/>
      <c r="P202" s="179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1"/>
      <c r="AL202" s="180"/>
      <c r="AM202" s="180"/>
      <c r="AN202" s="182"/>
      <c r="AO202" s="183"/>
      <c r="AP202" s="180"/>
      <c r="AQ202" s="180"/>
      <c r="AR202" s="184"/>
      <c r="AS202" s="180"/>
      <c r="AT202" s="180"/>
      <c r="AU202" s="180"/>
      <c r="AV202" s="181"/>
      <c r="AW202" s="180"/>
      <c r="AX202" s="180"/>
      <c r="AY202" s="180"/>
      <c r="AZ202" s="295"/>
      <c r="BA202" s="296"/>
      <c r="BC202" s="188"/>
    </row>
    <row r="203" spans="1:55" s="187" customFormat="1" x14ac:dyDescent="0.25">
      <c r="A203" s="90"/>
      <c r="B203" s="93"/>
      <c r="C203" s="90"/>
      <c r="D203" s="93"/>
      <c r="E203" s="90"/>
      <c r="F203" s="93"/>
      <c r="G203" s="93"/>
      <c r="H203" s="93"/>
      <c r="I203" s="179"/>
      <c r="J203" s="179"/>
      <c r="K203" s="93"/>
      <c r="L203" s="179"/>
      <c r="M203" s="179"/>
      <c r="N203" s="179"/>
      <c r="O203" s="179"/>
      <c r="P203" s="179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1"/>
      <c r="AL203" s="180"/>
      <c r="AM203" s="180"/>
      <c r="AN203" s="182"/>
      <c r="AO203" s="183"/>
      <c r="AP203" s="180"/>
      <c r="AQ203" s="180"/>
      <c r="AR203" s="184"/>
      <c r="AS203" s="180"/>
      <c r="AT203" s="180"/>
      <c r="AU203" s="180"/>
      <c r="AV203" s="181"/>
      <c r="AW203" s="180"/>
      <c r="AX203" s="180"/>
      <c r="AY203" s="180"/>
      <c r="AZ203" s="295"/>
      <c r="BA203" s="296"/>
      <c r="BC203" s="188"/>
    </row>
    <row r="204" spans="1:55" s="187" customFormat="1" x14ac:dyDescent="0.25">
      <c r="A204" s="90"/>
      <c r="B204" s="93"/>
      <c r="C204" s="90"/>
      <c r="D204" s="93"/>
      <c r="E204" s="90"/>
      <c r="F204" s="93"/>
      <c r="G204" s="93"/>
      <c r="H204" s="93"/>
      <c r="I204" s="179"/>
      <c r="J204" s="179"/>
      <c r="K204" s="93"/>
      <c r="L204" s="179"/>
      <c r="M204" s="179"/>
      <c r="N204" s="179"/>
      <c r="O204" s="179"/>
      <c r="P204" s="179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1"/>
      <c r="AL204" s="180"/>
      <c r="AM204" s="180"/>
      <c r="AN204" s="182"/>
      <c r="AO204" s="183"/>
      <c r="AP204" s="180"/>
      <c r="AQ204" s="180"/>
      <c r="AR204" s="184"/>
      <c r="AS204" s="180"/>
      <c r="AT204" s="180"/>
      <c r="AU204" s="180"/>
      <c r="AV204" s="181"/>
      <c r="AW204" s="180"/>
      <c r="AX204" s="180"/>
      <c r="AY204" s="180"/>
      <c r="AZ204" s="295"/>
      <c r="BA204" s="296"/>
      <c r="BC204" s="188"/>
    </row>
    <row r="205" spans="1:55" s="187" customFormat="1" x14ac:dyDescent="0.25">
      <c r="A205" s="90"/>
      <c r="B205" s="93"/>
      <c r="C205" s="90"/>
      <c r="D205" s="93"/>
      <c r="E205" s="90"/>
      <c r="F205" s="93"/>
      <c r="G205" s="93"/>
      <c r="H205" s="93"/>
      <c r="I205" s="179"/>
      <c r="J205" s="179"/>
      <c r="K205" s="93"/>
      <c r="L205" s="179"/>
      <c r="M205" s="179"/>
      <c r="N205" s="179"/>
      <c r="O205" s="179"/>
      <c r="P205" s="179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1"/>
      <c r="AL205" s="180"/>
      <c r="AM205" s="180"/>
      <c r="AN205" s="182"/>
      <c r="AO205" s="183"/>
      <c r="AP205" s="180"/>
      <c r="AQ205" s="180"/>
      <c r="AR205" s="184"/>
      <c r="AS205" s="180"/>
      <c r="AT205" s="180"/>
      <c r="AU205" s="180"/>
      <c r="AV205" s="181"/>
      <c r="AW205" s="180"/>
      <c r="AX205" s="180"/>
      <c r="AY205" s="180"/>
      <c r="AZ205" s="295"/>
      <c r="BA205" s="296"/>
      <c r="BC205" s="188"/>
    </row>
    <row r="206" spans="1:55" s="187" customFormat="1" x14ac:dyDescent="0.25">
      <c r="A206" s="90"/>
      <c r="B206" s="93"/>
      <c r="C206" s="90"/>
      <c r="D206" s="93"/>
      <c r="E206" s="90"/>
      <c r="F206" s="93"/>
      <c r="G206" s="93"/>
      <c r="H206" s="93"/>
      <c r="I206" s="179"/>
      <c r="J206" s="179"/>
      <c r="K206" s="93"/>
      <c r="L206" s="179"/>
      <c r="M206" s="179"/>
      <c r="N206" s="179"/>
      <c r="O206" s="179"/>
      <c r="P206" s="179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1"/>
      <c r="AL206" s="180"/>
      <c r="AM206" s="180"/>
      <c r="AN206" s="182"/>
      <c r="AO206" s="183"/>
      <c r="AP206" s="180"/>
      <c r="AQ206" s="180"/>
      <c r="AR206" s="184"/>
      <c r="AS206" s="180"/>
      <c r="AT206" s="180"/>
      <c r="AU206" s="180"/>
      <c r="AV206" s="181"/>
      <c r="AW206" s="180"/>
      <c r="AX206" s="180"/>
      <c r="AY206" s="180"/>
      <c r="AZ206" s="295"/>
      <c r="BA206" s="296"/>
      <c r="BC206" s="188"/>
    </row>
    <row r="207" spans="1:55" s="187" customFormat="1" x14ac:dyDescent="0.25">
      <c r="A207" s="90"/>
      <c r="B207" s="93"/>
      <c r="C207" s="90"/>
      <c r="D207" s="93"/>
      <c r="E207" s="90"/>
      <c r="F207" s="93"/>
      <c r="G207" s="93"/>
      <c r="H207" s="93"/>
      <c r="I207" s="179"/>
      <c r="J207" s="179"/>
      <c r="K207" s="93"/>
      <c r="L207" s="179"/>
      <c r="M207" s="179"/>
      <c r="N207" s="179"/>
      <c r="O207" s="179"/>
      <c r="P207" s="179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1"/>
      <c r="AL207" s="180"/>
      <c r="AM207" s="180"/>
      <c r="AN207" s="182"/>
      <c r="AO207" s="183"/>
      <c r="AP207" s="180"/>
      <c r="AQ207" s="180"/>
      <c r="AR207" s="184"/>
      <c r="AS207" s="180"/>
      <c r="AT207" s="180"/>
      <c r="AU207" s="180"/>
      <c r="AV207" s="181"/>
      <c r="AW207" s="180"/>
      <c r="AX207" s="180"/>
      <c r="AY207" s="180"/>
      <c r="AZ207" s="295"/>
      <c r="BA207" s="296"/>
      <c r="BC207" s="188"/>
    </row>
    <row r="208" spans="1:55" s="187" customFormat="1" x14ac:dyDescent="0.25">
      <c r="A208" s="90"/>
      <c r="B208" s="93"/>
      <c r="C208" s="90"/>
      <c r="D208" s="93"/>
      <c r="E208" s="90"/>
      <c r="F208" s="93"/>
      <c r="G208" s="93"/>
      <c r="H208" s="93"/>
      <c r="I208" s="179"/>
      <c r="J208" s="179"/>
      <c r="K208" s="93"/>
      <c r="L208" s="179"/>
      <c r="M208" s="179"/>
      <c r="N208" s="179"/>
      <c r="O208" s="179"/>
      <c r="P208" s="179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1"/>
      <c r="AL208" s="180"/>
      <c r="AM208" s="180"/>
      <c r="AN208" s="182"/>
      <c r="AO208" s="183"/>
      <c r="AP208" s="180"/>
      <c r="AQ208" s="180"/>
      <c r="AR208" s="184"/>
      <c r="AS208" s="180"/>
      <c r="AT208" s="180"/>
      <c r="AU208" s="180"/>
      <c r="AV208" s="181"/>
      <c r="AW208" s="180"/>
      <c r="AX208" s="180"/>
      <c r="AY208" s="180"/>
      <c r="AZ208" s="295"/>
      <c r="BA208" s="296"/>
      <c r="BC208" s="188"/>
    </row>
    <row r="209" spans="1:55" s="187" customFormat="1" x14ac:dyDescent="0.25">
      <c r="A209" s="90"/>
      <c r="B209" s="93"/>
      <c r="C209" s="90"/>
      <c r="D209" s="93"/>
      <c r="E209" s="90"/>
      <c r="F209" s="93"/>
      <c r="G209" s="93"/>
      <c r="H209" s="93"/>
      <c r="I209" s="179"/>
      <c r="J209" s="179"/>
      <c r="K209" s="93"/>
      <c r="L209" s="179"/>
      <c r="M209" s="179"/>
      <c r="N209" s="179"/>
      <c r="O209" s="179"/>
      <c r="P209" s="179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1"/>
      <c r="AL209" s="180"/>
      <c r="AM209" s="180"/>
      <c r="AN209" s="182"/>
      <c r="AO209" s="183"/>
      <c r="AP209" s="180"/>
      <c r="AQ209" s="180"/>
      <c r="AR209" s="184"/>
      <c r="AS209" s="180"/>
      <c r="AT209" s="180"/>
      <c r="AU209" s="180"/>
      <c r="AV209" s="181"/>
      <c r="AW209" s="180"/>
      <c r="AX209" s="180"/>
      <c r="AY209" s="180"/>
      <c r="AZ209" s="295"/>
      <c r="BA209" s="296"/>
      <c r="BC209" s="188"/>
    </row>
    <row r="210" spans="1:55" s="187" customFormat="1" x14ac:dyDescent="0.25">
      <c r="A210" s="90"/>
      <c r="B210" s="93"/>
      <c r="C210" s="90"/>
      <c r="D210" s="93"/>
      <c r="E210" s="90"/>
      <c r="F210" s="93"/>
      <c r="G210" s="93"/>
      <c r="H210" s="93"/>
      <c r="I210" s="179"/>
      <c r="J210" s="179"/>
      <c r="K210" s="93"/>
      <c r="L210" s="179"/>
      <c r="M210" s="179"/>
      <c r="N210" s="179"/>
      <c r="O210" s="179"/>
      <c r="P210" s="179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1"/>
      <c r="AL210" s="180"/>
      <c r="AM210" s="180"/>
      <c r="AN210" s="182"/>
      <c r="AO210" s="183"/>
      <c r="AP210" s="180"/>
      <c r="AQ210" s="180"/>
      <c r="AR210" s="184"/>
      <c r="AS210" s="180"/>
      <c r="AT210" s="180"/>
      <c r="AU210" s="180"/>
      <c r="AV210" s="181"/>
      <c r="AW210" s="180"/>
      <c r="AX210" s="180"/>
      <c r="AY210" s="180"/>
      <c r="AZ210" s="295"/>
      <c r="BA210" s="296"/>
      <c r="BC210" s="188"/>
    </row>
    <row r="211" spans="1:55" s="187" customFormat="1" x14ac:dyDescent="0.25">
      <c r="A211" s="90"/>
      <c r="B211" s="93"/>
      <c r="C211" s="90"/>
      <c r="D211" s="93"/>
      <c r="E211" s="90"/>
      <c r="F211" s="93"/>
      <c r="G211" s="93"/>
      <c r="H211" s="93"/>
      <c r="I211" s="179"/>
      <c r="J211" s="179"/>
      <c r="K211" s="93"/>
      <c r="L211" s="179"/>
      <c r="M211" s="179"/>
      <c r="N211" s="179"/>
      <c r="O211" s="179"/>
      <c r="P211" s="179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1"/>
      <c r="AL211" s="180"/>
      <c r="AM211" s="180"/>
      <c r="AN211" s="182"/>
      <c r="AO211" s="183"/>
      <c r="AP211" s="180"/>
      <c r="AQ211" s="180"/>
      <c r="AR211" s="184"/>
      <c r="AS211" s="180"/>
      <c r="AT211" s="180"/>
      <c r="AU211" s="180"/>
      <c r="AV211" s="181"/>
      <c r="AW211" s="180"/>
      <c r="AX211" s="180"/>
      <c r="AY211" s="180"/>
      <c r="AZ211" s="295"/>
      <c r="BA211" s="296"/>
      <c r="BC211" s="188"/>
    </row>
    <row r="212" spans="1:55" s="187" customFormat="1" x14ac:dyDescent="0.25">
      <c r="A212" s="90"/>
      <c r="B212" s="93"/>
      <c r="C212" s="90"/>
      <c r="D212" s="93"/>
      <c r="E212" s="90"/>
      <c r="F212" s="93"/>
      <c r="G212" s="93"/>
      <c r="H212" s="93"/>
      <c r="I212" s="179"/>
      <c r="J212" s="179"/>
      <c r="K212" s="93"/>
      <c r="L212" s="179"/>
      <c r="M212" s="179"/>
      <c r="N212" s="179"/>
      <c r="O212" s="179"/>
      <c r="P212" s="179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1"/>
      <c r="AL212" s="180"/>
      <c r="AM212" s="180"/>
      <c r="AN212" s="182"/>
      <c r="AO212" s="183"/>
      <c r="AP212" s="180"/>
      <c r="AQ212" s="180"/>
      <c r="AR212" s="184"/>
      <c r="AS212" s="180"/>
      <c r="AT212" s="180"/>
      <c r="AU212" s="180"/>
      <c r="AV212" s="181"/>
      <c r="AW212" s="180"/>
      <c r="AX212" s="180"/>
      <c r="AY212" s="180"/>
      <c r="AZ212" s="295"/>
      <c r="BA212" s="296"/>
      <c r="BC212" s="188"/>
    </row>
    <row r="213" spans="1:55" s="187" customFormat="1" x14ac:dyDescent="0.25">
      <c r="A213" s="90"/>
      <c r="B213" s="93"/>
      <c r="C213" s="90"/>
      <c r="D213" s="93"/>
      <c r="E213" s="90"/>
      <c r="F213" s="93"/>
      <c r="G213" s="93"/>
      <c r="H213" s="93"/>
      <c r="I213" s="179"/>
      <c r="J213" s="179"/>
      <c r="K213" s="93"/>
      <c r="L213" s="179"/>
      <c r="M213" s="179"/>
      <c r="N213" s="179"/>
      <c r="O213" s="179"/>
      <c r="P213" s="179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1"/>
      <c r="AL213" s="180"/>
      <c r="AM213" s="180"/>
      <c r="AN213" s="182"/>
      <c r="AO213" s="183"/>
      <c r="AP213" s="180"/>
      <c r="AQ213" s="180"/>
      <c r="AR213" s="184"/>
      <c r="AS213" s="180"/>
      <c r="AT213" s="180"/>
      <c r="AU213" s="180"/>
      <c r="AV213" s="181"/>
      <c r="AW213" s="180"/>
      <c r="AX213" s="180"/>
      <c r="AY213" s="180"/>
      <c r="AZ213" s="295"/>
      <c r="BA213" s="296"/>
      <c r="BC213" s="188"/>
    </row>
    <row r="214" spans="1:55" s="187" customFormat="1" x14ac:dyDescent="0.25">
      <c r="A214" s="90"/>
      <c r="B214" s="93"/>
      <c r="C214" s="90"/>
      <c r="D214" s="93"/>
      <c r="E214" s="90"/>
      <c r="F214" s="93"/>
      <c r="G214" s="93"/>
      <c r="H214" s="93"/>
      <c r="I214" s="179"/>
      <c r="J214" s="179"/>
      <c r="K214" s="93"/>
      <c r="L214" s="179"/>
      <c r="M214" s="179"/>
      <c r="N214" s="179"/>
      <c r="O214" s="179"/>
      <c r="P214" s="179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1"/>
      <c r="AL214" s="180"/>
      <c r="AM214" s="180"/>
      <c r="AN214" s="182"/>
      <c r="AO214" s="183"/>
      <c r="AP214" s="180"/>
      <c r="AQ214" s="180"/>
      <c r="AR214" s="184"/>
      <c r="AS214" s="180"/>
      <c r="AT214" s="180"/>
      <c r="AU214" s="180"/>
      <c r="AV214" s="181"/>
      <c r="AW214" s="180"/>
      <c r="AX214" s="180"/>
      <c r="AY214" s="180"/>
      <c r="AZ214" s="295"/>
      <c r="BA214" s="296"/>
      <c r="BC214" s="188"/>
    </row>
    <row r="215" spans="1:55" s="187" customFormat="1" x14ac:dyDescent="0.25">
      <c r="A215" s="90"/>
      <c r="B215" s="93"/>
      <c r="C215" s="90"/>
      <c r="D215" s="93"/>
      <c r="E215" s="90"/>
      <c r="F215" s="93"/>
      <c r="G215" s="93"/>
      <c r="H215" s="93"/>
      <c r="I215" s="179"/>
      <c r="J215" s="179"/>
      <c r="K215" s="93"/>
      <c r="L215" s="179"/>
      <c r="M215" s="179"/>
      <c r="N215" s="179"/>
      <c r="O215" s="179"/>
      <c r="P215" s="179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1"/>
      <c r="AL215" s="180"/>
      <c r="AM215" s="180"/>
      <c r="AN215" s="182"/>
      <c r="AO215" s="183"/>
      <c r="AP215" s="180"/>
      <c r="AQ215" s="180"/>
      <c r="AR215" s="184"/>
      <c r="AS215" s="180"/>
      <c r="AT215" s="180"/>
      <c r="AU215" s="180"/>
      <c r="AV215" s="181"/>
      <c r="AW215" s="180"/>
      <c r="AX215" s="180"/>
      <c r="AY215" s="180"/>
      <c r="AZ215" s="295"/>
      <c r="BA215" s="296"/>
      <c r="BC215" s="188"/>
    </row>
    <row r="216" spans="1:55" s="187" customFormat="1" x14ac:dyDescent="0.25">
      <c r="A216" s="90"/>
      <c r="B216" s="93"/>
      <c r="C216" s="90"/>
      <c r="D216" s="93"/>
      <c r="E216" s="90"/>
      <c r="F216" s="93"/>
      <c r="G216" s="93"/>
      <c r="H216" s="93"/>
      <c r="I216" s="179"/>
      <c r="J216" s="179"/>
      <c r="K216" s="93"/>
      <c r="L216" s="179"/>
      <c r="M216" s="179"/>
      <c r="N216" s="179"/>
      <c r="O216" s="179"/>
      <c r="P216" s="179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1"/>
      <c r="AL216" s="180"/>
      <c r="AM216" s="180"/>
      <c r="AN216" s="182"/>
      <c r="AO216" s="183"/>
      <c r="AP216" s="180"/>
      <c r="AQ216" s="180"/>
      <c r="AR216" s="184"/>
      <c r="AS216" s="180"/>
      <c r="AT216" s="180"/>
      <c r="AU216" s="180"/>
      <c r="AV216" s="181"/>
      <c r="AW216" s="180"/>
      <c r="AX216" s="180"/>
      <c r="AY216" s="180"/>
      <c r="AZ216" s="295"/>
      <c r="BA216" s="296"/>
      <c r="BC216" s="188"/>
    </row>
    <row r="217" spans="1:55" s="187" customFormat="1" x14ac:dyDescent="0.25">
      <c r="A217" s="90"/>
      <c r="B217" s="93"/>
      <c r="C217" s="90"/>
      <c r="D217" s="93"/>
      <c r="E217" s="90"/>
      <c r="F217" s="93"/>
      <c r="G217" s="93"/>
      <c r="H217" s="93"/>
      <c r="I217" s="179"/>
      <c r="J217" s="179"/>
      <c r="K217" s="93"/>
      <c r="L217" s="179"/>
      <c r="M217" s="179"/>
      <c r="N217" s="179"/>
      <c r="O217" s="179"/>
      <c r="P217" s="179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1"/>
      <c r="AL217" s="180"/>
      <c r="AM217" s="180"/>
      <c r="AN217" s="182"/>
      <c r="AO217" s="183"/>
      <c r="AP217" s="180"/>
      <c r="AQ217" s="180"/>
      <c r="AR217" s="184"/>
      <c r="AS217" s="180"/>
      <c r="AT217" s="180"/>
      <c r="AU217" s="180"/>
      <c r="AV217" s="181"/>
      <c r="AW217" s="180"/>
      <c r="AX217" s="180"/>
      <c r="AY217" s="180"/>
      <c r="AZ217" s="295"/>
      <c r="BA217" s="296"/>
      <c r="BC217" s="188"/>
    </row>
    <row r="218" spans="1:55" s="187" customFormat="1" x14ac:dyDescent="0.25">
      <c r="A218" s="90"/>
      <c r="B218" s="93"/>
      <c r="C218" s="90"/>
      <c r="D218" s="93"/>
      <c r="E218" s="90"/>
      <c r="F218" s="93"/>
      <c r="G218" s="93"/>
      <c r="H218" s="93"/>
      <c r="I218" s="179"/>
      <c r="J218" s="179"/>
      <c r="K218" s="93"/>
      <c r="L218" s="179"/>
      <c r="M218" s="179"/>
      <c r="N218" s="179"/>
      <c r="O218" s="179"/>
      <c r="P218" s="179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1"/>
      <c r="AL218" s="180"/>
      <c r="AM218" s="180"/>
      <c r="AN218" s="182"/>
      <c r="AO218" s="183"/>
      <c r="AP218" s="180"/>
      <c r="AQ218" s="180"/>
      <c r="AR218" s="184"/>
      <c r="AS218" s="180"/>
      <c r="AT218" s="180"/>
      <c r="AU218" s="180"/>
      <c r="AV218" s="181"/>
      <c r="AW218" s="180"/>
      <c r="AX218" s="180"/>
      <c r="AY218" s="180"/>
      <c r="AZ218" s="295"/>
      <c r="BA218" s="296"/>
      <c r="BC218" s="188"/>
    </row>
    <row r="219" spans="1:55" s="187" customFormat="1" x14ac:dyDescent="0.25">
      <c r="A219" s="90"/>
      <c r="B219" s="93"/>
      <c r="C219" s="90"/>
      <c r="D219" s="93"/>
      <c r="E219" s="90"/>
      <c r="F219" s="93"/>
      <c r="G219" s="93"/>
      <c r="H219" s="93"/>
      <c r="I219" s="179"/>
      <c r="J219" s="179"/>
      <c r="K219" s="93"/>
      <c r="L219" s="179"/>
      <c r="M219" s="179"/>
      <c r="N219" s="179"/>
      <c r="O219" s="179"/>
      <c r="P219" s="179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1"/>
      <c r="AL219" s="180"/>
      <c r="AM219" s="180"/>
      <c r="AN219" s="182"/>
      <c r="AO219" s="183"/>
      <c r="AP219" s="180"/>
      <c r="AQ219" s="180"/>
      <c r="AR219" s="184"/>
      <c r="AS219" s="180"/>
      <c r="AT219" s="180"/>
      <c r="AU219" s="180"/>
      <c r="AV219" s="181"/>
      <c r="AW219" s="180"/>
      <c r="AX219" s="180"/>
      <c r="AY219" s="180"/>
      <c r="AZ219" s="295"/>
      <c r="BA219" s="296"/>
      <c r="BC219" s="188"/>
    </row>
    <row r="220" spans="1:55" s="187" customFormat="1" x14ac:dyDescent="0.25">
      <c r="A220" s="90"/>
      <c r="B220" s="93"/>
      <c r="C220" s="90"/>
      <c r="D220" s="93"/>
      <c r="E220" s="90"/>
      <c r="F220" s="93"/>
      <c r="G220" s="93"/>
      <c r="H220" s="93"/>
      <c r="I220" s="179"/>
      <c r="J220" s="179"/>
      <c r="K220" s="93"/>
      <c r="L220" s="179"/>
      <c r="M220" s="179"/>
      <c r="N220" s="179"/>
      <c r="O220" s="179"/>
      <c r="P220" s="179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1"/>
      <c r="AL220" s="180"/>
      <c r="AM220" s="180"/>
      <c r="AN220" s="182"/>
      <c r="AO220" s="183"/>
      <c r="AP220" s="180"/>
      <c r="AQ220" s="180"/>
      <c r="AR220" s="184"/>
      <c r="AS220" s="180"/>
      <c r="AT220" s="180"/>
      <c r="AU220" s="180"/>
      <c r="AV220" s="181"/>
      <c r="AW220" s="180"/>
      <c r="AX220" s="180"/>
      <c r="AY220" s="180"/>
      <c r="AZ220" s="295"/>
      <c r="BA220" s="296"/>
      <c r="BC220" s="188"/>
    </row>
    <row r="221" spans="1:55" s="187" customFormat="1" x14ac:dyDescent="0.25">
      <c r="A221" s="90"/>
      <c r="B221" s="93"/>
      <c r="C221" s="90"/>
      <c r="D221" s="93"/>
      <c r="E221" s="90"/>
      <c r="F221" s="93"/>
      <c r="G221" s="93"/>
      <c r="H221" s="93"/>
      <c r="I221" s="179"/>
      <c r="J221" s="179"/>
      <c r="K221" s="93"/>
      <c r="L221" s="179"/>
      <c r="M221" s="179"/>
      <c r="N221" s="179"/>
      <c r="O221" s="179"/>
      <c r="P221" s="179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1"/>
      <c r="AL221" s="180"/>
      <c r="AM221" s="180"/>
      <c r="AN221" s="182"/>
      <c r="AO221" s="183"/>
      <c r="AP221" s="180"/>
      <c r="AQ221" s="180"/>
      <c r="AR221" s="184"/>
      <c r="AS221" s="180"/>
      <c r="AT221" s="180"/>
      <c r="AU221" s="180"/>
      <c r="AV221" s="181"/>
      <c r="AW221" s="180"/>
      <c r="AX221" s="180"/>
      <c r="AY221" s="180"/>
      <c r="AZ221" s="295"/>
      <c r="BA221" s="296"/>
      <c r="BC221" s="188"/>
    </row>
    <row r="222" spans="1:55" s="187" customFormat="1" x14ac:dyDescent="0.25">
      <c r="A222" s="90"/>
      <c r="B222" s="93"/>
      <c r="C222" s="90"/>
      <c r="D222" s="93"/>
      <c r="E222" s="90"/>
      <c r="F222" s="93"/>
      <c r="G222" s="93"/>
      <c r="H222" s="93"/>
      <c r="I222" s="179"/>
      <c r="J222" s="179"/>
      <c r="K222" s="93"/>
      <c r="L222" s="179"/>
      <c r="M222" s="179"/>
      <c r="N222" s="179"/>
      <c r="O222" s="179"/>
      <c r="P222" s="179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1"/>
      <c r="AL222" s="180"/>
      <c r="AM222" s="180"/>
      <c r="AN222" s="182"/>
      <c r="AO222" s="183"/>
      <c r="AP222" s="180"/>
      <c r="AQ222" s="180"/>
      <c r="AR222" s="184"/>
      <c r="AS222" s="180"/>
      <c r="AT222" s="180"/>
      <c r="AU222" s="180"/>
      <c r="AV222" s="181"/>
      <c r="AW222" s="180"/>
      <c r="AX222" s="180"/>
      <c r="AY222" s="180"/>
      <c r="AZ222" s="295"/>
      <c r="BA222" s="296"/>
      <c r="BC222" s="188"/>
    </row>
    <row r="223" spans="1:55" s="187" customFormat="1" x14ac:dyDescent="0.25">
      <c r="A223" s="90"/>
      <c r="B223" s="93"/>
      <c r="C223" s="90"/>
      <c r="D223" s="93"/>
      <c r="E223" s="90"/>
      <c r="F223" s="93"/>
      <c r="G223" s="93"/>
      <c r="H223" s="93"/>
      <c r="I223" s="179"/>
      <c r="J223" s="179"/>
      <c r="K223" s="93"/>
      <c r="L223" s="179"/>
      <c r="M223" s="179"/>
      <c r="N223" s="179"/>
      <c r="O223" s="179"/>
      <c r="P223" s="179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1"/>
      <c r="AL223" s="180"/>
      <c r="AM223" s="180"/>
      <c r="AN223" s="182"/>
      <c r="AO223" s="183"/>
      <c r="AP223" s="180"/>
      <c r="AQ223" s="180"/>
      <c r="AR223" s="184"/>
      <c r="AS223" s="180"/>
      <c r="AT223" s="180"/>
      <c r="AU223" s="180"/>
      <c r="AV223" s="181"/>
      <c r="AW223" s="180"/>
      <c r="AX223" s="180"/>
      <c r="AY223" s="180"/>
      <c r="AZ223" s="295"/>
      <c r="BA223" s="296"/>
      <c r="BC223" s="188"/>
    </row>
    <row r="224" spans="1:55" s="187" customFormat="1" x14ac:dyDescent="0.25">
      <c r="A224" s="90"/>
      <c r="B224" s="93"/>
      <c r="C224" s="90"/>
      <c r="D224" s="93"/>
      <c r="E224" s="90"/>
      <c r="F224" s="93"/>
      <c r="G224" s="93"/>
      <c r="H224" s="93"/>
      <c r="I224" s="179"/>
      <c r="J224" s="179"/>
      <c r="K224" s="93"/>
      <c r="L224" s="179"/>
      <c r="M224" s="179"/>
      <c r="N224" s="179"/>
      <c r="O224" s="179"/>
      <c r="P224" s="179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1"/>
      <c r="AL224" s="180"/>
      <c r="AM224" s="180"/>
      <c r="AN224" s="182"/>
      <c r="AO224" s="183"/>
      <c r="AP224" s="180"/>
      <c r="AQ224" s="180"/>
      <c r="AR224" s="184"/>
      <c r="AS224" s="180"/>
      <c r="AT224" s="180"/>
      <c r="AU224" s="180"/>
      <c r="AV224" s="181"/>
      <c r="AW224" s="180"/>
      <c r="AX224" s="180"/>
      <c r="AY224" s="180"/>
      <c r="AZ224" s="295"/>
      <c r="BA224" s="296"/>
      <c r="BC224" s="188"/>
    </row>
    <row r="225" spans="1:55" s="187" customFormat="1" x14ac:dyDescent="0.25">
      <c r="A225" s="90"/>
      <c r="B225" s="93"/>
      <c r="C225" s="90"/>
      <c r="D225" s="93"/>
      <c r="E225" s="90"/>
      <c r="F225" s="93"/>
      <c r="G225" s="93"/>
      <c r="H225" s="93"/>
      <c r="I225" s="179"/>
      <c r="J225" s="179"/>
      <c r="K225" s="93"/>
      <c r="L225" s="179"/>
      <c r="M225" s="179"/>
      <c r="N225" s="179"/>
      <c r="O225" s="179"/>
      <c r="P225" s="179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1"/>
      <c r="AL225" s="180"/>
      <c r="AM225" s="180"/>
      <c r="AN225" s="182"/>
      <c r="AO225" s="183"/>
      <c r="AP225" s="180"/>
      <c r="AQ225" s="180"/>
      <c r="AR225" s="184"/>
      <c r="AS225" s="180"/>
      <c r="AT225" s="180"/>
      <c r="AU225" s="180"/>
      <c r="AV225" s="181"/>
      <c r="AW225" s="180"/>
      <c r="AX225" s="180"/>
      <c r="AY225" s="180"/>
      <c r="AZ225" s="295"/>
      <c r="BA225" s="296"/>
      <c r="BC225" s="188"/>
    </row>
    <row r="226" spans="1:55" s="187" customFormat="1" x14ac:dyDescent="0.25">
      <c r="A226" s="90"/>
      <c r="B226" s="93"/>
      <c r="C226" s="90"/>
      <c r="D226" s="93"/>
      <c r="E226" s="90"/>
      <c r="F226" s="93"/>
      <c r="G226" s="93"/>
      <c r="H226" s="93"/>
      <c r="I226" s="179"/>
      <c r="J226" s="179"/>
      <c r="K226" s="93"/>
      <c r="L226" s="179"/>
      <c r="M226" s="179"/>
      <c r="N226" s="179"/>
      <c r="O226" s="179"/>
      <c r="P226" s="179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1"/>
      <c r="AL226" s="180"/>
      <c r="AM226" s="180"/>
      <c r="AN226" s="182"/>
      <c r="AO226" s="183"/>
      <c r="AP226" s="180"/>
      <c r="AQ226" s="180"/>
      <c r="AR226" s="184"/>
      <c r="AS226" s="180"/>
      <c r="AT226" s="180"/>
      <c r="AU226" s="180"/>
      <c r="AV226" s="181"/>
      <c r="AW226" s="180"/>
      <c r="AX226" s="180"/>
      <c r="AY226" s="180"/>
      <c r="AZ226" s="295"/>
      <c r="BA226" s="296"/>
      <c r="BC226" s="188"/>
    </row>
    <row r="227" spans="1:55" s="187" customFormat="1" x14ac:dyDescent="0.25">
      <c r="A227" s="90"/>
      <c r="B227" s="93"/>
      <c r="C227" s="90"/>
      <c r="D227" s="93"/>
      <c r="E227" s="90"/>
      <c r="F227" s="93"/>
      <c r="G227" s="93"/>
      <c r="H227" s="93"/>
      <c r="I227" s="179"/>
      <c r="J227" s="179"/>
      <c r="K227" s="93"/>
      <c r="L227" s="179"/>
      <c r="M227" s="179"/>
      <c r="N227" s="179"/>
      <c r="O227" s="179"/>
      <c r="P227" s="179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1"/>
      <c r="AL227" s="180"/>
      <c r="AM227" s="180"/>
      <c r="AN227" s="182"/>
      <c r="AO227" s="183"/>
      <c r="AP227" s="180"/>
      <c r="AQ227" s="180"/>
      <c r="AR227" s="184"/>
      <c r="AS227" s="180"/>
      <c r="AT227" s="180"/>
      <c r="AU227" s="180"/>
      <c r="AV227" s="181"/>
      <c r="AW227" s="180"/>
      <c r="AX227" s="180"/>
      <c r="AY227" s="180"/>
      <c r="AZ227" s="295"/>
      <c r="BA227" s="296"/>
      <c r="BC227" s="188"/>
    </row>
    <row r="228" spans="1:55" s="187" customFormat="1" x14ac:dyDescent="0.25">
      <c r="A228" s="90"/>
      <c r="B228" s="93"/>
      <c r="C228" s="90"/>
      <c r="D228" s="93"/>
      <c r="E228" s="90"/>
      <c r="F228" s="93"/>
      <c r="G228" s="93"/>
      <c r="H228" s="93"/>
      <c r="I228" s="179"/>
      <c r="J228" s="179"/>
      <c r="K228" s="93"/>
      <c r="L228" s="179"/>
      <c r="M228" s="179"/>
      <c r="N228" s="179"/>
      <c r="O228" s="179"/>
      <c r="P228" s="179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1"/>
      <c r="AL228" s="180"/>
      <c r="AM228" s="180"/>
      <c r="AN228" s="182"/>
      <c r="AO228" s="183"/>
      <c r="AP228" s="180"/>
      <c r="AQ228" s="180"/>
      <c r="AR228" s="184"/>
      <c r="AS228" s="180"/>
      <c r="AT228" s="180"/>
      <c r="AU228" s="180"/>
      <c r="AV228" s="181"/>
      <c r="AW228" s="180"/>
      <c r="AX228" s="180"/>
      <c r="AY228" s="180"/>
      <c r="AZ228" s="295"/>
      <c r="BA228" s="296"/>
      <c r="BC228" s="188"/>
    </row>
    <row r="229" spans="1:55" s="187" customFormat="1" x14ac:dyDescent="0.25">
      <c r="A229" s="90"/>
      <c r="B229" s="93"/>
      <c r="C229" s="90"/>
      <c r="D229" s="93"/>
      <c r="E229" s="90"/>
      <c r="F229" s="93"/>
      <c r="G229" s="93"/>
      <c r="H229" s="93"/>
      <c r="I229" s="179"/>
      <c r="J229" s="179"/>
      <c r="K229" s="93"/>
      <c r="L229" s="179"/>
      <c r="M229" s="179"/>
      <c r="N229" s="179"/>
      <c r="O229" s="179"/>
      <c r="P229" s="179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1"/>
      <c r="AL229" s="180"/>
      <c r="AM229" s="180"/>
      <c r="AN229" s="182"/>
      <c r="AO229" s="183"/>
      <c r="AP229" s="180"/>
      <c r="AQ229" s="180"/>
      <c r="AR229" s="184"/>
      <c r="AS229" s="180"/>
      <c r="AT229" s="180"/>
      <c r="AU229" s="180"/>
      <c r="AV229" s="181"/>
      <c r="AW229" s="180"/>
      <c r="AX229" s="180"/>
      <c r="AY229" s="180"/>
      <c r="AZ229" s="295"/>
      <c r="BA229" s="296"/>
      <c r="BC229" s="188"/>
    </row>
    <row r="230" spans="1:55" s="187" customFormat="1" x14ac:dyDescent="0.25">
      <c r="A230" s="90"/>
      <c r="B230" s="93"/>
      <c r="C230" s="90"/>
      <c r="D230" s="93"/>
      <c r="E230" s="90"/>
      <c r="F230" s="93"/>
      <c r="G230" s="93"/>
      <c r="H230" s="93"/>
      <c r="I230" s="179"/>
      <c r="J230" s="179"/>
      <c r="K230" s="93"/>
      <c r="L230" s="179"/>
      <c r="M230" s="179"/>
      <c r="N230" s="179"/>
      <c r="O230" s="179"/>
      <c r="P230" s="179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1"/>
      <c r="AL230" s="180"/>
      <c r="AM230" s="180"/>
      <c r="AN230" s="182"/>
      <c r="AO230" s="183"/>
      <c r="AP230" s="180"/>
      <c r="AQ230" s="180"/>
      <c r="AR230" s="184"/>
      <c r="AS230" s="180"/>
      <c r="AT230" s="180"/>
      <c r="AU230" s="180"/>
      <c r="AV230" s="181"/>
      <c r="AW230" s="180"/>
      <c r="AX230" s="180"/>
      <c r="AY230" s="180"/>
      <c r="AZ230" s="295"/>
      <c r="BA230" s="296"/>
      <c r="BC230" s="188"/>
    </row>
    <row r="231" spans="1:55" s="187" customFormat="1" x14ac:dyDescent="0.25">
      <c r="A231" s="90"/>
      <c r="B231" s="93"/>
      <c r="C231" s="90"/>
      <c r="D231" s="93"/>
      <c r="E231" s="90"/>
      <c r="F231" s="93"/>
      <c r="G231" s="93"/>
      <c r="H231" s="93"/>
      <c r="I231" s="179"/>
      <c r="J231" s="179"/>
      <c r="K231" s="93"/>
      <c r="L231" s="179"/>
      <c r="M231" s="179"/>
      <c r="N231" s="179"/>
      <c r="O231" s="179"/>
      <c r="P231" s="179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1"/>
      <c r="AL231" s="180"/>
      <c r="AM231" s="180"/>
      <c r="AN231" s="182"/>
      <c r="AO231" s="183"/>
      <c r="AP231" s="180"/>
      <c r="AQ231" s="180"/>
      <c r="AR231" s="184"/>
      <c r="AS231" s="180"/>
      <c r="AT231" s="180"/>
      <c r="AU231" s="180"/>
      <c r="AV231" s="181"/>
      <c r="AW231" s="180"/>
      <c r="AX231" s="180"/>
      <c r="AY231" s="180"/>
      <c r="AZ231" s="295"/>
      <c r="BA231" s="296"/>
      <c r="BC231" s="188"/>
    </row>
    <row r="232" spans="1:55" s="187" customFormat="1" x14ac:dyDescent="0.25">
      <c r="A232" s="90"/>
      <c r="B232" s="93"/>
      <c r="C232" s="90"/>
      <c r="D232" s="93"/>
      <c r="E232" s="90"/>
      <c r="F232" s="93"/>
      <c r="G232" s="93"/>
      <c r="H232" s="93"/>
      <c r="I232" s="179"/>
      <c r="J232" s="179"/>
      <c r="K232" s="93"/>
      <c r="L232" s="179"/>
      <c r="M232" s="179"/>
      <c r="N232" s="179"/>
      <c r="O232" s="179"/>
      <c r="P232" s="179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1"/>
      <c r="AL232" s="180"/>
      <c r="AM232" s="180"/>
      <c r="AN232" s="182"/>
      <c r="AO232" s="183"/>
      <c r="AP232" s="180"/>
      <c r="AQ232" s="180"/>
      <c r="AR232" s="184"/>
      <c r="AS232" s="180"/>
      <c r="AT232" s="180"/>
      <c r="AU232" s="180"/>
      <c r="AV232" s="181"/>
      <c r="AW232" s="180"/>
      <c r="AX232" s="180"/>
      <c r="AY232" s="180"/>
      <c r="AZ232" s="295"/>
      <c r="BA232" s="296"/>
      <c r="BC232" s="188"/>
    </row>
    <row r="233" spans="1:55" s="187" customFormat="1" x14ac:dyDescent="0.25">
      <c r="A233" s="90"/>
      <c r="B233" s="93"/>
      <c r="C233" s="90"/>
      <c r="D233" s="93"/>
      <c r="E233" s="90"/>
      <c r="F233" s="93"/>
      <c r="G233" s="93"/>
      <c r="H233" s="93"/>
      <c r="I233" s="179"/>
      <c r="J233" s="179"/>
      <c r="K233" s="93"/>
      <c r="L233" s="179"/>
      <c r="M233" s="179"/>
      <c r="N233" s="179"/>
      <c r="O233" s="179"/>
      <c r="P233" s="179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1"/>
      <c r="AL233" s="180"/>
      <c r="AM233" s="180"/>
      <c r="AN233" s="182"/>
      <c r="AO233" s="183"/>
      <c r="AP233" s="180"/>
      <c r="AQ233" s="180"/>
      <c r="AR233" s="184"/>
      <c r="AS233" s="180"/>
      <c r="AT233" s="180"/>
      <c r="AU233" s="180"/>
      <c r="AV233" s="181"/>
      <c r="AW233" s="180"/>
      <c r="AX233" s="180"/>
      <c r="AY233" s="180"/>
      <c r="AZ233" s="295"/>
      <c r="BA233" s="296"/>
      <c r="BC233" s="188"/>
    </row>
    <row r="234" spans="1:55" s="187" customFormat="1" x14ac:dyDescent="0.25">
      <c r="A234" s="90"/>
      <c r="B234" s="93"/>
      <c r="C234" s="90"/>
      <c r="D234" s="93"/>
      <c r="E234" s="90"/>
      <c r="F234" s="93"/>
      <c r="G234" s="93"/>
      <c r="H234" s="93"/>
      <c r="I234" s="179"/>
      <c r="J234" s="179"/>
      <c r="K234" s="93"/>
      <c r="L234" s="179"/>
      <c r="M234" s="179"/>
      <c r="N234" s="179"/>
      <c r="O234" s="179"/>
      <c r="P234" s="179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1"/>
      <c r="AL234" s="180"/>
      <c r="AM234" s="180"/>
      <c r="AN234" s="182"/>
      <c r="AO234" s="183"/>
      <c r="AP234" s="180"/>
      <c r="AQ234" s="180"/>
      <c r="AR234" s="184"/>
      <c r="AS234" s="180"/>
      <c r="AT234" s="180"/>
      <c r="AU234" s="180"/>
      <c r="AV234" s="181"/>
      <c r="AW234" s="180"/>
      <c r="AX234" s="180"/>
      <c r="AY234" s="180"/>
      <c r="AZ234" s="295"/>
      <c r="BA234" s="296"/>
      <c r="BC234" s="188"/>
    </row>
    <row r="235" spans="1:55" s="187" customFormat="1" x14ac:dyDescent="0.25">
      <c r="A235" s="90"/>
      <c r="B235" s="93"/>
      <c r="C235" s="90"/>
      <c r="D235" s="93"/>
      <c r="E235" s="90"/>
      <c r="F235" s="93"/>
      <c r="G235" s="93"/>
      <c r="H235" s="93"/>
      <c r="I235" s="179"/>
      <c r="J235" s="179"/>
      <c r="K235" s="93"/>
      <c r="L235" s="179"/>
      <c r="M235" s="179"/>
      <c r="N235" s="179"/>
      <c r="O235" s="179"/>
      <c r="P235" s="179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1"/>
      <c r="AL235" s="180"/>
      <c r="AM235" s="180"/>
      <c r="AN235" s="182"/>
      <c r="AO235" s="183"/>
      <c r="AP235" s="180"/>
      <c r="AQ235" s="180"/>
      <c r="AR235" s="184"/>
      <c r="AS235" s="180"/>
      <c r="AT235" s="180"/>
      <c r="AU235" s="180"/>
      <c r="AV235" s="181"/>
      <c r="AW235" s="180"/>
      <c r="AX235" s="180"/>
      <c r="AY235" s="180"/>
      <c r="AZ235" s="295"/>
      <c r="BA235" s="296"/>
      <c r="BC235" s="188"/>
    </row>
    <row r="236" spans="1:55" s="187" customFormat="1" x14ac:dyDescent="0.25">
      <c r="A236" s="90"/>
      <c r="B236" s="93"/>
      <c r="C236" s="90"/>
      <c r="D236" s="93"/>
      <c r="E236" s="90"/>
      <c r="F236" s="93"/>
      <c r="G236" s="93"/>
      <c r="H236" s="93"/>
      <c r="I236" s="179"/>
      <c r="J236" s="179"/>
      <c r="K236" s="93"/>
      <c r="L236" s="179"/>
      <c r="M236" s="179"/>
      <c r="N236" s="179"/>
      <c r="O236" s="179"/>
      <c r="P236" s="179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1"/>
      <c r="AL236" s="180"/>
      <c r="AM236" s="180"/>
      <c r="AN236" s="182"/>
      <c r="AO236" s="183"/>
      <c r="AP236" s="180"/>
      <c r="AQ236" s="180"/>
      <c r="AR236" s="184"/>
      <c r="AS236" s="180"/>
      <c r="AT236" s="180"/>
      <c r="AU236" s="180"/>
      <c r="AV236" s="181"/>
      <c r="AW236" s="180"/>
      <c r="AX236" s="180"/>
      <c r="AY236" s="180"/>
      <c r="AZ236" s="295"/>
      <c r="BA236" s="296"/>
      <c r="BC236" s="188"/>
    </row>
    <row r="237" spans="1:55" s="187" customFormat="1" x14ac:dyDescent="0.25">
      <c r="A237" s="90"/>
      <c r="B237" s="93"/>
      <c r="C237" s="90"/>
      <c r="D237" s="93"/>
      <c r="E237" s="90"/>
      <c r="F237" s="93"/>
      <c r="G237" s="93"/>
      <c r="H237" s="93"/>
      <c r="I237" s="179"/>
      <c r="J237" s="179"/>
      <c r="K237" s="93"/>
      <c r="L237" s="179"/>
      <c r="M237" s="179"/>
      <c r="N237" s="179"/>
      <c r="O237" s="179"/>
      <c r="P237" s="179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1"/>
      <c r="AL237" s="180"/>
      <c r="AM237" s="180"/>
      <c r="AN237" s="182"/>
      <c r="AO237" s="183"/>
      <c r="AP237" s="180"/>
      <c r="AQ237" s="180"/>
      <c r="AR237" s="184"/>
      <c r="AS237" s="180"/>
      <c r="AT237" s="180"/>
      <c r="AU237" s="180"/>
      <c r="AV237" s="181"/>
      <c r="AW237" s="180"/>
      <c r="AX237" s="180"/>
      <c r="AY237" s="180"/>
      <c r="AZ237" s="295"/>
      <c r="BA237" s="296"/>
      <c r="BC237" s="188"/>
    </row>
    <row r="238" spans="1:55" s="187" customFormat="1" x14ac:dyDescent="0.25">
      <c r="A238" s="90"/>
      <c r="B238" s="93"/>
      <c r="C238" s="90"/>
      <c r="D238" s="93"/>
      <c r="E238" s="90"/>
      <c r="F238" s="93"/>
      <c r="G238" s="93"/>
      <c r="H238" s="93"/>
      <c r="I238" s="179"/>
      <c r="J238" s="179"/>
      <c r="K238" s="93"/>
      <c r="L238" s="179"/>
      <c r="M238" s="179"/>
      <c r="N238" s="179"/>
      <c r="O238" s="179"/>
      <c r="P238" s="179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1"/>
      <c r="AL238" s="180"/>
      <c r="AM238" s="180"/>
      <c r="AN238" s="182"/>
      <c r="AO238" s="183"/>
      <c r="AP238" s="180"/>
      <c r="AQ238" s="180"/>
      <c r="AR238" s="184"/>
      <c r="AS238" s="180"/>
      <c r="AT238" s="180"/>
      <c r="AU238" s="180"/>
      <c r="AV238" s="181"/>
      <c r="AW238" s="180"/>
      <c r="AX238" s="180"/>
      <c r="AY238" s="180"/>
      <c r="AZ238" s="295"/>
      <c r="BA238" s="296"/>
      <c r="BC238" s="188"/>
    </row>
    <row r="239" spans="1:55" s="187" customFormat="1" x14ac:dyDescent="0.25">
      <c r="A239" s="90"/>
      <c r="B239" s="93"/>
      <c r="C239" s="90"/>
      <c r="D239" s="93"/>
      <c r="E239" s="90"/>
      <c r="F239" s="93"/>
      <c r="G239" s="93"/>
      <c r="H239" s="93"/>
      <c r="I239" s="179"/>
      <c r="J239" s="179"/>
      <c r="K239" s="93"/>
      <c r="L239" s="179"/>
      <c r="M239" s="179"/>
      <c r="N239" s="179"/>
      <c r="O239" s="179"/>
      <c r="P239" s="179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1"/>
      <c r="AL239" s="180"/>
      <c r="AM239" s="180"/>
      <c r="AN239" s="182"/>
      <c r="AO239" s="183"/>
      <c r="AP239" s="180"/>
      <c r="AQ239" s="180"/>
      <c r="AR239" s="184"/>
      <c r="AS239" s="180"/>
      <c r="AT239" s="180"/>
      <c r="AU239" s="180"/>
      <c r="AV239" s="181"/>
      <c r="AW239" s="180"/>
      <c r="AX239" s="180"/>
      <c r="AY239" s="180"/>
      <c r="AZ239" s="295"/>
      <c r="BA239" s="296"/>
      <c r="BC239" s="188"/>
    </row>
    <row r="240" spans="1:55" s="187" customFormat="1" x14ac:dyDescent="0.25">
      <c r="A240" s="90"/>
      <c r="B240" s="93"/>
      <c r="C240" s="90"/>
      <c r="D240" s="93"/>
      <c r="E240" s="90"/>
      <c r="F240" s="93"/>
      <c r="G240" s="93"/>
      <c r="H240" s="93"/>
      <c r="I240" s="179"/>
      <c r="J240" s="179"/>
      <c r="K240" s="93"/>
      <c r="L240" s="179"/>
      <c r="M240" s="179"/>
      <c r="N240" s="179"/>
      <c r="O240" s="179"/>
      <c r="P240" s="179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1"/>
      <c r="AL240" s="180"/>
      <c r="AM240" s="180"/>
      <c r="AN240" s="182"/>
      <c r="AO240" s="183"/>
      <c r="AP240" s="180"/>
      <c r="AQ240" s="180"/>
      <c r="AR240" s="184"/>
      <c r="AS240" s="180"/>
      <c r="AT240" s="180"/>
      <c r="AU240" s="180"/>
      <c r="AV240" s="181"/>
      <c r="AW240" s="180"/>
      <c r="AX240" s="180"/>
      <c r="AY240" s="180"/>
      <c r="AZ240" s="295"/>
      <c r="BA240" s="296"/>
      <c r="BC240" s="188"/>
    </row>
    <row r="241" spans="1:55" s="187" customFormat="1" x14ac:dyDescent="0.25">
      <c r="A241" s="90"/>
      <c r="B241" s="93"/>
      <c r="C241" s="90"/>
      <c r="D241" s="93"/>
      <c r="E241" s="90"/>
      <c r="F241" s="93"/>
      <c r="G241" s="93"/>
      <c r="H241" s="93"/>
      <c r="I241" s="179"/>
      <c r="J241" s="179"/>
      <c r="K241" s="93"/>
      <c r="L241" s="179"/>
      <c r="M241" s="179"/>
      <c r="N241" s="179"/>
      <c r="O241" s="179"/>
      <c r="P241" s="179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1"/>
      <c r="AL241" s="180"/>
      <c r="AM241" s="180"/>
      <c r="AN241" s="182"/>
      <c r="AO241" s="183"/>
      <c r="AP241" s="180"/>
      <c r="AQ241" s="180"/>
      <c r="AR241" s="184"/>
      <c r="AS241" s="180"/>
      <c r="AT241" s="180"/>
      <c r="AU241" s="180"/>
      <c r="AV241" s="181"/>
      <c r="AW241" s="180"/>
      <c r="AX241" s="180"/>
      <c r="AY241" s="180"/>
      <c r="AZ241" s="295"/>
      <c r="BA241" s="296"/>
      <c r="BC241" s="188"/>
    </row>
    <row r="242" spans="1:55" s="187" customFormat="1" x14ac:dyDescent="0.25">
      <c r="A242" s="90"/>
      <c r="B242" s="93"/>
      <c r="C242" s="90"/>
      <c r="D242" s="93"/>
      <c r="E242" s="90"/>
      <c r="F242" s="93"/>
      <c r="G242" s="93"/>
      <c r="H242" s="93"/>
      <c r="I242" s="179"/>
      <c r="J242" s="179"/>
      <c r="K242" s="93"/>
      <c r="L242" s="179"/>
      <c r="M242" s="179"/>
      <c r="N242" s="179"/>
      <c r="O242" s="179"/>
      <c r="P242" s="179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1"/>
      <c r="AL242" s="180"/>
      <c r="AM242" s="180"/>
      <c r="AN242" s="182"/>
      <c r="AO242" s="183"/>
      <c r="AP242" s="180"/>
      <c r="AQ242" s="180"/>
      <c r="AR242" s="184"/>
      <c r="AS242" s="180"/>
      <c r="AT242" s="180"/>
      <c r="AU242" s="180"/>
      <c r="AV242" s="181"/>
      <c r="AW242" s="180"/>
      <c r="AX242" s="180"/>
      <c r="AY242" s="180"/>
      <c r="AZ242" s="295"/>
      <c r="BA242" s="296"/>
      <c r="BC242" s="188"/>
    </row>
    <row r="243" spans="1:55" s="187" customFormat="1" x14ac:dyDescent="0.25">
      <c r="A243" s="90"/>
      <c r="B243" s="93"/>
      <c r="C243" s="90"/>
      <c r="D243" s="93"/>
      <c r="E243" s="90"/>
      <c r="F243" s="93"/>
      <c r="G243" s="93"/>
      <c r="H243" s="93"/>
      <c r="I243" s="179"/>
      <c r="J243" s="179"/>
      <c r="K243" s="93"/>
      <c r="L243" s="179"/>
      <c r="M243" s="179"/>
      <c r="N243" s="179"/>
      <c r="O243" s="179"/>
      <c r="P243" s="179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1"/>
      <c r="AL243" s="180"/>
      <c r="AM243" s="180"/>
      <c r="AN243" s="182"/>
      <c r="AO243" s="183"/>
      <c r="AP243" s="180"/>
      <c r="AQ243" s="180"/>
      <c r="AR243" s="184"/>
      <c r="AS243" s="180"/>
      <c r="AT243" s="180"/>
      <c r="AU243" s="180"/>
      <c r="AV243" s="181"/>
      <c r="AW243" s="180"/>
      <c r="AX243" s="180"/>
      <c r="AY243" s="180"/>
      <c r="AZ243" s="295"/>
      <c r="BA243" s="296"/>
      <c r="BC243" s="188"/>
    </row>
    <row r="244" spans="1:55" s="187" customFormat="1" x14ac:dyDescent="0.25">
      <c r="A244" s="90"/>
      <c r="B244" s="93"/>
      <c r="C244" s="90"/>
      <c r="D244" s="93"/>
      <c r="E244" s="90"/>
      <c r="F244" s="93"/>
      <c r="G244" s="93"/>
      <c r="H244" s="93"/>
      <c r="I244" s="179"/>
      <c r="J244" s="179"/>
      <c r="K244" s="93"/>
      <c r="L244" s="179"/>
      <c r="M244" s="179"/>
      <c r="N244" s="179"/>
      <c r="O244" s="179"/>
      <c r="P244" s="179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1"/>
      <c r="AL244" s="180"/>
      <c r="AM244" s="180"/>
      <c r="AN244" s="182"/>
      <c r="AO244" s="183"/>
      <c r="AP244" s="180"/>
      <c r="AQ244" s="180"/>
      <c r="AR244" s="184"/>
      <c r="AS244" s="180"/>
      <c r="AT244" s="180"/>
      <c r="AU244" s="180"/>
      <c r="AV244" s="181"/>
      <c r="AW244" s="180"/>
      <c r="AX244" s="180"/>
      <c r="AY244" s="180"/>
      <c r="AZ244" s="295"/>
      <c r="BA244" s="296"/>
      <c r="BC244" s="188"/>
    </row>
    <row r="245" spans="1:55" s="187" customFormat="1" x14ac:dyDescent="0.25">
      <c r="A245" s="90"/>
      <c r="B245" s="93"/>
      <c r="C245" s="90"/>
      <c r="D245" s="93"/>
      <c r="E245" s="90"/>
      <c r="F245" s="93"/>
      <c r="G245" s="93"/>
      <c r="H245" s="93"/>
      <c r="I245" s="179"/>
      <c r="J245" s="179"/>
      <c r="K245" s="93"/>
      <c r="L245" s="179"/>
      <c r="M245" s="179"/>
      <c r="N245" s="179"/>
      <c r="O245" s="179"/>
      <c r="P245" s="179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1"/>
      <c r="AL245" s="180"/>
      <c r="AM245" s="180"/>
      <c r="AN245" s="182"/>
      <c r="AO245" s="183"/>
      <c r="AP245" s="180"/>
      <c r="AQ245" s="180"/>
      <c r="AR245" s="184"/>
      <c r="AS245" s="180"/>
      <c r="AT245" s="180"/>
      <c r="AU245" s="180"/>
      <c r="AV245" s="181"/>
      <c r="AW245" s="180"/>
      <c r="AX245" s="180"/>
      <c r="AY245" s="180"/>
      <c r="AZ245" s="295"/>
      <c r="BA245" s="296"/>
      <c r="BC245" s="188"/>
    </row>
    <row r="246" spans="1:55" s="187" customFormat="1" x14ac:dyDescent="0.25">
      <c r="A246" s="90"/>
      <c r="B246" s="93"/>
      <c r="C246" s="90"/>
      <c r="D246" s="93"/>
      <c r="E246" s="90"/>
      <c r="F246" s="93"/>
      <c r="G246" s="93"/>
      <c r="H246" s="93"/>
      <c r="I246" s="179"/>
      <c r="J246" s="179"/>
      <c r="K246" s="93"/>
      <c r="L246" s="179"/>
      <c r="M246" s="179"/>
      <c r="N246" s="179"/>
      <c r="O246" s="179"/>
      <c r="P246" s="179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1"/>
      <c r="AL246" s="180"/>
      <c r="AM246" s="180"/>
      <c r="AN246" s="182"/>
      <c r="AO246" s="183"/>
      <c r="AP246" s="180"/>
      <c r="AQ246" s="180"/>
      <c r="AR246" s="184"/>
      <c r="AS246" s="180"/>
      <c r="AT246" s="180"/>
      <c r="AU246" s="180"/>
      <c r="AV246" s="181"/>
      <c r="AW246" s="180"/>
      <c r="AX246" s="180"/>
      <c r="AY246" s="180"/>
      <c r="AZ246" s="295"/>
      <c r="BA246" s="296"/>
      <c r="BC246" s="188"/>
    </row>
    <row r="247" spans="1:55" s="187" customFormat="1" x14ac:dyDescent="0.25">
      <c r="A247" s="90"/>
      <c r="B247" s="93"/>
      <c r="C247" s="90"/>
      <c r="D247" s="93"/>
      <c r="E247" s="90"/>
      <c r="F247" s="93"/>
      <c r="G247" s="93"/>
      <c r="H247" s="93"/>
      <c r="I247" s="179"/>
      <c r="J247" s="179"/>
      <c r="K247" s="93"/>
      <c r="L247" s="179"/>
      <c r="M247" s="179"/>
      <c r="N247" s="179"/>
      <c r="O247" s="179"/>
      <c r="P247" s="179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1"/>
      <c r="AL247" s="180"/>
      <c r="AM247" s="180"/>
      <c r="AN247" s="182"/>
      <c r="AO247" s="183"/>
      <c r="AP247" s="180"/>
      <c r="AQ247" s="180"/>
      <c r="AR247" s="184"/>
      <c r="AS247" s="180"/>
      <c r="AT247" s="180"/>
      <c r="AU247" s="180"/>
      <c r="AV247" s="181"/>
      <c r="AW247" s="180"/>
      <c r="AX247" s="180"/>
      <c r="AY247" s="180"/>
      <c r="AZ247" s="295"/>
      <c r="BA247" s="296"/>
      <c r="BC247" s="188"/>
    </row>
    <row r="248" spans="1:55" s="187" customFormat="1" x14ac:dyDescent="0.25">
      <c r="A248" s="90"/>
      <c r="B248" s="93"/>
      <c r="C248" s="90"/>
      <c r="D248" s="93"/>
      <c r="E248" s="90"/>
      <c r="F248" s="93"/>
      <c r="G248" s="93"/>
      <c r="H248" s="93"/>
      <c r="I248" s="179"/>
      <c r="J248" s="179"/>
      <c r="K248" s="93"/>
      <c r="L248" s="179"/>
      <c r="M248" s="179"/>
      <c r="N248" s="179"/>
      <c r="O248" s="179"/>
      <c r="P248" s="179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1"/>
      <c r="AL248" s="180"/>
      <c r="AM248" s="180"/>
      <c r="AN248" s="182"/>
      <c r="AO248" s="183"/>
      <c r="AP248" s="180"/>
      <c r="AQ248" s="180"/>
      <c r="AR248" s="184"/>
      <c r="AS248" s="180"/>
      <c r="AT248" s="180"/>
      <c r="AU248" s="180"/>
      <c r="AV248" s="181"/>
      <c r="AW248" s="180"/>
      <c r="AX248" s="180"/>
      <c r="AY248" s="180"/>
      <c r="AZ248" s="295"/>
      <c r="BA248" s="296"/>
      <c r="BC248" s="188"/>
    </row>
    <row r="249" spans="1:55" s="187" customFormat="1" x14ac:dyDescent="0.25">
      <c r="A249" s="90"/>
      <c r="B249" s="93"/>
      <c r="C249" s="90"/>
      <c r="D249" s="93"/>
      <c r="E249" s="90"/>
      <c r="F249" s="93"/>
      <c r="G249" s="93"/>
      <c r="H249" s="93"/>
      <c r="I249" s="179"/>
      <c r="J249" s="179"/>
      <c r="K249" s="93"/>
      <c r="L249" s="179"/>
      <c r="M249" s="179"/>
      <c r="N249" s="179"/>
      <c r="O249" s="179"/>
      <c r="P249" s="179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1"/>
      <c r="AL249" s="180"/>
      <c r="AM249" s="180"/>
      <c r="AN249" s="182"/>
      <c r="AO249" s="183"/>
      <c r="AP249" s="180"/>
      <c r="AQ249" s="180"/>
      <c r="AR249" s="184"/>
      <c r="AS249" s="180"/>
      <c r="AT249" s="180"/>
      <c r="AU249" s="180"/>
      <c r="AV249" s="181"/>
      <c r="AW249" s="180"/>
      <c r="AX249" s="180"/>
      <c r="AY249" s="180"/>
      <c r="AZ249" s="295"/>
      <c r="BA249" s="296"/>
      <c r="BC249" s="188"/>
    </row>
    <row r="250" spans="1:55" s="187" customFormat="1" x14ac:dyDescent="0.25">
      <c r="A250" s="90"/>
      <c r="B250" s="93"/>
      <c r="C250" s="90"/>
      <c r="D250" s="93"/>
      <c r="E250" s="90"/>
      <c r="F250" s="93"/>
      <c r="G250" s="93"/>
      <c r="H250" s="93"/>
      <c r="I250" s="179"/>
      <c r="J250" s="179"/>
      <c r="K250" s="93"/>
      <c r="L250" s="179"/>
      <c r="M250" s="179"/>
      <c r="N250" s="179"/>
      <c r="O250" s="179"/>
      <c r="P250" s="179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1"/>
      <c r="AL250" s="180"/>
      <c r="AM250" s="180"/>
      <c r="AN250" s="182"/>
      <c r="AO250" s="183"/>
      <c r="AP250" s="180"/>
      <c r="AQ250" s="180"/>
      <c r="AR250" s="184"/>
      <c r="AS250" s="180"/>
      <c r="AT250" s="180"/>
      <c r="AU250" s="180"/>
      <c r="AV250" s="181"/>
      <c r="AW250" s="180"/>
      <c r="AX250" s="180"/>
      <c r="AY250" s="180"/>
      <c r="AZ250" s="295"/>
      <c r="BA250" s="296"/>
      <c r="BC250" s="188"/>
    </row>
    <row r="251" spans="1:55" s="187" customFormat="1" x14ac:dyDescent="0.25">
      <c r="A251" s="90"/>
      <c r="B251" s="93"/>
      <c r="C251" s="90"/>
      <c r="D251" s="93"/>
      <c r="E251" s="90"/>
      <c r="F251" s="93"/>
      <c r="G251" s="93"/>
      <c r="H251" s="93"/>
      <c r="I251" s="179"/>
      <c r="J251" s="179"/>
      <c r="K251" s="93"/>
      <c r="L251" s="179"/>
      <c r="M251" s="179"/>
      <c r="N251" s="179"/>
      <c r="O251" s="179"/>
      <c r="P251" s="179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1"/>
      <c r="AL251" s="180"/>
      <c r="AM251" s="180"/>
      <c r="AN251" s="182"/>
      <c r="AO251" s="183"/>
      <c r="AP251" s="180"/>
      <c r="AQ251" s="180"/>
      <c r="AR251" s="184"/>
      <c r="AS251" s="180"/>
      <c r="AT251" s="180"/>
      <c r="AU251" s="180"/>
      <c r="AV251" s="181"/>
      <c r="AW251" s="180"/>
      <c r="AX251" s="180"/>
      <c r="AY251" s="180"/>
      <c r="AZ251" s="295"/>
      <c r="BA251" s="296"/>
      <c r="BC251" s="188"/>
    </row>
    <row r="252" spans="1:55" s="187" customFormat="1" x14ac:dyDescent="0.25">
      <c r="A252" s="90"/>
      <c r="B252" s="93"/>
      <c r="C252" s="90"/>
      <c r="D252" s="93"/>
      <c r="E252" s="90"/>
      <c r="F252" s="93"/>
      <c r="G252" s="93"/>
      <c r="H252" s="93"/>
      <c r="I252" s="179"/>
      <c r="J252" s="179"/>
      <c r="K252" s="93"/>
      <c r="L252" s="179"/>
      <c r="M252" s="179"/>
      <c r="N252" s="179"/>
      <c r="O252" s="179"/>
      <c r="P252" s="179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1"/>
      <c r="AL252" s="180"/>
      <c r="AM252" s="180"/>
      <c r="AN252" s="182"/>
      <c r="AO252" s="183"/>
      <c r="AP252" s="180"/>
      <c r="AQ252" s="180"/>
      <c r="AR252" s="184"/>
      <c r="AS252" s="180"/>
      <c r="AT252" s="180"/>
      <c r="AU252" s="180"/>
      <c r="AV252" s="181"/>
      <c r="AW252" s="180"/>
      <c r="AX252" s="180"/>
      <c r="AY252" s="180"/>
      <c r="AZ252" s="295"/>
      <c r="BA252" s="296"/>
      <c r="BC252" s="188"/>
    </row>
    <row r="253" spans="1:55" s="187" customFormat="1" x14ac:dyDescent="0.25">
      <c r="A253" s="90"/>
      <c r="B253" s="93"/>
      <c r="C253" s="90"/>
      <c r="D253" s="93"/>
      <c r="E253" s="90"/>
      <c r="F253" s="93"/>
      <c r="G253" s="93"/>
      <c r="H253" s="93"/>
      <c r="I253" s="179"/>
      <c r="J253" s="179"/>
      <c r="K253" s="93"/>
      <c r="L253" s="179"/>
      <c r="M253" s="179"/>
      <c r="N253" s="179"/>
      <c r="O253" s="179"/>
      <c r="P253" s="179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1"/>
      <c r="AL253" s="180"/>
      <c r="AM253" s="180"/>
      <c r="AN253" s="182"/>
      <c r="AO253" s="183"/>
      <c r="AP253" s="180"/>
      <c r="AQ253" s="180"/>
      <c r="AR253" s="184"/>
      <c r="AS253" s="180"/>
      <c r="AT253" s="180"/>
      <c r="AU253" s="180"/>
      <c r="AV253" s="181"/>
      <c r="AW253" s="180"/>
      <c r="AX253" s="180"/>
      <c r="AY253" s="180"/>
      <c r="AZ253" s="295"/>
      <c r="BA253" s="296"/>
      <c r="BC253" s="188"/>
    </row>
    <row r="254" spans="1:55" s="187" customFormat="1" x14ac:dyDescent="0.25">
      <c r="A254" s="90"/>
      <c r="B254" s="93"/>
      <c r="C254" s="90"/>
      <c r="D254" s="93"/>
      <c r="E254" s="90"/>
      <c r="F254" s="93"/>
      <c r="G254" s="93"/>
      <c r="H254" s="93"/>
      <c r="I254" s="179"/>
      <c r="J254" s="179"/>
      <c r="K254" s="93"/>
      <c r="L254" s="179"/>
      <c r="M254" s="179"/>
      <c r="N254" s="179"/>
      <c r="O254" s="179"/>
      <c r="P254" s="179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1"/>
      <c r="AL254" s="180"/>
      <c r="AM254" s="180"/>
      <c r="AN254" s="182"/>
      <c r="AO254" s="183"/>
      <c r="AP254" s="180"/>
      <c r="AQ254" s="180"/>
      <c r="AR254" s="184"/>
      <c r="AS254" s="180"/>
      <c r="AT254" s="180"/>
      <c r="AU254" s="180"/>
      <c r="AV254" s="181"/>
      <c r="AW254" s="180"/>
      <c r="AX254" s="180"/>
      <c r="AY254" s="180"/>
      <c r="AZ254" s="295"/>
      <c r="BA254" s="296"/>
      <c r="BC254" s="188"/>
    </row>
    <row r="255" spans="1:55" s="187" customFormat="1" x14ac:dyDescent="0.25">
      <c r="A255" s="90"/>
      <c r="B255" s="93"/>
      <c r="C255" s="90"/>
      <c r="D255" s="93"/>
      <c r="E255" s="90"/>
      <c r="F255" s="93"/>
      <c r="G255" s="93"/>
      <c r="H255" s="93"/>
      <c r="I255" s="179"/>
      <c r="J255" s="179"/>
      <c r="K255" s="93"/>
      <c r="L255" s="179"/>
      <c r="M255" s="179"/>
      <c r="N255" s="179"/>
      <c r="O255" s="179"/>
      <c r="P255" s="179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1"/>
      <c r="AL255" s="180"/>
      <c r="AM255" s="180"/>
      <c r="AN255" s="182"/>
      <c r="AO255" s="183"/>
      <c r="AP255" s="180"/>
      <c r="AQ255" s="180"/>
      <c r="AR255" s="184"/>
      <c r="AS255" s="180"/>
      <c r="AT255" s="180"/>
      <c r="AU255" s="180"/>
      <c r="AV255" s="181"/>
      <c r="AW255" s="180"/>
      <c r="AX255" s="180"/>
      <c r="AY255" s="180"/>
      <c r="AZ255" s="295"/>
      <c r="BA255" s="296"/>
      <c r="BC255" s="188"/>
    </row>
    <row r="256" spans="1:55" s="187" customFormat="1" x14ac:dyDescent="0.25">
      <c r="A256" s="90"/>
      <c r="B256" s="93"/>
      <c r="C256" s="90"/>
      <c r="D256" s="93"/>
      <c r="E256" s="90"/>
      <c r="F256" s="93"/>
      <c r="G256" s="93"/>
      <c r="H256" s="93"/>
      <c r="I256" s="179"/>
      <c r="J256" s="179"/>
      <c r="K256" s="93"/>
      <c r="L256" s="179"/>
      <c r="M256" s="179"/>
      <c r="N256" s="179"/>
      <c r="O256" s="179"/>
      <c r="P256" s="179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1"/>
      <c r="AL256" s="180"/>
      <c r="AM256" s="180"/>
      <c r="AN256" s="182"/>
      <c r="AO256" s="183"/>
      <c r="AP256" s="180"/>
      <c r="AQ256" s="180"/>
      <c r="AR256" s="184"/>
      <c r="AS256" s="180"/>
      <c r="AT256" s="180"/>
      <c r="AU256" s="180"/>
      <c r="AV256" s="181"/>
      <c r="AW256" s="180"/>
      <c r="AX256" s="180"/>
      <c r="AY256" s="180"/>
      <c r="AZ256" s="295"/>
      <c r="BA256" s="296"/>
      <c r="BC256" s="188"/>
    </row>
    <row r="257" spans="1:55" s="187" customFormat="1" x14ac:dyDescent="0.25">
      <c r="A257" s="90"/>
      <c r="B257" s="93"/>
      <c r="C257" s="90"/>
      <c r="D257" s="93"/>
      <c r="E257" s="90"/>
      <c r="F257" s="93"/>
      <c r="G257" s="93"/>
      <c r="H257" s="93"/>
      <c r="I257" s="179"/>
      <c r="J257" s="179"/>
      <c r="K257" s="93"/>
      <c r="L257" s="179"/>
      <c r="M257" s="179"/>
      <c r="N257" s="179"/>
      <c r="O257" s="179"/>
      <c r="P257" s="179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1"/>
      <c r="AL257" s="180"/>
      <c r="AM257" s="180"/>
      <c r="AN257" s="182"/>
      <c r="AO257" s="183"/>
      <c r="AP257" s="180"/>
      <c r="AQ257" s="180"/>
      <c r="AR257" s="184"/>
      <c r="AS257" s="180"/>
      <c r="AT257" s="180"/>
      <c r="AU257" s="180"/>
      <c r="AV257" s="181"/>
      <c r="AW257" s="180"/>
      <c r="AX257" s="180"/>
      <c r="AY257" s="180"/>
      <c r="AZ257" s="295"/>
      <c r="BA257" s="296"/>
      <c r="BC257" s="188"/>
    </row>
    <row r="258" spans="1:55" s="187" customFormat="1" x14ac:dyDescent="0.25">
      <c r="A258" s="90"/>
      <c r="B258" s="93"/>
      <c r="C258" s="90"/>
      <c r="D258" s="93"/>
      <c r="E258" s="90"/>
      <c r="F258" s="93"/>
      <c r="G258" s="93"/>
      <c r="H258" s="93"/>
      <c r="I258" s="179"/>
      <c r="J258" s="179"/>
      <c r="K258" s="93"/>
      <c r="L258" s="179"/>
      <c r="M258" s="179"/>
      <c r="N258" s="179"/>
      <c r="O258" s="179"/>
      <c r="P258" s="179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1"/>
      <c r="AL258" s="180"/>
      <c r="AM258" s="180"/>
      <c r="AN258" s="182"/>
      <c r="AO258" s="183"/>
      <c r="AP258" s="180"/>
      <c r="AQ258" s="180"/>
      <c r="AR258" s="184"/>
      <c r="AS258" s="180"/>
      <c r="AT258" s="180"/>
      <c r="AU258" s="180"/>
      <c r="AV258" s="181"/>
      <c r="AW258" s="180"/>
      <c r="AX258" s="180"/>
      <c r="AY258" s="180"/>
      <c r="AZ258" s="295"/>
      <c r="BA258" s="296"/>
      <c r="BC258" s="188"/>
    </row>
    <row r="259" spans="1:55" s="187" customFormat="1" x14ac:dyDescent="0.25">
      <c r="A259" s="90"/>
      <c r="B259" s="93"/>
      <c r="C259" s="90"/>
      <c r="D259" s="93"/>
      <c r="E259" s="90"/>
      <c r="F259" s="93"/>
      <c r="G259" s="93"/>
      <c r="H259" s="93"/>
      <c r="I259" s="179"/>
      <c r="J259" s="179"/>
      <c r="K259" s="93"/>
      <c r="L259" s="179"/>
      <c r="M259" s="179"/>
      <c r="N259" s="179"/>
      <c r="O259" s="179"/>
      <c r="P259" s="179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1"/>
      <c r="AL259" s="180"/>
      <c r="AM259" s="180"/>
      <c r="AN259" s="182"/>
      <c r="AO259" s="183"/>
      <c r="AP259" s="180"/>
      <c r="AQ259" s="180"/>
      <c r="AR259" s="184"/>
      <c r="AS259" s="180"/>
      <c r="AT259" s="180"/>
      <c r="AU259" s="180"/>
      <c r="AV259" s="181"/>
      <c r="AW259" s="180"/>
      <c r="AX259" s="180"/>
      <c r="AY259" s="180"/>
      <c r="AZ259" s="295"/>
      <c r="BA259" s="296"/>
      <c r="BC259" s="188"/>
    </row>
    <row r="260" spans="1:55" s="187" customFormat="1" x14ac:dyDescent="0.25">
      <c r="A260" s="90"/>
      <c r="B260" s="93"/>
      <c r="C260" s="90"/>
      <c r="D260" s="93"/>
      <c r="E260" s="90"/>
      <c r="F260" s="93"/>
      <c r="G260" s="93"/>
      <c r="H260" s="93"/>
      <c r="I260" s="179"/>
      <c r="J260" s="179"/>
      <c r="K260" s="93"/>
      <c r="L260" s="179"/>
      <c r="M260" s="179"/>
      <c r="N260" s="179"/>
      <c r="O260" s="179"/>
      <c r="P260" s="179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1"/>
      <c r="AL260" s="180"/>
      <c r="AM260" s="180"/>
      <c r="AN260" s="182"/>
      <c r="AO260" s="183"/>
      <c r="AP260" s="180"/>
      <c r="AQ260" s="180"/>
      <c r="AR260" s="184"/>
      <c r="AS260" s="180"/>
      <c r="AT260" s="180"/>
      <c r="AU260" s="180"/>
      <c r="AV260" s="181"/>
      <c r="AW260" s="180"/>
      <c r="AX260" s="180"/>
      <c r="AY260" s="180"/>
      <c r="AZ260" s="295"/>
      <c r="BA260" s="296"/>
      <c r="BC260" s="188"/>
    </row>
    <row r="261" spans="1:55" s="187" customFormat="1" x14ac:dyDescent="0.25">
      <c r="A261" s="90"/>
      <c r="B261" s="93"/>
      <c r="C261" s="90"/>
      <c r="D261" s="93"/>
      <c r="E261" s="90"/>
      <c r="F261" s="93"/>
      <c r="G261" s="93"/>
      <c r="H261" s="93"/>
      <c r="I261" s="179"/>
      <c r="J261" s="179"/>
      <c r="K261" s="93"/>
      <c r="L261" s="179"/>
      <c r="M261" s="179"/>
      <c r="N261" s="179"/>
      <c r="O261" s="179"/>
      <c r="P261" s="179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1"/>
      <c r="AL261" s="180"/>
      <c r="AM261" s="180"/>
      <c r="AN261" s="182"/>
      <c r="AO261" s="183"/>
      <c r="AP261" s="180"/>
      <c r="AQ261" s="180"/>
      <c r="AR261" s="184"/>
      <c r="AS261" s="180"/>
      <c r="AT261" s="180"/>
      <c r="AU261" s="180"/>
      <c r="AV261" s="181"/>
      <c r="AW261" s="180"/>
      <c r="AX261" s="180"/>
      <c r="AY261" s="180"/>
      <c r="AZ261" s="295"/>
      <c r="BA261" s="296"/>
      <c r="BC261" s="188"/>
    </row>
    <row r="262" spans="1:55" s="187" customFormat="1" x14ac:dyDescent="0.25">
      <c r="A262" s="90"/>
      <c r="B262" s="93"/>
      <c r="C262" s="90"/>
      <c r="D262" s="93"/>
      <c r="E262" s="90"/>
      <c r="F262" s="93"/>
      <c r="G262" s="93"/>
      <c r="H262" s="93"/>
      <c r="I262" s="179"/>
      <c r="J262" s="179"/>
      <c r="K262" s="93"/>
      <c r="L262" s="179"/>
      <c r="M262" s="179"/>
      <c r="N262" s="179"/>
      <c r="O262" s="179"/>
      <c r="P262" s="179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1"/>
      <c r="AL262" s="180"/>
      <c r="AM262" s="180"/>
      <c r="AN262" s="182"/>
      <c r="AO262" s="183"/>
      <c r="AP262" s="180"/>
      <c r="AQ262" s="180"/>
      <c r="AR262" s="184"/>
      <c r="AS262" s="180"/>
      <c r="AT262" s="180"/>
      <c r="AU262" s="180"/>
      <c r="AV262" s="181"/>
      <c r="AW262" s="180"/>
      <c r="AX262" s="180"/>
      <c r="AY262" s="180"/>
      <c r="AZ262" s="295"/>
      <c r="BA262" s="296"/>
      <c r="BC262" s="188"/>
    </row>
    <row r="263" spans="1:55" s="187" customFormat="1" x14ac:dyDescent="0.25">
      <c r="A263" s="90"/>
      <c r="B263" s="93"/>
      <c r="C263" s="90"/>
      <c r="D263" s="93"/>
      <c r="E263" s="90"/>
      <c r="F263" s="93"/>
      <c r="G263" s="93"/>
      <c r="H263" s="93"/>
      <c r="I263" s="179"/>
      <c r="J263" s="179"/>
      <c r="K263" s="93"/>
      <c r="L263" s="179"/>
      <c r="M263" s="179"/>
      <c r="N263" s="179"/>
      <c r="O263" s="179"/>
      <c r="P263" s="179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1"/>
      <c r="AL263" s="180"/>
      <c r="AM263" s="180"/>
      <c r="AN263" s="182"/>
      <c r="AO263" s="183"/>
      <c r="AP263" s="180"/>
      <c r="AQ263" s="180"/>
      <c r="AR263" s="184"/>
      <c r="AS263" s="180"/>
      <c r="AT263" s="180"/>
      <c r="AU263" s="180"/>
      <c r="AV263" s="181"/>
      <c r="AW263" s="180"/>
      <c r="AX263" s="180"/>
      <c r="AY263" s="180"/>
      <c r="AZ263" s="295"/>
      <c r="BA263" s="296"/>
      <c r="BC263" s="188"/>
    </row>
    <row r="264" spans="1:55" s="187" customFormat="1" x14ac:dyDescent="0.25">
      <c r="A264" s="90"/>
      <c r="B264" s="93"/>
      <c r="C264" s="90"/>
      <c r="D264" s="93"/>
      <c r="E264" s="90"/>
      <c r="F264" s="93"/>
      <c r="G264" s="93"/>
      <c r="H264" s="93"/>
      <c r="I264" s="179"/>
      <c r="J264" s="179"/>
      <c r="K264" s="93"/>
      <c r="L264" s="179"/>
      <c r="M264" s="179"/>
      <c r="N264" s="179"/>
      <c r="O264" s="179"/>
      <c r="P264" s="179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1"/>
      <c r="AL264" s="180"/>
      <c r="AM264" s="180"/>
      <c r="AN264" s="182"/>
      <c r="AO264" s="183"/>
      <c r="AP264" s="180"/>
      <c r="AQ264" s="180"/>
      <c r="AR264" s="184"/>
      <c r="AS264" s="180"/>
      <c r="AT264" s="180"/>
      <c r="AU264" s="180"/>
      <c r="AV264" s="181"/>
      <c r="AW264" s="180"/>
      <c r="AX264" s="180"/>
      <c r="AY264" s="180"/>
      <c r="AZ264" s="295"/>
      <c r="BA264" s="296"/>
      <c r="BC264" s="188"/>
    </row>
    <row r="265" spans="1:55" s="187" customFormat="1" x14ac:dyDescent="0.25">
      <c r="A265" s="90"/>
      <c r="B265" s="93"/>
      <c r="C265" s="90"/>
      <c r="D265" s="93"/>
      <c r="E265" s="90"/>
      <c r="F265" s="93"/>
      <c r="G265" s="93"/>
      <c r="H265" s="93"/>
      <c r="I265" s="179"/>
      <c r="J265" s="179"/>
      <c r="K265" s="93"/>
      <c r="L265" s="179"/>
      <c r="M265" s="179"/>
      <c r="N265" s="179"/>
      <c r="O265" s="179"/>
      <c r="P265" s="179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1"/>
      <c r="AL265" s="180"/>
      <c r="AM265" s="180"/>
      <c r="AN265" s="182"/>
      <c r="AO265" s="183"/>
      <c r="AP265" s="180"/>
      <c r="AQ265" s="180"/>
      <c r="AR265" s="184"/>
      <c r="AS265" s="180"/>
      <c r="AT265" s="180"/>
      <c r="AU265" s="180"/>
      <c r="AV265" s="181"/>
      <c r="AW265" s="180"/>
      <c r="AX265" s="180"/>
      <c r="AY265" s="180"/>
      <c r="AZ265" s="295"/>
      <c r="BA265" s="296"/>
      <c r="BC265" s="188"/>
    </row>
    <row r="266" spans="1:55" s="187" customFormat="1" x14ac:dyDescent="0.25">
      <c r="A266" s="90"/>
      <c r="B266" s="93"/>
      <c r="C266" s="90"/>
      <c r="D266" s="93"/>
      <c r="E266" s="90"/>
      <c r="F266" s="93"/>
      <c r="G266" s="93"/>
      <c r="H266" s="93"/>
      <c r="I266" s="179"/>
      <c r="J266" s="179"/>
      <c r="K266" s="93"/>
      <c r="L266" s="179"/>
      <c r="M266" s="179"/>
      <c r="N266" s="179"/>
      <c r="O266" s="179"/>
      <c r="P266" s="179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1"/>
      <c r="AL266" s="180"/>
      <c r="AM266" s="180"/>
      <c r="AN266" s="182"/>
      <c r="AO266" s="183"/>
      <c r="AP266" s="180"/>
      <c r="AQ266" s="180"/>
      <c r="AR266" s="184"/>
      <c r="AS266" s="180"/>
      <c r="AT266" s="180"/>
      <c r="AU266" s="180"/>
      <c r="AV266" s="181"/>
      <c r="AW266" s="180"/>
      <c r="AX266" s="180"/>
      <c r="AY266" s="180"/>
      <c r="AZ266" s="295"/>
      <c r="BA266" s="296"/>
      <c r="BC266" s="188"/>
    </row>
    <row r="267" spans="1:55" s="187" customFormat="1" x14ac:dyDescent="0.25">
      <c r="A267" s="90"/>
      <c r="B267" s="93"/>
      <c r="C267" s="90"/>
      <c r="D267" s="93"/>
      <c r="E267" s="90"/>
      <c r="F267" s="93"/>
      <c r="G267" s="93"/>
      <c r="H267" s="93"/>
      <c r="I267" s="179"/>
      <c r="J267" s="179"/>
      <c r="K267" s="93"/>
      <c r="L267" s="179"/>
      <c r="M267" s="179"/>
      <c r="N267" s="179"/>
      <c r="O267" s="179"/>
      <c r="P267" s="179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1"/>
      <c r="AL267" s="180"/>
      <c r="AM267" s="180"/>
      <c r="AN267" s="182"/>
      <c r="AO267" s="183"/>
      <c r="AP267" s="180"/>
      <c r="AQ267" s="180"/>
      <c r="AR267" s="184"/>
      <c r="AS267" s="180"/>
      <c r="AT267" s="180"/>
      <c r="AU267" s="180"/>
      <c r="AV267" s="181"/>
      <c r="AW267" s="180"/>
      <c r="AX267" s="180"/>
      <c r="AY267" s="180"/>
      <c r="AZ267" s="295"/>
      <c r="BA267" s="296"/>
      <c r="BC267" s="188"/>
    </row>
    <row r="268" spans="1:55" s="187" customFormat="1" x14ac:dyDescent="0.25">
      <c r="A268" s="90"/>
      <c r="B268" s="93"/>
      <c r="C268" s="90"/>
      <c r="D268" s="93"/>
      <c r="E268" s="90"/>
      <c r="F268" s="93"/>
      <c r="G268" s="93"/>
      <c r="H268" s="93"/>
      <c r="I268" s="179"/>
      <c r="J268" s="179"/>
      <c r="K268" s="93"/>
      <c r="L268" s="179"/>
      <c r="M268" s="179"/>
      <c r="N268" s="179"/>
      <c r="O268" s="179"/>
      <c r="P268" s="179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1"/>
      <c r="AL268" s="180"/>
      <c r="AM268" s="180"/>
      <c r="AN268" s="182"/>
      <c r="AO268" s="183"/>
      <c r="AP268" s="180"/>
      <c r="AQ268" s="180"/>
      <c r="AR268" s="184"/>
      <c r="AS268" s="180"/>
      <c r="AT268" s="180"/>
      <c r="AU268" s="180"/>
      <c r="AV268" s="181"/>
      <c r="AW268" s="180"/>
      <c r="AX268" s="180"/>
      <c r="AY268" s="180"/>
      <c r="AZ268" s="295"/>
      <c r="BA268" s="296"/>
      <c r="BC268" s="188"/>
    </row>
    <row r="269" spans="1:55" s="187" customFormat="1" x14ac:dyDescent="0.25">
      <c r="A269" s="90"/>
      <c r="B269" s="93"/>
      <c r="C269" s="90"/>
      <c r="D269" s="93"/>
      <c r="E269" s="90"/>
      <c r="F269" s="93"/>
      <c r="G269" s="93"/>
      <c r="H269" s="93"/>
      <c r="I269" s="179"/>
      <c r="J269" s="179"/>
      <c r="K269" s="93"/>
      <c r="L269" s="179"/>
      <c r="M269" s="179"/>
      <c r="N269" s="179"/>
      <c r="O269" s="179"/>
      <c r="P269" s="179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1"/>
      <c r="AL269" s="180"/>
      <c r="AM269" s="180"/>
      <c r="AN269" s="182"/>
      <c r="AO269" s="183"/>
      <c r="AP269" s="180"/>
      <c r="AQ269" s="180"/>
      <c r="AR269" s="184"/>
      <c r="AS269" s="180"/>
      <c r="AT269" s="180"/>
      <c r="AU269" s="180"/>
      <c r="AV269" s="181"/>
      <c r="AW269" s="180"/>
      <c r="AX269" s="180"/>
      <c r="AY269" s="180"/>
      <c r="AZ269" s="295"/>
      <c r="BA269" s="296"/>
      <c r="BC269" s="188"/>
    </row>
    <row r="270" spans="1:55" s="187" customFormat="1" x14ac:dyDescent="0.25">
      <c r="A270" s="90"/>
      <c r="B270" s="93"/>
      <c r="C270" s="90"/>
      <c r="D270" s="93"/>
      <c r="E270" s="90"/>
      <c r="F270" s="93"/>
      <c r="G270" s="93"/>
      <c r="H270" s="93"/>
      <c r="I270" s="179"/>
      <c r="J270" s="179"/>
      <c r="K270" s="93"/>
      <c r="L270" s="179"/>
      <c r="M270" s="179"/>
      <c r="N270" s="179"/>
      <c r="O270" s="179"/>
      <c r="P270" s="179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1"/>
      <c r="AL270" s="180"/>
      <c r="AM270" s="180"/>
      <c r="AN270" s="182"/>
      <c r="AO270" s="183"/>
      <c r="AP270" s="180"/>
      <c r="AQ270" s="180"/>
      <c r="AR270" s="184"/>
      <c r="AS270" s="180"/>
      <c r="AT270" s="180"/>
      <c r="AU270" s="180"/>
      <c r="AV270" s="181"/>
      <c r="AW270" s="180"/>
      <c r="AX270" s="180"/>
      <c r="AY270" s="180"/>
      <c r="AZ270" s="295"/>
      <c r="BA270" s="296"/>
      <c r="BC270" s="188"/>
    </row>
    <row r="271" spans="1:55" s="187" customFormat="1" x14ac:dyDescent="0.25">
      <c r="A271" s="90"/>
      <c r="B271" s="93"/>
      <c r="C271" s="90"/>
      <c r="D271" s="93"/>
      <c r="E271" s="90"/>
      <c r="F271" s="93"/>
      <c r="G271" s="93"/>
      <c r="H271" s="93"/>
      <c r="I271" s="179"/>
      <c r="J271" s="179"/>
      <c r="K271" s="93"/>
      <c r="L271" s="179"/>
      <c r="M271" s="179"/>
      <c r="N271" s="179"/>
      <c r="O271" s="179"/>
      <c r="P271" s="179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1"/>
      <c r="AL271" s="180"/>
      <c r="AM271" s="180"/>
      <c r="AN271" s="182"/>
      <c r="AO271" s="183"/>
      <c r="AP271" s="180"/>
      <c r="AQ271" s="180"/>
      <c r="AR271" s="184"/>
      <c r="AS271" s="180"/>
      <c r="AT271" s="180"/>
      <c r="AU271" s="180"/>
      <c r="AV271" s="181"/>
      <c r="AW271" s="180"/>
      <c r="AX271" s="180"/>
      <c r="AY271" s="180"/>
      <c r="AZ271" s="295"/>
      <c r="BA271" s="296"/>
      <c r="BC271" s="188"/>
    </row>
    <row r="272" spans="1:55" s="187" customFormat="1" x14ac:dyDescent="0.25">
      <c r="A272" s="90"/>
      <c r="B272" s="93"/>
      <c r="C272" s="90"/>
      <c r="D272" s="93"/>
      <c r="E272" s="90"/>
      <c r="F272" s="93"/>
      <c r="G272" s="93"/>
      <c r="H272" s="93"/>
      <c r="I272" s="179"/>
      <c r="J272" s="179"/>
      <c r="K272" s="93"/>
      <c r="L272" s="179"/>
      <c r="M272" s="179"/>
      <c r="N272" s="179"/>
      <c r="O272" s="179"/>
      <c r="P272" s="179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1"/>
      <c r="AL272" s="180"/>
      <c r="AM272" s="180"/>
      <c r="AN272" s="182"/>
      <c r="AO272" s="183"/>
      <c r="AP272" s="180"/>
      <c r="AQ272" s="180"/>
      <c r="AR272" s="184"/>
      <c r="AS272" s="180"/>
      <c r="AT272" s="180"/>
      <c r="AU272" s="180"/>
      <c r="AV272" s="181"/>
      <c r="AW272" s="180"/>
      <c r="AX272" s="180"/>
      <c r="AY272" s="180"/>
      <c r="AZ272" s="295"/>
      <c r="BA272" s="296"/>
      <c r="BC272" s="188"/>
    </row>
    <row r="273" spans="1:55" s="187" customFormat="1" x14ac:dyDescent="0.25">
      <c r="A273" s="90"/>
      <c r="B273" s="93"/>
      <c r="C273" s="90"/>
      <c r="D273" s="93"/>
      <c r="E273" s="90"/>
      <c r="F273" s="93"/>
      <c r="G273" s="93"/>
      <c r="H273" s="93"/>
      <c r="I273" s="179"/>
      <c r="J273" s="179"/>
      <c r="K273" s="93"/>
      <c r="L273" s="179"/>
      <c r="M273" s="179"/>
      <c r="N273" s="179"/>
      <c r="O273" s="179"/>
      <c r="P273" s="179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1"/>
      <c r="AL273" s="180"/>
      <c r="AM273" s="180"/>
      <c r="AN273" s="182"/>
      <c r="AO273" s="183"/>
      <c r="AP273" s="180"/>
      <c r="AQ273" s="180"/>
      <c r="AR273" s="184"/>
      <c r="AS273" s="180"/>
      <c r="AT273" s="180"/>
      <c r="AU273" s="180"/>
      <c r="AV273" s="181"/>
      <c r="AW273" s="180"/>
      <c r="AX273" s="180"/>
      <c r="AY273" s="180"/>
      <c r="AZ273" s="295"/>
      <c r="BA273" s="296"/>
      <c r="BC273" s="188"/>
    </row>
    <row r="274" spans="1:55" s="187" customFormat="1" x14ac:dyDescent="0.25">
      <c r="A274" s="90"/>
      <c r="B274" s="93"/>
      <c r="C274" s="90"/>
      <c r="D274" s="93"/>
      <c r="E274" s="90"/>
      <c r="F274" s="93"/>
      <c r="G274" s="93"/>
      <c r="H274" s="93"/>
      <c r="I274" s="179"/>
      <c r="J274" s="179"/>
      <c r="K274" s="93"/>
      <c r="L274" s="179"/>
      <c r="M274" s="179"/>
      <c r="N274" s="179"/>
      <c r="O274" s="179"/>
      <c r="P274" s="179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1"/>
      <c r="AL274" s="180"/>
      <c r="AM274" s="180"/>
      <c r="AN274" s="182"/>
      <c r="AO274" s="183"/>
      <c r="AP274" s="180"/>
      <c r="AQ274" s="180"/>
      <c r="AR274" s="184"/>
      <c r="AS274" s="180"/>
      <c r="AT274" s="180"/>
      <c r="AU274" s="180"/>
      <c r="AV274" s="181"/>
      <c r="AW274" s="180"/>
      <c r="AX274" s="180"/>
      <c r="AY274" s="180"/>
      <c r="AZ274" s="295"/>
      <c r="BA274" s="296"/>
      <c r="BC274" s="188"/>
    </row>
    <row r="275" spans="1:55" s="187" customFormat="1" x14ac:dyDescent="0.25">
      <c r="A275" s="90"/>
      <c r="B275" s="93"/>
      <c r="C275" s="90"/>
      <c r="D275" s="93"/>
      <c r="E275" s="90"/>
      <c r="F275" s="93"/>
      <c r="G275" s="93"/>
      <c r="H275" s="93"/>
      <c r="I275" s="179"/>
      <c r="J275" s="179"/>
      <c r="K275" s="93"/>
      <c r="L275" s="179"/>
      <c r="M275" s="179"/>
      <c r="N275" s="179"/>
      <c r="O275" s="179"/>
      <c r="P275" s="179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1"/>
      <c r="AL275" s="180"/>
      <c r="AM275" s="180"/>
      <c r="AN275" s="182"/>
      <c r="AO275" s="183"/>
      <c r="AP275" s="180"/>
      <c r="AQ275" s="180"/>
      <c r="AR275" s="184"/>
      <c r="AS275" s="180"/>
      <c r="AT275" s="180"/>
      <c r="AU275" s="180"/>
      <c r="AV275" s="181"/>
      <c r="AW275" s="180"/>
      <c r="AX275" s="180"/>
      <c r="AY275" s="180"/>
      <c r="AZ275" s="295"/>
      <c r="BA275" s="296"/>
      <c r="BC275" s="188"/>
    </row>
    <row r="276" spans="1:55" s="187" customFormat="1" x14ac:dyDescent="0.25">
      <c r="A276" s="90"/>
      <c r="B276" s="93"/>
      <c r="C276" s="90"/>
      <c r="D276" s="93"/>
      <c r="E276" s="90"/>
      <c r="F276" s="93"/>
      <c r="G276" s="93"/>
      <c r="H276" s="93"/>
      <c r="I276" s="179"/>
      <c r="J276" s="179"/>
      <c r="K276" s="93"/>
      <c r="L276" s="179"/>
      <c r="M276" s="179"/>
      <c r="N276" s="179"/>
      <c r="O276" s="179"/>
      <c r="P276" s="179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1"/>
      <c r="AL276" s="180"/>
      <c r="AM276" s="180"/>
      <c r="AN276" s="182"/>
      <c r="AO276" s="183"/>
      <c r="AP276" s="180"/>
      <c r="AQ276" s="180"/>
      <c r="AR276" s="184"/>
      <c r="AS276" s="180"/>
      <c r="AT276" s="180"/>
      <c r="AU276" s="180"/>
      <c r="AV276" s="181"/>
      <c r="AW276" s="180"/>
      <c r="AX276" s="180"/>
      <c r="AY276" s="180"/>
      <c r="AZ276" s="295"/>
      <c r="BA276" s="296"/>
      <c r="BC276" s="188"/>
    </row>
    <row r="277" spans="1:55" s="187" customFormat="1" x14ac:dyDescent="0.25">
      <c r="A277" s="90"/>
      <c r="B277" s="93"/>
      <c r="C277" s="90"/>
      <c r="D277" s="93"/>
      <c r="E277" s="90"/>
      <c r="F277" s="93"/>
      <c r="G277" s="93"/>
      <c r="H277" s="93"/>
      <c r="I277" s="179"/>
      <c r="J277" s="179"/>
      <c r="K277" s="93"/>
      <c r="L277" s="179"/>
      <c r="M277" s="179"/>
      <c r="N277" s="179"/>
      <c r="O277" s="179"/>
      <c r="P277" s="179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1"/>
      <c r="AL277" s="180"/>
      <c r="AM277" s="180"/>
      <c r="AN277" s="182"/>
      <c r="AO277" s="183"/>
      <c r="AP277" s="180"/>
      <c r="AQ277" s="180"/>
      <c r="AR277" s="184"/>
      <c r="AS277" s="180"/>
      <c r="AT277" s="180"/>
      <c r="AU277" s="180"/>
      <c r="AV277" s="181"/>
      <c r="AW277" s="180"/>
      <c r="AX277" s="180"/>
      <c r="AY277" s="180"/>
      <c r="AZ277" s="295"/>
      <c r="BA277" s="296"/>
      <c r="BC277" s="188"/>
    </row>
    <row r="278" spans="1:55" s="187" customFormat="1" x14ac:dyDescent="0.25">
      <c r="A278" s="90"/>
      <c r="B278" s="93"/>
      <c r="C278" s="90"/>
      <c r="D278" s="93"/>
      <c r="E278" s="90"/>
      <c r="F278" s="93"/>
      <c r="G278" s="93"/>
      <c r="H278" s="93"/>
      <c r="I278" s="179"/>
      <c r="J278" s="179"/>
      <c r="K278" s="93"/>
      <c r="L278" s="179"/>
      <c r="M278" s="179"/>
      <c r="N278" s="179"/>
      <c r="O278" s="179"/>
      <c r="P278" s="179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1"/>
      <c r="AL278" s="180"/>
      <c r="AM278" s="180"/>
      <c r="AN278" s="182"/>
      <c r="AO278" s="183"/>
      <c r="AP278" s="180"/>
      <c r="AQ278" s="180"/>
      <c r="AR278" s="184"/>
      <c r="AS278" s="180"/>
      <c r="AT278" s="180"/>
      <c r="AU278" s="180"/>
      <c r="AV278" s="181"/>
      <c r="AW278" s="180"/>
      <c r="AX278" s="180"/>
      <c r="AY278" s="180"/>
      <c r="AZ278" s="295"/>
      <c r="BA278" s="296"/>
      <c r="BC278" s="188"/>
    </row>
    <row r="279" spans="1:55" s="187" customFormat="1" x14ac:dyDescent="0.25">
      <c r="A279" s="90"/>
      <c r="B279" s="93"/>
      <c r="C279" s="90"/>
      <c r="D279" s="93"/>
      <c r="E279" s="90"/>
      <c r="F279" s="93"/>
      <c r="G279" s="93"/>
      <c r="H279" s="93"/>
      <c r="I279" s="179"/>
      <c r="J279" s="179"/>
      <c r="K279" s="93"/>
      <c r="L279" s="179"/>
      <c r="M279" s="179"/>
      <c r="N279" s="179"/>
      <c r="O279" s="179"/>
      <c r="P279" s="179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1"/>
      <c r="AL279" s="180"/>
      <c r="AM279" s="180"/>
      <c r="AN279" s="182"/>
      <c r="AO279" s="183"/>
      <c r="AP279" s="180"/>
      <c r="AQ279" s="180"/>
      <c r="AR279" s="184"/>
      <c r="AS279" s="180"/>
      <c r="AT279" s="180"/>
      <c r="AU279" s="180"/>
      <c r="AV279" s="181"/>
      <c r="AW279" s="180"/>
      <c r="AX279" s="180"/>
      <c r="AY279" s="180"/>
      <c r="AZ279" s="295"/>
      <c r="BA279" s="296"/>
      <c r="BC279" s="188"/>
    </row>
    <row r="280" spans="1:55" s="187" customFormat="1" x14ac:dyDescent="0.25">
      <c r="A280" s="90"/>
      <c r="B280" s="93"/>
      <c r="C280" s="90"/>
      <c r="D280" s="93"/>
      <c r="E280" s="90"/>
      <c r="F280" s="93"/>
      <c r="G280" s="93"/>
      <c r="H280" s="93"/>
      <c r="I280" s="179"/>
      <c r="J280" s="179"/>
      <c r="K280" s="93"/>
      <c r="L280" s="179"/>
      <c r="M280" s="179"/>
      <c r="N280" s="179"/>
      <c r="O280" s="179"/>
      <c r="P280" s="179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1"/>
      <c r="AL280" s="180"/>
      <c r="AM280" s="180"/>
      <c r="AN280" s="182"/>
      <c r="AO280" s="183"/>
      <c r="AP280" s="180"/>
      <c r="AQ280" s="180"/>
      <c r="AR280" s="184"/>
      <c r="AS280" s="180"/>
      <c r="AT280" s="180"/>
      <c r="AU280" s="180"/>
      <c r="AV280" s="181"/>
      <c r="AW280" s="180"/>
      <c r="AX280" s="180"/>
      <c r="AY280" s="180"/>
      <c r="AZ280" s="295"/>
      <c r="BA280" s="296"/>
      <c r="BC280" s="188"/>
    </row>
    <row r="281" spans="1:55" s="187" customFormat="1" x14ac:dyDescent="0.25">
      <c r="A281" s="90"/>
      <c r="B281" s="93"/>
      <c r="C281" s="90"/>
      <c r="D281" s="93"/>
      <c r="E281" s="90"/>
      <c r="F281" s="93"/>
      <c r="G281" s="93"/>
      <c r="H281" s="93"/>
      <c r="I281" s="179"/>
      <c r="J281" s="179"/>
      <c r="K281" s="93"/>
      <c r="L281" s="179"/>
      <c r="M281" s="179"/>
      <c r="N281" s="179"/>
      <c r="O281" s="179"/>
      <c r="P281" s="179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1"/>
      <c r="AL281" s="180"/>
      <c r="AM281" s="180"/>
      <c r="AN281" s="182"/>
      <c r="AO281" s="183"/>
      <c r="AP281" s="180"/>
      <c r="AQ281" s="180"/>
      <c r="AR281" s="184"/>
      <c r="AS281" s="180"/>
      <c r="AT281" s="180"/>
      <c r="AU281" s="180"/>
      <c r="AV281" s="181"/>
      <c r="AW281" s="180"/>
      <c r="AX281" s="180"/>
      <c r="AY281" s="180"/>
      <c r="AZ281" s="295"/>
      <c r="BA281" s="296"/>
      <c r="BC281" s="188"/>
    </row>
    <row r="282" spans="1:55" s="187" customFormat="1" x14ac:dyDescent="0.25">
      <c r="A282" s="90"/>
      <c r="B282" s="93"/>
      <c r="C282" s="90"/>
      <c r="D282" s="93"/>
      <c r="E282" s="90"/>
      <c r="F282" s="93"/>
      <c r="G282" s="93"/>
      <c r="H282" s="93"/>
      <c r="I282" s="179"/>
      <c r="J282" s="179"/>
      <c r="K282" s="93"/>
      <c r="L282" s="179"/>
      <c r="M282" s="179"/>
      <c r="N282" s="179"/>
      <c r="O282" s="179"/>
      <c r="P282" s="179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1"/>
      <c r="AL282" s="180"/>
      <c r="AM282" s="180"/>
      <c r="AN282" s="182"/>
      <c r="AO282" s="183"/>
      <c r="AP282" s="180"/>
      <c r="AQ282" s="180"/>
      <c r="AR282" s="184"/>
      <c r="AS282" s="180"/>
      <c r="AT282" s="180"/>
      <c r="AU282" s="180"/>
      <c r="AV282" s="181"/>
      <c r="AW282" s="180"/>
      <c r="AX282" s="180"/>
      <c r="AY282" s="180"/>
      <c r="AZ282" s="295"/>
      <c r="BA282" s="296"/>
      <c r="BC282" s="188"/>
    </row>
    <row r="283" spans="1:55" s="187" customFormat="1" x14ac:dyDescent="0.25">
      <c r="A283" s="90"/>
      <c r="B283" s="93"/>
      <c r="C283" s="90"/>
      <c r="D283" s="93"/>
      <c r="E283" s="90"/>
      <c r="F283" s="93"/>
      <c r="G283" s="93"/>
      <c r="H283" s="93"/>
      <c r="I283" s="179"/>
      <c r="J283" s="179"/>
      <c r="K283" s="93"/>
      <c r="L283" s="179"/>
      <c r="M283" s="179"/>
      <c r="N283" s="179"/>
      <c r="O283" s="179"/>
      <c r="P283" s="179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1"/>
      <c r="AL283" s="180"/>
      <c r="AM283" s="180"/>
      <c r="AN283" s="182"/>
      <c r="AO283" s="183"/>
      <c r="AP283" s="180"/>
      <c r="AQ283" s="180"/>
      <c r="AR283" s="184"/>
      <c r="AS283" s="180"/>
      <c r="AT283" s="180"/>
      <c r="AU283" s="180"/>
      <c r="AV283" s="181"/>
      <c r="AW283" s="180"/>
      <c r="AX283" s="180"/>
      <c r="AY283" s="180"/>
      <c r="AZ283" s="295"/>
      <c r="BA283" s="296"/>
      <c r="BC283" s="188"/>
    </row>
    <row r="284" spans="1:55" s="187" customFormat="1" x14ac:dyDescent="0.25">
      <c r="A284" s="90"/>
      <c r="B284" s="93"/>
      <c r="C284" s="90"/>
      <c r="D284" s="93"/>
      <c r="E284" s="90"/>
      <c r="F284" s="93"/>
      <c r="G284" s="93"/>
      <c r="H284" s="93"/>
      <c r="I284" s="179"/>
      <c r="J284" s="179"/>
      <c r="K284" s="93"/>
      <c r="L284" s="179"/>
      <c r="M284" s="179"/>
      <c r="N284" s="179"/>
      <c r="O284" s="179"/>
      <c r="P284" s="179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1"/>
      <c r="AL284" s="180"/>
      <c r="AM284" s="180"/>
      <c r="AN284" s="182"/>
      <c r="AO284" s="183"/>
      <c r="AP284" s="180"/>
      <c r="AQ284" s="180"/>
      <c r="AR284" s="184"/>
      <c r="AS284" s="180"/>
      <c r="AT284" s="180"/>
      <c r="AU284" s="180"/>
      <c r="AV284" s="181"/>
      <c r="AW284" s="180"/>
      <c r="AX284" s="180"/>
      <c r="AY284" s="180"/>
      <c r="AZ284" s="295"/>
      <c r="BA284" s="296"/>
      <c r="BC284" s="188"/>
    </row>
    <row r="285" spans="1:55" s="187" customFormat="1" x14ac:dyDescent="0.25">
      <c r="A285" s="90"/>
      <c r="B285" s="93"/>
      <c r="C285" s="90"/>
      <c r="D285" s="93"/>
      <c r="E285" s="90"/>
      <c r="F285" s="93"/>
      <c r="G285" s="93"/>
      <c r="H285" s="93"/>
      <c r="I285" s="179"/>
      <c r="J285" s="179"/>
      <c r="K285" s="93"/>
      <c r="L285" s="179"/>
      <c r="M285" s="179"/>
      <c r="N285" s="179"/>
      <c r="O285" s="179"/>
      <c r="P285" s="179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1"/>
      <c r="AL285" s="180"/>
      <c r="AM285" s="180"/>
      <c r="AN285" s="182"/>
      <c r="AO285" s="183"/>
      <c r="AP285" s="180"/>
      <c r="AQ285" s="180"/>
      <c r="AR285" s="184"/>
      <c r="AS285" s="180"/>
      <c r="AT285" s="180"/>
      <c r="AU285" s="180"/>
      <c r="AV285" s="181"/>
      <c r="AW285" s="180"/>
      <c r="AX285" s="180"/>
      <c r="AY285" s="180"/>
      <c r="AZ285" s="295"/>
      <c r="BA285" s="296"/>
      <c r="BC285" s="188"/>
    </row>
    <row r="286" spans="1:55" s="187" customFormat="1" x14ac:dyDescent="0.25">
      <c r="A286" s="90"/>
      <c r="B286" s="93"/>
      <c r="C286" s="90"/>
      <c r="D286" s="93"/>
      <c r="E286" s="90"/>
      <c r="F286" s="93"/>
      <c r="G286" s="93"/>
      <c r="H286" s="93"/>
      <c r="I286" s="179"/>
      <c r="J286" s="179"/>
      <c r="K286" s="93"/>
      <c r="L286" s="179"/>
      <c r="M286" s="179"/>
      <c r="N286" s="179"/>
      <c r="O286" s="179"/>
      <c r="P286" s="179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1"/>
      <c r="AL286" s="180"/>
      <c r="AM286" s="180"/>
      <c r="AN286" s="182"/>
      <c r="AO286" s="183"/>
      <c r="AP286" s="180"/>
      <c r="AQ286" s="180"/>
      <c r="AR286" s="184"/>
      <c r="AS286" s="180"/>
      <c r="AT286" s="180"/>
      <c r="AU286" s="180"/>
      <c r="AV286" s="181"/>
      <c r="AW286" s="180"/>
      <c r="AX286" s="180"/>
      <c r="AY286" s="180"/>
      <c r="AZ286" s="295"/>
      <c r="BA286" s="296"/>
      <c r="BC286" s="188"/>
    </row>
    <row r="287" spans="1:55" s="187" customFormat="1" x14ac:dyDescent="0.25">
      <c r="A287" s="90"/>
      <c r="B287" s="93"/>
      <c r="C287" s="90"/>
      <c r="D287" s="93"/>
      <c r="E287" s="90"/>
      <c r="F287" s="93"/>
      <c r="G287" s="93"/>
      <c r="H287" s="93"/>
      <c r="I287" s="179"/>
      <c r="J287" s="179"/>
      <c r="K287" s="93"/>
      <c r="L287" s="179"/>
      <c r="M287" s="179"/>
      <c r="N287" s="179"/>
      <c r="O287" s="179"/>
      <c r="P287" s="179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1"/>
      <c r="AL287" s="180"/>
      <c r="AM287" s="180"/>
      <c r="AN287" s="182"/>
      <c r="AO287" s="183"/>
      <c r="AP287" s="180"/>
      <c r="AQ287" s="180"/>
      <c r="AR287" s="184"/>
      <c r="AS287" s="180"/>
      <c r="AT287" s="180"/>
      <c r="AU287" s="180"/>
      <c r="AV287" s="181"/>
      <c r="AW287" s="180"/>
      <c r="AX287" s="180"/>
      <c r="AY287" s="180"/>
      <c r="AZ287" s="295"/>
      <c r="BA287" s="296"/>
      <c r="BC287" s="188"/>
    </row>
    <row r="288" spans="1:55" s="187" customFormat="1" x14ac:dyDescent="0.25">
      <c r="A288" s="90"/>
      <c r="B288" s="93"/>
      <c r="C288" s="90"/>
      <c r="D288" s="93"/>
      <c r="E288" s="90"/>
      <c r="F288" s="93"/>
      <c r="G288" s="93"/>
      <c r="H288" s="93"/>
      <c r="I288" s="179"/>
      <c r="J288" s="179"/>
      <c r="K288" s="93"/>
      <c r="L288" s="179"/>
      <c r="M288" s="179"/>
      <c r="N288" s="179"/>
      <c r="O288" s="179"/>
      <c r="P288" s="179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1"/>
      <c r="AL288" s="180"/>
      <c r="AM288" s="180"/>
      <c r="AN288" s="182"/>
      <c r="AO288" s="183"/>
      <c r="AP288" s="180"/>
      <c r="AQ288" s="180"/>
      <c r="AR288" s="184"/>
      <c r="AS288" s="180"/>
      <c r="AT288" s="180"/>
      <c r="AU288" s="180"/>
      <c r="AV288" s="181"/>
      <c r="AW288" s="180"/>
      <c r="AX288" s="180"/>
      <c r="AY288" s="180"/>
      <c r="AZ288" s="295"/>
      <c r="BA288" s="296"/>
      <c r="BC288" s="188"/>
    </row>
    <row r="289" spans="1:55" s="187" customFormat="1" x14ac:dyDescent="0.25">
      <c r="A289" s="90"/>
      <c r="B289" s="93"/>
      <c r="C289" s="90"/>
      <c r="D289" s="93"/>
      <c r="E289" s="90"/>
      <c r="F289" s="93"/>
      <c r="G289" s="93"/>
      <c r="H289" s="93"/>
      <c r="I289" s="179"/>
      <c r="J289" s="179"/>
      <c r="K289" s="93"/>
      <c r="L289" s="179"/>
      <c r="M289" s="179"/>
      <c r="N289" s="179"/>
      <c r="O289" s="179"/>
      <c r="P289" s="179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1"/>
      <c r="AL289" s="180"/>
      <c r="AM289" s="180"/>
      <c r="AN289" s="182"/>
      <c r="AO289" s="183"/>
      <c r="AP289" s="180"/>
      <c r="AQ289" s="180"/>
      <c r="AR289" s="184"/>
      <c r="AS289" s="180"/>
      <c r="AT289" s="180"/>
      <c r="AU289" s="180"/>
      <c r="AV289" s="181"/>
      <c r="AW289" s="180"/>
      <c r="AX289" s="180"/>
      <c r="AY289" s="180"/>
      <c r="AZ289" s="295"/>
      <c r="BA289" s="296"/>
      <c r="BC289" s="188"/>
    </row>
    <row r="290" spans="1:55" s="187" customFormat="1" x14ac:dyDescent="0.25">
      <c r="A290" s="90"/>
      <c r="B290" s="93"/>
      <c r="C290" s="90"/>
      <c r="D290" s="93"/>
      <c r="E290" s="90"/>
      <c r="F290" s="93"/>
      <c r="G290" s="93"/>
      <c r="H290" s="93"/>
      <c r="I290" s="179"/>
      <c r="J290" s="179"/>
      <c r="K290" s="93"/>
      <c r="L290" s="179"/>
      <c r="M290" s="179"/>
      <c r="N290" s="179"/>
      <c r="O290" s="179"/>
      <c r="P290" s="179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1"/>
      <c r="AL290" s="180"/>
      <c r="AM290" s="180"/>
      <c r="AN290" s="182"/>
      <c r="AO290" s="183"/>
      <c r="AP290" s="180"/>
      <c r="AQ290" s="180"/>
      <c r="AR290" s="184"/>
      <c r="AS290" s="180"/>
      <c r="AT290" s="180"/>
      <c r="AU290" s="180"/>
      <c r="AV290" s="181"/>
      <c r="AW290" s="180"/>
      <c r="AX290" s="180"/>
      <c r="AY290" s="180"/>
      <c r="AZ290" s="295"/>
      <c r="BA290" s="296"/>
      <c r="BC290" s="188"/>
    </row>
    <row r="291" spans="1:55" s="187" customFormat="1" x14ac:dyDescent="0.25">
      <c r="A291" s="90"/>
      <c r="B291" s="93"/>
      <c r="C291" s="90"/>
      <c r="D291" s="93"/>
      <c r="E291" s="90"/>
      <c r="F291" s="93"/>
      <c r="G291" s="93"/>
      <c r="H291" s="93"/>
      <c r="I291" s="179"/>
      <c r="J291" s="179"/>
      <c r="K291" s="93"/>
      <c r="L291" s="179"/>
      <c r="M291" s="179"/>
      <c r="N291" s="179"/>
      <c r="O291" s="179"/>
      <c r="P291" s="179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1"/>
      <c r="AL291" s="180"/>
      <c r="AM291" s="180"/>
      <c r="AN291" s="182"/>
      <c r="AO291" s="183"/>
      <c r="AP291" s="180"/>
      <c r="AQ291" s="180"/>
      <c r="AR291" s="184"/>
      <c r="AS291" s="180"/>
      <c r="AT291" s="180"/>
      <c r="AU291" s="180"/>
      <c r="AV291" s="181"/>
      <c r="AW291" s="180"/>
      <c r="AX291" s="180"/>
      <c r="AY291" s="180"/>
      <c r="AZ291" s="295"/>
      <c r="BA291" s="296"/>
      <c r="BC291" s="188"/>
    </row>
    <row r="292" spans="1:55" s="187" customFormat="1" x14ac:dyDescent="0.25">
      <c r="A292" s="90"/>
      <c r="B292" s="93"/>
      <c r="C292" s="90"/>
      <c r="D292" s="93"/>
      <c r="E292" s="90"/>
      <c r="F292" s="93"/>
      <c r="G292" s="93"/>
      <c r="H292" s="93"/>
      <c r="I292" s="179"/>
      <c r="J292" s="179"/>
      <c r="K292" s="93"/>
      <c r="L292" s="179"/>
      <c r="M292" s="179"/>
      <c r="N292" s="179"/>
      <c r="O292" s="179"/>
      <c r="P292" s="179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1"/>
      <c r="AL292" s="180"/>
      <c r="AM292" s="180"/>
      <c r="AN292" s="182"/>
      <c r="AO292" s="183"/>
      <c r="AP292" s="180"/>
      <c r="AQ292" s="180"/>
      <c r="AR292" s="184"/>
      <c r="AS292" s="180"/>
      <c r="AT292" s="180"/>
      <c r="AU292" s="180"/>
      <c r="AV292" s="181"/>
      <c r="AW292" s="180"/>
      <c r="AX292" s="180"/>
      <c r="AY292" s="180"/>
      <c r="AZ292" s="295"/>
      <c r="BA292" s="296"/>
      <c r="BC292" s="188"/>
    </row>
    <row r="293" spans="1:55" s="187" customFormat="1" x14ac:dyDescent="0.25">
      <c r="A293" s="90"/>
      <c r="B293" s="93"/>
      <c r="C293" s="90"/>
      <c r="D293" s="93"/>
      <c r="E293" s="90"/>
      <c r="F293" s="93"/>
      <c r="G293" s="93"/>
      <c r="H293" s="93"/>
      <c r="I293" s="179"/>
      <c r="J293" s="179"/>
      <c r="K293" s="93"/>
      <c r="L293" s="179"/>
      <c r="M293" s="179"/>
      <c r="N293" s="179"/>
      <c r="O293" s="179"/>
      <c r="P293" s="179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1"/>
      <c r="AL293" s="180"/>
      <c r="AM293" s="180"/>
      <c r="AN293" s="182"/>
      <c r="AO293" s="183"/>
      <c r="AP293" s="180"/>
      <c r="AQ293" s="180"/>
      <c r="AR293" s="184"/>
      <c r="AS293" s="180"/>
      <c r="AT293" s="180"/>
      <c r="AU293" s="180"/>
      <c r="AV293" s="181"/>
      <c r="AW293" s="180"/>
      <c r="AX293" s="180"/>
      <c r="AY293" s="180"/>
      <c r="AZ293" s="295"/>
      <c r="BA293" s="296"/>
      <c r="BC293" s="188"/>
    </row>
    <row r="294" spans="1:55" s="187" customFormat="1" x14ac:dyDescent="0.25">
      <c r="A294" s="90"/>
      <c r="B294" s="93"/>
      <c r="C294" s="90"/>
      <c r="D294" s="93"/>
      <c r="E294" s="90"/>
      <c r="F294" s="93"/>
      <c r="G294" s="93"/>
      <c r="H294" s="93"/>
      <c r="I294" s="179"/>
      <c r="J294" s="179"/>
      <c r="K294" s="93"/>
      <c r="L294" s="179"/>
      <c r="M294" s="179"/>
      <c r="N294" s="179"/>
      <c r="O294" s="179"/>
      <c r="P294" s="179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1"/>
      <c r="AL294" s="180"/>
      <c r="AM294" s="180"/>
      <c r="AN294" s="182"/>
      <c r="AO294" s="183"/>
      <c r="AP294" s="180"/>
      <c r="AQ294" s="180"/>
      <c r="AR294" s="184"/>
      <c r="AS294" s="180"/>
      <c r="AT294" s="180"/>
      <c r="AU294" s="180"/>
      <c r="AV294" s="181"/>
      <c r="AW294" s="180"/>
      <c r="AX294" s="180"/>
      <c r="AY294" s="180"/>
      <c r="AZ294" s="295"/>
      <c r="BA294" s="296"/>
      <c r="BC294" s="188"/>
    </row>
    <row r="295" spans="1:55" s="187" customFormat="1" x14ac:dyDescent="0.25">
      <c r="A295" s="90"/>
      <c r="B295" s="93"/>
      <c r="C295" s="90"/>
      <c r="D295" s="93"/>
      <c r="E295" s="90"/>
      <c r="F295" s="93"/>
      <c r="G295" s="93"/>
      <c r="H295" s="93"/>
      <c r="I295" s="179"/>
      <c r="J295" s="179"/>
      <c r="K295" s="93"/>
      <c r="L295" s="179"/>
      <c r="M295" s="179"/>
      <c r="N295" s="179"/>
      <c r="O295" s="179"/>
      <c r="P295" s="179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1"/>
      <c r="AL295" s="180"/>
      <c r="AM295" s="180"/>
      <c r="AN295" s="182"/>
      <c r="AO295" s="183"/>
      <c r="AP295" s="180"/>
      <c r="AQ295" s="180"/>
      <c r="AR295" s="184"/>
      <c r="AS295" s="180"/>
      <c r="AT295" s="180"/>
      <c r="AU295" s="180"/>
      <c r="AV295" s="181"/>
      <c r="AW295" s="180"/>
      <c r="AX295" s="180"/>
      <c r="AY295" s="180"/>
      <c r="AZ295" s="295"/>
      <c r="BA295" s="296"/>
      <c r="BC295" s="188"/>
    </row>
    <row r="296" spans="1:55" s="187" customFormat="1" x14ac:dyDescent="0.25">
      <c r="A296" s="90"/>
      <c r="B296" s="93"/>
      <c r="C296" s="90"/>
      <c r="D296" s="93"/>
      <c r="E296" s="90"/>
      <c r="F296" s="93"/>
      <c r="G296" s="93"/>
      <c r="H296" s="93"/>
      <c r="I296" s="179"/>
      <c r="J296" s="179"/>
      <c r="K296" s="93"/>
      <c r="L296" s="179"/>
      <c r="M296" s="179"/>
      <c r="N296" s="179"/>
      <c r="O296" s="179"/>
      <c r="P296" s="179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1"/>
      <c r="AL296" s="180"/>
      <c r="AM296" s="180"/>
      <c r="AN296" s="182"/>
      <c r="AO296" s="183"/>
      <c r="AP296" s="180"/>
      <c r="AQ296" s="180"/>
      <c r="AR296" s="184"/>
      <c r="AS296" s="180"/>
      <c r="AT296" s="180"/>
      <c r="AU296" s="180"/>
      <c r="AV296" s="181"/>
      <c r="AW296" s="180"/>
      <c r="AX296" s="180"/>
      <c r="AY296" s="180"/>
      <c r="AZ296" s="295"/>
      <c r="BA296" s="296"/>
      <c r="BC296" s="188"/>
    </row>
    <row r="297" spans="1:55" s="187" customFormat="1" x14ac:dyDescent="0.25">
      <c r="A297" s="90"/>
      <c r="B297" s="93"/>
      <c r="C297" s="90"/>
      <c r="D297" s="93"/>
      <c r="E297" s="90"/>
      <c r="F297" s="93"/>
      <c r="G297" s="93"/>
      <c r="H297" s="93"/>
      <c r="I297" s="179"/>
      <c r="J297" s="179"/>
      <c r="K297" s="93"/>
      <c r="L297" s="179"/>
      <c r="M297" s="179"/>
      <c r="N297" s="179"/>
      <c r="O297" s="179"/>
      <c r="P297" s="179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1"/>
      <c r="AL297" s="180"/>
      <c r="AM297" s="180"/>
      <c r="AN297" s="182"/>
      <c r="AO297" s="183"/>
      <c r="AP297" s="180"/>
      <c r="AQ297" s="180"/>
      <c r="AR297" s="184"/>
      <c r="AS297" s="180"/>
      <c r="AT297" s="180"/>
      <c r="AU297" s="180"/>
      <c r="AV297" s="181"/>
      <c r="AW297" s="180"/>
      <c r="AX297" s="180"/>
      <c r="AY297" s="180"/>
      <c r="AZ297" s="295"/>
      <c r="BA297" s="296"/>
      <c r="BC297" s="188"/>
    </row>
    <row r="298" spans="1:55" s="187" customFormat="1" x14ac:dyDescent="0.25">
      <c r="A298" s="90"/>
      <c r="B298" s="93"/>
      <c r="C298" s="90"/>
      <c r="D298" s="93"/>
      <c r="E298" s="90"/>
      <c r="F298" s="93"/>
      <c r="G298" s="93"/>
      <c r="H298" s="93"/>
      <c r="I298" s="179"/>
      <c r="J298" s="179"/>
      <c r="K298" s="93"/>
      <c r="L298" s="179"/>
      <c r="M298" s="179"/>
      <c r="N298" s="179"/>
      <c r="O298" s="179"/>
      <c r="P298" s="179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1"/>
      <c r="AL298" s="180"/>
      <c r="AM298" s="180"/>
      <c r="AN298" s="182"/>
      <c r="AO298" s="183"/>
      <c r="AP298" s="180"/>
      <c r="AQ298" s="180"/>
      <c r="AR298" s="184"/>
      <c r="AS298" s="180"/>
      <c r="AT298" s="180"/>
      <c r="AU298" s="180"/>
      <c r="AV298" s="181"/>
      <c r="AW298" s="180"/>
      <c r="AX298" s="180"/>
      <c r="AY298" s="180"/>
      <c r="AZ298" s="295"/>
      <c r="BA298" s="296"/>
      <c r="BC298" s="188"/>
    </row>
    <row r="299" spans="1:55" s="187" customFormat="1" x14ac:dyDescent="0.25">
      <c r="A299" s="90"/>
      <c r="B299" s="93"/>
      <c r="C299" s="90"/>
      <c r="D299" s="93"/>
      <c r="E299" s="90"/>
      <c r="F299" s="93"/>
      <c r="G299" s="93"/>
      <c r="H299" s="93"/>
      <c r="I299" s="179"/>
      <c r="J299" s="179"/>
      <c r="K299" s="93"/>
      <c r="L299" s="179"/>
      <c r="M299" s="179"/>
      <c r="N299" s="179"/>
      <c r="O299" s="179"/>
      <c r="P299" s="179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1"/>
      <c r="AL299" s="180"/>
      <c r="AM299" s="180"/>
      <c r="AN299" s="182"/>
      <c r="AO299" s="183"/>
      <c r="AP299" s="180"/>
      <c r="AQ299" s="180"/>
      <c r="AR299" s="184"/>
      <c r="AS299" s="180"/>
      <c r="AT299" s="180"/>
      <c r="AU299" s="180"/>
      <c r="AV299" s="181"/>
      <c r="AW299" s="180"/>
      <c r="AX299" s="180"/>
      <c r="AY299" s="180"/>
      <c r="AZ299" s="295"/>
      <c r="BA299" s="296"/>
      <c r="BC299" s="188"/>
    </row>
    <row r="300" spans="1:55" s="187" customFormat="1" x14ac:dyDescent="0.25">
      <c r="A300" s="90"/>
      <c r="B300" s="93"/>
      <c r="C300" s="90"/>
      <c r="D300" s="93"/>
      <c r="E300" s="90"/>
      <c r="F300" s="93"/>
      <c r="G300" s="93"/>
      <c r="H300" s="93"/>
      <c r="I300" s="179"/>
      <c r="J300" s="179"/>
      <c r="K300" s="93"/>
      <c r="L300" s="179"/>
      <c r="M300" s="179"/>
      <c r="N300" s="179"/>
      <c r="O300" s="179"/>
      <c r="P300" s="179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1"/>
      <c r="AL300" s="180"/>
      <c r="AM300" s="180"/>
      <c r="AN300" s="182"/>
      <c r="AO300" s="183"/>
      <c r="AP300" s="180"/>
      <c r="AQ300" s="180"/>
      <c r="AR300" s="184"/>
      <c r="AS300" s="180"/>
      <c r="AT300" s="180"/>
      <c r="AU300" s="180"/>
      <c r="AV300" s="181"/>
      <c r="AW300" s="180"/>
      <c r="AX300" s="180"/>
      <c r="AY300" s="180"/>
      <c r="AZ300" s="295"/>
      <c r="BA300" s="296"/>
      <c r="BC300" s="188"/>
    </row>
    <row r="301" spans="1:55" s="187" customFormat="1" x14ac:dyDescent="0.25">
      <c r="A301" s="90"/>
      <c r="B301" s="93"/>
      <c r="C301" s="90"/>
      <c r="D301" s="93"/>
      <c r="E301" s="90"/>
      <c r="F301" s="93"/>
      <c r="G301" s="93"/>
      <c r="H301" s="93"/>
      <c r="I301" s="179"/>
      <c r="J301" s="179"/>
      <c r="K301" s="93"/>
      <c r="L301" s="179"/>
      <c r="M301" s="179"/>
      <c r="N301" s="179"/>
      <c r="O301" s="179"/>
      <c r="P301" s="179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1"/>
      <c r="AL301" s="180"/>
      <c r="AM301" s="180"/>
      <c r="AN301" s="182"/>
      <c r="AO301" s="183"/>
      <c r="AP301" s="180"/>
      <c r="AQ301" s="180"/>
      <c r="AR301" s="184"/>
      <c r="AS301" s="180"/>
      <c r="AT301" s="180"/>
      <c r="AU301" s="180"/>
      <c r="AV301" s="181"/>
      <c r="AW301" s="180"/>
      <c r="AX301" s="180"/>
      <c r="AY301" s="180"/>
      <c r="AZ301" s="295"/>
      <c r="BA301" s="296"/>
      <c r="BC301" s="188"/>
    </row>
    <row r="302" spans="1:55" s="187" customFormat="1" x14ac:dyDescent="0.25">
      <c r="A302" s="90"/>
      <c r="B302" s="93"/>
      <c r="C302" s="90"/>
      <c r="D302" s="93"/>
      <c r="E302" s="90"/>
      <c r="F302" s="93"/>
      <c r="G302" s="93"/>
      <c r="H302" s="93"/>
      <c r="I302" s="179"/>
      <c r="J302" s="179"/>
      <c r="K302" s="93"/>
      <c r="L302" s="179"/>
      <c r="M302" s="179"/>
      <c r="N302" s="179"/>
      <c r="O302" s="179"/>
      <c r="P302" s="179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1"/>
      <c r="AL302" s="180"/>
      <c r="AM302" s="180"/>
      <c r="AN302" s="182"/>
      <c r="AO302" s="183"/>
      <c r="AP302" s="180"/>
      <c r="AQ302" s="180"/>
      <c r="AR302" s="184"/>
      <c r="AS302" s="180"/>
      <c r="AT302" s="180"/>
      <c r="AU302" s="180"/>
      <c r="AV302" s="181"/>
      <c r="AW302" s="180"/>
      <c r="AX302" s="180"/>
      <c r="AY302" s="180"/>
      <c r="AZ302" s="295"/>
      <c r="BA302" s="296"/>
      <c r="BC302" s="188"/>
    </row>
    <row r="303" spans="1:55" s="187" customFormat="1" x14ac:dyDescent="0.25">
      <c r="A303" s="90"/>
      <c r="B303" s="93"/>
      <c r="C303" s="90"/>
      <c r="D303" s="93"/>
      <c r="E303" s="90"/>
      <c r="F303" s="93"/>
      <c r="G303" s="93"/>
      <c r="H303" s="93"/>
      <c r="I303" s="179"/>
      <c r="J303" s="179"/>
      <c r="K303" s="93"/>
      <c r="L303" s="179"/>
      <c r="M303" s="179"/>
      <c r="N303" s="179"/>
      <c r="O303" s="179"/>
      <c r="P303" s="179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1"/>
      <c r="AL303" s="180"/>
      <c r="AM303" s="180"/>
      <c r="AN303" s="182"/>
      <c r="AO303" s="183"/>
      <c r="AP303" s="180"/>
      <c r="AQ303" s="180"/>
      <c r="AR303" s="184"/>
      <c r="AS303" s="180"/>
      <c r="AT303" s="180"/>
      <c r="AU303" s="180"/>
      <c r="AV303" s="181"/>
      <c r="AW303" s="180"/>
      <c r="AX303" s="180"/>
      <c r="AY303" s="180"/>
      <c r="AZ303" s="295"/>
      <c r="BA303" s="296"/>
      <c r="BC303" s="188"/>
    </row>
    <row r="304" spans="1:55" s="187" customFormat="1" x14ac:dyDescent="0.25">
      <c r="A304" s="90"/>
      <c r="B304" s="93"/>
      <c r="C304" s="90"/>
      <c r="D304" s="93"/>
      <c r="E304" s="90"/>
      <c r="F304" s="93"/>
      <c r="G304" s="93"/>
      <c r="H304" s="93"/>
      <c r="I304" s="179"/>
      <c r="J304" s="179"/>
      <c r="K304" s="93"/>
      <c r="L304" s="179"/>
      <c r="M304" s="179"/>
      <c r="N304" s="179"/>
      <c r="O304" s="179"/>
      <c r="P304" s="179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1"/>
      <c r="AL304" s="180"/>
      <c r="AM304" s="180"/>
      <c r="AN304" s="182"/>
      <c r="AO304" s="183"/>
      <c r="AP304" s="180"/>
      <c r="AQ304" s="180"/>
      <c r="AR304" s="184"/>
      <c r="AS304" s="180"/>
      <c r="AT304" s="180"/>
      <c r="AU304" s="180"/>
      <c r="AV304" s="181"/>
      <c r="AW304" s="180"/>
      <c r="AX304" s="180"/>
      <c r="AY304" s="180"/>
      <c r="AZ304" s="295"/>
      <c r="BA304" s="296"/>
      <c r="BC304" s="188"/>
    </row>
    <row r="305" spans="1:55" s="187" customFormat="1" x14ac:dyDescent="0.25">
      <c r="A305" s="90"/>
      <c r="B305" s="93"/>
      <c r="C305" s="90"/>
      <c r="D305" s="93"/>
      <c r="E305" s="90"/>
      <c r="F305" s="93"/>
      <c r="G305" s="93"/>
      <c r="H305" s="93"/>
      <c r="I305" s="179"/>
      <c r="J305" s="179"/>
      <c r="K305" s="93"/>
      <c r="L305" s="179"/>
      <c r="M305" s="179"/>
      <c r="N305" s="179"/>
      <c r="O305" s="179"/>
      <c r="P305" s="179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1"/>
      <c r="AL305" s="180"/>
      <c r="AM305" s="180"/>
      <c r="AN305" s="182"/>
      <c r="AO305" s="183"/>
      <c r="AP305" s="180"/>
      <c r="AQ305" s="180"/>
      <c r="AR305" s="184"/>
      <c r="AS305" s="180"/>
      <c r="AT305" s="180"/>
      <c r="AU305" s="180"/>
      <c r="AV305" s="181"/>
      <c r="AW305" s="180"/>
      <c r="AX305" s="180"/>
      <c r="AY305" s="180"/>
      <c r="AZ305" s="295"/>
      <c r="BA305" s="296"/>
      <c r="BC305" s="188"/>
    </row>
    <row r="306" spans="1:55" s="187" customFormat="1" x14ac:dyDescent="0.25">
      <c r="A306" s="90"/>
      <c r="B306" s="93"/>
      <c r="C306" s="90"/>
      <c r="D306" s="93"/>
      <c r="E306" s="90"/>
      <c r="F306" s="93"/>
      <c r="G306" s="93"/>
      <c r="H306" s="93"/>
      <c r="I306" s="179"/>
      <c r="J306" s="179"/>
      <c r="K306" s="93"/>
      <c r="L306" s="179"/>
      <c r="M306" s="179"/>
      <c r="N306" s="179"/>
      <c r="O306" s="179"/>
      <c r="P306" s="179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1"/>
      <c r="AL306" s="180"/>
      <c r="AM306" s="180"/>
      <c r="AN306" s="182"/>
      <c r="AO306" s="183"/>
      <c r="AP306" s="180"/>
      <c r="AQ306" s="180"/>
      <c r="AR306" s="184"/>
      <c r="AS306" s="180"/>
      <c r="AT306" s="180"/>
      <c r="AU306" s="180"/>
      <c r="AV306" s="181"/>
      <c r="AW306" s="180"/>
      <c r="AX306" s="180"/>
      <c r="AY306" s="180"/>
      <c r="AZ306" s="295"/>
      <c r="BA306" s="296"/>
      <c r="BC306" s="188"/>
    </row>
    <row r="307" spans="1:55" s="187" customFormat="1" x14ac:dyDescent="0.25">
      <c r="A307" s="90"/>
      <c r="B307" s="93"/>
      <c r="C307" s="90"/>
      <c r="D307" s="93"/>
      <c r="E307" s="90"/>
      <c r="F307" s="93"/>
      <c r="G307" s="93"/>
      <c r="H307" s="93"/>
      <c r="I307" s="179"/>
      <c r="J307" s="179"/>
      <c r="K307" s="93"/>
      <c r="L307" s="179"/>
      <c r="M307" s="179"/>
      <c r="N307" s="179"/>
      <c r="O307" s="179"/>
      <c r="P307" s="179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1"/>
      <c r="AL307" s="180"/>
      <c r="AM307" s="180"/>
      <c r="AN307" s="182"/>
      <c r="AO307" s="183"/>
      <c r="AP307" s="180"/>
      <c r="AQ307" s="180"/>
      <c r="AR307" s="184"/>
      <c r="AS307" s="180"/>
      <c r="AT307" s="180"/>
      <c r="AU307" s="180"/>
      <c r="AV307" s="181"/>
      <c r="AW307" s="180"/>
      <c r="AX307" s="180"/>
      <c r="AY307" s="180"/>
      <c r="AZ307" s="295"/>
      <c r="BA307" s="296"/>
      <c r="BC307" s="188"/>
    </row>
    <row r="308" spans="1:55" s="187" customFormat="1" x14ac:dyDescent="0.25">
      <c r="A308" s="90"/>
      <c r="B308" s="93"/>
      <c r="C308" s="90"/>
      <c r="D308" s="93"/>
      <c r="E308" s="90"/>
      <c r="F308" s="93"/>
      <c r="G308" s="93"/>
      <c r="H308" s="93"/>
      <c r="I308" s="179"/>
      <c r="J308" s="179"/>
      <c r="K308" s="93"/>
      <c r="L308" s="179"/>
      <c r="M308" s="179"/>
      <c r="N308" s="179"/>
      <c r="O308" s="179"/>
      <c r="P308" s="179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1"/>
      <c r="AL308" s="180"/>
      <c r="AM308" s="180"/>
      <c r="AN308" s="182"/>
      <c r="AO308" s="183"/>
      <c r="AP308" s="180"/>
      <c r="AQ308" s="180"/>
      <c r="AR308" s="184"/>
      <c r="AS308" s="180"/>
      <c r="AT308" s="180"/>
      <c r="AU308" s="180"/>
      <c r="AV308" s="181"/>
      <c r="AW308" s="180"/>
      <c r="AX308" s="180"/>
      <c r="AY308" s="180"/>
      <c r="AZ308" s="295"/>
      <c r="BA308" s="296"/>
      <c r="BC308" s="188"/>
    </row>
    <row r="309" spans="1:55" s="187" customFormat="1" x14ac:dyDescent="0.25">
      <c r="A309" s="90"/>
      <c r="B309" s="93"/>
      <c r="C309" s="90"/>
      <c r="D309" s="93"/>
      <c r="E309" s="90"/>
      <c r="F309" s="93"/>
      <c r="G309" s="93"/>
      <c r="H309" s="93"/>
      <c r="I309" s="179"/>
      <c r="J309" s="179"/>
      <c r="K309" s="93"/>
      <c r="L309" s="179"/>
      <c r="M309" s="179"/>
      <c r="N309" s="179"/>
      <c r="O309" s="179"/>
      <c r="P309" s="179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1"/>
      <c r="AL309" s="180"/>
      <c r="AM309" s="180"/>
      <c r="AN309" s="182"/>
      <c r="AO309" s="183"/>
      <c r="AP309" s="180"/>
      <c r="AQ309" s="180"/>
      <c r="AR309" s="184"/>
      <c r="AS309" s="180"/>
      <c r="AT309" s="180"/>
      <c r="AU309" s="180"/>
      <c r="AV309" s="181"/>
      <c r="AW309" s="180"/>
      <c r="AX309" s="180"/>
      <c r="AY309" s="180"/>
      <c r="AZ309" s="295"/>
      <c r="BA309" s="296"/>
      <c r="BC309" s="188"/>
    </row>
    <row r="310" spans="1:55" s="187" customFormat="1" x14ac:dyDescent="0.25">
      <c r="A310" s="90"/>
      <c r="B310" s="93"/>
      <c r="C310" s="90"/>
      <c r="D310" s="93"/>
      <c r="E310" s="90"/>
      <c r="F310" s="93"/>
      <c r="G310" s="93"/>
      <c r="H310" s="93"/>
      <c r="I310" s="179"/>
      <c r="J310" s="179"/>
      <c r="K310" s="93"/>
      <c r="L310" s="179"/>
      <c r="M310" s="179"/>
      <c r="N310" s="179"/>
      <c r="O310" s="179"/>
      <c r="P310" s="179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1"/>
      <c r="AL310" s="180"/>
      <c r="AM310" s="180"/>
      <c r="AN310" s="182"/>
      <c r="AO310" s="183"/>
      <c r="AP310" s="180"/>
      <c r="AQ310" s="180"/>
      <c r="AR310" s="184"/>
      <c r="AS310" s="180"/>
      <c r="AT310" s="180"/>
      <c r="AU310" s="180"/>
      <c r="AV310" s="181"/>
      <c r="AW310" s="180"/>
      <c r="AX310" s="180"/>
      <c r="AY310" s="180"/>
      <c r="AZ310" s="295"/>
      <c r="BA310" s="296"/>
      <c r="BC310" s="188"/>
    </row>
    <row r="311" spans="1:55" s="187" customFormat="1" x14ac:dyDescent="0.25">
      <c r="A311" s="90"/>
      <c r="B311" s="93"/>
      <c r="C311" s="90"/>
      <c r="D311" s="93"/>
      <c r="E311" s="90"/>
      <c r="F311" s="93"/>
      <c r="G311" s="93"/>
      <c r="H311" s="93"/>
      <c r="I311" s="179"/>
      <c r="J311" s="179"/>
      <c r="K311" s="93"/>
      <c r="L311" s="179"/>
      <c r="M311" s="179"/>
      <c r="N311" s="179"/>
      <c r="O311" s="179"/>
      <c r="P311" s="179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1"/>
      <c r="AL311" s="180"/>
      <c r="AM311" s="180"/>
      <c r="AN311" s="182"/>
      <c r="AO311" s="183"/>
      <c r="AP311" s="180"/>
      <c r="AQ311" s="180"/>
      <c r="AR311" s="184"/>
      <c r="AS311" s="180"/>
      <c r="AT311" s="180"/>
      <c r="AU311" s="180"/>
      <c r="AV311" s="181"/>
      <c r="AW311" s="180"/>
      <c r="AX311" s="180"/>
      <c r="AY311" s="180"/>
      <c r="AZ311" s="295"/>
      <c r="BA311" s="296"/>
      <c r="BC311" s="188"/>
    </row>
    <row r="312" spans="1:55" s="187" customFormat="1" x14ac:dyDescent="0.25">
      <c r="A312" s="90"/>
      <c r="B312" s="93"/>
      <c r="C312" s="90"/>
      <c r="D312" s="93"/>
      <c r="E312" s="90"/>
      <c r="F312" s="93"/>
      <c r="G312" s="93"/>
      <c r="H312" s="93"/>
      <c r="I312" s="179"/>
      <c r="J312" s="179"/>
      <c r="K312" s="93"/>
      <c r="L312" s="179"/>
      <c r="M312" s="179"/>
      <c r="N312" s="179"/>
      <c r="O312" s="179"/>
      <c r="P312" s="179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1"/>
      <c r="AL312" s="180"/>
      <c r="AM312" s="180"/>
      <c r="AN312" s="182"/>
      <c r="AO312" s="183"/>
      <c r="AP312" s="180"/>
      <c r="AQ312" s="180"/>
      <c r="AR312" s="184"/>
      <c r="AS312" s="180"/>
      <c r="AT312" s="180"/>
      <c r="AU312" s="180"/>
      <c r="AV312" s="181"/>
      <c r="AW312" s="180"/>
      <c r="AX312" s="180"/>
      <c r="AY312" s="180"/>
      <c r="AZ312" s="295"/>
      <c r="BA312" s="296"/>
      <c r="BC312" s="188"/>
    </row>
    <row r="313" spans="1:55" s="187" customFormat="1" x14ac:dyDescent="0.25">
      <c r="A313" s="90"/>
      <c r="B313" s="93"/>
      <c r="C313" s="90"/>
      <c r="D313" s="93"/>
      <c r="E313" s="90"/>
      <c r="F313" s="93"/>
      <c r="G313" s="93"/>
      <c r="H313" s="93"/>
      <c r="I313" s="179"/>
      <c r="J313" s="179"/>
      <c r="K313" s="93"/>
      <c r="L313" s="179"/>
      <c r="M313" s="179"/>
      <c r="N313" s="179"/>
      <c r="O313" s="179"/>
      <c r="P313" s="179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1"/>
      <c r="AL313" s="180"/>
      <c r="AM313" s="180"/>
      <c r="AN313" s="182"/>
      <c r="AO313" s="183"/>
      <c r="AP313" s="180"/>
      <c r="AQ313" s="180"/>
      <c r="AR313" s="184"/>
      <c r="AS313" s="180"/>
      <c r="AT313" s="180"/>
      <c r="AU313" s="180"/>
      <c r="AV313" s="181"/>
      <c r="AW313" s="180"/>
      <c r="AX313" s="180"/>
      <c r="AY313" s="180"/>
      <c r="AZ313" s="295"/>
      <c r="BA313" s="296"/>
      <c r="BC313" s="188"/>
    </row>
    <row r="314" spans="1:55" s="187" customFormat="1" x14ac:dyDescent="0.25">
      <c r="A314" s="90"/>
      <c r="B314" s="93"/>
      <c r="C314" s="90"/>
      <c r="D314" s="93"/>
      <c r="E314" s="90"/>
      <c r="F314" s="93"/>
      <c r="G314" s="93"/>
      <c r="H314" s="93"/>
      <c r="I314" s="179"/>
      <c r="J314" s="179"/>
      <c r="K314" s="93"/>
      <c r="L314" s="179"/>
      <c r="M314" s="179"/>
      <c r="N314" s="179"/>
      <c r="O314" s="179"/>
      <c r="P314" s="179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1"/>
      <c r="AL314" s="180"/>
      <c r="AM314" s="180"/>
      <c r="AN314" s="182"/>
      <c r="AO314" s="183"/>
      <c r="AP314" s="180"/>
      <c r="AQ314" s="180"/>
      <c r="AR314" s="184"/>
      <c r="AS314" s="180"/>
      <c r="AT314" s="180"/>
      <c r="AU314" s="180"/>
      <c r="AV314" s="181"/>
      <c r="AW314" s="180"/>
      <c r="AX314" s="180"/>
      <c r="AY314" s="180"/>
      <c r="AZ314" s="295"/>
      <c r="BA314" s="296"/>
      <c r="BC314" s="188"/>
    </row>
    <row r="315" spans="1:55" s="187" customFormat="1" x14ac:dyDescent="0.25">
      <c r="A315" s="90"/>
      <c r="B315" s="93"/>
      <c r="C315" s="90"/>
      <c r="D315" s="93"/>
      <c r="E315" s="90"/>
      <c r="F315" s="93"/>
      <c r="G315" s="93"/>
      <c r="H315" s="93"/>
      <c r="I315" s="179"/>
      <c r="J315" s="179"/>
      <c r="K315" s="93"/>
      <c r="L315" s="179"/>
      <c r="M315" s="179"/>
      <c r="N315" s="179"/>
      <c r="O315" s="179"/>
      <c r="P315" s="179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1"/>
      <c r="AL315" s="180"/>
      <c r="AM315" s="180"/>
      <c r="AN315" s="182"/>
      <c r="AO315" s="183"/>
      <c r="AP315" s="180"/>
      <c r="AQ315" s="180"/>
      <c r="AR315" s="184"/>
      <c r="AS315" s="180"/>
      <c r="AT315" s="180"/>
      <c r="AU315" s="180"/>
      <c r="AV315" s="181"/>
      <c r="AW315" s="180"/>
      <c r="AX315" s="180"/>
      <c r="AY315" s="180"/>
      <c r="AZ315" s="295"/>
      <c r="BA315" s="296"/>
      <c r="BC315" s="188"/>
    </row>
    <row r="316" spans="1:55" s="187" customFormat="1" x14ac:dyDescent="0.25">
      <c r="A316" s="90"/>
      <c r="B316" s="93"/>
      <c r="C316" s="90"/>
      <c r="D316" s="93"/>
      <c r="E316" s="90"/>
      <c r="F316" s="93"/>
      <c r="G316" s="93"/>
      <c r="H316" s="93"/>
      <c r="I316" s="179"/>
      <c r="J316" s="179"/>
      <c r="K316" s="93"/>
      <c r="L316" s="179"/>
      <c r="M316" s="179"/>
      <c r="N316" s="179"/>
      <c r="O316" s="179"/>
      <c r="P316" s="179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1"/>
      <c r="AL316" s="180"/>
      <c r="AM316" s="180"/>
      <c r="AN316" s="182"/>
      <c r="AO316" s="183"/>
      <c r="AP316" s="180"/>
      <c r="AQ316" s="180"/>
      <c r="AR316" s="184"/>
      <c r="AS316" s="180"/>
      <c r="AT316" s="180"/>
      <c r="AU316" s="180"/>
      <c r="AV316" s="181"/>
      <c r="AW316" s="180"/>
      <c r="AX316" s="180"/>
      <c r="AY316" s="180"/>
      <c r="AZ316" s="295"/>
      <c r="BA316" s="296"/>
      <c r="BC316" s="188"/>
    </row>
    <row r="317" spans="1:55" s="187" customFormat="1" x14ac:dyDescent="0.25">
      <c r="A317" s="90"/>
      <c r="B317" s="93"/>
      <c r="C317" s="90"/>
      <c r="D317" s="93"/>
      <c r="E317" s="90"/>
      <c r="F317" s="93"/>
      <c r="G317" s="93"/>
      <c r="H317" s="93"/>
      <c r="I317" s="179"/>
      <c r="J317" s="179"/>
      <c r="K317" s="93"/>
      <c r="L317" s="179"/>
      <c r="M317" s="179"/>
      <c r="N317" s="179"/>
      <c r="O317" s="179"/>
      <c r="P317" s="179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1"/>
      <c r="AL317" s="180"/>
      <c r="AM317" s="180"/>
      <c r="AN317" s="182"/>
      <c r="AO317" s="183"/>
      <c r="AP317" s="180"/>
      <c r="AQ317" s="180"/>
      <c r="AR317" s="184"/>
      <c r="AS317" s="180"/>
      <c r="AT317" s="180"/>
      <c r="AU317" s="180"/>
      <c r="AV317" s="181"/>
      <c r="AW317" s="180"/>
      <c r="AX317" s="180"/>
      <c r="AY317" s="180"/>
      <c r="AZ317" s="295"/>
      <c r="BA317" s="296"/>
      <c r="BC317" s="188"/>
    </row>
    <row r="318" spans="1:55" s="187" customFormat="1" x14ac:dyDescent="0.25">
      <c r="A318" s="90"/>
      <c r="B318" s="93"/>
      <c r="C318" s="90"/>
      <c r="D318" s="93"/>
      <c r="E318" s="90"/>
      <c r="F318" s="93"/>
      <c r="G318" s="93"/>
      <c r="H318" s="93"/>
      <c r="I318" s="179"/>
      <c r="J318" s="179"/>
      <c r="K318" s="93"/>
      <c r="L318" s="179"/>
      <c r="M318" s="179"/>
      <c r="N318" s="179"/>
      <c r="O318" s="179"/>
      <c r="P318" s="179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1"/>
      <c r="AL318" s="180"/>
      <c r="AM318" s="180"/>
      <c r="AN318" s="182"/>
      <c r="AO318" s="183"/>
      <c r="AP318" s="180"/>
      <c r="AQ318" s="180"/>
      <c r="AR318" s="184"/>
      <c r="AS318" s="180"/>
      <c r="AT318" s="180"/>
      <c r="AU318" s="180"/>
      <c r="AV318" s="181"/>
      <c r="AW318" s="180"/>
      <c r="AX318" s="180"/>
      <c r="AY318" s="180"/>
      <c r="AZ318" s="295"/>
      <c r="BA318" s="296"/>
      <c r="BC318" s="188"/>
    </row>
    <row r="319" spans="1:55" s="187" customFormat="1" x14ac:dyDescent="0.25">
      <c r="A319" s="90"/>
      <c r="B319" s="93"/>
      <c r="C319" s="90"/>
      <c r="D319" s="93"/>
      <c r="E319" s="90"/>
      <c r="F319" s="93"/>
      <c r="G319" s="93"/>
      <c r="H319" s="93"/>
      <c r="I319" s="179"/>
      <c r="J319" s="179"/>
      <c r="K319" s="93"/>
      <c r="L319" s="179"/>
      <c r="M319" s="179"/>
      <c r="N319" s="179"/>
      <c r="O319" s="179"/>
      <c r="P319" s="179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1"/>
      <c r="AL319" s="180"/>
      <c r="AM319" s="180"/>
      <c r="AN319" s="182"/>
      <c r="AO319" s="183"/>
      <c r="AP319" s="180"/>
      <c r="AQ319" s="180"/>
      <c r="AR319" s="184"/>
      <c r="AS319" s="180"/>
      <c r="AT319" s="180"/>
      <c r="AU319" s="180"/>
      <c r="AV319" s="181"/>
      <c r="AW319" s="180"/>
      <c r="AX319" s="180"/>
      <c r="AY319" s="180"/>
      <c r="AZ319" s="295"/>
      <c r="BA319" s="296"/>
      <c r="BC319" s="188"/>
    </row>
    <row r="320" spans="1:55" s="187" customFormat="1" x14ac:dyDescent="0.25">
      <c r="A320" s="90"/>
      <c r="B320" s="93"/>
      <c r="C320" s="90"/>
      <c r="D320" s="93"/>
      <c r="E320" s="90"/>
      <c r="F320" s="93"/>
      <c r="G320" s="93"/>
      <c r="H320" s="93"/>
      <c r="I320" s="179"/>
      <c r="J320" s="179"/>
      <c r="K320" s="93"/>
      <c r="L320" s="179"/>
      <c r="M320" s="179"/>
      <c r="N320" s="179"/>
      <c r="O320" s="179"/>
      <c r="P320" s="179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1"/>
      <c r="AL320" s="180"/>
      <c r="AM320" s="180"/>
      <c r="AN320" s="182"/>
      <c r="AO320" s="183"/>
      <c r="AP320" s="180"/>
      <c r="AQ320" s="180"/>
      <c r="AR320" s="184"/>
      <c r="AS320" s="180"/>
      <c r="AT320" s="180"/>
      <c r="AU320" s="180"/>
      <c r="AV320" s="181"/>
      <c r="AW320" s="180"/>
      <c r="AX320" s="180"/>
      <c r="AY320" s="180"/>
      <c r="AZ320" s="295"/>
      <c r="BA320" s="296"/>
      <c r="BC320" s="188"/>
    </row>
    <row r="321" spans="1:55" s="187" customFormat="1" x14ac:dyDescent="0.25">
      <c r="A321" s="90"/>
      <c r="B321" s="93"/>
      <c r="C321" s="90"/>
      <c r="D321" s="93"/>
      <c r="E321" s="90"/>
      <c r="F321" s="93"/>
      <c r="G321" s="93"/>
      <c r="H321" s="93"/>
      <c r="I321" s="179"/>
      <c r="J321" s="179"/>
      <c r="K321" s="93"/>
      <c r="L321" s="179"/>
      <c r="M321" s="179"/>
      <c r="N321" s="179"/>
      <c r="O321" s="179"/>
      <c r="P321" s="179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1"/>
      <c r="AL321" s="180"/>
      <c r="AM321" s="180"/>
      <c r="AN321" s="182"/>
      <c r="AO321" s="183"/>
      <c r="AP321" s="180"/>
      <c r="AQ321" s="180"/>
      <c r="AR321" s="184"/>
      <c r="AS321" s="180"/>
      <c r="AT321" s="180"/>
      <c r="AU321" s="180"/>
      <c r="AV321" s="181"/>
      <c r="AW321" s="180"/>
      <c r="AX321" s="180"/>
      <c r="AY321" s="180"/>
      <c r="AZ321" s="295"/>
      <c r="BA321" s="296"/>
      <c r="BC321" s="188"/>
    </row>
    <row r="322" spans="1:55" s="187" customFormat="1" x14ac:dyDescent="0.25">
      <c r="A322" s="90"/>
      <c r="B322" s="93"/>
      <c r="C322" s="90"/>
      <c r="D322" s="93"/>
      <c r="E322" s="90"/>
      <c r="F322" s="93"/>
      <c r="G322" s="93"/>
      <c r="H322" s="93"/>
      <c r="I322" s="179"/>
      <c r="J322" s="179"/>
      <c r="K322" s="93"/>
      <c r="L322" s="179"/>
      <c r="M322" s="179"/>
      <c r="N322" s="179"/>
      <c r="O322" s="179"/>
      <c r="P322" s="179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1"/>
      <c r="AL322" s="180"/>
      <c r="AM322" s="180"/>
      <c r="AN322" s="182"/>
      <c r="AO322" s="183"/>
      <c r="AP322" s="180"/>
      <c r="AQ322" s="180"/>
      <c r="AR322" s="184"/>
      <c r="AS322" s="180"/>
      <c r="AT322" s="180"/>
      <c r="AU322" s="180"/>
      <c r="AV322" s="181"/>
      <c r="AW322" s="180"/>
      <c r="AX322" s="180"/>
      <c r="AY322" s="180"/>
      <c r="AZ322" s="295"/>
      <c r="BA322" s="296"/>
      <c r="BC322" s="188"/>
    </row>
    <row r="323" spans="1:55" s="187" customFormat="1" x14ac:dyDescent="0.25">
      <c r="A323" s="90"/>
      <c r="B323" s="93"/>
      <c r="C323" s="90"/>
      <c r="D323" s="93"/>
      <c r="E323" s="90"/>
      <c r="F323" s="93"/>
      <c r="G323" s="93"/>
      <c r="H323" s="93"/>
      <c r="I323" s="179"/>
      <c r="J323" s="179"/>
      <c r="K323" s="93"/>
      <c r="L323" s="179"/>
      <c r="M323" s="179"/>
      <c r="N323" s="179"/>
      <c r="O323" s="179"/>
      <c r="P323" s="179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1"/>
      <c r="AL323" s="180"/>
      <c r="AM323" s="180"/>
      <c r="AN323" s="182"/>
      <c r="AO323" s="183"/>
      <c r="AP323" s="180"/>
      <c r="AQ323" s="180"/>
      <c r="AR323" s="184"/>
      <c r="AS323" s="180"/>
      <c r="AT323" s="180"/>
      <c r="AU323" s="180"/>
      <c r="AV323" s="181"/>
      <c r="AW323" s="180"/>
      <c r="AX323" s="180"/>
      <c r="AY323" s="180"/>
      <c r="AZ323" s="295"/>
      <c r="BA323" s="296"/>
      <c r="BC323" s="188"/>
    </row>
    <row r="324" spans="1:55" s="187" customFormat="1" x14ac:dyDescent="0.25">
      <c r="A324" s="90"/>
      <c r="B324" s="93"/>
      <c r="C324" s="90"/>
      <c r="D324" s="93"/>
      <c r="E324" s="90"/>
      <c r="F324" s="93"/>
      <c r="G324" s="93"/>
      <c r="H324" s="93"/>
      <c r="I324" s="179"/>
      <c r="J324" s="179"/>
      <c r="K324" s="93"/>
      <c r="L324" s="179"/>
      <c r="M324" s="179"/>
      <c r="N324" s="179"/>
      <c r="O324" s="179"/>
      <c r="P324" s="179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1"/>
      <c r="AL324" s="180"/>
      <c r="AM324" s="180"/>
      <c r="AN324" s="182"/>
      <c r="AO324" s="183"/>
      <c r="AP324" s="180"/>
      <c r="AQ324" s="180"/>
      <c r="AR324" s="184"/>
      <c r="AS324" s="180"/>
      <c r="AT324" s="180"/>
      <c r="AU324" s="180"/>
      <c r="AV324" s="181"/>
      <c r="AW324" s="180"/>
      <c r="AX324" s="180"/>
      <c r="AY324" s="180"/>
      <c r="AZ324" s="295"/>
      <c r="BA324" s="296"/>
      <c r="BC324" s="188"/>
    </row>
    <row r="325" spans="1:55" s="187" customFormat="1" x14ac:dyDescent="0.25">
      <c r="A325" s="90"/>
      <c r="B325" s="93"/>
      <c r="C325" s="90"/>
      <c r="D325" s="93"/>
      <c r="E325" s="90"/>
      <c r="F325" s="93"/>
      <c r="G325" s="93"/>
      <c r="H325" s="93"/>
      <c r="I325" s="179"/>
      <c r="J325" s="179"/>
      <c r="K325" s="93"/>
      <c r="L325" s="179"/>
      <c r="M325" s="179"/>
      <c r="N325" s="179"/>
      <c r="O325" s="179"/>
      <c r="P325" s="179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1"/>
      <c r="AL325" s="180"/>
      <c r="AM325" s="180"/>
      <c r="AN325" s="182"/>
      <c r="AO325" s="183"/>
      <c r="AP325" s="180"/>
      <c r="AQ325" s="180"/>
      <c r="AR325" s="184"/>
      <c r="AS325" s="180"/>
      <c r="AT325" s="180"/>
      <c r="AU325" s="180"/>
      <c r="AV325" s="181"/>
      <c r="AW325" s="180"/>
      <c r="AX325" s="180"/>
      <c r="AY325" s="180"/>
      <c r="AZ325" s="295"/>
      <c r="BA325" s="296"/>
      <c r="BC325" s="188"/>
    </row>
    <row r="326" spans="1:55" s="187" customFormat="1" x14ac:dyDescent="0.25">
      <c r="A326" s="90"/>
      <c r="B326" s="93"/>
      <c r="C326" s="90"/>
      <c r="D326" s="93"/>
      <c r="E326" s="90"/>
      <c r="F326" s="93"/>
      <c r="G326" s="93"/>
      <c r="H326" s="93"/>
      <c r="I326" s="179"/>
      <c r="J326" s="179"/>
      <c r="K326" s="93"/>
      <c r="L326" s="179"/>
      <c r="M326" s="179"/>
      <c r="N326" s="179"/>
      <c r="O326" s="179"/>
      <c r="P326" s="179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1"/>
      <c r="AL326" s="180"/>
      <c r="AM326" s="180"/>
      <c r="AN326" s="182"/>
      <c r="AO326" s="183"/>
      <c r="AP326" s="180"/>
      <c r="AQ326" s="180"/>
      <c r="AR326" s="184"/>
      <c r="AS326" s="180"/>
      <c r="AT326" s="180"/>
      <c r="AU326" s="180"/>
      <c r="AV326" s="181"/>
      <c r="AW326" s="180"/>
      <c r="AX326" s="180"/>
      <c r="AY326" s="180"/>
      <c r="AZ326" s="295"/>
      <c r="BA326" s="296"/>
      <c r="BC326" s="188"/>
    </row>
    <row r="327" spans="1:55" s="187" customFormat="1" x14ac:dyDescent="0.25">
      <c r="A327" s="90"/>
      <c r="B327" s="93"/>
      <c r="C327" s="90"/>
      <c r="D327" s="93"/>
      <c r="E327" s="90"/>
      <c r="F327" s="93"/>
      <c r="G327" s="93"/>
      <c r="H327" s="93"/>
      <c r="I327" s="179"/>
      <c r="J327" s="179"/>
      <c r="K327" s="93"/>
      <c r="L327" s="179"/>
      <c r="M327" s="179"/>
      <c r="N327" s="179"/>
      <c r="O327" s="179"/>
      <c r="P327" s="179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1"/>
      <c r="AL327" s="180"/>
      <c r="AM327" s="180"/>
      <c r="AN327" s="182"/>
      <c r="AO327" s="183"/>
      <c r="AP327" s="180"/>
      <c r="AQ327" s="180"/>
      <c r="AR327" s="184"/>
      <c r="AS327" s="180"/>
      <c r="AT327" s="180"/>
      <c r="AU327" s="180"/>
      <c r="AV327" s="181"/>
      <c r="AW327" s="180"/>
      <c r="AX327" s="180"/>
      <c r="AY327" s="180"/>
      <c r="AZ327" s="295"/>
      <c r="BA327" s="296"/>
      <c r="BC327" s="188"/>
    </row>
    <row r="328" spans="1:55" s="187" customFormat="1" x14ac:dyDescent="0.25">
      <c r="A328" s="90"/>
      <c r="B328" s="93"/>
      <c r="C328" s="90"/>
      <c r="D328" s="93"/>
      <c r="E328" s="90"/>
      <c r="F328" s="93"/>
      <c r="G328" s="93"/>
      <c r="H328" s="93"/>
      <c r="I328" s="179"/>
      <c r="J328" s="179"/>
      <c r="K328" s="93"/>
      <c r="L328" s="179"/>
      <c r="M328" s="179"/>
      <c r="N328" s="179"/>
      <c r="O328" s="179"/>
      <c r="P328" s="179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1"/>
      <c r="AL328" s="180"/>
      <c r="AM328" s="180"/>
      <c r="AN328" s="182"/>
      <c r="AO328" s="183"/>
      <c r="AP328" s="180"/>
      <c r="AQ328" s="180"/>
      <c r="AR328" s="184"/>
      <c r="AS328" s="180"/>
      <c r="AT328" s="180"/>
      <c r="AU328" s="180"/>
      <c r="AV328" s="181"/>
      <c r="AW328" s="180"/>
      <c r="AX328" s="180"/>
      <c r="AY328" s="180"/>
      <c r="AZ328" s="295"/>
      <c r="BA328" s="296"/>
      <c r="BC328" s="188"/>
    </row>
    <row r="329" spans="1:55" s="187" customFormat="1" x14ac:dyDescent="0.25">
      <c r="A329" s="90"/>
      <c r="B329" s="93"/>
      <c r="C329" s="90"/>
      <c r="D329" s="93"/>
      <c r="E329" s="90"/>
      <c r="F329" s="93"/>
      <c r="G329" s="93"/>
      <c r="H329" s="93"/>
      <c r="I329" s="179"/>
      <c r="J329" s="179"/>
      <c r="K329" s="93"/>
      <c r="L329" s="179"/>
      <c r="M329" s="179"/>
      <c r="N329" s="179"/>
      <c r="O329" s="179"/>
      <c r="P329" s="179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1"/>
      <c r="AL329" s="180"/>
      <c r="AM329" s="180"/>
      <c r="AN329" s="182"/>
      <c r="AO329" s="183"/>
      <c r="AP329" s="180"/>
      <c r="AQ329" s="180"/>
      <c r="AR329" s="184"/>
      <c r="AS329" s="180"/>
      <c r="AT329" s="180"/>
      <c r="AU329" s="180"/>
      <c r="AV329" s="181"/>
      <c r="AW329" s="180"/>
      <c r="AX329" s="180"/>
      <c r="AY329" s="180"/>
      <c r="AZ329" s="295"/>
      <c r="BA329" s="296"/>
      <c r="BC329" s="188"/>
    </row>
    <row r="330" spans="1:55" s="187" customFormat="1" x14ac:dyDescent="0.25">
      <c r="A330" s="90"/>
      <c r="B330" s="93"/>
      <c r="C330" s="90"/>
      <c r="D330" s="93"/>
      <c r="E330" s="90"/>
      <c r="F330" s="93"/>
      <c r="G330" s="93"/>
      <c r="H330" s="93"/>
      <c r="I330" s="179"/>
      <c r="J330" s="179"/>
      <c r="K330" s="93"/>
      <c r="L330" s="179"/>
      <c r="M330" s="179"/>
      <c r="N330" s="179"/>
      <c r="O330" s="179"/>
      <c r="P330" s="179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1"/>
      <c r="AL330" s="180"/>
      <c r="AM330" s="180"/>
      <c r="AN330" s="182"/>
      <c r="AO330" s="183"/>
      <c r="AP330" s="180"/>
      <c r="AQ330" s="180"/>
      <c r="AR330" s="184"/>
      <c r="AS330" s="180"/>
      <c r="AT330" s="180"/>
      <c r="AU330" s="180"/>
      <c r="AV330" s="181"/>
      <c r="AW330" s="180"/>
      <c r="AX330" s="180"/>
      <c r="AY330" s="180"/>
      <c r="AZ330" s="295"/>
      <c r="BA330" s="296"/>
      <c r="BC330" s="188"/>
    </row>
    <row r="331" spans="1:55" s="187" customFormat="1" x14ac:dyDescent="0.25">
      <c r="A331" s="90"/>
      <c r="B331" s="93"/>
      <c r="C331" s="90"/>
      <c r="D331" s="93"/>
      <c r="E331" s="90"/>
      <c r="F331" s="93"/>
      <c r="G331" s="93"/>
      <c r="H331" s="93"/>
      <c r="I331" s="179"/>
      <c r="J331" s="179"/>
      <c r="K331" s="93"/>
      <c r="L331" s="179"/>
      <c r="M331" s="179"/>
      <c r="N331" s="179"/>
      <c r="O331" s="179"/>
      <c r="P331" s="179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1"/>
      <c r="AL331" s="180"/>
      <c r="AM331" s="180"/>
      <c r="AN331" s="182"/>
      <c r="AO331" s="183"/>
      <c r="AP331" s="180"/>
      <c r="AQ331" s="180"/>
      <c r="AR331" s="184"/>
      <c r="AS331" s="180"/>
      <c r="AT331" s="180"/>
      <c r="AU331" s="180"/>
      <c r="AV331" s="181"/>
      <c r="AW331" s="180"/>
      <c r="AX331" s="180"/>
      <c r="AY331" s="180"/>
      <c r="AZ331" s="295"/>
      <c r="BA331" s="296"/>
      <c r="BC331" s="188"/>
    </row>
    <row r="332" spans="1:55" s="187" customFormat="1" x14ac:dyDescent="0.25">
      <c r="A332" s="90"/>
      <c r="B332" s="93"/>
      <c r="C332" s="90"/>
      <c r="D332" s="93"/>
      <c r="E332" s="90"/>
      <c r="F332" s="93"/>
      <c r="G332" s="93"/>
      <c r="H332" s="93"/>
      <c r="I332" s="179"/>
      <c r="J332" s="179"/>
      <c r="K332" s="93"/>
      <c r="L332" s="179"/>
      <c r="M332" s="179"/>
      <c r="N332" s="179"/>
      <c r="O332" s="179"/>
      <c r="P332" s="179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1"/>
      <c r="AL332" s="180"/>
      <c r="AM332" s="180"/>
      <c r="AN332" s="182"/>
      <c r="AO332" s="183"/>
      <c r="AP332" s="180"/>
      <c r="AQ332" s="180"/>
      <c r="AR332" s="184"/>
      <c r="AS332" s="180"/>
      <c r="AT332" s="180"/>
      <c r="AU332" s="180"/>
      <c r="AV332" s="181"/>
      <c r="AW332" s="180"/>
      <c r="AX332" s="180"/>
      <c r="AY332" s="180"/>
      <c r="AZ332" s="295"/>
      <c r="BA332" s="296"/>
      <c r="BC332" s="188"/>
    </row>
    <row r="333" spans="1:55" s="187" customFormat="1" x14ac:dyDescent="0.25">
      <c r="A333" s="90"/>
      <c r="B333" s="93"/>
      <c r="C333" s="90"/>
      <c r="D333" s="93"/>
      <c r="E333" s="90"/>
      <c r="F333" s="93"/>
      <c r="G333" s="93"/>
      <c r="H333" s="93"/>
      <c r="I333" s="179"/>
      <c r="J333" s="179"/>
      <c r="K333" s="93"/>
      <c r="L333" s="179"/>
      <c r="M333" s="179"/>
      <c r="N333" s="179"/>
      <c r="O333" s="179"/>
      <c r="P333" s="179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1"/>
      <c r="AL333" s="180"/>
      <c r="AM333" s="180"/>
      <c r="AN333" s="182"/>
      <c r="AO333" s="183"/>
      <c r="AP333" s="180"/>
      <c r="AQ333" s="180"/>
      <c r="AR333" s="184"/>
      <c r="AS333" s="180"/>
      <c r="AT333" s="180"/>
      <c r="AU333" s="180"/>
      <c r="AV333" s="181"/>
      <c r="AW333" s="180"/>
      <c r="AX333" s="180"/>
      <c r="AY333" s="180"/>
      <c r="AZ333" s="295"/>
      <c r="BA333" s="296"/>
      <c r="BC333" s="188"/>
    </row>
    <row r="334" spans="1:55" s="187" customFormat="1" x14ac:dyDescent="0.25">
      <c r="A334" s="90"/>
      <c r="B334" s="93"/>
      <c r="C334" s="90"/>
      <c r="D334" s="93"/>
      <c r="E334" s="90"/>
      <c r="F334" s="93"/>
      <c r="G334" s="93"/>
      <c r="H334" s="93"/>
      <c r="I334" s="179"/>
      <c r="J334" s="179"/>
      <c r="K334" s="93"/>
      <c r="L334" s="179"/>
      <c r="M334" s="179"/>
      <c r="N334" s="179"/>
      <c r="O334" s="179"/>
      <c r="P334" s="179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1"/>
      <c r="AL334" s="180"/>
      <c r="AM334" s="180"/>
      <c r="AN334" s="182"/>
      <c r="AO334" s="183"/>
      <c r="AP334" s="180"/>
      <c r="AQ334" s="180"/>
      <c r="AR334" s="184"/>
      <c r="AS334" s="180"/>
      <c r="AT334" s="180"/>
      <c r="AU334" s="180"/>
      <c r="AV334" s="181"/>
      <c r="AW334" s="180"/>
      <c r="AX334" s="180"/>
      <c r="AY334" s="180"/>
      <c r="AZ334" s="295"/>
      <c r="BA334" s="296"/>
      <c r="BC334" s="188"/>
    </row>
    <row r="335" spans="1:55" s="187" customFormat="1" x14ac:dyDescent="0.25">
      <c r="A335" s="90"/>
      <c r="B335" s="93"/>
      <c r="C335" s="90"/>
      <c r="D335" s="93"/>
      <c r="E335" s="90"/>
      <c r="F335" s="93"/>
      <c r="G335" s="93"/>
      <c r="H335" s="93"/>
      <c r="I335" s="179"/>
      <c r="J335" s="179"/>
      <c r="K335" s="93"/>
      <c r="L335" s="179"/>
      <c r="M335" s="179"/>
      <c r="N335" s="179"/>
      <c r="O335" s="179"/>
      <c r="P335" s="179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1"/>
      <c r="AL335" s="180"/>
      <c r="AM335" s="180"/>
      <c r="AN335" s="182"/>
      <c r="AO335" s="183"/>
      <c r="AP335" s="180"/>
      <c r="AQ335" s="180"/>
      <c r="AR335" s="184"/>
      <c r="AS335" s="180"/>
      <c r="AT335" s="180"/>
      <c r="AU335" s="180"/>
      <c r="AV335" s="181"/>
      <c r="AW335" s="180"/>
      <c r="AX335" s="180"/>
      <c r="AY335" s="180"/>
      <c r="AZ335" s="295"/>
      <c r="BA335" s="296"/>
      <c r="BC335" s="188"/>
    </row>
    <row r="336" spans="1:55" s="187" customFormat="1" x14ac:dyDescent="0.25">
      <c r="A336" s="90"/>
      <c r="B336" s="93"/>
      <c r="C336" s="90"/>
      <c r="D336" s="93"/>
      <c r="E336" s="90"/>
      <c r="F336" s="93"/>
      <c r="G336" s="93"/>
      <c r="H336" s="93"/>
      <c r="I336" s="179"/>
      <c r="J336" s="179"/>
      <c r="K336" s="93"/>
      <c r="L336" s="179"/>
      <c r="M336" s="179"/>
      <c r="N336" s="179"/>
      <c r="O336" s="179"/>
      <c r="P336" s="179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1"/>
      <c r="AL336" s="180"/>
      <c r="AM336" s="180"/>
      <c r="AN336" s="182"/>
      <c r="AO336" s="183"/>
      <c r="AP336" s="180"/>
      <c r="AQ336" s="180"/>
      <c r="AR336" s="184"/>
      <c r="AS336" s="180"/>
      <c r="AT336" s="180"/>
      <c r="AU336" s="180"/>
      <c r="AV336" s="181"/>
      <c r="AW336" s="180"/>
      <c r="AX336" s="180"/>
      <c r="AY336" s="180"/>
      <c r="AZ336" s="295"/>
      <c r="BA336" s="296"/>
      <c r="BC336" s="188"/>
    </row>
    <row r="337" spans="1:55" s="187" customFormat="1" x14ac:dyDescent="0.25">
      <c r="A337" s="90"/>
      <c r="B337" s="93"/>
      <c r="C337" s="90"/>
      <c r="D337" s="93"/>
      <c r="E337" s="90"/>
      <c r="F337" s="93"/>
      <c r="G337" s="93"/>
      <c r="H337" s="93"/>
      <c r="I337" s="179"/>
      <c r="J337" s="179"/>
      <c r="K337" s="93"/>
      <c r="L337" s="179"/>
      <c r="M337" s="179"/>
      <c r="N337" s="179"/>
      <c r="O337" s="179"/>
      <c r="P337" s="179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1"/>
      <c r="AL337" s="180"/>
      <c r="AM337" s="180"/>
      <c r="AN337" s="182"/>
      <c r="AO337" s="183"/>
      <c r="AP337" s="180"/>
      <c r="AQ337" s="180"/>
      <c r="AR337" s="184"/>
      <c r="AS337" s="180"/>
      <c r="AT337" s="180"/>
      <c r="AU337" s="180"/>
      <c r="AV337" s="181"/>
      <c r="AW337" s="180"/>
      <c r="AX337" s="180"/>
      <c r="AY337" s="180"/>
      <c r="AZ337" s="295"/>
      <c r="BA337" s="296"/>
      <c r="BC337" s="188"/>
    </row>
    <row r="338" spans="1:55" s="187" customFormat="1" x14ac:dyDescent="0.25">
      <c r="A338" s="90"/>
      <c r="B338" s="93"/>
      <c r="C338" s="90"/>
      <c r="D338" s="93"/>
      <c r="E338" s="90"/>
      <c r="F338" s="93"/>
      <c r="G338" s="93"/>
      <c r="H338" s="93"/>
      <c r="I338" s="179"/>
      <c r="J338" s="179"/>
      <c r="K338" s="93"/>
      <c r="L338" s="179"/>
      <c r="M338" s="179"/>
      <c r="N338" s="179"/>
      <c r="O338" s="179"/>
      <c r="P338" s="179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1"/>
      <c r="AL338" s="180"/>
      <c r="AM338" s="180"/>
      <c r="AN338" s="182"/>
      <c r="AO338" s="183"/>
      <c r="AP338" s="180"/>
      <c r="AQ338" s="180"/>
      <c r="AR338" s="184"/>
      <c r="AS338" s="180"/>
      <c r="AT338" s="180"/>
      <c r="AU338" s="180"/>
      <c r="AV338" s="181"/>
      <c r="AW338" s="180"/>
      <c r="AX338" s="180"/>
      <c r="AY338" s="180"/>
      <c r="AZ338" s="295"/>
      <c r="BA338" s="296"/>
      <c r="BC338" s="188"/>
    </row>
    <row r="339" spans="1:55" s="187" customFormat="1" x14ac:dyDescent="0.25">
      <c r="A339" s="90"/>
      <c r="B339" s="93"/>
      <c r="C339" s="90"/>
      <c r="D339" s="93"/>
      <c r="E339" s="90"/>
      <c r="F339" s="93"/>
      <c r="G339" s="93"/>
      <c r="H339" s="93"/>
      <c r="I339" s="179"/>
      <c r="J339" s="179"/>
      <c r="K339" s="93"/>
      <c r="L339" s="179"/>
      <c r="M339" s="179"/>
      <c r="N339" s="179"/>
      <c r="O339" s="179"/>
      <c r="P339" s="179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1"/>
      <c r="AL339" s="180"/>
      <c r="AM339" s="180"/>
      <c r="AN339" s="182"/>
      <c r="AO339" s="183"/>
      <c r="AP339" s="180"/>
      <c r="AQ339" s="180"/>
      <c r="AR339" s="184"/>
      <c r="AS339" s="180"/>
      <c r="AT339" s="180"/>
      <c r="AU339" s="180"/>
      <c r="AV339" s="181"/>
      <c r="AW339" s="180"/>
      <c r="AX339" s="180"/>
      <c r="AY339" s="180"/>
      <c r="AZ339" s="295"/>
      <c r="BA339" s="296"/>
      <c r="BC339" s="188"/>
    </row>
    <row r="340" spans="1:55" s="187" customFormat="1" x14ac:dyDescent="0.25">
      <c r="A340" s="90"/>
      <c r="B340" s="93"/>
      <c r="C340" s="90"/>
      <c r="D340" s="93"/>
      <c r="E340" s="90"/>
      <c r="F340" s="93"/>
      <c r="G340" s="93"/>
      <c r="H340" s="93"/>
      <c r="I340" s="179"/>
      <c r="J340" s="179"/>
      <c r="K340" s="93"/>
      <c r="L340" s="179"/>
      <c r="M340" s="179"/>
      <c r="N340" s="179"/>
      <c r="O340" s="179"/>
      <c r="P340" s="179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1"/>
      <c r="AL340" s="180"/>
      <c r="AM340" s="180"/>
      <c r="AN340" s="182"/>
      <c r="AO340" s="183"/>
      <c r="AP340" s="180"/>
      <c r="AQ340" s="180"/>
      <c r="AR340" s="184"/>
      <c r="AS340" s="180"/>
      <c r="AT340" s="180"/>
      <c r="AU340" s="180"/>
      <c r="AV340" s="181"/>
      <c r="AW340" s="180"/>
      <c r="AX340" s="180"/>
      <c r="AY340" s="180"/>
      <c r="AZ340" s="295"/>
      <c r="BA340" s="296"/>
      <c r="BC340" s="188"/>
    </row>
    <row r="341" spans="1:55" s="187" customFormat="1" x14ac:dyDescent="0.25">
      <c r="A341" s="90"/>
      <c r="B341" s="93"/>
      <c r="C341" s="90"/>
      <c r="D341" s="93"/>
      <c r="E341" s="90"/>
      <c r="F341" s="93"/>
      <c r="G341" s="93"/>
      <c r="H341" s="93"/>
      <c r="I341" s="179"/>
      <c r="J341" s="179"/>
      <c r="K341" s="93"/>
      <c r="L341" s="179"/>
      <c r="M341" s="179"/>
      <c r="N341" s="179"/>
      <c r="O341" s="179"/>
      <c r="P341" s="179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1"/>
      <c r="AL341" s="180"/>
      <c r="AM341" s="180"/>
      <c r="AN341" s="182"/>
      <c r="AO341" s="183"/>
      <c r="AP341" s="180"/>
      <c r="AQ341" s="180"/>
      <c r="AR341" s="184"/>
      <c r="AS341" s="180"/>
      <c r="AT341" s="180"/>
      <c r="AU341" s="180"/>
      <c r="AV341" s="181"/>
      <c r="AW341" s="180"/>
      <c r="AX341" s="180"/>
      <c r="AY341" s="180"/>
      <c r="AZ341" s="295"/>
      <c r="BA341" s="296"/>
      <c r="BC341" s="188"/>
    </row>
    <row r="342" spans="1:55" s="187" customFormat="1" x14ac:dyDescent="0.25">
      <c r="A342" s="90"/>
      <c r="B342" s="93"/>
      <c r="C342" s="90"/>
      <c r="D342" s="93"/>
      <c r="E342" s="90"/>
      <c r="F342" s="93"/>
      <c r="G342" s="93"/>
      <c r="H342" s="93"/>
      <c r="I342" s="179"/>
      <c r="J342" s="179"/>
      <c r="K342" s="93"/>
      <c r="L342" s="179"/>
      <c r="M342" s="179"/>
      <c r="N342" s="179"/>
      <c r="O342" s="179"/>
      <c r="P342" s="179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1"/>
      <c r="AL342" s="180"/>
      <c r="AM342" s="180"/>
      <c r="AN342" s="182"/>
      <c r="AO342" s="183"/>
      <c r="AP342" s="180"/>
      <c r="AQ342" s="180"/>
      <c r="AR342" s="184"/>
      <c r="AS342" s="180"/>
      <c r="AT342" s="180"/>
      <c r="AU342" s="180"/>
      <c r="AV342" s="181"/>
      <c r="AW342" s="180"/>
      <c r="AX342" s="180"/>
      <c r="AY342" s="180"/>
      <c r="AZ342" s="295"/>
      <c r="BA342" s="296"/>
      <c r="BC342" s="188"/>
    </row>
    <row r="343" spans="1:55" s="187" customFormat="1" x14ac:dyDescent="0.25">
      <c r="A343" s="90"/>
      <c r="B343" s="93"/>
      <c r="C343" s="90"/>
      <c r="D343" s="93"/>
      <c r="E343" s="90"/>
      <c r="F343" s="93"/>
      <c r="G343" s="93"/>
      <c r="H343" s="93"/>
      <c r="I343" s="179"/>
      <c r="J343" s="179"/>
      <c r="K343" s="93"/>
      <c r="L343" s="179"/>
      <c r="M343" s="179"/>
      <c r="N343" s="179"/>
      <c r="O343" s="179"/>
      <c r="P343" s="179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1"/>
      <c r="AL343" s="180"/>
      <c r="AM343" s="180"/>
      <c r="AN343" s="182"/>
      <c r="AO343" s="183"/>
      <c r="AP343" s="180"/>
      <c r="AQ343" s="180"/>
      <c r="AR343" s="184"/>
      <c r="AS343" s="180"/>
      <c r="AT343" s="180"/>
      <c r="AU343" s="180"/>
      <c r="AV343" s="181"/>
      <c r="AW343" s="180"/>
      <c r="AX343" s="180"/>
      <c r="AY343" s="180"/>
      <c r="AZ343" s="295"/>
      <c r="BA343" s="296"/>
      <c r="BC343" s="188"/>
    </row>
    <row r="344" spans="1:55" s="187" customFormat="1" x14ac:dyDescent="0.25">
      <c r="A344" s="90"/>
      <c r="B344" s="93"/>
      <c r="C344" s="90"/>
      <c r="D344" s="93"/>
      <c r="E344" s="90"/>
      <c r="F344" s="93"/>
      <c r="G344" s="93"/>
      <c r="H344" s="93"/>
      <c r="I344" s="179"/>
      <c r="J344" s="179"/>
      <c r="K344" s="93"/>
      <c r="L344" s="179"/>
      <c r="M344" s="179"/>
      <c r="N344" s="179"/>
      <c r="O344" s="179"/>
      <c r="P344" s="179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1"/>
      <c r="AL344" s="180"/>
      <c r="AM344" s="180"/>
      <c r="AN344" s="182"/>
      <c r="AO344" s="183"/>
      <c r="AP344" s="180"/>
      <c r="AQ344" s="180"/>
      <c r="AR344" s="184"/>
      <c r="AS344" s="180"/>
      <c r="AT344" s="180"/>
      <c r="AU344" s="180"/>
      <c r="AV344" s="181"/>
      <c r="AW344" s="180"/>
      <c r="AX344" s="180"/>
      <c r="AY344" s="180"/>
      <c r="AZ344" s="295"/>
      <c r="BA344" s="296"/>
      <c r="BC344" s="188"/>
    </row>
    <row r="345" spans="1:55" s="187" customFormat="1" x14ac:dyDescent="0.25">
      <c r="A345" s="90"/>
      <c r="B345" s="93"/>
      <c r="C345" s="90"/>
      <c r="D345" s="93"/>
      <c r="E345" s="90"/>
      <c r="F345" s="93"/>
      <c r="G345" s="93"/>
      <c r="H345" s="93"/>
      <c r="I345" s="179"/>
      <c r="J345" s="179"/>
      <c r="K345" s="93"/>
      <c r="L345" s="179"/>
      <c r="M345" s="179"/>
      <c r="N345" s="179"/>
      <c r="O345" s="179"/>
      <c r="P345" s="179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1"/>
      <c r="AL345" s="180"/>
      <c r="AM345" s="180"/>
      <c r="AN345" s="182"/>
      <c r="AO345" s="183"/>
      <c r="AP345" s="180"/>
      <c r="AQ345" s="180"/>
      <c r="AR345" s="184"/>
      <c r="AS345" s="180"/>
      <c r="AT345" s="180"/>
      <c r="AU345" s="180"/>
      <c r="AV345" s="181"/>
      <c r="AW345" s="180"/>
      <c r="AX345" s="180"/>
      <c r="AY345" s="180"/>
      <c r="AZ345" s="295"/>
      <c r="BA345" s="296"/>
      <c r="BC345" s="188"/>
    </row>
    <row r="346" spans="1:55" s="187" customFormat="1" x14ac:dyDescent="0.25">
      <c r="A346" s="90"/>
      <c r="B346" s="93"/>
      <c r="C346" s="90"/>
      <c r="D346" s="93"/>
      <c r="E346" s="90"/>
      <c r="F346" s="93"/>
      <c r="G346" s="93"/>
      <c r="H346" s="93"/>
      <c r="I346" s="179"/>
      <c r="J346" s="179"/>
      <c r="K346" s="93"/>
      <c r="L346" s="179"/>
      <c r="M346" s="179"/>
      <c r="N346" s="179"/>
      <c r="O346" s="179"/>
      <c r="P346" s="179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1"/>
      <c r="AL346" s="180"/>
      <c r="AM346" s="180"/>
      <c r="AN346" s="182"/>
      <c r="AO346" s="183"/>
      <c r="AP346" s="180"/>
      <c r="AQ346" s="180"/>
      <c r="AR346" s="184"/>
      <c r="AS346" s="180"/>
      <c r="AT346" s="180"/>
      <c r="AU346" s="180"/>
      <c r="AV346" s="181"/>
      <c r="AW346" s="180"/>
      <c r="AX346" s="180"/>
      <c r="AY346" s="180"/>
      <c r="AZ346" s="295"/>
      <c r="BA346" s="296"/>
      <c r="BC346" s="188"/>
    </row>
    <row r="347" spans="1:55" s="187" customFormat="1" x14ac:dyDescent="0.25">
      <c r="A347" s="90"/>
      <c r="B347" s="93"/>
      <c r="C347" s="90"/>
      <c r="D347" s="93"/>
      <c r="E347" s="90"/>
      <c r="F347" s="93"/>
      <c r="G347" s="93"/>
      <c r="H347" s="93"/>
      <c r="I347" s="179"/>
      <c r="J347" s="179"/>
      <c r="K347" s="93"/>
      <c r="L347" s="179"/>
      <c r="M347" s="179"/>
      <c r="N347" s="179"/>
      <c r="O347" s="179"/>
      <c r="P347" s="179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1"/>
      <c r="AL347" s="180"/>
      <c r="AM347" s="180"/>
      <c r="AN347" s="182"/>
      <c r="AO347" s="183"/>
      <c r="AP347" s="180"/>
      <c r="AQ347" s="180"/>
      <c r="AR347" s="184"/>
      <c r="AS347" s="180"/>
      <c r="AT347" s="180"/>
      <c r="AU347" s="180"/>
      <c r="AV347" s="181"/>
      <c r="AW347" s="180"/>
      <c r="AX347" s="180"/>
      <c r="AY347" s="180"/>
      <c r="AZ347" s="295"/>
      <c r="BA347" s="296"/>
      <c r="BC347" s="188"/>
    </row>
    <row r="348" spans="1:55" s="187" customFormat="1" x14ac:dyDescent="0.25">
      <c r="A348" s="90"/>
      <c r="B348" s="93"/>
      <c r="C348" s="90"/>
      <c r="D348" s="93"/>
      <c r="E348" s="90"/>
      <c r="F348" s="93"/>
      <c r="G348" s="93"/>
      <c r="H348" s="93"/>
      <c r="I348" s="179"/>
      <c r="J348" s="179"/>
      <c r="K348" s="93"/>
      <c r="L348" s="179"/>
      <c r="M348" s="179"/>
      <c r="N348" s="179"/>
      <c r="O348" s="179"/>
      <c r="P348" s="179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1"/>
      <c r="AL348" s="180"/>
      <c r="AM348" s="180"/>
      <c r="AN348" s="182"/>
      <c r="AO348" s="183"/>
      <c r="AP348" s="180"/>
      <c r="AQ348" s="180"/>
      <c r="AR348" s="184"/>
      <c r="AS348" s="180"/>
      <c r="AT348" s="180"/>
      <c r="AU348" s="180"/>
      <c r="AV348" s="181"/>
      <c r="AW348" s="180"/>
      <c r="AX348" s="180"/>
      <c r="AY348" s="180"/>
      <c r="AZ348" s="295"/>
      <c r="BA348" s="296"/>
      <c r="BC348" s="188"/>
    </row>
    <row r="349" spans="1:55" s="187" customFormat="1" x14ac:dyDescent="0.25">
      <c r="A349" s="90"/>
      <c r="B349" s="93"/>
      <c r="C349" s="90"/>
      <c r="D349" s="93"/>
      <c r="E349" s="90"/>
      <c r="F349" s="93"/>
      <c r="G349" s="93"/>
      <c r="H349" s="93"/>
      <c r="I349" s="179"/>
      <c r="J349" s="179"/>
      <c r="K349" s="93"/>
      <c r="L349" s="179"/>
      <c r="M349" s="179"/>
      <c r="N349" s="179"/>
      <c r="O349" s="179"/>
      <c r="P349" s="179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1"/>
      <c r="AL349" s="180"/>
      <c r="AM349" s="180"/>
      <c r="AN349" s="182"/>
      <c r="AO349" s="183"/>
      <c r="AP349" s="180"/>
      <c r="AQ349" s="180"/>
      <c r="AR349" s="184"/>
      <c r="AS349" s="180"/>
      <c r="AT349" s="180"/>
      <c r="AU349" s="180"/>
      <c r="AV349" s="181"/>
      <c r="AW349" s="180"/>
      <c r="AX349" s="180"/>
      <c r="AY349" s="180"/>
      <c r="AZ349" s="295"/>
      <c r="BA349" s="296"/>
      <c r="BC349" s="188"/>
    </row>
    <row r="350" spans="1:55" s="187" customFormat="1" x14ac:dyDescent="0.25">
      <c r="A350" s="90"/>
      <c r="B350" s="93"/>
      <c r="C350" s="90"/>
      <c r="D350" s="93"/>
      <c r="E350" s="90"/>
      <c r="F350" s="93"/>
      <c r="G350" s="93"/>
      <c r="H350" s="93"/>
      <c r="I350" s="179"/>
      <c r="J350" s="179"/>
      <c r="K350" s="93"/>
      <c r="L350" s="179"/>
      <c r="M350" s="179"/>
      <c r="N350" s="179"/>
      <c r="O350" s="179"/>
      <c r="P350" s="179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1"/>
      <c r="AL350" s="180"/>
      <c r="AM350" s="180"/>
      <c r="AN350" s="182"/>
      <c r="AO350" s="183"/>
      <c r="AP350" s="180"/>
      <c r="AQ350" s="180"/>
      <c r="AR350" s="184"/>
      <c r="AS350" s="180"/>
      <c r="AT350" s="180"/>
      <c r="AU350" s="180"/>
      <c r="AV350" s="181"/>
      <c r="AW350" s="180"/>
      <c r="AX350" s="180"/>
      <c r="AY350" s="180"/>
      <c r="AZ350" s="295"/>
      <c r="BA350" s="296"/>
      <c r="BC350" s="188"/>
    </row>
    <row r="351" spans="1:55" s="187" customFormat="1" x14ac:dyDescent="0.25">
      <c r="A351" s="90"/>
      <c r="B351" s="93"/>
      <c r="C351" s="90"/>
      <c r="D351" s="93"/>
      <c r="E351" s="90"/>
      <c r="F351" s="93"/>
      <c r="G351" s="93"/>
      <c r="H351" s="93"/>
      <c r="I351" s="179"/>
      <c r="J351" s="179"/>
      <c r="K351" s="93"/>
      <c r="L351" s="179"/>
      <c r="M351" s="179"/>
      <c r="N351" s="179"/>
      <c r="O351" s="179"/>
      <c r="P351" s="179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1"/>
      <c r="AL351" s="180"/>
      <c r="AM351" s="180"/>
      <c r="AN351" s="182"/>
      <c r="AO351" s="183"/>
      <c r="AP351" s="180"/>
      <c r="AQ351" s="180"/>
      <c r="AR351" s="184"/>
      <c r="AS351" s="180"/>
      <c r="AT351" s="180"/>
      <c r="AU351" s="180"/>
      <c r="AV351" s="181"/>
      <c r="AW351" s="180"/>
      <c r="AX351" s="180"/>
      <c r="AY351" s="180"/>
      <c r="AZ351" s="295"/>
      <c r="BA351" s="296"/>
      <c r="BC351" s="188"/>
    </row>
    <row r="352" spans="1:55" s="187" customFormat="1" x14ac:dyDescent="0.25">
      <c r="A352" s="90"/>
      <c r="B352" s="93"/>
      <c r="C352" s="90"/>
      <c r="D352" s="93"/>
      <c r="E352" s="90"/>
      <c r="F352" s="93"/>
      <c r="G352" s="93"/>
      <c r="H352" s="93"/>
      <c r="I352" s="179"/>
      <c r="J352" s="179"/>
      <c r="K352" s="93"/>
      <c r="L352" s="179"/>
      <c r="M352" s="179"/>
      <c r="N352" s="179"/>
      <c r="O352" s="179"/>
      <c r="P352" s="179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1"/>
      <c r="AL352" s="180"/>
      <c r="AM352" s="180"/>
      <c r="AN352" s="182"/>
      <c r="AO352" s="183"/>
      <c r="AP352" s="180"/>
      <c r="AQ352" s="180"/>
      <c r="AR352" s="184"/>
      <c r="AS352" s="180"/>
      <c r="AT352" s="180"/>
      <c r="AU352" s="180"/>
      <c r="AV352" s="181"/>
      <c r="AW352" s="180"/>
      <c r="AX352" s="180"/>
      <c r="AY352" s="180"/>
      <c r="AZ352" s="295"/>
      <c r="BA352" s="296"/>
      <c r="BC352" s="188"/>
    </row>
    <row r="353" spans="1:55" s="187" customFormat="1" x14ac:dyDescent="0.25">
      <c r="A353" s="90"/>
      <c r="B353" s="93"/>
      <c r="C353" s="90"/>
      <c r="D353" s="93"/>
      <c r="E353" s="90"/>
      <c r="F353" s="93"/>
      <c r="G353" s="93"/>
      <c r="H353" s="93"/>
      <c r="I353" s="179"/>
      <c r="J353" s="179"/>
      <c r="K353" s="93"/>
      <c r="L353" s="179"/>
      <c r="M353" s="179"/>
      <c r="N353" s="179"/>
      <c r="O353" s="179"/>
      <c r="P353" s="179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1"/>
      <c r="AL353" s="180"/>
      <c r="AM353" s="180"/>
      <c r="AN353" s="182"/>
      <c r="AO353" s="183"/>
      <c r="AP353" s="180"/>
      <c r="AQ353" s="180"/>
      <c r="AR353" s="184"/>
      <c r="AS353" s="180"/>
      <c r="AT353" s="180"/>
      <c r="AU353" s="180"/>
      <c r="AV353" s="181"/>
      <c r="AW353" s="180"/>
      <c r="AX353" s="180"/>
      <c r="AY353" s="180"/>
      <c r="AZ353" s="295"/>
      <c r="BA353" s="296"/>
      <c r="BC353" s="188"/>
    </row>
    <row r="354" spans="1:55" s="187" customFormat="1" x14ac:dyDescent="0.25">
      <c r="A354" s="90"/>
      <c r="B354" s="93"/>
      <c r="C354" s="90"/>
      <c r="D354" s="93"/>
      <c r="E354" s="90"/>
      <c r="F354" s="93"/>
      <c r="G354" s="93"/>
      <c r="H354" s="93"/>
      <c r="I354" s="179"/>
      <c r="J354" s="179"/>
      <c r="K354" s="93"/>
      <c r="L354" s="179"/>
      <c r="M354" s="179"/>
      <c r="N354" s="179"/>
      <c r="O354" s="179"/>
      <c r="P354" s="179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1"/>
      <c r="AL354" s="180"/>
      <c r="AM354" s="180"/>
      <c r="AN354" s="182"/>
      <c r="AO354" s="183"/>
      <c r="AP354" s="180"/>
      <c r="AQ354" s="180"/>
      <c r="AR354" s="184"/>
      <c r="AS354" s="180"/>
      <c r="AT354" s="180"/>
      <c r="AU354" s="180"/>
      <c r="AV354" s="181"/>
      <c r="AW354" s="180"/>
      <c r="AX354" s="180"/>
      <c r="AY354" s="180"/>
      <c r="AZ354" s="295"/>
      <c r="BA354" s="296"/>
      <c r="BC354" s="188"/>
    </row>
    <row r="355" spans="1:55" s="187" customFormat="1" x14ac:dyDescent="0.25">
      <c r="A355" s="90"/>
      <c r="B355" s="93"/>
      <c r="C355" s="90"/>
      <c r="D355" s="93"/>
      <c r="E355" s="90"/>
      <c r="F355" s="93"/>
      <c r="G355" s="93"/>
      <c r="H355" s="93"/>
      <c r="I355" s="179"/>
      <c r="J355" s="179"/>
      <c r="K355" s="93"/>
      <c r="L355" s="179"/>
      <c r="M355" s="179"/>
      <c r="N355" s="179"/>
      <c r="O355" s="179"/>
      <c r="P355" s="179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1"/>
      <c r="AL355" s="180"/>
      <c r="AM355" s="180"/>
      <c r="AN355" s="182"/>
      <c r="AO355" s="183"/>
      <c r="AP355" s="180"/>
      <c r="AQ355" s="180"/>
      <c r="AR355" s="184"/>
      <c r="AS355" s="180"/>
      <c r="AT355" s="180"/>
      <c r="AU355" s="180"/>
      <c r="AV355" s="181"/>
      <c r="AW355" s="180"/>
      <c r="AX355" s="180"/>
      <c r="AY355" s="180"/>
      <c r="AZ355" s="295"/>
      <c r="BA355" s="296"/>
      <c r="BC355" s="188"/>
    </row>
    <row r="356" spans="1:55" s="187" customFormat="1" x14ac:dyDescent="0.25">
      <c r="A356" s="90"/>
      <c r="B356" s="93"/>
      <c r="C356" s="90"/>
      <c r="D356" s="93"/>
      <c r="E356" s="90"/>
      <c r="F356" s="93"/>
      <c r="G356" s="93"/>
      <c r="H356" s="93"/>
      <c r="I356" s="179"/>
      <c r="J356" s="179"/>
      <c r="K356" s="93"/>
      <c r="L356" s="179"/>
      <c r="M356" s="179"/>
      <c r="N356" s="179"/>
      <c r="O356" s="179"/>
      <c r="P356" s="179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1"/>
      <c r="AL356" s="180"/>
      <c r="AM356" s="180"/>
      <c r="AN356" s="182"/>
      <c r="AO356" s="183"/>
      <c r="AP356" s="180"/>
      <c r="AQ356" s="180"/>
      <c r="AR356" s="184"/>
      <c r="AS356" s="180"/>
      <c r="AT356" s="180"/>
      <c r="AU356" s="180"/>
      <c r="AV356" s="181"/>
      <c r="AW356" s="180"/>
      <c r="AX356" s="180"/>
      <c r="AY356" s="180"/>
      <c r="AZ356" s="295"/>
      <c r="BA356" s="296"/>
      <c r="BC356" s="188"/>
    </row>
    <row r="357" spans="1:55" s="187" customFormat="1" x14ac:dyDescent="0.25">
      <c r="A357" s="90"/>
      <c r="B357" s="93"/>
      <c r="C357" s="90"/>
      <c r="D357" s="93"/>
      <c r="E357" s="90"/>
      <c r="F357" s="93"/>
      <c r="G357" s="93"/>
      <c r="H357" s="93"/>
      <c r="I357" s="179"/>
      <c r="J357" s="179"/>
      <c r="K357" s="93"/>
      <c r="L357" s="179"/>
      <c r="M357" s="179"/>
      <c r="N357" s="179"/>
      <c r="O357" s="179"/>
      <c r="P357" s="179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1"/>
      <c r="AL357" s="180"/>
      <c r="AM357" s="180"/>
      <c r="AN357" s="182"/>
      <c r="AO357" s="183"/>
      <c r="AP357" s="180"/>
      <c r="AQ357" s="180"/>
      <c r="AR357" s="184"/>
      <c r="AS357" s="180"/>
      <c r="AT357" s="180"/>
      <c r="AU357" s="180"/>
      <c r="AV357" s="181"/>
      <c r="AW357" s="180"/>
      <c r="AX357" s="180"/>
      <c r="AY357" s="180"/>
      <c r="AZ357" s="295"/>
      <c r="BA357" s="296"/>
      <c r="BC357" s="188"/>
    </row>
    <row r="358" spans="1:55" s="187" customFormat="1" x14ac:dyDescent="0.25">
      <c r="A358" s="90"/>
      <c r="B358" s="93"/>
      <c r="C358" s="90"/>
      <c r="D358" s="93"/>
      <c r="E358" s="90"/>
      <c r="F358" s="93"/>
      <c r="G358" s="93"/>
      <c r="H358" s="93"/>
      <c r="I358" s="179"/>
      <c r="J358" s="179"/>
      <c r="K358" s="93"/>
      <c r="L358" s="179"/>
      <c r="M358" s="179"/>
      <c r="N358" s="179"/>
      <c r="O358" s="179"/>
      <c r="P358" s="179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1"/>
      <c r="AL358" s="180"/>
      <c r="AM358" s="180"/>
      <c r="AN358" s="182"/>
      <c r="AO358" s="183"/>
      <c r="AP358" s="180"/>
      <c r="AQ358" s="180"/>
      <c r="AR358" s="184"/>
      <c r="AS358" s="180"/>
      <c r="AT358" s="180"/>
      <c r="AU358" s="180"/>
      <c r="AV358" s="181"/>
      <c r="AW358" s="180"/>
      <c r="AX358" s="180"/>
      <c r="AY358" s="180"/>
      <c r="AZ358" s="295"/>
      <c r="BA358" s="296"/>
      <c r="BC358" s="188"/>
    </row>
    <row r="359" spans="1:55" s="187" customFormat="1" x14ac:dyDescent="0.25">
      <c r="A359" s="90"/>
      <c r="B359" s="93"/>
      <c r="C359" s="90"/>
      <c r="D359" s="93"/>
      <c r="E359" s="90"/>
      <c r="F359" s="93"/>
      <c r="G359" s="93"/>
      <c r="H359" s="93"/>
      <c r="I359" s="179"/>
      <c r="J359" s="179"/>
      <c r="K359" s="93"/>
      <c r="L359" s="179"/>
      <c r="M359" s="179"/>
      <c r="N359" s="179"/>
      <c r="O359" s="179"/>
      <c r="P359" s="179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1"/>
      <c r="AL359" s="180"/>
      <c r="AM359" s="180"/>
      <c r="AN359" s="182"/>
      <c r="AO359" s="183"/>
      <c r="AP359" s="180"/>
      <c r="AQ359" s="180"/>
      <c r="AR359" s="184"/>
      <c r="AS359" s="180"/>
      <c r="AT359" s="180"/>
      <c r="AU359" s="180"/>
      <c r="AV359" s="181"/>
      <c r="AW359" s="180"/>
      <c r="AX359" s="180"/>
      <c r="AY359" s="180"/>
      <c r="AZ359" s="295"/>
      <c r="BA359" s="296"/>
      <c r="BC359" s="188"/>
    </row>
    <row r="360" spans="1:55" s="187" customFormat="1" x14ac:dyDescent="0.25">
      <c r="A360" s="90"/>
      <c r="B360" s="93"/>
      <c r="C360" s="90"/>
      <c r="D360" s="93"/>
      <c r="E360" s="90"/>
      <c r="F360" s="93"/>
      <c r="G360" s="93"/>
      <c r="H360" s="93"/>
      <c r="I360" s="179"/>
      <c r="J360" s="179"/>
      <c r="K360" s="93"/>
      <c r="L360" s="179"/>
      <c r="M360" s="179"/>
      <c r="N360" s="179"/>
      <c r="O360" s="179"/>
      <c r="P360" s="179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1"/>
      <c r="AL360" s="180"/>
      <c r="AM360" s="180"/>
      <c r="AN360" s="182"/>
      <c r="AO360" s="183"/>
      <c r="AP360" s="180"/>
      <c r="AQ360" s="180"/>
      <c r="AR360" s="184"/>
      <c r="AS360" s="180"/>
      <c r="AT360" s="180"/>
      <c r="AU360" s="180"/>
      <c r="AV360" s="181"/>
      <c r="AW360" s="180"/>
      <c r="AX360" s="180"/>
      <c r="AY360" s="180"/>
      <c r="AZ360" s="295"/>
      <c r="BA360" s="296"/>
      <c r="BC360" s="188"/>
    </row>
    <row r="361" spans="1:55" s="187" customFormat="1" x14ac:dyDescent="0.25">
      <c r="A361" s="90"/>
      <c r="B361" s="93"/>
      <c r="C361" s="90"/>
      <c r="D361" s="93"/>
      <c r="E361" s="90"/>
      <c r="F361" s="93"/>
      <c r="G361" s="93"/>
      <c r="H361" s="93"/>
      <c r="I361" s="179"/>
      <c r="J361" s="179"/>
      <c r="K361" s="93"/>
      <c r="L361" s="179"/>
      <c r="M361" s="179"/>
      <c r="N361" s="179"/>
      <c r="O361" s="179"/>
      <c r="P361" s="179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1"/>
      <c r="AL361" s="180"/>
      <c r="AM361" s="180"/>
      <c r="AN361" s="182"/>
      <c r="AO361" s="183"/>
      <c r="AP361" s="180"/>
      <c r="AQ361" s="180"/>
      <c r="AR361" s="184"/>
      <c r="AS361" s="180"/>
      <c r="AT361" s="180"/>
      <c r="AU361" s="180"/>
      <c r="AV361" s="181"/>
      <c r="AW361" s="180"/>
      <c r="AX361" s="180"/>
      <c r="AY361" s="180"/>
      <c r="AZ361" s="295"/>
      <c r="BA361" s="296"/>
      <c r="BC361" s="188"/>
    </row>
    <row r="362" spans="1:55" s="187" customFormat="1" x14ac:dyDescent="0.25">
      <c r="A362" s="90"/>
      <c r="B362" s="93"/>
      <c r="C362" s="90"/>
      <c r="D362" s="93"/>
      <c r="E362" s="90"/>
      <c r="F362" s="93"/>
      <c r="G362" s="93"/>
      <c r="H362" s="93"/>
      <c r="I362" s="179"/>
      <c r="J362" s="179"/>
      <c r="K362" s="93"/>
      <c r="L362" s="179"/>
      <c r="M362" s="179"/>
      <c r="N362" s="179"/>
      <c r="O362" s="179"/>
      <c r="P362" s="179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1"/>
      <c r="AL362" s="180"/>
      <c r="AM362" s="180"/>
      <c r="AN362" s="182"/>
      <c r="AO362" s="183"/>
      <c r="AP362" s="180"/>
      <c r="AQ362" s="180"/>
      <c r="AR362" s="184"/>
      <c r="AS362" s="180"/>
      <c r="AT362" s="180"/>
      <c r="AU362" s="180"/>
      <c r="AV362" s="181"/>
      <c r="AW362" s="180"/>
      <c r="AX362" s="180"/>
      <c r="AY362" s="180"/>
      <c r="AZ362" s="295"/>
      <c r="BA362" s="296"/>
      <c r="BC362" s="188"/>
    </row>
    <row r="363" spans="1:55" s="187" customFormat="1" x14ac:dyDescent="0.25">
      <c r="A363" s="90"/>
      <c r="B363" s="93"/>
      <c r="C363" s="90"/>
      <c r="D363" s="93"/>
      <c r="E363" s="90"/>
      <c r="F363" s="93"/>
      <c r="G363" s="93"/>
      <c r="H363" s="93"/>
      <c r="I363" s="179"/>
      <c r="J363" s="179"/>
      <c r="K363" s="93"/>
      <c r="L363" s="179"/>
      <c r="M363" s="179"/>
      <c r="N363" s="179"/>
      <c r="O363" s="179"/>
      <c r="P363" s="179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1"/>
      <c r="AL363" s="180"/>
      <c r="AM363" s="180"/>
      <c r="AN363" s="182"/>
      <c r="AO363" s="183"/>
      <c r="AP363" s="180"/>
      <c r="AQ363" s="180"/>
      <c r="AR363" s="184"/>
      <c r="AS363" s="180"/>
      <c r="AT363" s="180"/>
      <c r="AU363" s="180"/>
      <c r="AV363" s="181"/>
      <c r="AW363" s="180"/>
      <c r="AX363" s="180"/>
      <c r="AY363" s="180"/>
      <c r="AZ363" s="295"/>
      <c r="BA363" s="296"/>
      <c r="BC363" s="188"/>
    </row>
    <row r="364" spans="1:55" s="187" customFormat="1" x14ac:dyDescent="0.25">
      <c r="A364" s="90"/>
      <c r="B364" s="93"/>
      <c r="C364" s="90"/>
      <c r="D364" s="93"/>
      <c r="E364" s="90"/>
      <c r="F364" s="93"/>
      <c r="G364" s="93"/>
      <c r="H364" s="93"/>
      <c r="I364" s="179"/>
      <c r="J364" s="179"/>
      <c r="K364" s="93"/>
      <c r="L364" s="179"/>
      <c r="M364" s="179"/>
      <c r="N364" s="179"/>
      <c r="O364" s="179"/>
      <c r="P364" s="179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1"/>
      <c r="AL364" s="180"/>
      <c r="AM364" s="180"/>
      <c r="AN364" s="182"/>
      <c r="AO364" s="183"/>
      <c r="AP364" s="180"/>
      <c r="AQ364" s="180"/>
      <c r="AR364" s="184"/>
      <c r="AS364" s="180"/>
      <c r="AT364" s="180"/>
      <c r="AU364" s="180"/>
      <c r="AV364" s="181"/>
      <c r="AW364" s="180"/>
      <c r="AX364" s="180"/>
      <c r="AY364" s="180"/>
      <c r="AZ364" s="295"/>
      <c r="BA364" s="296"/>
      <c r="BC364" s="188"/>
    </row>
    <row r="365" spans="1:55" s="187" customFormat="1" x14ac:dyDescent="0.25">
      <c r="A365" s="90"/>
      <c r="B365" s="93"/>
      <c r="C365" s="90"/>
      <c r="D365" s="93"/>
      <c r="E365" s="90"/>
      <c r="F365" s="93"/>
      <c r="G365" s="93"/>
      <c r="H365" s="93"/>
      <c r="I365" s="179"/>
      <c r="J365" s="179"/>
      <c r="K365" s="93"/>
      <c r="L365" s="179"/>
      <c r="M365" s="179"/>
      <c r="N365" s="179"/>
      <c r="O365" s="179"/>
      <c r="P365" s="179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1"/>
      <c r="AL365" s="180"/>
      <c r="AM365" s="180"/>
      <c r="AN365" s="182"/>
      <c r="AO365" s="183"/>
      <c r="AP365" s="180"/>
      <c r="AQ365" s="180"/>
      <c r="AR365" s="184"/>
      <c r="AS365" s="180"/>
      <c r="AT365" s="180"/>
      <c r="AU365" s="180"/>
      <c r="AV365" s="181"/>
      <c r="AW365" s="180"/>
      <c r="AX365" s="180"/>
      <c r="AY365" s="180"/>
      <c r="AZ365" s="295"/>
      <c r="BA365" s="296"/>
      <c r="BC365" s="188"/>
    </row>
    <row r="366" spans="1:55" s="187" customFormat="1" x14ac:dyDescent="0.25">
      <c r="A366" s="90"/>
      <c r="B366" s="93"/>
      <c r="C366" s="90"/>
      <c r="D366" s="93"/>
      <c r="E366" s="90"/>
      <c r="F366" s="93"/>
      <c r="G366" s="93"/>
      <c r="H366" s="93"/>
      <c r="I366" s="179"/>
      <c r="J366" s="179"/>
      <c r="K366" s="93"/>
      <c r="L366" s="179"/>
      <c r="M366" s="179"/>
      <c r="N366" s="179"/>
      <c r="O366" s="179"/>
      <c r="P366" s="179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1"/>
      <c r="AL366" s="180"/>
      <c r="AM366" s="180"/>
      <c r="AN366" s="182"/>
      <c r="AO366" s="183"/>
      <c r="AP366" s="180"/>
      <c r="AQ366" s="180"/>
      <c r="AR366" s="184"/>
      <c r="AS366" s="180"/>
      <c r="AT366" s="180"/>
      <c r="AU366" s="180"/>
      <c r="AV366" s="181"/>
      <c r="AW366" s="180"/>
      <c r="AX366" s="180"/>
      <c r="AY366" s="180"/>
      <c r="AZ366" s="295"/>
      <c r="BA366" s="296"/>
      <c r="BC366" s="188"/>
    </row>
    <row r="367" spans="1:55" s="187" customFormat="1" x14ac:dyDescent="0.25">
      <c r="A367" s="90"/>
      <c r="B367" s="93"/>
      <c r="C367" s="90"/>
      <c r="D367" s="93"/>
      <c r="E367" s="90"/>
      <c r="F367" s="93"/>
      <c r="G367" s="93"/>
      <c r="H367" s="93"/>
      <c r="I367" s="179"/>
      <c r="J367" s="179"/>
      <c r="K367" s="93"/>
      <c r="L367" s="179"/>
      <c r="M367" s="179"/>
      <c r="N367" s="179"/>
      <c r="O367" s="179"/>
      <c r="P367" s="179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1"/>
      <c r="AL367" s="180"/>
      <c r="AM367" s="180"/>
      <c r="AN367" s="182"/>
      <c r="AO367" s="183"/>
      <c r="AP367" s="180"/>
      <c r="AQ367" s="180"/>
      <c r="AR367" s="184"/>
      <c r="AS367" s="180"/>
      <c r="AT367" s="180"/>
      <c r="AU367" s="180"/>
      <c r="AV367" s="181"/>
      <c r="AW367" s="180"/>
      <c r="AX367" s="180"/>
      <c r="AY367" s="180"/>
      <c r="AZ367" s="295"/>
      <c r="BA367" s="296"/>
      <c r="BC367" s="188"/>
    </row>
    <row r="368" spans="1:55" s="187" customFormat="1" x14ac:dyDescent="0.25">
      <c r="A368" s="90"/>
      <c r="B368" s="93"/>
      <c r="C368" s="90"/>
      <c r="D368" s="93"/>
      <c r="E368" s="90"/>
      <c r="F368" s="93"/>
      <c r="G368" s="93"/>
      <c r="H368" s="93"/>
      <c r="I368" s="179"/>
      <c r="J368" s="179"/>
      <c r="K368" s="93"/>
      <c r="L368" s="179"/>
      <c r="M368" s="179"/>
      <c r="N368" s="179"/>
      <c r="O368" s="179"/>
      <c r="P368" s="179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1"/>
      <c r="AL368" s="180"/>
      <c r="AM368" s="180"/>
      <c r="AN368" s="182"/>
      <c r="AO368" s="183"/>
      <c r="AP368" s="180"/>
      <c r="AQ368" s="180"/>
      <c r="AR368" s="184"/>
      <c r="AS368" s="180"/>
      <c r="AT368" s="180"/>
      <c r="AU368" s="180"/>
      <c r="AV368" s="181"/>
      <c r="AW368" s="180"/>
      <c r="AX368" s="180"/>
      <c r="AY368" s="180"/>
      <c r="AZ368" s="295"/>
      <c r="BA368" s="296"/>
      <c r="BC368" s="188"/>
    </row>
    <row r="369" spans="1:55" s="187" customFormat="1" x14ac:dyDescent="0.25">
      <c r="A369" s="90"/>
      <c r="B369" s="93"/>
      <c r="C369" s="90"/>
      <c r="D369" s="93"/>
      <c r="E369" s="90"/>
      <c r="F369" s="93"/>
      <c r="G369" s="93"/>
      <c r="H369" s="93"/>
      <c r="I369" s="179"/>
      <c r="J369" s="179"/>
      <c r="K369" s="93"/>
      <c r="L369" s="179"/>
      <c r="M369" s="179"/>
      <c r="N369" s="179"/>
      <c r="O369" s="179"/>
      <c r="P369" s="179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1"/>
      <c r="AL369" s="180"/>
      <c r="AM369" s="180"/>
      <c r="AN369" s="182"/>
      <c r="AO369" s="183"/>
      <c r="AP369" s="180"/>
      <c r="AQ369" s="180"/>
      <c r="AR369" s="184"/>
      <c r="AS369" s="180"/>
      <c r="AT369" s="180"/>
      <c r="AU369" s="180"/>
      <c r="AV369" s="181"/>
      <c r="AW369" s="180"/>
      <c r="AX369" s="180"/>
      <c r="AY369" s="180"/>
      <c r="AZ369" s="295"/>
      <c r="BA369" s="296"/>
      <c r="BC369" s="188"/>
    </row>
    <row r="370" spans="1:55" s="187" customFormat="1" x14ac:dyDescent="0.25">
      <c r="A370" s="90"/>
      <c r="B370" s="93"/>
      <c r="C370" s="90"/>
      <c r="D370" s="93"/>
      <c r="E370" s="90"/>
      <c r="F370" s="93"/>
      <c r="G370" s="93"/>
      <c r="H370" s="93"/>
      <c r="I370" s="179"/>
      <c r="J370" s="179"/>
      <c r="K370" s="93"/>
      <c r="L370" s="179"/>
      <c r="M370" s="179"/>
      <c r="N370" s="179"/>
      <c r="O370" s="179"/>
      <c r="P370" s="179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1"/>
      <c r="AL370" s="180"/>
      <c r="AM370" s="180"/>
      <c r="AN370" s="182"/>
      <c r="AO370" s="183"/>
      <c r="AP370" s="180"/>
      <c r="AQ370" s="180"/>
      <c r="AR370" s="184"/>
      <c r="AS370" s="180"/>
      <c r="AT370" s="180"/>
      <c r="AU370" s="180"/>
      <c r="AV370" s="181"/>
      <c r="AW370" s="180"/>
      <c r="AX370" s="180"/>
      <c r="AY370" s="180"/>
      <c r="AZ370" s="295"/>
      <c r="BA370" s="296"/>
      <c r="BC370" s="188"/>
    </row>
    <row r="371" spans="1:55" s="187" customFormat="1" x14ac:dyDescent="0.25">
      <c r="A371" s="90"/>
      <c r="B371" s="93"/>
      <c r="C371" s="90"/>
      <c r="D371" s="93"/>
      <c r="E371" s="90"/>
      <c r="F371" s="93"/>
      <c r="G371" s="93"/>
      <c r="H371" s="93"/>
      <c r="I371" s="179"/>
      <c r="J371" s="179"/>
      <c r="K371" s="93"/>
      <c r="L371" s="179"/>
      <c r="M371" s="179"/>
      <c r="N371" s="179"/>
      <c r="O371" s="179"/>
      <c r="P371" s="179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1"/>
      <c r="AL371" s="180"/>
      <c r="AM371" s="180"/>
      <c r="AN371" s="182"/>
      <c r="AO371" s="183"/>
      <c r="AP371" s="180"/>
      <c r="AQ371" s="180"/>
      <c r="AR371" s="184"/>
      <c r="AS371" s="180"/>
      <c r="AT371" s="180"/>
      <c r="AU371" s="180"/>
      <c r="AV371" s="181"/>
      <c r="AW371" s="180"/>
      <c r="AX371" s="180"/>
      <c r="AY371" s="180"/>
      <c r="AZ371" s="295"/>
      <c r="BA371" s="296"/>
      <c r="BC371" s="188"/>
    </row>
    <row r="372" spans="1:55" s="187" customFormat="1" x14ac:dyDescent="0.25">
      <c r="A372" s="90"/>
      <c r="B372" s="93"/>
      <c r="C372" s="90"/>
      <c r="D372" s="93"/>
      <c r="E372" s="90"/>
      <c r="F372" s="93"/>
      <c r="G372" s="93"/>
      <c r="H372" s="93"/>
      <c r="I372" s="179"/>
      <c r="J372" s="179"/>
      <c r="K372" s="93"/>
      <c r="L372" s="179"/>
      <c r="M372" s="179"/>
      <c r="N372" s="179"/>
      <c r="O372" s="179"/>
      <c r="P372" s="179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1"/>
      <c r="AL372" s="180"/>
      <c r="AM372" s="180"/>
      <c r="AN372" s="182"/>
      <c r="AO372" s="183"/>
      <c r="AP372" s="180"/>
      <c r="AQ372" s="180"/>
      <c r="AR372" s="184"/>
      <c r="AS372" s="180"/>
      <c r="AT372" s="180"/>
      <c r="AU372" s="180"/>
      <c r="AV372" s="181"/>
      <c r="AW372" s="180"/>
      <c r="AX372" s="180"/>
      <c r="AY372" s="180"/>
      <c r="AZ372" s="295"/>
      <c r="BA372" s="296"/>
      <c r="BC372" s="188"/>
    </row>
    <row r="373" spans="1:55" s="187" customFormat="1" x14ac:dyDescent="0.25">
      <c r="A373" s="90"/>
      <c r="B373" s="93"/>
      <c r="C373" s="90"/>
      <c r="D373" s="93"/>
      <c r="E373" s="90"/>
      <c r="F373" s="93"/>
      <c r="G373" s="93"/>
      <c r="H373" s="93"/>
      <c r="I373" s="179"/>
      <c r="J373" s="179"/>
      <c r="K373" s="93"/>
      <c r="L373" s="179"/>
      <c r="M373" s="179"/>
      <c r="N373" s="179"/>
      <c r="O373" s="179"/>
      <c r="P373" s="179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1"/>
      <c r="AL373" s="180"/>
      <c r="AM373" s="180"/>
      <c r="AN373" s="182"/>
      <c r="AO373" s="183"/>
      <c r="AP373" s="180"/>
      <c r="AQ373" s="180"/>
      <c r="AR373" s="184"/>
      <c r="AS373" s="180"/>
      <c r="AT373" s="180"/>
      <c r="AU373" s="180"/>
      <c r="AV373" s="181"/>
      <c r="AW373" s="180"/>
      <c r="AX373" s="180"/>
      <c r="AY373" s="180"/>
      <c r="AZ373" s="295"/>
      <c r="BA373" s="296"/>
      <c r="BC373" s="188"/>
    </row>
    <row r="374" spans="1:55" s="187" customFormat="1" x14ac:dyDescent="0.25">
      <c r="A374" s="90"/>
      <c r="B374" s="93"/>
      <c r="C374" s="90"/>
      <c r="D374" s="93"/>
      <c r="E374" s="90"/>
      <c r="F374" s="93"/>
      <c r="G374" s="93"/>
      <c r="H374" s="93"/>
      <c r="I374" s="179"/>
      <c r="J374" s="179"/>
      <c r="K374" s="93"/>
      <c r="L374" s="179"/>
      <c r="M374" s="179"/>
      <c r="N374" s="179"/>
      <c r="O374" s="179"/>
      <c r="P374" s="179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1"/>
      <c r="AL374" s="180"/>
      <c r="AM374" s="180"/>
      <c r="AN374" s="182"/>
      <c r="AO374" s="183"/>
      <c r="AP374" s="180"/>
      <c r="AQ374" s="180"/>
      <c r="AR374" s="184"/>
      <c r="AS374" s="180"/>
      <c r="AT374" s="180"/>
      <c r="AU374" s="180"/>
      <c r="AV374" s="181"/>
      <c r="AW374" s="180"/>
      <c r="AX374" s="180"/>
      <c r="AY374" s="180"/>
      <c r="AZ374" s="295"/>
      <c r="BA374" s="296"/>
      <c r="BC374" s="188"/>
    </row>
    <row r="375" spans="1:55" s="187" customFormat="1" x14ac:dyDescent="0.25">
      <c r="A375" s="90"/>
      <c r="B375" s="93"/>
      <c r="C375" s="90"/>
      <c r="D375" s="93"/>
      <c r="E375" s="90"/>
      <c r="F375" s="93"/>
      <c r="G375" s="93"/>
      <c r="H375" s="93"/>
      <c r="I375" s="179"/>
      <c r="J375" s="179"/>
      <c r="K375" s="93"/>
      <c r="L375" s="179"/>
      <c r="M375" s="179"/>
      <c r="N375" s="179"/>
      <c r="O375" s="179"/>
      <c r="P375" s="179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1"/>
      <c r="AL375" s="180"/>
      <c r="AM375" s="180"/>
      <c r="AN375" s="182"/>
      <c r="AO375" s="183"/>
      <c r="AP375" s="180"/>
      <c r="AQ375" s="180"/>
      <c r="AR375" s="184"/>
      <c r="AS375" s="180"/>
      <c r="AT375" s="180"/>
      <c r="AU375" s="180"/>
      <c r="AV375" s="181"/>
      <c r="AW375" s="180"/>
      <c r="AX375" s="180"/>
      <c r="AY375" s="180"/>
      <c r="AZ375" s="295"/>
      <c r="BA375" s="296"/>
      <c r="BC375" s="188"/>
    </row>
    <row r="376" spans="1:55" s="187" customFormat="1" x14ac:dyDescent="0.25">
      <c r="A376" s="90"/>
      <c r="B376" s="93"/>
      <c r="C376" s="90"/>
      <c r="D376" s="93"/>
      <c r="E376" s="90"/>
      <c r="F376" s="93"/>
      <c r="G376" s="93"/>
      <c r="H376" s="93"/>
      <c r="I376" s="179"/>
      <c r="J376" s="179"/>
      <c r="K376" s="93"/>
      <c r="L376" s="179"/>
      <c r="M376" s="179"/>
      <c r="N376" s="179"/>
      <c r="O376" s="179"/>
      <c r="P376" s="179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1"/>
      <c r="AL376" s="180"/>
      <c r="AM376" s="180"/>
      <c r="AN376" s="182"/>
      <c r="AO376" s="183"/>
      <c r="AP376" s="180"/>
      <c r="AQ376" s="180"/>
      <c r="AR376" s="184"/>
      <c r="AS376" s="180"/>
      <c r="AT376" s="180"/>
      <c r="AU376" s="180"/>
      <c r="AV376" s="181"/>
      <c r="AW376" s="180"/>
      <c r="AX376" s="180"/>
      <c r="AY376" s="180"/>
      <c r="AZ376" s="295"/>
      <c r="BA376" s="296"/>
      <c r="BC376" s="188"/>
    </row>
    <row r="377" spans="1:55" s="187" customFormat="1" x14ac:dyDescent="0.25">
      <c r="A377" s="90"/>
      <c r="B377" s="93"/>
      <c r="C377" s="90"/>
      <c r="D377" s="93"/>
      <c r="E377" s="90"/>
      <c r="F377" s="93"/>
      <c r="G377" s="93"/>
      <c r="H377" s="93"/>
      <c r="I377" s="179"/>
      <c r="J377" s="179"/>
      <c r="K377" s="93"/>
      <c r="L377" s="179"/>
      <c r="M377" s="179"/>
      <c r="N377" s="179"/>
      <c r="O377" s="179"/>
      <c r="P377" s="179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1"/>
      <c r="AL377" s="180"/>
      <c r="AM377" s="180"/>
      <c r="AN377" s="182"/>
      <c r="AO377" s="183"/>
      <c r="AP377" s="180"/>
      <c r="AQ377" s="180"/>
      <c r="AR377" s="184"/>
      <c r="AS377" s="180"/>
      <c r="AT377" s="180"/>
      <c r="AU377" s="180"/>
      <c r="AV377" s="181"/>
      <c r="AW377" s="180"/>
      <c r="AX377" s="180"/>
      <c r="AY377" s="180"/>
      <c r="AZ377" s="295"/>
      <c r="BA377" s="296"/>
      <c r="BC377" s="188"/>
    </row>
    <row r="378" spans="1:55" s="187" customFormat="1" x14ac:dyDescent="0.25">
      <c r="A378" s="90"/>
      <c r="B378" s="93"/>
      <c r="C378" s="90"/>
      <c r="D378" s="93"/>
      <c r="E378" s="90"/>
      <c r="F378" s="93"/>
      <c r="G378" s="93"/>
      <c r="H378" s="93"/>
      <c r="I378" s="179"/>
      <c r="J378" s="179"/>
      <c r="K378" s="93"/>
      <c r="L378" s="179"/>
      <c r="M378" s="179"/>
      <c r="N378" s="179"/>
      <c r="O378" s="179"/>
      <c r="P378" s="179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1"/>
      <c r="AL378" s="180"/>
      <c r="AM378" s="180"/>
      <c r="AN378" s="182"/>
      <c r="AO378" s="183"/>
      <c r="AP378" s="180"/>
      <c r="AQ378" s="180"/>
      <c r="AR378" s="184"/>
      <c r="AS378" s="180"/>
      <c r="AT378" s="180"/>
      <c r="AU378" s="180"/>
      <c r="AV378" s="181"/>
      <c r="AW378" s="180"/>
      <c r="AX378" s="180"/>
      <c r="AY378" s="180"/>
      <c r="AZ378" s="295"/>
      <c r="BA378" s="296"/>
      <c r="BC378" s="188"/>
    </row>
    <row r="379" spans="1:55" s="187" customFormat="1" x14ac:dyDescent="0.25">
      <c r="A379" s="90"/>
      <c r="B379" s="93"/>
      <c r="C379" s="90"/>
      <c r="D379" s="93"/>
      <c r="E379" s="90"/>
      <c r="F379" s="93"/>
      <c r="G379" s="93"/>
      <c r="H379" s="93"/>
      <c r="I379" s="179"/>
      <c r="J379" s="179"/>
      <c r="K379" s="93"/>
      <c r="L379" s="179"/>
      <c r="M379" s="179"/>
      <c r="N379" s="179"/>
      <c r="O379" s="179"/>
      <c r="P379" s="179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1"/>
      <c r="AL379" s="180"/>
      <c r="AM379" s="180"/>
      <c r="AN379" s="182"/>
      <c r="AO379" s="183"/>
      <c r="AP379" s="180"/>
      <c r="AQ379" s="180"/>
      <c r="AR379" s="184"/>
      <c r="AS379" s="180"/>
      <c r="AT379" s="180"/>
      <c r="AU379" s="180"/>
      <c r="AV379" s="181"/>
      <c r="AW379" s="180"/>
      <c r="AX379" s="180"/>
      <c r="AY379" s="180"/>
      <c r="AZ379" s="295"/>
      <c r="BA379" s="296"/>
      <c r="BC379" s="188"/>
    </row>
    <row r="380" spans="1:55" s="187" customFormat="1" x14ac:dyDescent="0.25">
      <c r="A380" s="90"/>
      <c r="B380" s="93"/>
      <c r="C380" s="90"/>
      <c r="D380" s="93"/>
      <c r="E380" s="90"/>
      <c r="F380" s="93"/>
      <c r="G380" s="93"/>
      <c r="H380" s="93"/>
      <c r="I380" s="179"/>
      <c r="J380" s="179"/>
      <c r="K380" s="93"/>
      <c r="L380" s="179"/>
      <c r="M380" s="179"/>
      <c r="N380" s="179"/>
      <c r="O380" s="179"/>
      <c r="P380" s="179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1"/>
      <c r="AL380" s="180"/>
      <c r="AM380" s="180"/>
      <c r="AN380" s="182"/>
      <c r="AO380" s="183"/>
      <c r="AP380" s="180"/>
      <c r="AQ380" s="180"/>
      <c r="AR380" s="184"/>
      <c r="AS380" s="180"/>
      <c r="AT380" s="180"/>
      <c r="AU380" s="180"/>
      <c r="AV380" s="181"/>
      <c r="AW380" s="180"/>
      <c r="AX380" s="180"/>
      <c r="AY380" s="180"/>
      <c r="AZ380" s="295"/>
      <c r="BA380" s="296"/>
      <c r="BC380" s="188"/>
    </row>
    <row r="381" spans="1:55" s="187" customFormat="1" x14ac:dyDescent="0.25">
      <c r="A381" s="90"/>
      <c r="B381" s="93"/>
      <c r="C381" s="90"/>
      <c r="D381" s="93"/>
      <c r="E381" s="90"/>
      <c r="F381" s="93"/>
      <c r="G381" s="93"/>
      <c r="H381" s="93"/>
      <c r="I381" s="179"/>
      <c r="J381" s="179"/>
      <c r="K381" s="93"/>
      <c r="L381" s="179"/>
      <c r="M381" s="179"/>
      <c r="N381" s="179"/>
      <c r="O381" s="179"/>
      <c r="P381" s="179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1"/>
      <c r="AL381" s="180"/>
      <c r="AM381" s="180"/>
      <c r="AN381" s="182"/>
      <c r="AO381" s="183"/>
      <c r="AP381" s="180"/>
      <c r="AQ381" s="180"/>
      <c r="AR381" s="184"/>
      <c r="AS381" s="180"/>
      <c r="AT381" s="180"/>
      <c r="AU381" s="180"/>
      <c r="AV381" s="181"/>
      <c r="AW381" s="180"/>
      <c r="AX381" s="180"/>
      <c r="AY381" s="180"/>
      <c r="AZ381" s="295"/>
      <c r="BA381" s="296"/>
      <c r="BC381" s="188"/>
    </row>
    <row r="382" spans="1:55" s="187" customFormat="1" x14ac:dyDescent="0.25">
      <c r="A382" s="90"/>
      <c r="B382" s="93"/>
      <c r="C382" s="90"/>
      <c r="D382" s="93"/>
      <c r="E382" s="90"/>
      <c r="F382" s="93"/>
      <c r="G382" s="93"/>
      <c r="H382" s="93"/>
      <c r="I382" s="179"/>
      <c r="J382" s="179"/>
      <c r="K382" s="93"/>
      <c r="L382" s="179"/>
      <c r="M382" s="179"/>
      <c r="N382" s="179"/>
      <c r="O382" s="179"/>
      <c r="P382" s="179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1"/>
      <c r="AL382" s="180"/>
      <c r="AM382" s="180"/>
      <c r="AN382" s="182"/>
      <c r="AO382" s="183"/>
      <c r="AP382" s="180"/>
      <c r="AQ382" s="180"/>
      <c r="AR382" s="184"/>
      <c r="AS382" s="180"/>
      <c r="AT382" s="180"/>
      <c r="AU382" s="180"/>
      <c r="AV382" s="181"/>
      <c r="AW382" s="180"/>
      <c r="AX382" s="180"/>
      <c r="AY382" s="180"/>
      <c r="AZ382" s="295"/>
      <c r="BA382" s="296"/>
      <c r="BC382" s="188"/>
    </row>
    <row r="383" spans="1:55" s="187" customFormat="1" x14ac:dyDescent="0.25">
      <c r="A383" s="90"/>
      <c r="B383" s="93"/>
      <c r="C383" s="90"/>
      <c r="D383" s="93"/>
      <c r="E383" s="90"/>
      <c r="F383" s="93"/>
      <c r="G383" s="93"/>
      <c r="H383" s="93"/>
      <c r="I383" s="179"/>
      <c r="J383" s="179"/>
      <c r="K383" s="93"/>
      <c r="L383" s="179"/>
      <c r="M383" s="179"/>
      <c r="N383" s="179"/>
      <c r="O383" s="179"/>
      <c r="P383" s="179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1"/>
      <c r="AL383" s="180"/>
      <c r="AM383" s="180"/>
      <c r="AN383" s="182"/>
      <c r="AO383" s="183"/>
      <c r="AP383" s="180"/>
      <c r="AQ383" s="180"/>
      <c r="AR383" s="184"/>
      <c r="AS383" s="180"/>
      <c r="AT383" s="180"/>
      <c r="AU383" s="180"/>
      <c r="AV383" s="181"/>
      <c r="AW383" s="180"/>
      <c r="AX383" s="180"/>
      <c r="AY383" s="180"/>
      <c r="AZ383" s="295"/>
      <c r="BA383" s="296"/>
      <c r="BC383" s="188"/>
    </row>
    <row r="384" spans="1:55" s="187" customFormat="1" x14ac:dyDescent="0.25">
      <c r="A384" s="90"/>
      <c r="B384" s="93"/>
      <c r="C384" s="90"/>
      <c r="D384" s="93"/>
      <c r="E384" s="90"/>
      <c r="F384" s="93"/>
      <c r="G384" s="93"/>
      <c r="H384" s="93"/>
      <c r="I384" s="179"/>
      <c r="J384" s="179"/>
      <c r="K384" s="93"/>
      <c r="L384" s="179"/>
      <c r="M384" s="179"/>
      <c r="N384" s="179"/>
      <c r="O384" s="179"/>
      <c r="P384" s="179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1"/>
      <c r="AL384" s="180"/>
      <c r="AM384" s="180"/>
      <c r="AN384" s="182"/>
      <c r="AO384" s="183"/>
      <c r="AP384" s="180"/>
      <c r="AQ384" s="180"/>
      <c r="AR384" s="184"/>
      <c r="AS384" s="180"/>
      <c r="AT384" s="180"/>
      <c r="AU384" s="180"/>
      <c r="AV384" s="181"/>
      <c r="AW384" s="180"/>
      <c r="AX384" s="180"/>
      <c r="AY384" s="180"/>
      <c r="AZ384" s="295"/>
      <c r="BA384" s="296"/>
      <c r="BC384" s="188"/>
    </row>
    <row r="385" spans="1:55" s="187" customFormat="1" x14ac:dyDescent="0.25">
      <c r="A385" s="90"/>
      <c r="B385" s="93"/>
      <c r="C385" s="90"/>
      <c r="D385" s="93"/>
      <c r="E385" s="90"/>
      <c r="F385" s="93"/>
      <c r="G385" s="93"/>
      <c r="H385" s="93"/>
      <c r="I385" s="179"/>
      <c r="J385" s="179"/>
      <c r="K385" s="93"/>
      <c r="L385" s="179"/>
      <c r="M385" s="179"/>
      <c r="N385" s="179"/>
      <c r="O385" s="179"/>
      <c r="P385" s="179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1"/>
      <c r="AL385" s="180"/>
      <c r="AM385" s="180"/>
      <c r="AN385" s="182"/>
      <c r="AO385" s="183"/>
      <c r="AP385" s="180"/>
      <c r="AQ385" s="180"/>
      <c r="AR385" s="184"/>
      <c r="AS385" s="180"/>
      <c r="AT385" s="180"/>
      <c r="AU385" s="180"/>
      <c r="AV385" s="181"/>
      <c r="AW385" s="180"/>
      <c r="AX385" s="180"/>
      <c r="AY385" s="180"/>
      <c r="AZ385" s="295"/>
      <c r="BA385" s="296"/>
      <c r="BC385" s="188"/>
    </row>
    <row r="386" spans="1:55" s="187" customFormat="1" x14ac:dyDescent="0.25">
      <c r="A386" s="90"/>
      <c r="B386" s="93"/>
      <c r="C386" s="90"/>
      <c r="D386" s="93"/>
      <c r="E386" s="90"/>
      <c r="F386" s="93"/>
      <c r="G386" s="93"/>
      <c r="H386" s="93"/>
      <c r="I386" s="179"/>
      <c r="J386" s="179"/>
      <c r="K386" s="93"/>
      <c r="L386" s="179"/>
      <c r="M386" s="179"/>
      <c r="N386" s="179"/>
      <c r="O386" s="179"/>
      <c r="P386" s="179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1"/>
      <c r="AL386" s="180"/>
      <c r="AM386" s="180"/>
      <c r="AN386" s="182"/>
      <c r="AO386" s="183"/>
      <c r="AP386" s="180"/>
      <c r="AQ386" s="180"/>
      <c r="AR386" s="184"/>
      <c r="AS386" s="180"/>
      <c r="AT386" s="180"/>
      <c r="AU386" s="180"/>
      <c r="AV386" s="181"/>
      <c r="AW386" s="180"/>
      <c r="AX386" s="180"/>
      <c r="AY386" s="180"/>
      <c r="AZ386" s="295"/>
      <c r="BA386" s="296"/>
      <c r="BC386" s="188"/>
    </row>
    <row r="387" spans="1:55" s="187" customFormat="1" x14ac:dyDescent="0.25">
      <c r="A387" s="90"/>
      <c r="B387" s="93"/>
      <c r="C387" s="90"/>
      <c r="D387" s="93"/>
      <c r="E387" s="90"/>
      <c r="F387" s="93"/>
      <c r="G387" s="93"/>
      <c r="H387" s="93"/>
      <c r="I387" s="179"/>
      <c r="J387" s="179"/>
      <c r="K387" s="93"/>
      <c r="L387" s="179"/>
      <c r="M387" s="179"/>
      <c r="N387" s="179"/>
      <c r="O387" s="179"/>
      <c r="P387" s="179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1"/>
      <c r="AL387" s="180"/>
      <c r="AM387" s="180"/>
      <c r="AN387" s="182"/>
      <c r="AO387" s="183"/>
      <c r="AP387" s="180"/>
      <c r="AQ387" s="180"/>
      <c r="AR387" s="184"/>
      <c r="AS387" s="180"/>
      <c r="AT387" s="180"/>
      <c r="AU387" s="180"/>
      <c r="AV387" s="181"/>
      <c r="AW387" s="180"/>
      <c r="AX387" s="180"/>
      <c r="AY387" s="180"/>
      <c r="AZ387" s="295"/>
      <c r="BA387" s="296"/>
      <c r="BC387" s="188"/>
    </row>
    <row r="388" spans="1:55" s="187" customFormat="1" x14ac:dyDescent="0.25">
      <c r="A388" s="90"/>
      <c r="B388" s="93"/>
      <c r="C388" s="90"/>
      <c r="D388" s="93"/>
      <c r="E388" s="90"/>
      <c r="F388" s="93"/>
      <c r="G388" s="93"/>
      <c r="H388" s="93"/>
      <c r="I388" s="179"/>
      <c r="J388" s="179"/>
      <c r="K388" s="93"/>
      <c r="L388" s="179"/>
      <c r="M388" s="179"/>
      <c r="N388" s="179"/>
      <c r="O388" s="179"/>
      <c r="P388" s="179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1"/>
      <c r="AL388" s="180"/>
      <c r="AM388" s="180"/>
      <c r="AN388" s="182"/>
      <c r="AO388" s="183"/>
      <c r="AP388" s="180"/>
      <c r="AQ388" s="180"/>
      <c r="AR388" s="184"/>
      <c r="AS388" s="180"/>
      <c r="AT388" s="180"/>
      <c r="AU388" s="180"/>
      <c r="AV388" s="181"/>
      <c r="AW388" s="180"/>
      <c r="AX388" s="180"/>
      <c r="AY388" s="180"/>
      <c r="AZ388" s="295"/>
      <c r="BA388" s="296"/>
      <c r="BC388" s="188"/>
    </row>
    <row r="389" spans="1:55" s="187" customFormat="1" x14ac:dyDescent="0.25">
      <c r="A389" s="90"/>
      <c r="B389" s="93"/>
      <c r="C389" s="90"/>
      <c r="D389" s="93"/>
      <c r="E389" s="90"/>
      <c r="F389" s="93"/>
      <c r="G389" s="93"/>
      <c r="H389" s="93"/>
      <c r="I389" s="179"/>
      <c r="J389" s="179"/>
      <c r="K389" s="93"/>
      <c r="L389" s="179"/>
      <c r="M389" s="179"/>
      <c r="N389" s="179"/>
      <c r="O389" s="179"/>
      <c r="P389" s="179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1"/>
      <c r="AL389" s="180"/>
      <c r="AM389" s="180"/>
      <c r="AN389" s="182"/>
      <c r="AO389" s="183"/>
      <c r="AP389" s="180"/>
      <c r="AQ389" s="180"/>
      <c r="AR389" s="184"/>
      <c r="AS389" s="180"/>
      <c r="AT389" s="180"/>
      <c r="AU389" s="180"/>
      <c r="AV389" s="181"/>
      <c r="AW389" s="180"/>
      <c r="AX389" s="180"/>
      <c r="AY389" s="180"/>
      <c r="AZ389" s="295"/>
      <c r="BA389" s="296"/>
      <c r="BC389" s="188"/>
    </row>
    <row r="390" spans="1:55" s="187" customFormat="1" x14ac:dyDescent="0.25">
      <c r="A390" s="90"/>
      <c r="B390" s="93"/>
      <c r="C390" s="90"/>
      <c r="D390" s="93"/>
      <c r="E390" s="90"/>
      <c r="F390" s="93"/>
      <c r="G390" s="93"/>
      <c r="H390" s="93"/>
      <c r="I390" s="179"/>
      <c r="J390" s="179"/>
      <c r="K390" s="93"/>
      <c r="L390" s="179"/>
      <c r="M390" s="179"/>
      <c r="N390" s="179"/>
      <c r="O390" s="179"/>
      <c r="P390" s="179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1"/>
      <c r="AL390" s="180"/>
      <c r="AM390" s="180"/>
      <c r="AN390" s="182"/>
      <c r="AO390" s="183"/>
      <c r="AP390" s="180"/>
      <c r="AQ390" s="180"/>
      <c r="AR390" s="184"/>
      <c r="AS390" s="180"/>
      <c r="AT390" s="180"/>
      <c r="AU390" s="180"/>
      <c r="AV390" s="181"/>
      <c r="AW390" s="180"/>
      <c r="AX390" s="180"/>
      <c r="AY390" s="180"/>
      <c r="AZ390" s="295"/>
      <c r="BA390" s="296"/>
      <c r="BC390" s="188"/>
    </row>
    <row r="391" spans="1:55" s="187" customFormat="1" x14ac:dyDescent="0.25">
      <c r="A391" s="90"/>
      <c r="B391" s="93"/>
      <c r="C391" s="90"/>
      <c r="D391" s="93"/>
      <c r="E391" s="90"/>
      <c r="F391" s="93"/>
      <c r="G391" s="93"/>
      <c r="H391" s="93"/>
      <c r="I391" s="179"/>
      <c r="J391" s="179"/>
      <c r="K391" s="93"/>
      <c r="L391" s="179"/>
      <c r="M391" s="179"/>
      <c r="N391" s="179"/>
      <c r="O391" s="179"/>
      <c r="P391" s="179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1"/>
      <c r="AL391" s="180"/>
      <c r="AM391" s="180"/>
      <c r="AN391" s="182"/>
      <c r="AO391" s="183"/>
      <c r="AP391" s="180"/>
      <c r="AQ391" s="180"/>
      <c r="AR391" s="184"/>
      <c r="AS391" s="180"/>
      <c r="AT391" s="180"/>
      <c r="AU391" s="180"/>
      <c r="AV391" s="181"/>
      <c r="AW391" s="180"/>
      <c r="AX391" s="180"/>
      <c r="AY391" s="180"/>
      <c r="AZ391" s="295"/>
      <c r="BA391" s="296"/>
      <c r="BC391" s="188"/>
    </row>
    <row r="392" spans="1:55" s="187" customFormat="1" x14ac:dyDescent="0.25">
      <c r="A392" s="90"/>
      <c r="B392" s="93"/>
      <c r="C392" s="90"/>
      <c r="D392" s="93"/>
      <c r="E392" s="90"/>
      <c r="F392" s="93"/>
      <c r="G392" s="93"/>
      <c r="H392" s="93"/>
      <c r="I392" s="179"/>
      <c r="J392" s="179"/>
      <c r="K392" s="93"/>
      <c r="L392" s="179"/>
      <c r="M392" s="179"/>
      <c r="N392" s="179"/>
      <c r="O392" s="179"/>
      <c r="P392" s="179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1"/>
      <c r="AL392" s="180"/>
      <c r="AM392" s="180"/>
      <c r="AN392" s="182"/>
      <c r="AO392" s="183"/>
      <c r="AP392" s="180"/>
      <c r="AQ392" s="180"/>
      <c r="AR392" s="184"/>
      <c r="AS392" s="180"/>
      <c r="AT392" s="180"/>
      <c r="AU392" s="180"/>
      <c r="AV392" s="181"/>
      <c r="AW392" s="180"/>
      <c r="AX392" s="180"/>
      <c r="AY392" s="180"/>
      <c r="AZ392" s="295"/>
      <c r="BA392" s="296"/>
      <c r="BC392" s="188"/>
    </row>
    <row r="393" spans="1:55" s="187" customFormat="1" x14ac:dyDescent="0.25">
      <c r="A393" s="90"/>
      <c r="B393" s="93"/>
      <c r="C393" s="90"/>
      <c r="D393" s="93"/>
      <c r="E393" s="90"/>
      <c r="F393" s="93"/>
      <c r="G393" s="93"/>
      <c r="H393" s="93"/>
      <c r="I393" s="179"/>
      <c r="J393" s="179"/>
      <c r="K393" s="93"/>
      <c r="L393" s="179"/>
      <c r="M393" s="179"/>
      <c r="N393" s="179"/>
      <c r="O393" s="179"/>
      <c r="P393" s="179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1"/>
      <c r="AL393" s="180"/>
      <c r="AM393" s="180"/>
      <c r="AN393" s="182"/>
      <c r="AO393" s="183"/>
      <c r="AP393" s="180"/>
      <c r="AQ393" s="180"/>
      <c r="AR393" s="184"/>
      <c r="AS393" s="180"/>
      <c r="AT393" s="180"/>
      <c r="AU393" s="180"/>
      <c r="AV393" s="181"/>
      <c r="AW393" s="180"/>
      <c r="AX393" s="180"/>
      <c r="AY393" s="180"/>
      <c r="AZ393" s="295"/>
      <c r="BA393" s="296"/>
      <c r="BC393" s="188"/>
    </row>
    <row r="394" spans="1:55" s="187" customFormat="1" x14ac:dyDescent="0.25">
      <c r="A394" s="90"/>
      <c r="B394" s="93"/>
      <c r="C394" s="90"/>
      <c r="D394" s="93"/>
      <c r="E394" s="90"/>
      <c r="F394" s="93"/>
      <c r="G394" s="93"/>
      <c r="H394" s="93"/>
      <c r="I394" s="179"/>
      <c r="J394" s="179"/>
      <c r="K394" s="93"/>
      <c r="L394" s="179"/>
      <c r="M394" s="179"/>
      <c r="N394" s="179"/>
      <c r="O394" s="179"/>
      <c r="P394" s="179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1"/>
      <c r="AL394" s="180"/>
      <c r="AM394" s="180"/>
      <c r="AN394" s="182"/>
      <c r="AO394" s="183"/>
      <c r="AP394" s="180"/>
      <c r="AQ394" s="180"/>
      <c r="AR394" s="184"/>
      <c r="AS394" s="180"/>
      <c r="AT394" s="180"/>
      <c r="AU394" s="180"/>
      <c r="AV394" s="181"/>
      <c r="AW394" s="180"/>
      <c r="AX394" s="180"/>
      <c r="AY394" s="180"/>
      <c r="AZ394" s="295"/>
      <c r="BA394" s="296"/>
      <c r="BC394" s="188"/>
    </row>
    <row r="395" spans="1:55" s="187" customFormat="1" x14ac:dyDescent="0.25">
      <c r="A395" s="90"/>
      <c r="B395" s="93"/>
      <c r="C395" s="90"/>
      <c r="D395" s="93"/>
      <c r="E395" s="90"/>
      <c r="F395" s="93"/>
      <c r="G395" s="93"/>
      <c r="H395" s="93"/>
      <c r="I395" s="179"/>
      <c r="J395" s="179"/>
      <c r="K395" s="93"/>
      <c r="L395" s="179"/>
      <c r="M395" s="179"/>
      <c r="N395" s="179"/>
      <c r="O395" s="179"/>
      <c r="P395" s="179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1"/>
      <c r="AL395" s="180"/>
      <c r="AM395" s="180"/>
      <c r="AN395" s="182"/>
      <c r="AO395" s="183"/>
      <c r="AP395" s="180"/>
      <c r="AQ395" s="180"/>
      <c r="AR395" s="184"/>
      <c r="AS395" s="180"/>
      <c r="AT395" s="180"/>
      <c r="AU395" s="180"/>
      <c r="AV395" s="181"/>
      <c r="AW395" s="180"/>
      <c r="AX395" s="180"/>
      <c r="AY395" s="180"/>
      <c r="AZ395" s="295"/>
      <c r="BA395" s="296"/>
      <c r="BC395" s="188"/>
    </row>
    <row r="396" spans="1:55" s="187" customFormat="1" x14ac:dyDescent="0.25">
      <c r="A396" s="90"/>
      <c r="B396" s="93"/>
      <c r="C396" s="90"/>
      <c r="D396" s="93"/>
      <c r="E396" s="90"/>
      <c r="F396" s="93"/>
      <c r="G396" s="93"/>
      <c r="H396" s="93"/>
      <c r="I396" s="179"/>
      <c r="J396" s="179"/>
      <c r="K396" s="93"/>
      <c r="L396" s="179"/>
      <c r="M396" s="179"/>
      <c r="N396" s="179"/>
      <c r="O396" s="179"/>
      <c r="P396" s="179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1"/>
      <c r="AL396" s="180"/>
      <c r="AM396" s="180"/>
      <c r="AN396" s="182"/>
      <c r="AO396" s="183"/>
      <c r="AP396" s="180"/>
      <c r="AQ396" s="180"/>
      <c r="AR396" s="184"/>
      <c r="AS396" s="180"/>
      <c r="AT396" s="180"/>
      <c r="AU396" s="180"/>
      <c r="AV396" s="181"/>
      <c r="AW396" s="180"/>
      <c r="AX396" s="180"/>
      <c r="AY396" s="180"/>
      <c r="AZ396" s="295"/>
      <c r="BA396" s="296"/>
      <c r="BC396" s="188"/>
    </row>
    <row r="397" spans="1:55" s="187" customFormat="1" x14ac:dyDescent="0.25">
      <c r="A397" s="90"/>
      <c r="B397" s="93"/>
      <c r="C397" s="90"/>
      <c r="D397" s="93"/>
      <c r="E397" s="90"/>
      <c r="F397" s="93"/>
      <c r="G397" s="93"/>
      <c r="H397" s="93"/>
      <c r="I397" s="179"/>
      <c r="J397" s="179"/>
      <c r="K397" s="93"/>
      <c r="L397" s="179"/>
      <c r="M397" s="179"/>
      <c r="N397" s="179"/>
      <c r="O397" s="179"/>
      <c r="P397" s="179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1"/>
      <c r="AL397" s="180"/>
      <c r="AM397" s="180"/>
      <c r="AN397" s="182"/>
      <c r="AO397" s="183"/>
      <c r="AP397" s="180"/>
      <c r="AQ397" s="180"/>
      <c r="AR397" s="184"/>
      <c r="AS397" s="180"/>
      <c r="AT397" s="180"/>
      <c r="AU397" s="180"/>
      <c r="AV397" s="181"/>
      <c r="AW397" s="180"/>
      <c r="AX397" s="180"/>
      <c r="AY397" s="180"/>
      <c r="AZ397" s="295"/>
      <c r="BA397" s="296"/>
      <c r="BC397" s="188"/>
    </row>
    <row r="398" spans="1:55" s="187" customFormat="1" x14ac:dyDescent="0.25">
      <c r="A398" s="90"/>
      <c r="B398" s="93"/>
      <c r="C398" s="90"/>
      <c r="D398" s="93"/>
      <c r="E398" s="90"/>
      <c r="F398" s="93"/>
      <c r="G398" s="93"/>
      <c r="H398" s="93"/>
      <c r="I398" s="179"/>
      <c r="J398" s="179"/>
      <c r="K398" s="93"/>
      <c r="L398" s="179"/>
      <c r="M398" s="179"/>
      <c r="N398" s="179"/>
      <c r="O398" s="179"/>
      <c r="P398" s="179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1"/>
      <c r="AL398" s="180"/>
      <c r="AM398" s="180"/>
      <c r="AN398" s="182"/>
      <c r="AO398" s="183"/>
      <c r="AP398" s="180"/>
      <c r="AQ398" s="180"/>
      <c r="AR398" s="184"/>
      <c r="AS398" s="180"/>
      <c r="AT398" s="180"/>
      <c r="AU398" s="180"/>
      <c r="AV398" s="181"/>
      <c r="AW398" s="180"/>
      <c r="AX398" s="180"/>
      <c r="AY398" s="180"/>
      <c r="AZ398" s="295"/>
      <c r="BA398" s="296"/>
      <c r="BC398" s="188"/>
    </row>
    <row r="399" spans="1:55" s="187" customFormat="1" x14ac:dyDescent="0.25">
      <c r="A399" s="90"/>
      <c r="B399" s="93"/>
      <c r="C399" s="90"/>
      <c r="D399" s="93"/>
      <c r="E399" s="90"/>
      <c r="F399" s="93"/>
      <c r="G399" s="93"/>
      <c r="H399" s="93"/>
      <c r="I399" s="179"/>
      <c r="J399" s="179"/>
      <c r="K399" s="93"/>
      <c r="L399" s="179"/>
      <c r="M399" s="179"/>
      <c r="N399" s="179"/>
      <c r="O399" s="179"/>
      <c r="P399" s="179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1"/>
      <c r="AL399" s="180"/>
      <c r="AM399" s="180"/>
      <c r="AN399" s="182"/>
      <c r="AO399" s="183"/>
      <c r="AP399" s="180"/>
      <c r="AQ399" s="180"/>
      <c r="AR399" s="184"/>
      <c r="AS399" s="180"/>
      <c r="AT399" s="180"/>
      <c r="AU399" s="180"/>
      <c r="AV399" s="181"/>
      <c r="AW399" s="180"/>
      <c r="AX399" s="180"/>
      <c r="AY399" s="180"/>
      <c r="AZ399" s="295"/>
      <c r="BA399" s="296"/>
      <c r="BC399" s="188"/>
    </row>
    <row r="400" spans="1:55" s="187" customFormat="1" x14ac:dyDescent="0.25">
      <c r="A400" s="90"/>
      <c r="B400" s="93"/>
      <c r="C400" s="90"/>
      <c r="D400" s="93"/>
      <c r="E400" s="90"/>
      <c r="F400" s="93"/>
      <c r="G400" s="93"/>
      <c r="H400" s="93"/>
      <c r="I400" s="179"/>
      <c r="J400" s="179"/>
      <c r="K400" s="93"/>
      <c r="L400" s="179"/>
      <c r="M400" s="179"/>
      <c r="N400" s="179"/>
      <c r="O400" s="179"/>
      <c r="P400" s="179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1"/>
      <c r="AL400" s="180"/>
      <c r="AM400" s="180"/>
      <c r="AN400" s="182"/>
      <c r="AO400" s="183"/>
      <c r="AP400" s="180"/>
      <c r="AQ400" s="180"/>
      <c r="AR400" s="184"/>
      <c r="AS400" s="180"/>
      <c r="AT400" s="180"/>
      <c r="AU400" s="180"/>
      <c r="AV400" s="181"/>
      <c r="AW400" s="180"/>
      <c r="AX400" s="180"/>
      <c r="AY400" s="180"/>
      <c r="AZ400" s="295"/>
      <c r="BA400" s="296"/>
      <c r="BC400" s="188"/>
    </row>
    <row r="401" spans="1:55" s="187" customFormat="1" x14ac:dyDescent="0.25">
      <c r="A401" s="90"/>
      <c r="B401" s="93"/>
      <c r="C401" s="90"/>
      <c r="D401" s="93"/>
      <c r="E401" s="90"/>
      <c r="F401" s="93"/>
      <c r="G401" s="93"/>
      <c r="H401" s="93"/>
      <c r="I401" s="179"/>
      <c r="J401" s="179"/>
      <c r="K401" s="93"/>
      <c r="L401" s="179"/>
      <c r="M401" s="179"/>
      <c r="N401" s="179"/>
      <c r="O401" s="179"/>
      <c r="P401" s="179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1"/>
      <c r="AL401" s="180"/>
      <c r="AM401" s="180"/>
      <c r="AN401" s="182"/>
      <c r="AO401" s="183"/>
      <c r="AP401" s="180"/>
      <c r="AQ401" s="180"/>
      <c r="AR401" s="184"/>
      <c r="AS401" s="180"/>
      <c r="AT401" s="180"/>
      <c r="AU401" s="180"/>
      <c r="AV401" s="181"/>
      <c r="AW401" s="180"/>
      <c r="AX401" s="180"/>
      <c r="AY401" s="180"/>
      <c r="AZ401" s="295"/>
      <c r="BA401" s="296"/>
      <c r="BC401" s="188"/>
    </row>
    <row r="402" spans="1:55" s="187" customFormat="1" x14ac:dyDescent="0.25">
      <c r="A402" s="90"/>
      <c r="B402" s="93"/>
      <c r="C402" s="90"/>
      <c r="D402" s="93"/>
      <c r="E402" s="90"/>
      <c r="F402" s="93"/>
      <c r="G402" s="93"/>
      <c r="H402" s="93"/>
      <c r="I402" s="179"/>
      <c r="J402" s="179"/>
      <c r="K402" s="93"/>
      <c r="L402" s="179"/>
      <c r="M402" s="179"/>
      <c r="N402" s="179"/>
      <c r="O402" s="179"/>
      <c r="P402" s="179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1"/>
      <c r="AL402" s="180"/>
      <c r="AM402" s="180"/>
      <c r="AN402" s="182"/>
      <c r="AO402" s="183"/>
      <c r="AP402" s="180"/>
      <c r="AQ402" s="180"/>
      <c r="AR402" s="184"/>
      <c r="AS402" s="180"/>
      <c r="AT402" s="180"/>
      <c r="AU402" s="180"/>
      <c r="AV402" s="181"/>
      <c r="AW402" s="180"/>
      <c r="AX402" s="180"/>
      <c r="AY402" s="180"/>
      <c r="AZ402" s="295"/>
      <c r="BA402" s="296"/>
      <c r="BC402" s="188"/>
    </row>
    <row r="403" spans="1:55" s="187" customFormat="1" x14ac:dyDescent="0.25">
      <c r="A403" s="90"/>
      <c r="B403" s="93"/>
      <c r="C403" s="90"/>
      <c r="D403" s="93"/>
      <c r="E403" s="90"/>
      <c r="F403" s="93"/>
      <c r="G403" s="93"/>
      <c r="H403" s="93"/>
      <c r="I403" s="179"/>
      <c r="J403" s="179"/>
      <c r="K403" s="93"/>
      <c r="L403" s="179"/>
      <c r="M403" s="179"/>
      <c r="N403" s="179"/>
      <c r="O403" s="179"/>
      <c r="P403" s="179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1"/>
      <c r="AL403" s="180"/>
      <c r="AM403" s="180"/>
      <c r="AN403" s="182"/>
      <c r="AO403" s="183"/>
      <c r="AP403" s="180"/>
      <c r="AQ403" s="180"/>
      <c r="AR403" s="184"/>
      <c r="AS403" s="180"/>
      <c r="AT403" s="180"/>
      <c r="AU403" s="180"/>
      <c r="AV403" s="181"/>
      <c r="AW403" s="180"/>
      <c r="AX403" s="180"/>
      <c r="AY403" s="180"/>
      <c r="AZ403" s="295"/>
      <c r="BA403" s="296"/>
      <c r="BC403" s="188"/>
    </row>
    <row r="404" spans="1:55" s="187" customFormat="1" x14ac:dyDescent="0.25">
      <c r="A404" s="90"/>
      <c r="B404" s="93"/>
      <c r="C404" s="90"/>
      <c r="D404" s="93"/>
      <c r="E404" s="90"/>
      <c r="F404" s="93"/>
      <c r="G404" s="93"/>
      <c r="H404" s="93"/>
      <c r="I404" s="179"/>
      <c r="J404" s="179"/>
      <c r="K404" s="93"/>
      <c r="L404" s="179"/>
      <c r="M404" s="179"/>
      <c r="N404" s="179"/>
      <c r="O404" s="179"/>
      <c r="P404" s="179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1"/>
      <c r="AL404" s="180"/>
      <c r="AM404" s="180"/>
      <c r="AN404" s="182"/>
      <c r="AO404" s="183"/>
      <c r="AP404" s="180"/>
      <c r="AQ404" s="180"/>
      <c r="AR404" s="184"/>
      <c r="AS404" s="180"/>
      <c r="AT404" s="180"/>
      <c r="AU404" s="180"/>
      <c r="AV404" s="181"/>
      <c r="AW404" s="180"/>
      <c r="AX404" s="180"/>
      <c r="AY404" s="180"/>
      <c r="AZ404" s="295"/>
      <c r="BA404" s="296"/>
      <c r="BC404" s="188"/>
    </row>
    <row r="405" spans="1:55" s="187" customFormat="1" x14ac:dyDescent="0.25">
      <c r="A405" s="90"/>
      <c r="B405" s="93"/>
      <c r="C405" s="90"/>
      <c r="D405" s="93"/>
      <c r="E405" s="90"/>
      <c r="F405" s="93"/>
      <c r="G405" s="93"/>
      <c r="H405" s="93"/>
      <c r="I405" s="179"/>
      <c r="J405" s="179"/>
      <c r="K405" s="93"/>
      <c r="L405" s="179"/>
      <c r="M405" s="179"/>
      <c r="N405" s="179"/>
      <c r="O405" s="179"/>
      <c r="P405" s="179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1"/>
      <c r="AL405" s="180"/>
      <c r="AM405" s="180"/>
      <c r="AN405" s="182"/>
      <c r="AO405" s="183"/>
      <c r="AP405" s="180"/>
      <c r="AQ405" s="180"/>
      <c r="AR405" s="184"/>
      <c r="AS405" s="180"/>
      <c r="AT405" s="180"/>
      <c r="AU405" s="180"/>
      <c r="AV405" s="181"/>
      <c r="AW405" s="180"/>
      <c r="AX405" s="180"/>
      <c r="AY405" s="180"/>
      <c r="AZ405" s="295"/>
      <c r="BA405" s="296"/>
      <c r="BC405" s="188"/>
    </row>
    <row r="406" spans="1:55" s="187" customFormat="1" x14ac:dyDescent="0.25">
      <c r="A406" s="90"/>
      <c r="B406" s="93"/>
      <c r="C406" s="90"/>
      <c r="D406" s="93"/>
      <c r="E406" s="90"/>
      <c r="F406" s="93"/>
      <c r="G406" s="93"/>
      <c r="H406" s="93"/>
      <c r="I406" s="179"/>
      <c r="J406" s="179"/>
      <c r="K406" s="93"/>
      <c r="L406" s="179"/>
      <c r="M406" s="179"/>
      <c r="N406" s="179"/>
      <c r="O406" s="179"/>
      <c r="P406" s="179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1"/>
      <c r="AL406" s="180"/>
      <c r="AM406" s="180"/>
      <c r="AN406" s="182"/>
      <c r="AO406" s="183"/>
      <c r="AP406" s="180"/>
      <c r="AQ406" s="180"/>
      <c r="AR406" s="184"/>
      <c r="AS406" s="180"/>
      <c r="AT406" s="180"/>
      <c r="AU406" s="180"/>
      <c r="AV406" s="181"/>
      <c r="AW406" s="180"/>
      <c r="AX406" s="180"/>
      <c r="AY406" s="180"/>
      <c r="AZ406" s="295"/>
      <c r="BA406" s="296"/>
      <c r="BC406" s="188"/>
    </row>
    <row r="407" spans="1:55" s="187" customFormat="1" x14ac:dyDescent="0.25">
      <c r="A407" s="90"/>
      <c r="B407" s="93"/>
      <c r="C407" s="90"/>
      <c r="D407" s="93"/>
      <c r="E407" s="90"/>
      <c r="F407" s="93"/>
      <c r="G407" s="93"/>
      <c r="H407" s="93"/>
      <c r="I407" s="179"/>
      <c r="J407" s="179"/>
      <c r="K407" s="93"/>
      <c r="L407" s="179"/>
      <c r="M407" s="179"/>
      <c r="N407" s="179"/>
      <c r="O407" s="179"/>
      <c r="P407" s="179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1"/>
      <c r="AL407" s="180"/>
      <c r="AM407" s="180"/>
      <c r="AN407" s="182"/>
      <c r="AO407" s="183"/>
      <c r="AP407" s="180"/>
      <c r="AQ407" s="180"/>
      <c r="AR407" s="184"/>
      <c r="AS407" s="180"/>
      <c r="AT407" s="180"/>
      <c r="AU407" s="180"/>
      <c r="AV407" s="181"/>
      <c r="AW407" s="180"/>
      <c r="AX407" s="180"/>
      <c r="AY407" s="180"/>
      <c r="AZ407" s="295"/>
      <c r="BA407" s="296"/>
      <c r="BC407" s="188"/>
    </row>
    <row r="408" spans="1:55" s="187" customFormat="1" x14ac:dyDescent="0.25">
      <c r="A408" s="90"/>
      <c r="B408" s="93"/>
      <c r="C408" s="90"/>
      <c r="D408" s="93"/>
      <c r="E408" s="90"/>
      <c r="F408" s="93"/>
      <c r="G408" s="93"/>
      <c r="H408" s="93"/>
      <c r="I408" s="179"/>
      <c r="J408" s="179"/>
      <c r="K408" s="93"/>
      <c r="L408" s="179"/>
      <c r="M408" s="179"/>
      <c r="N408" s="179"/>
      <c r="O408" s="179"/>
      <c r="P408" s="179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1"/>
      <c r="AL408" s="180"/>
      <c r="AM408" s="180"/>
      <c r="AN408" s="182"/>
      <c r="AO408" s="183"/>
      <c r="AP408" s="180"/>
      <c r="AQ408" s="180"/>
      <c r="AR408" s="184"/>
      <c r="AS408" s="180"/>
      <c r="AT408" s="180"/>
      <c r="AU408" s="180"/>
      <c r="AV408" s="181"/>
      <c r="AW408" s="180"/>
      <c r="AX408" s="180"/>
      <c r="AY408" s="180"/>
      <c r="AZ408" s="295"/>
      <c r="BA408" s="296"/>
      <c r="BC408" s="188"/>
    </row>
    <row r="409" spans="1:55" s="187" customFormat="1" x14ac:dyDescent="0.25">
      <c r="A409" s="90"/>
      <c r="B409" s="93"/>
      <c r="C409" s="90"/>
      <c r="D409" s="93"/>
      <c r="E409" s="90"/>
      <c r="F409" s="93"/>
      <c r="G409" s="93"/>
      <c r="H409" s="93"/>
      <c r="I409" s="179"/>
      <c r="J409" s="179"/>
      <c r="K409" s="93"/>
      <c r="L409" s="179"/>
      <c r="M409" s="179"/>
      <c r="N409" s="179"/>
      <c r="O409" s="179"/>
      <c r="P409" s="179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1"/>
      <c r="AL409" s="180"/>
      <c r="AM409" s="180"/>
      <c r="AN409" s="182"/>
      <c r="AO409" s="183"/>
      <c r="AP409" s="180"/>
      <c r="AQ409" s="180"/>
      <c r="AR409" s="184"/>
      <c r="AS409" s="180"/>
      <c r="AT409" s="180"/>
      <c r="AU409" s="180"/>
      <c r="AV409" s="181"/>
      <c r="AW409" s="180"/>
      <c r="AX409" s="180"/>
      <c r="AY409" s="180"/>
      <c r="AZ409" s="295"/>
      <c r="BA409" s="296"/>
      <c r="BC409" s="188"/>
    </row>
    <row r="410" spans="1:55" s="187" customFormat="1" x14ac:dyDescent="0.25">
      <c r="A410" s="90"/>
      <c r="B410" s="93"/>
      <c r="C410" s="90"/>
      <c r="D410" s="93"/>
      <c r="E410" s="90"/>
      <c r="F410" s="93"/>
      <c r="G410" s="93"/>
      <c r="H410" s="93"/>
      <c r="I410" s="179"/>
      <c r="J410" s="179"/>
      <c r="K410" s="93"/>
      <c r="L410" s="179"/>
      <c r="M410" s="179"/>
      <c r="N410" s="179"/>
      <c r="O410" s="179"/>
      <c r="P410" s="179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1"/>
      <c r="AL410" s="180"/>
      <c r="AM410" s="180"/>
      <c r="AN410" s="182"/>
      <c r="AO410" s="183"/>
      <c r="AP410" s="180"/>
      <c r="AQ410" s="180"/>
      <c r="AR410" s="184"/>
      <c r="AS410" s="180"/>
      <c r="AT410" s="180"/>
      <c r="AU410" s="180"/>
      <c r="AV410" s="181"/>
      <c r="AW410" s="180"/>
      <c r="AX410" s="180"/>
      <c r="AY410" s="180"/>
      <c r="AZ410" s="295"/>
      <c r="BA410" s="296"/>
      <c r="BC410" s="188"/>
    </row>
    <row r="411" spans="1:55" s="187" customFormat="1" x14ac:dyDescent="0.25">
      <c r="A411" s="90"/>
      <c r="B411" s="93"/>
      <c r="C411" s="90"/>
      <c r="D411" s="93"/>
      <c r="E411" s="90"/>
      <c r="F411" s="93"/>
      <c r="G411" s="93"/>
      <c r="H411" s="93"/>
      <c r="I411" s="179"/>
      <c r="J411" s="179"/>
      <c r="K411" s="93"/>
      <c r="L411" s="179"/>
      <c r="M411" s="179"/>
      <c r="N411" s="179"/>
      <c r="O411" s="179"/>
      <c r="P411" s="179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1"/>
      <c r="AL411" s="180"/>
      <c r="AM411" s="180"/>
      <c r="AN411" s="182"/>
      <c r="AO411" s="183"/>
      <c r="AP411" s="180"/>
      <c r="AQ411" s="180"/>
      <c r="AR411" s="184"/>
      <c r="AS411" s="180"/>
      <c r="AT411" s="180"/>
      <c r="AU411" s="180"/>
      <c r="AV411" s="181"/>
      <c r="AW411" s="180"/>
      <c r="AX411" s="180"/>
      <c r="AY411" s="180"/>
      <c r="AZ411" s="295"/>
      <c r="BA411" s="296"/>
      <c r="BC411" s="188"/>
    </row>
    <row r="412" spans="1:55" s="187" customFormat="1" x14ac:dyDescent="0.25">
      <c r="A412" s="90"/>
      <c r="B412" s="93"/>
      <c r="C412" s="90"/>
      <c r="D412" s="93"/>
      <c r="E412" s="90"/>
      <c r="F412" s="93"/>
      <c r="G412" s="93"/>
      <c r="H412" s="93"/>
      <c r="I412" s="179"/>
      <c r="J412" s="179"/>
      <c r="K412" s="93"/>
      <c r="L412" s="179"/>
      <c r="M412" s="179"/>
      <c r="N412" s="179"/>
      <c r="O412" s="179"/>
      <c r="P412" s="179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1"/>
      <c r="AL412" s="180"/>
      <c r="AM412" s="180"/>
      <c r="AN412" s="182"/>
      <c r="AO412" s="183"/>
      <c r="AP412" s="180"/>
      <c r="AQ412" s="180"/>
      <c r="AR412" s="184"/>
      <c r="AS412" s="180"/>
      <c r="AT412" s="180"/>
      <c r="AU412" s="180"/>
      <c r="AV412" s="181"/>
      <c r="AW412" s="180"/>
      <c r="AX412" s="180"/>
      <c r="AY412" s="180"/>
      <c r="AZ412" s="295"/>
      <c r="BA412" s="296"/>
      <c r="BC412" s="188"/>
    </row>
    <row r="413" spans="1:55" s="187" customFormat="1" x14ac:dyDescent="0.25">
      <c r="A413" s="90"/>
      <c r="B413" s="93"/>
      <c r="C413" s="90"/>
      <c r="D413" s="93"/>
      <c r="E413" s="90"/>
      <c r="F413" s="93"/>
      <c r="G413" s="93"/>
      <c r="H413" s="93"/>
      <c r="I413" s="179"/>
      <c r="J413" s="179"/>
      <c r="K413" s="93"/>
      <c r="L413" s="179"/>
      <c r="M413" s="179"/>
      <c r="N413" s="179"/>
      <c r="O413" s="179"/>
      <c r="P413" s="179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1"/>
      <c r="AL413" s="180"/>
      <c r="AM413" s="180"/>
      <c r="AN413" s="182"/>
      <c r="AO413" s="183"/>
      <c r="AP413" s="180"/>
      <c r="AQ413" s="180"/>
      <c r="AR413" s="184"/>
      <c r="AS413" s="180"/>
      <c r="AT413" s="180"/>
      <c r="AU413" s="180"/>
      <c r="AV413" s="181"/>
      <c r="AW413" s="180"/>
      <c r="AX413" s="180"/>
      <c r="AY413" s="180"/>
      <c r="AZ413" s="295"/>
      <c r="BA413" s="296"/>
      <c r="BC413" s="188"/>
    </row>
    <row r="414" spans="1:55" s="187" customFormat="1" x14ac:dyDescent="0.25">
      <c r="A414" s="90"/>
      <c r="B414" s="93"/>
      <c r="C414" s="90"/>
      <c r="D414" s="93"/>
      <c r="E414" s="90"/>
      <c r="F414" s="93"/>
      <c r="G414" s="93"/>
      <c r="H414" s="93"/>
      <c r="I414" s="179"/>
      <c r="J414" s="179"/>
      <c r="K414" s="93"/>
      <c r="L414" s="179"/>
      <c r="M414" s="179"/>
      <c r="N414" s="179"/>
      <c r="O414" s="179"/>
      <c r="P414" s="179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1"/>
      <c r="AL414" s="180"/>
      <c r="AM414" s="180"/>
      <c r="AN414" s="182"/>
      <c r="AO414" s="183"/>
      <c r="AP414" s="180"/>
      <c r="AQ414" s="180"/>
      <c r="AR414" s="184"/>
      <c r="AS414" s="180"/>
      <c r="AT414" s="180"/>
      <c r="AU414" s="180"/>
      <c r="AV414" s="181"/>
      <c r="AW414" s="180"/>
      <c r="AX414" s="180"/>
      <c r="AY414" s="180"/>
      <c r="AZ414" s="295"/>
      <c r="BA414" s="296"/>
      <c r="BC414" s="188"/>
    </row>
    <row r="415" spans="1:55" s="187" customFormat="1" x14ac:dyDescent="0.25">
      <c r="A415" s="90"/>
      <c r="B415" s="93"/>
      <c r="C415" s="90"/>
      <c r="D415" s="93"/>
      <c r="E415" s="90"/>
      <c r="F415" s="93"/>
      <c r="G415" s="93"/>
      <c r="H415" s="93"/>
      <c r="I415" s="179"/>
      <c r="J415" s="179"/>
      <c r="K415" s="93"/>
      <c r="L415" s="179"/>
      <c r="M415" s="179"/>
      <c r="N415" s="179"/>
      <c r="O415" s="179"/>
      <c r="P415" s="179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1"/>
      <c r="AL415" s="180"/>
      <c r="AM415" s="180"/>
      <c r="AN415" s="182"/>
      <c r="AO415" s="183"/>
      <c r="AP415" s="180"/>
      <c r="AQ415" s="180"/>
      <c r="AR415" s="184"/>
      <c r="AS415" s="180"/>
      <c r="AT415" s="180"/>
      <c r="AU415" s="180"/>
      <c r="AV415" s="181"/>
      <c r="AW415" s="180"/>
      <c r="AX415" s="180"/>
      <c r="AY415" s="180"/>
      <c r="AZ415" s="295"/>
      <c r="BA415" s="296"/>
      <c r="BC415" s="188"/>
    </row>
    <row r="416" spans="1:55" s="187" customFormat="1" x14ac:dyDescent="0.25">
      <c r="A416" s="90"/>
      <c r="B416" s="93"/>
      <c r="C416" s="90"/>
      <c r="D416" s="93"/>
      <c r="E416" s="90"/>
      <c r="F416" s="93"/>
      <c r="G416" s="93"/>
      <c r="H416" s="93"/>
      <c r="I416" s="179"/>
      <c r="J416" s="179"/>
      <c r="K416" s="93"/>
      <c r="L416" s="179"/>
      <c r="M416" s="179"/>
      <c r="N416" s="179"/>
      <c r="O416" s="179"/>
      <c r="P416" s="179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1"/>
      <c r="AL416" s="180"/>
      <c r="AM416" s="180"/>
      <c r="AN416" s="182"/>
      <c r="AO416" s="183"/>
      <c r="AP416" s="180"/>
      <c r="AQ416" s="180"/>
      <c r="AR416" s="184"/>
      <c r="AS416" s="180"/>
      <c r="AT416" s="180"/>
      <c r="AU416" s="180"/>
      <c r="AV416" s="181"/>
      <c r="AW416" s="180"/>
      <c r="AX416" s="180"/>
      <c r="AY416" s="180"/>
      <c r="AZ416" s="295"/>
      <c r="BA416" s="296"/>
      <c r="BC416" s="188"/>
    </row>
    <row r="417" spans="1:55" s="187" customFormat="1" x14ac:dyDescent="0.25">
      <c r="A417" s="90"/>
      <c r="B417" s="93"/>
      <c r="C417" s="90"/>
      <c r="D417" s="93"/>
      <c r="E417" s="90"/>
      <c r="F417" s="93"/>
      <c r="G417" s="93"/>
      <c r="H417" s="93"/>
      <c r="I417" s="179"/>
      <c r="J417" s="179"/>
      <c r="K417" s="93"/>
      <c r="L417" s="179"/>
      <c r="M417" s="179"/>
      <c r="N417" s="179"/>
      <c r="O417" s="179"/>
      <c r="P417" s="179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1"/>
      <c r="AL417" s="180"/>
      <c r="AM417" s="180"/>
      <c r="AN417" s="182"/>
      <c r="AO417" s="183"/>
      <c r="AP417" s="180"/>
      <c r="AQ417" s="180"/>
      <c r="AR417" s="184"/>
      <c r="AS417" s="180"/>
      <c r="AT417" s="180"/>
      <c r="AU417" s="180"/>
      <c r="AV417" s="181"/>
      <c r="AW417" s="180"/>
      <c r="AX417" s="180"/>
      <c r="AY417" s="180"/>
      <c r="AZ417" s="295"/>
      <c r="BA417" s="296"/>
      <c r="BC417" s="188"/>
    </row>
    <row r="418" spans="1:55" s="187" customFormat="1" x14ac:dyDescent="0.25">
      <c r="A418" s="90"/>
      <c r="B418" s="93"/>
      <c r="C418" s="90"/>
      <c r="D418" s="93"/>
      <c r="E418" s="90"/>
      <c r="F418" s="93"/>
      <c r="G418" s="93"/>
      <c r="H418" s="93"/>
      <c r="I418" s="179"/>
      <c r="J418" s="179"/>
      <c r="K418" s="93"/>
      <c r="L418" s="179"/>
      <c r="M418" s="179"/>
      <c r="N418" s="179"/>
      <c r="O418" s="179"/>
      <c r="P418" s="179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1"/>
      <c r="AL418" s="180"/>
      <c r="AM418" s="180"/>
      <c r="AN418" s="182"/>
      <c r="AO418" s="183"/>
      <c r="AP418" s="180"/>
      <c r="AQ418" s="180"/>
      <c r="AR418" s="184"/>
      <c r="AS418" s="180"/>
      <c r="AT418" s="180"/>
      <c r="AU418" s="180"/>
      <c r="AV418" s="181"/>
      <c r="AW418" s="180"/>
      <c r="AX418" s="180"/>
      <c r="AY418" s="180"/>
      <c r="AZ418" s="295"/>
      <c r="BA418" s="296"/>
      <c r="BC418" s="188"/>
    </row>
    <row r="419" spans="1:55" s="187" customFormat="1" x14ac:dyDescent="0.25">
      <c r="A419" s="90"/>
      <c r="B419" s="93"/>
      <c r="C419" s="90"/>
      <c r="D419" s="93"/>
      <c r="E419" s="90"/>
      <c r="F419" s="93"/>
      <c r="G419" s="93"/>
      <c r="H419" s="93"/>
      <c r="I419" s="179"/>
      <c r="J419" s="179"/>
      <c r="K419" s="93"/>
      <c r="L419" s="179"/>
      <c r="M419" s="179"/>
      <c r="N419" s="179"/>
      <c r="O419" s="179"/>
      <c r="P419" s="179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1"/>
      <c r="AL419" s="180"/>
      <c r="AM419" s="180"/>
      <c r="AN419" s="182"/>
      <c r="AO419" s="183"/>
      <c r="AP419" s="180"/>
      <c r="AQ419" s="180"/>
      <c r="AR419" s="184"/>
      <c r="AS419" s="180"/>
      <c r="AT419" s="180"/>
      <c r="AU419" s="180"/>
      <c r="AV419" s="181"/>
      <c r="AW419" s="180"/>
      <c r="AX419" s="180"/>
      <c r="AY419" s="180"/>
      <c r="AZ419" s="295"/>
      <c r="BA419" s="296"/>
      <c r="BC419" s="188"/>
    </row>
    <row r="420" spans="1:55" s="187" customFormat="1" x14ac:dyDescent="0.25">
      <c r="A420" s="90"/>
      <c r="B420" s="93"/>
      <c r="C420" s="90"/>
      <c r="D420" s="93"/>
      <c r="E420" s="90"/>
      <c r="F420" s="93"/>
      <c r="G420" s="93"/>
      <c r="H420" s="93"/>
      <c r="I420" s="179"/>
      <c r="J420" s="179"/>
      <c r="K420" s="93"/>
      <c r="L420" s="179"/>
      <c r="M420" s="179"/>
      <c r="N420" s="179"/>
      <c r="O420" s="179"/>
      <c r="P420" s="179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1"/>
      <c r="AL420" s="180"/>
      <c r="AM420" s="180"/>
      <c r="AN420" s="182"/>
      <c r="AO420" s="183"/>
      <c r="AP420" s="180"/>
      <c r="AQ420" s="180"/>
      <c r="AR420" s="184"/>
      <c r="AS420" s="180"/>
      <c r="AT420" s="180"/>
      <c r="AU420" s="180"/>
      <c r="AV420" s="181"/>
      <c r="AW420" s="180"/>
      <c r="AX420" s="180"/>
      <c r="AY420" s="180"/>
      <c r="AZ420" s="295"/>
      <c r="BA420" s="296"/>
      <c r="BC420" s="188"/>
    </row>
    <row r="421" spans="1:55" s="187" customFormat="1" x14ac:dyDescent="0.25">
      <c r="A421" s="90"/>
      <c r="B421" s="93"/>
      <c r="C421" s="90"/>
      <c r="D421" s="93"/>
      <c r="E421" s="90"/>
      <c r="F421" s="93"/>
      <c r="G421" s="93"/>
      <c r="H421" s="93"/>
      <c r="I421" s="179"/>
      <c r="J421" s="179"/>
      <c r="K421" s="93"/>
      <c r="L421" s="179"/>
      <c r="M421" s="179"/>
      <c r="N421" s="179"/>
      <c r="O421" s="179"/>
      <c r="P421" s="179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1"/>
      <c r="AL421" s="180"/>
      <c r="AM421" s="180"/>
      <c r="AN421" s="182"/>
      <c r="AO421" s="183"/>
      <c r="AP421" s="180"/>
      <c r="AQ421" s="180"/>
      <c r="AR421" s="184"/>
      <c r="AS421" s="180"/>
      <c r="AT421" s="180"/>
      <c r="AU421" s="180"/>
      <c r="AV421" s="181"/>
      <c r="AW421" s="180"/>
      <c r="AX421" s="180"/>
      <c r="AY421" s="180"/>
      <c r="AZ421" s="295"/>
      <c r="BA421" s="296"/>
      <c r="BC421" s="188"/>
    </row>
    <row r="422" spans="1:55" s="187" customFormat="1" x14ac:dyDescent="0.25">
      <c r="A422" s="90"/>
      <c r="B422" s="93"/>
      <c r="C422" s="90"/>
      <c r="D422" s="93"/>
      <c r="E422" s="90"/>
      <c r="F422" s="93"/>
      <c r="G422" s="93"/>
      <c r="H422" s="93"/>
      <c r="I422" s="179"/>
      <c r="J422" s="179"/>
      <c r="K422" s="93"/>
      <c r="L422" s="179"/>
      <c r="M422" s="179"/>
      <c r="N422" s="179"/>
      <c r="O422" s="179"/>
      <c r="P422" s="179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1"/>
      <c r="AL422" s="180"/>
      <c r="AM422" s="180"/>
      <c r="AN422" s="182"/>
      <c r="AO422" s="183"/>
      <c r="AP422" s="180"/>
      <c r="AQ422" s="180"/>
      <c r="AR422" s="184"/>
      <c r="AS422" s="180"/>
      <c r="AT422" s="180"/>
      <c r="AU422" s="180"/>
      <c r="AV422" s="181"/>
      <c r="AW422" s="180"/>
      <c r="AX422" s="180"/>
      <c r="AY422" s="180"/>
      <c r="AZ422" s="295"/>
      <c r="BA422" s="296"/>
      <c r="BC422" s="188"/>
    </row>
    <row r="423" spans="1:55" s="187" customFormat="1" x14ac:dyDescent="0.25">
      <c r="A423" s="90"/>
      <c r="B423" s="93"/>
      <c r="C423" s="90"/>
      <c r="D423" s="93"/>
      <c r="E423" s="90"/>
      <c r="F423" s="93"/>
      <c r="G423" s="93"/>
      <c r="H423" s="93"/>
      <c r="I423" s="179"/>
      <c r="J423" s="179"/>
      <c r="K423" s="93"/>
      <c r="L423" s="179"/>
      <c r="M423" s="179"/>
      <c r="N423" s="179"/>
      <c r="O423" s="179"/>
      <c r="P423" s="179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1"/>
      <c r="AL423" s="180"/>
      <c r="AM423" s="180"/>
      <c r="AN423" s="182"/>
      <c r="AO423" s="183"/>
      <c r="AP423" s="180"/>
      <c r="AQ423" s="180"/>
      <c r="AR423" s="184"/>
      <c r="AS423" s="180"/>
      <c r="AT423" s="180"/>
      <c r="AU423" s="180"/>
      <c r="AV423" s="181"/>
      <c r="AW423" s="180"/>
      <c r="AX423" s="180"/>
      <c r="AY423" s="180"/>
      <c r="AZ423" s="295"/>
      <c r="BA423" s="296"/>
      <c r="BC423" s="188"/>
    </row>
    <row r="424" spans="1:55" s="187" customFormat="1" x14ac:dyDescent="0.25">
      <c r="A424" s="90"/>
      <c r="B424" s="93"/>
      <c r="C424" s="90"/>
      <c r="D424" s="93"/>
      <c r="E424" s="90"/>
      <c r="F424" s="93"/>
      <c r="G424" s="93"/>
      <c r="H424" s="93"/>
      <c r="I424" s="179"/>
      <c r="J424" s="179"/>
      <c r="K424" s="93"/>
      <c r="L424" s="179"/>
      <c r="M424" s="179"/>
      <c r="N424" s="179"/>
      <c r="O424" s="179"/>
      <c r="P424" s="179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1"/>
      <c r="AL424" s="180"/>
      <c r="AM424" s="180"/>
      <c r="AN424" s="182"/>
      <c r="AO424" s="183"/>
      <c r="AP424" s="180"/>
      <c r="AQ424" s="180"/>
      <c r="AR424" s="184"/>
      <c r="AS424" s="180"/>
      <c r="AT424" s="180"/>
      <c r="AU424" s="180"/>
      <c r="AV424" s="181"/>
      <c r="AW424" s="180"/>
      <c r="AX424" s="180"/>
      <c r="AY424" s="180"/>
      <c r="AZ424" s="295"/>
      <c r="BA424" s="296"/>
      <c r="BC424" s="188"/>
    </row>
    <row r="425" spans="1:55" s="187" customFormat="1" x14ac:dyDescent="0.25">
      <c r="A425" s="90"/>
      <c r="B425" s="93"/>
      <c r="C425" s="90"/>
      <c r="D425" s="93"/>
      <c r="E425" s="90"/>
      <c r="F425" s="93"/>
      <c r="G425" s="93"/>
      <c r="H425" s="93"/>
      <c r="I425" s="179"/>
      <c r="J425" s="179"/>
      <c r="K425" s="93"/>
      <c r="L425" s="179"/>
      <c r="M425" s="179"/>
      <c r="N425" s="179"/>
      <c r="O425" s="179"/>
      <c r="P425" s="179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1"/>
      <c r="AL425" s="180"/>
      <c r="AM425" s="180"/>
      <c r="AN425" s="182"/>
      <c r="AO425" s="183"/>
      <c r="AP425" s="180"/>
      <c r="AQ425" s="180"/>
      <c r="AR425" s="184"/>
      <c r="AS425" s="180"/>
      <c r="AT425" s="180"/>
      <c r="AU425" s="180"/>
      <c r="AV425" s="181"/>
      <c r="AW425" s="180"/>
      <c r="AX425" s="180"/>
      <c r="AY425" s="180"/>
      <c r="AZ425" s="295"/>
      <c r="BA425" s="296"/>
      <c r="BC425" s="188"/>
    </row>
    <row r="426" spans="1:55" s="187" customFormat="1" x14ac:dyDescent="0.25">
      <c r="A426" s="90"/>
      <c r="B426" s="93"/>
      <c r="C426" s="90"/>
      <c r="D426" s="93"/>
      <c r="E426" s="90"/>
      <c r="F426" s="93"/>
      <c r="G426" s="93"/>
      <c r="H426" s="93"/>
      <c r="I426" s="179"/>
      <c r="J426" s="179"/>
      <c r="K426" s="93"/>
      <c r="L426" s="179"/>
      <c r="M426" s="179"/>
      <c r="N426" s="179"/>
      <c r="O426" s="179"/>
      <c r="P426" s="179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1"/>
      <c r="AL426" s="180"/>
      <c r="AM426" s="180"/>
      <c r="AN426" s="182"/>
      <c r="AO426" s="183"/>
      <c r="AP426" s="180"/>
      <c r="AQ426" s="180"/>
      <c r="AR426" s="184"/>
      <c r="AS426" s="180"/>
      <c r="AT426" s="180"/>
      <c r="AU426" s="180"/>
      <c r="AV426" s="181"/>
      <c r="AW426" s="180"/>
      <c r="AX426" s="180"/>
      <c r="AY426" s="180"/>
      <c r="AZ426" s="295"/>
      <c r="BA426" s="296"/>
      <c r="BC426" s="188"/>
    </row>
    <row r="427" spans="1:55" s="187" customFormat="1" x14ac:dyDescent="0.25">
      <c r="A427" s="90"/>
      <c r="B427" s="93"/>
      <c r="C427" s="90"/>
      <c r="D427" s="93"/>
      <c r="E427" s="90"/>
      <c r="F427" s="93"/>
      <c r="G427" s="93"/>
      <c r="H427" s="93"/>
      <c r="I427" s="179"/>
      <c r="J427" s="179"/>
      <c r="K427" s="93"/>
      <c r="L427" s="179"/>
      <c r="M427" s="179"/>
      <c r="N427" s="179"/>
      <c r="O427" s="179"/>
      <c r="P427" s="179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1"/>
      <c r="AL427" s="180"/>
      <c r="AM427" s="180"/>
      <c r="AN427" s="182"/>
      <c r="AO427" s="183"/>
      <c r="AP427" s="180"/>
      <c r="AQ427" s="180"/>
      <c r="AR427" s="184"/>
      <c r="AS427" s="180"/>
      <c r="AT427" s="180"/>
      <c r="AU427" s="180"/>
      <c r="AV427" s="181"/>
      <c r="AW427" s="180"/>
      <c r="AX427" s="180"/>
      <c r="AY427" s="180"/>
      <c r="AZ427" s="295"/>
      <c r="BA427" s="296"/>
      <c r="BC427" s="188"/>
    </row>
    <row r="428" spans="1:55" s="187" customFormat="1" x14ac:dyDescent="0.25">
      <c r="A428" s="90"/>
      <c r="B428" s="93"/>
      <c r="C428" s="90"/>
      <c r="D428" s="93"/>
      <c r="E428" s="90"/>
      <c r="F428" s="93"/>
      <c r="G428" s="93"/>
      <c r="H428" s="93"/>
      <c r="I428" s="179"/>
      <c r="J428" s="179"/>
      <c r="K428" s="93"/>
      <c r="L428" s="179"/>
      <c r="M428" s="179"/>
      <c r="N428" s="179"/>
      <c r="O428" s="179"/>
      <c r="P428" s="179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1"/>
      <c r="AL428" s="180"/>
      <c r="AM428" s="180"/>
      <c r="AN428" s="182"/>
      <c r="AO428" s="183"/>
      <c r="AP428" s="180"/>
      <c r="AQ428" s="180"/>
      <c r="AR428" s="184"/>
      <c r="AS428" s="180"/>
      <c r="AT428" s="180"/>
      <c r="AU428" s="180"/>
      <c r="AV428" s="181"/>
      <c r="AW428" s="180"/>
      <c r="AX428" s="180"/>
      <c r="AY428" s="180"/>
      <c r="AZ428" s="295"/>
      <c r="BA428" s="296"/>
      <c r="BC428" s="188"/>
    </row>
    <row r="429" spans="1:55" s="187" customFormat="1" x14ac:dyDescent="0.25">
      <c r="A429" s="90"/>
      <c r="B429" s="93"/>
      <c r="C429" s="90"/>
      <c r="D429" s="93"/>
      <c r="E429" s="90"/>
      <c r="F429" s="93"/>
      <c r="G429" s="93"/>
      <c r="H429" s="93"/>
      <c r="I429" s="179"/>
      <c r="J429" s="179"/>
      <c r="K429" s="93"/>
      <c r="L429" s="179"/>
      <c r="M429" s="179"/>
      <c r="N429" s="179"/>
      <c r="O429" s="179"/>
      <c r="P429" s="179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1"/>
      <c r="AL429" s="180"/>
      <c r="AM429" s="180"/>
      <c r="AN429" s="182"/>
      <c r="AO429" s="183"/>
      <c r="AP429" s="180"/>
      <c r="AQ429" s="180"/>
      <c r="AR429" s="184"/>
      <c r="AS429" s="180"/>
      <c r="AT429" s="180"/>
      <c r="AU429" s="180"/>
      <c r="AV429" s="181"/>
      <c r="AW429" s="180"/>
      <c r="AX429" s="180"/>
      <c r="AY429" s="180"/>
      <c r="AZ429" s="295"/>
      <c r="BA429" s="296"/>
      <c r="BC429" s="188"/>
    </row>
    <row r="430" spans="1:55" s="187" customFormat="1" x14ac:dyDescent="0.25">
      <c r="A430" s="90"/>
      <c r="B430" s="93"/>
      <c r="C430" s="90"/>
      <c r="D430" s="93"/>
      <c r="E430" s="90"/>
      <c r="F430" s="93"/>
      <c r="G430" s="93"/>
      <c r="H430" s="93"/>
      <c r="I430" s="179"/>
      <c r="J430" s="179"/>
      <c r="K430" s="93"/>
      <c r="L430" s="179"/>
      <c r="M430" s="179"/>
      <c r="N430" s="179"/>
      <c r="O430" s="179"/>
      <c r="P430" s="179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1"/>
      <c r="AL430" s="180"/>
      <c r="AM430" s="180"/>
      <c r="AN430" s="182"/>
      <c r="AO430" s="183"/>
      <c r="AP430" s="180"/>
      <c r="AQ430" s="180"/>
      <c r="AR430" s="184"/>
      <c r="AS430" s="180"/>
      <c r="AT430" s="180"/>
      <c r="AU430" s="180"/>
      <c r="AV430" s="181"/>
      <c r="AW430" s="180"/>
      <c r="AX430" s="180"/>
      <c r="AY430" s="180"/>
      <c r="AZ430" s="295"/>
      <c r="BA430" s="296"/>
      <c r="BC430" s="188"/>
    </row>
    <row r="431" spans="1:55" s="187" customFormat="1" x14ac:dyDescent="0.25">
      <c r="A431" s="90"/>
      <c r="B431" s="93"/>
      <c r="C431" s="90"/>
      <c r="D431" s="93"/>
      <c r="E431" s="90"/>
      <c r="F431" s="93"/>
      <c r="G431" s="93"/>
      <c r="H431" s="93"/>
      <c r="I431" s="179"/>
      <c r="J431" s="179"/>
      <c r="K431" s="93"/>
      <c r="L431" s="179"/>
      <c r="M431" s="179"/>
      <c r="N431" s="179"/>
      <c r="O431" s="179"/>
      <c r="P431" s="179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1"/>
      <c r="AL431" s="180"/>
      <c r="AM431" s="180"/>
      <c r="AN431" s="182"/>
      <c r="AO431" s="183"/>
      <c r="AP431" s="180"/>
      <c r="AQ431" s="180"/>
      <c r="AR431" s="184"/>
      <c r="AS431" s="180"/>
      <c r="AT431" s="180"/>
      <c r="AU431" s="180"/>
      <c r="AV431" s="181"/>
      <c r="AW431" s="180"/>
      <c r="AX431" s="180"/>
      <c r="AY431" s="180"/>
      <c r="AZ431" s="295"/>
      <c r="BA431" s="296"/>
      <c r="BC431" s="188"/>
    </row>
    <row r="432" spans="1:55" s="187" customFormat="1" x14ac:dyDescent="0.25">
      <c r="A432" s="90"/>
      <c r="B432" s="93"/>
      <c r="C432" s="90"/>
      <c r="D432" s="93"/>
      <c r="E432" s="90"/>
      <c r="F432" s="93"/>
      <c r="G432" s="93"/>
      <c r="H432" s="93"/>
      <c r="I432" s="179"/>
      <c r="J432" s="179"/>
      <c r="K432" s="93"/>
      <c r="L432" s="179"/>
      <c r="M432" s="179"/>
      <c r="N432" s="179"/>
      <c r="O432" s="179"/>
      <c r="P432" s="179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1"/>
      <c r="AL432" s="180"/>
      <c r="AM432" s="180"/>
      <c r="AN432" s="182"/>
      <c r="AO432" s="183"/>
      <c r="AP432" s="180"/>
      <c r="AQ432" s="180"/>
      <c r="AR432" s="184"/>
      <c r="AS432" s="180"/>
      <c r="AT432" s="180"/>
      <c r="AU432" s="180"/>
      <c r="AV432" s="181"/>
      <c r="AW432" s="180"/>
      <c r="AX432" s="180"/>
      <c r="AY432" s="180"/>
      <c r="AZ432" s="295"/>
      <c r="BA432" s="296"/>
      <c r="BC432" s="188"/>
    </row>
    <row r="433" spans="1:55" s="187" customFormat="1" x14ac:dyDescent="0.25">
      <c r="A433" s="90"/>
      <c r="B433" s="93"/>
      <c r="C433" s="90"/>
      <c r="D433" s="93"/>
      <c r="E433" s="90"/>
      <c r="F433" s="93"/>
      <c r="G433" s="93"/>
      <c r="H433" s="93"/>
      <c r="I433" s="179"/>
      <c r="J433" s="179"/>
      <c r="K433" s="93"/>
      <c r="L433" s="179"/>
      <c r="M433" s="179"/>
      <c r="N433" s="179"/>
      <c r="O433" s="179"/>
      <c r="P433" s="179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1"/>
      <c r="AL433" s="180"/>
      <c r="AM433" s="180"/>
      <c r="AN433" s="182"/>
      <c r="AO433" s="183"/>
      <c r="AP433" s="180"/>
      <c r="AQ433" s="180"/>
      <c r="AR433" s="184"/>
      <c r="AS433" s="180"/>
      <c r="AT433" s="180"/>
      <c r="AU433" s="180"/>
      <c r="AV433" s="181"/>
      <c r="AW433" s="180"/>
      <c r="AX433" s="180"/>
      <c r="AY433" s="180"/>
      <c r="AZ433" s="295"/>
      <c r="BA433" s="296"/>
      <c r="BC433" s="188"/>
    </row>
    <row r="434" spans="1:55" s="187" customFormat="1" x14ac:dyDescent="0.25">
      <c r="A434" s="90"/>
      <c r="B434" s="93"/>
      <c r="C434" s="90"/>
      <c r="D434" s="93"/>
      <c r="E434" s="90"/>
      <c r="F434" s="93"/>
      <c r="G434" s="93"/>
      <c r="H434" s="93"/>
      <c r="I434" s="179"/>
      <c r="J434" s="179"/>
      <c r="K434" s="93"/>
      <c r="L434" s="179"/>
      <c r="M434" s="179"/>
      <c r="N434" s="179"/>
      <c r="O434" s="179"/>
      <c r="P434" s="179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1"/>
      <c r="AL434" s="180"/>
      <c r="AM434" s="180"/>
      <c r="AN434" s="182"/>
      <c r="AO434" s="183"/>
      <c r="AP434" s="180"/>
      <c r="AQ434" s="180"/>
      <c r="AR434" s="184"/>
      <c r="AS434" s="180"/>
      <c r="AT434" s="180"/>
      <c r="AU434" s="180"/>
      <c r="AV434" s="181"/>
      <c r="AW434" s="180"/>
      <c r="AX434" s="180"/>
      <c r="AY434" s="180"/>
      <c r="AZ434" s="295"/>
      <c r="BA434" s="296"/>
      <c r="BC434" s="188"/>
    </row>
    <row r="435" spans="1:55" s="187" customFormat="1" x14ac:dyDescent="0.25">
      <c r="A435" s="90"/>
      <c r="B435" s="93"/>
      <c r="C435" s="90"/>
      <c r="D435" s="93"/>
      <c r="E435" s="90"/>
      <c r="F435" s="93"/>
      <c r="G435" s="93"/>
      <c r="H435" s="93"/>
      <c r="I435" s="179"/>
      <c r="J435" s="179"/>
      <c r="K435" s="93"/>
      <c r="L435" s="179"/>
      <c r="M435" s="179"/>
      <c r="N435" s="179"/>
      <c r="O435" s="179"/>
      <c r="P435" s="179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1"/>
      <c r="AL435" s="180"/>
      <c r="AM435" s="180"/>
      <c r="AN435" s="182"/>
      <c r="AO435" s="183"/>
      <c r="AP435" s="180"/>
      <c r="AQ435" s="180"/>
      <c r="AR435" s="184"/>
      <c r="AS435" s="180"/>
      <c r="AT435" s="180"/>
      <c r="AU435" s="180"/>
      <c r="AV435" s="181"/>
      <c r="AW435" s="180"/>
      <c r="AX435" s="180"/>
      <c r="AY435" s="180"/>
      <c r="AZ435" s="295"/>
      <c r="BA435" s="296"/>
      <c r="BC435" s="188"/>
    </row>
    <row r="436" spans="1:55" s="187" customFormat="1" x14ac:dyDescent="0.25">
      <c r="A436" s="90"/>
      <c r="B436" s="93"/>
      <c r="C436" s="90"/>
      <c r="D436" s="93"/>
      <c r="E436" s="90"/>
      <c r="F436" s="93"/>
      <c r="G436" s="93"/>
      <c r="H436" s="93"/>
      <c r="I436" s="179"/>
      <c r="J436" s="179"/>
      <c r="K436" s="93"/>
      <c r="L436" s="179"/>
      <c r="M436" s="179"/>
      <c r="N436" s="179"/>
      <c r="O436" s="179"/>
      <c r="P436" s="179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1"/>
      <c r="AL436" s="180"/>
      <c r="AM436" s="180"/>
      <c r="AN436" s="182"/>
      <c r="AO436" s="183"/>
      <c r="AP436" s="180"/>
      <c r="AQ436" s="180"/>
      <c r="AR436" s="184"/>
      <c r="AS436" s="180"/>
      <c r="AT436" s="180"/>
      <c r="AU436" s="180"/>
      <c r="AV436" s="181"/>
      <c r="AW436" s="180"/>
      <c r="AX436" s="180"/>
      <c r="AY436" s="180"/>
      <c r="AZ436" s="295"/>
      <c r="BA436" s="296"/>
      <c r="BC436" s="188"/>
    </row>
    <row r="437" spans="1:55" s="187" customFormat="1" x14ac:dyDescent="0.25">
      <c r="A437" s="90"/>
      <c r="B437" s="93"/>
      <c r="C437" s="90"/>
      <c r="D437" s="93"/>
      <c r="E437" s="90"/>
      <c r="F437" s="93"/>
      <c r="G437" s="93"/>
      <c r="H437" s="93"/>
      <c r="I437" s="179"/>
      <c r="J437" s="179"/>
      <c r="K437" s="93"/>
      <c r="L437" s="179"/>
      <c r="M437" s="179"/>
      <c r="N437" s="179"/>
      <c r="O437" s="179"/>
      <c r="P437" s="179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1"/>
      <c r="AL437" s="180"/>
      <c r="AM437" s="180"/>
      <c r="AN437" s="182"/>
      <c r="AO437" s="183"/>
      <c r="AP437" s="180"/>
      <c r="AQ437" s="180"/>
      <c r="AR437" s="184"/>
      <c r="AS437" s="180"/>
      <c r="AT437" s="180"/>
      <c r="AU437" s="180"/>
      <c r="AV437" s="181"/>
      <c r="AW437" s="180"/>
      <c r="AX437" s="180"/>
      <c r="AY437" s="180"/>
      <c r="AZ437" s="295"/>
      <c r="BA437" s="296"/>
      <c r="BC437" s="188"/>
    </row>
    <row r="438" spans="1:55" s="187" customFormat="1" x14ac:dyDescent="0.25">
      <c r="A438" s="90"/>
      <c r="B438" s="93"/>
      <c r="C438" s="90"/>
      <c r="D438" s="93"/>
      <c r="E438" s="90"/>
      <c r="F438" s="93"/>
      <c r="G438" s="93"/>
      <c r="H438" s="93"/>
      <c r="I438" s="179"/>
      <c r="J438" s="179"/>
      <c r="K438" s="93"/>
      <c r="L438" s="179"/>
      <c r="M438" s="179"/>
      <c r="N438" s="179"/>
      <c r="O438" s="179"/>
      <c r="P438" s="179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1"/>
      <c r="AL438" s="180"/>
      <c r="AM438" s="180"/>
      <c r="AN438" s="182"/>
      <c r="AO438" s="183"/>
      <c r="AP438" s="180"/>
      <c r="AQ438" s="180"/>
      <c r="AR438" s="184"/>
      <c r="AS438" s="180"/>
      <c r="AT438" s="180"/>
      <c r="AU438" s="180"/>
      <c r="AV438" s="181"/>
      <c r="AW438" s="180"/>
      <c r="AX438" s="180"/>
      <c r="AY438" s="180"/>
      <c r="AZ438" s="295"/>
      <c r="BA438" s="296"/>
      <c r="BC438" s="188"/>
    </row>
    <row r="439" spans="1:55" s="187" customFormat="1" x14ac:dyDescent="0.25">
      <c r="A439" s="90"/>
      <c r="B439" s="93"/>
      <c r="C439" s="90"/>
      <c r="D439" s="93"/>
      <c r="E439" s="90"/>
      <c r="F439" s="93"/>
      <c r="G439" s="93"/>
      <c r="H439" s="93"/>
      <c r="I439" s="179"/>
      <c r="J439" s="179"/>
      <c r="K439" s="93"/>
      <c r="L439" s="179"/>
      <c r="M439" s="179"/>
      <c r="N439" s="179"/>
      <c r="O439" s="179"/>
      <c r="P439" s="179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1"/>
      <c r="AL439" s="180"/>
      <c r="AM439" s="180"/>
      <c r="AN439" s="182"/>
      <c r="AO439" s="183"/>
      <c r="AP439" s="180"/>
      <c r="AQ439" s="180"/>
      <c r="AR439" s="184"/>
      <c r="AS439" s="180"/>
      <c r="AT439" s="180"/>
      <c r="AU439" s="180"/>
      <c r="AV439" s="181"/>
      <c r="AW439" s="180"/>
      <c r="AX439" s="180"/>
      <c r="AY439" s="180"/>
      <c r="AZ439" s="295"/>
      <c r="BA439" s="296"/>
      <c r="BC439" s="188"/>
    </row>
    <row r="440" spans="1:55" s="187" customFormat="1" x14ac:dyDescent="0.25">
      <c r="A440" s="90"/>
      <c r="B440" s="93"/>
      <c r="C440" s="90"/>
      <c r="D440" s="93"/>
      <c r="E440" s="90"/>
      <c r="F440" s="93"/>
      <c r="G440" s="93"/>
      <c r="H440" s="93"/>
      <c r="I440" s="179"/>
      <c r="J440" s="179"/>
      <c r="K440" s="93"/>
      <c r="L440" s="179"/>
      <c r="M440" s="179"/>
      <c r="N440" s="179"/>
      <c r="O440" s="179"/>
      <c r="P440" s="179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1"/>
      <c r="AL440" s="180"/>
      <c r="AM440" s="180"/>
      <c r="AN440" s="182"/>
      <c r="AO440" s="183"/>
      <c r="AP440" s="180"/>
      <c r="AQ440" s="180"/>
      <c r="AR440" s="184"/>
      <c r="AS440" s="180"/>
      <c r="AT440" s="180"/>
      <c r="AU440" s="180"/>
      <c r="AV440" s="181"/>
      <c r="AW440" s="180"/>
      <c r="AX440" s="180"/>
      <c r="AY440" s="180"/>
      <c r="AZ440" s="295"/>
      <c r="BA440" s="296"/>
      <c r="BC440" s="188"/>
    </row>
    <row r="441" spans="1:55" s="187" customFormat="1" x14ac:dyDescent="0.25">
      <c r="A441" s="90"/>
      <c r="B441" s="93"/>
      <c r="C441" s="90"/>
      <c r="D441" s="93"/>
      <c r="E441" s="90"/>
      <c r="F441" s="93"/>
      <c r="G441" s="93"/>
      <c r="H441" s="93"/>
      <c r="I441" s="179"/>
      <c r="J441" s="179"/>
      <c r="K441" s="93"/>
      <c r="L441" s="179"/>
      <c r="M441" s="179"/>
      <c r="N441" s="179"/>
      <c r="O441" s="179"/>
      <c r="P441" s="179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1"/>
      <c r="AL441" s="180"/>
      <c r="AM441" s="180"/>
      <c r="AN441" s="182"/>
      <c r="AO441" s="183"/>
      <c r="AP441" s="180"/>
      <c r="AQ441" s="180"/>
      <c r="AR441" s="184"/>
      <c r="AS441" s="180"/>
      <c r="AT441" s="180"/>
      <c r="AU441" s="180"/>
      <c r="AV441" s="181"/>
      <c r="AW441" s="180"/>
      <c r="AX441" s="180"/>
      <c r="AY441" s="180"/>
      <c r="AZ441" s="295"/>
      <c r="BA441" s="296"/>
      <c r="BC441" s="188"/>
    </row>
    <row r="442" spans="1:55" s="187" customFormat="1" x14ac:dyDescent="0.25">
      <c r="A442" s="90"/>
      <c r="B442" s="93"/>
      <c r="C442" s="90"/>
      <c r="D442" s="93"/>
      <c r="E442" s="90"/>
      <c r="F442" s="93"/>
      <c r="G442" s="93"/>
      <c r="H442" s="93"/>
      <c r="I442" s="179"/>
      <c r="J442" s="179"/>
      <c r="K442" s="93"/>
      <c r="L442" s="179"/>
      <c r="M442" s="179"/>
      <c r="N442" s="179"/>
      <c r="O442" s="179"/>
      <c r="P442" s="179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1"/>
      <c r="AL442" s="180"/>
      <c r="AM442" s="180"/>
      <c r="AN442" s="182"/>
      <c r="AO442" s="183"/>
      <c r="AP442" s="180"/>
      <c r="AQ442" s="180"/>
      <c r="AR442" s="184"/>
      <c r="AS442" s="180"/>
      <c r="AT442" s="180"/>
      <c r="AU442" s="180"/>
      <c r="AV442" s="181"/>
      <c r="AW442" s="180"/>
      <c r="AX442" s="180"/>
      <c r="AY442" s="180"/>
      <c r="AZ442" s="295"/>
      <c r="BA442" s="296"/>
      <c r="BC442" s="188"/>
    </row>
    <row r="443" spans="1:55" s="187" customFormat="1" x14ac:dyDescent="0.25">
      <c r="A443" s="90"/>
      <c r="B443" s="93"/>
      <c r="C443" s="90"/>
      <c r="D443" s="93"/>
      <c r="E443" s="90"/>
      <c r="F443" s="93"/>
      <c r="G443" s="93"/>
      <c r="H443" s="93"/>
      <c r="I443" s="179"/>
      <c r="J443" s="179"/>
      <c r="K443" s="93"/>
      <c r="L443" s="179"/>
      <c r="M443" s="179"/>
      <c r="N443" s="179"/>
      <c r="O443" s="179"/>
      <c r="P443" s="179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1"/>
      <c r="AL443" s="180"/>
      <c r="AM443" s="180"/>
      <c r="AN443" s="182"/>
      <c r="AO443" s="183"/>
      <c r="AP443" s="180"/>
      <c r="AQ443" s="180"/>
      <c r="AR443" s="184"/>
      <c r="AS443" s="180"/>
      <c r="AT443" s="180"/>
      <c r="AU443" s="180"/>
      <c r="AV443" s="181"/>
      <c r="AW443" s="180"/>
      <c r="AX443" s="180"/>
      <c r="AY443" s="180"/>
      <c r="AZ443" s="295"/>
      <c r="BA443" s="296"/>
      <c r="BC443" s="188"/>
    </row>
    <row r="444" spans="1:55" s="187" customFormat="1" x14ac:dyDescent="0.25">
      <c r="A444" s="90"/>
      <c r="B444" s="93"/>
      <c r="C444" s="90"/>
      <c r="D444" s="93"/>
      <c r="E444" s="90"/>
      <c r="F444" s="93"/>
      <c r="G444" s="93"/>
      <c r="H444" s="93"/>
      <c r="I444" s="179"/>
      <c r="J444" s="179"/>
      <c r="K444" s="93"/>
      <c r="L444" s="179"/>
      <c r="M444" s="179"/>
      <c r="N444" s="179"/>
      <c r="O444" s="179"/>
      <c r="P444" s="179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1"/>
      <c r="AL444" s="180"/>
      <c r="AM444" s="180"/>
      <c r="AN444" s="182"/>
      <c r="AO444" s="183"/>
      <c r="AP444" s="180"/>
      <c r="AQ444" s="180"/>
      <c r="AR444" s="184"/>
      <c r="AS444" s="180"/>
      <c r="AT444" s="180"/>
      <c r="AU444" s="180"/>
      <c r="AV444" s="181"/>
      <c r="AW444" s="180"/>
      <c r="AX444" s="180"/>
      <c r="AY444" s="180"/>
      <c r="AZ444" s="295"/>
      <c r="BA444" s="296"/>
      <c r="BC444" s="188"/>
    </row>
    <row r="445" spans="1:55" s="187" customFormat="1" x14ac:dyDescent="0.25">
      <c r="A445" s="90"/>
      <c r="B445" s="93"/>
      <c r="C445" s="90"/>
      <c r="D445" s="93"/>
      <c r="E445" s="90"/>
      <c r="F445" s="93"/>
      <c r="G445" s="93"/>
      <c r="H445" s="93"/>
      <c r="I445" s="179"/>
      <c r="J445" s="179"/>
      <c r="K445" s="93"/>
      <c r="L445" s="179"/>
      <c r="M445" s="179"/>
      <c r="N445" s="179"/>
      <c r="O445" s="179"/>
      <c r="P445" s="179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1"/>
      <c r="AL445" s="180"/>
      <c r="AM445" s="180"/>
      <c r="AN445" s="182"/>
      <c r="AO445" s="183"/>
      <c r="AP445" s="180"/>
      <c r="AQ445" s="180"/>
      <c r="AR445" s="184"/>
      <c r="AS445" s="180"/>
      <c r="AT445" s="180"/>
      <c r="AU445" s="180"/>
      <c r="AV445" s="181"/>
      <c r="AW445" s="180"/>
      <c r="AX445" s="180"/>
      <c r="AY445" s="180"/>
      <c r="AZ445" s="295"/>
      <c r="BA445" s="296"/>
      <c r="BC445" s="188"/>
    </row>
    <row r="446" spans="1:55" s="187" customFormat="1" x14ac:dyDescent="0.25">
      <c r="A446" s="90"/>
      <c r="B446" s="93"/>
      <c r="C446" s="90"/>
      <c r="D446" s="93"/>
      <c r="E446" s="90"/>
      <c r="F446" s="93"/>
      <c r="G446" s="93"/>
      <c r="H446" s="93"/>
      <c r="I446" s="179"/>
      <c r="J446" s="179"/>
      <c r="K446" s="93"/>
      <c r="L446" s="179"/>
      <c r="M446" s="179"/>
      <c r="N446" s="179"/>
      <c r="O446" s="179"/>
      <c r="P446" s="179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1"/>
      <c r="AL446" s="180"/>
      <c r="AM446" s="180"/>
      <c r="AN446" s="182"/>
      <c r="AO446" s="183"/>
      <c r="AP446" s="180"/>
      <c r="AQ446" s="180"/>
      <c r="AR446" s="184"/>
      <c r="AS446" s="180"/>
      <c r="AT446" s="180"/>
      <c r="AU446" s="180"/>
      <c r="AV446" s="181"/>
      <c r="AW446" s="180"/>
      <c r="AX446" s="180"/>
      <c r="AY446" s="180"/>
      <c r="AZ446" s="295"/>
      <c r="BA446" s="296"/>
      <c r="BC446" s="188"/>
    </row>
    <row r="447" spans="1:55" s="187" customFormat="1" x14ac:dyDescent="0.25">
      <c r="A447" s="90"/>
      <c r="B447" s="93"/>
      <c r="C447" s="90"/>
      <c r="D447" s="93"/>
      <c r="E447" s="90"/>
      <c r="F447" s="93"/>
      <c r="G447" s="93"/>
      <c r="H447" s="93"/>
      <c r="I447" s="179"/>
      <c r="J447" s="179"/>
      <c r="K447" s="93"/>
      <c r="L447" s="179"/>
      <c r="M447" s="179"/>
      <c r="N447" s="179"/>
      <c r="O447" s="179"/>
      <c r="P447" s="179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1"/>
      <c r="AL447" s="180"/>
      <c r="AM447" s="180"/>
      <c r="AN447" s="182"/>
      <c r="AO447" s="183"/>
      <c r="AP447" s="180"/>
      <c r="AQ447" s="180"/>
      <c r="AR447" s="184"/>
      <c r="AS447" s="180"/>
      <c r="AT447" s="180"/>
      <c r="AU447" s="180"/>
      <c r="AV447" s="181"/>
      <c r="AW447" s="180"/>
      <c r="AX447" s="180"/>
      <c r="AY447" s="180"/>
      <c r="AZ447" s="295"/>
      <c r="BA447" s="296"/>
      <c r="BC447" s="188"/>
    </row>
    <row r="448" spans="1:55" s="187" customFormat="1" x14ac:dyDescent="0.25">
      <c r="A448" s="90"/>
      <c r="B448" s="93"/>
      <c r="C448" s="90"/>
      <c r="D448" s="93"/>
      <c r="E448" s="90"/>
      <c r="F448" s="93"/>
      <c r="G448" s="93"/>
      <c r="H448" s="93"/>
      <c r="I448" s="179"/>
      <c r="J448" s="179"/>
      <c r="K448" s="93"/>
      <c r="L448" s="179"/>
      <c r="M448" s="179"/>
      <c r="N448" s="179"/>
      <c r="O448" s="179"/>
      <c r="P448" s="179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1"/>
      <c r="AL448" s="180"/>
      <c r="AM448" s="180"/>
      <c r="AN448" s="182"/>
      <c r="AO448" s="183"/>
      <c r="AP448" s="180"/>
      <c r="AQ448" s="180"/>
      <c r="AR448" s="184"/>
      <c r="AS448" s="180"/>
      <c r="AT448" s="180"/>
      <c r="AU448" s="180"/>
      <c r="AV448" s="181"/>
      <c r="AW448" s="180"/>
      <c r="AX448" s="180"/>
      <c r="AY448" s="180"/>
      <c r="AZ448" s="295"/>
      <c r="BA448" s="296"/>
      <c r="BC448" s="188"/>
    </row>
    <row r="449" spans="1:55" s="187" customFormat="1" x14ac:dyDescent="0.25">
      <c r="A449" s="90"/>
      <c r="B449" s="93"/>
      <c r="C449" s="90"/>
      <c r="D449" s="93"/>
      <c r="E449" s="90"/>
      <c r="F449" s="93"/>
      <c r="G449" s="93"/>
      <c r="H449" s="93"/>
      <c r="I449" s="179"/>
      <c r="J449" s="179"/>
      <c r="K449" s="93"/>
      <c r="L449" s="179"/>
      <c r="M449" s="179"/>
      <c r="N449" s="179"/>
      <c r="O449" s="179"/>
      <c r="P449" s="179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1"/>
      <c r="AL449" s="180"/>
      <c r="AM449" s="180"/>
      <c r="AN449" s="182"/>
      <c r="AO449" s="183"/>
      <c r="AP449" s="180"/>
      <c r="AQ449" s="180"/>
      <c r="AR449" s="184"/>
      <c r="AS449" s="180"/>
      <c r="AT449" s="180"/>
      <c r="AU449" s="180"/>
      <c r="AV449" s="181"/>
      <c r="AW449" s="180"/>
      <c r="AX449" s="180"/>
      <c r="AY449" s="180"/>
      <c r="AZ449" s="295"/>
      <c r="BA449" s="296"/>
      <c r="BC449" s="188"/>
    </row>
    <row r="450" spans="1:55" s="187" customFormat="1" x14ac:dyDescent="0.25">
      <c r="A450" s="90"/>
      <c r="B450" s="93"/>
      <c r="C450" s="90"/>
      <c r="D450" s="93"/>
      <c r="E450" s="90"/>
      <c r="F450" s="93"/>
      <c r="G450" s="93"/>
      <c r="H450" s="93"/>
      <c r="I450" s="179"/>
      <c r="J450" s="179"/>
      <c r="K450" s="93"/>
      <c r="L450" s="179"/>
      <c r="M450" s="179"/>
      <c r="N450" s="179"/>
      <c r="O450" s="179"/>
      <c r="P450" s="179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1"/>
      <c r="AL450" s="180"/>
      <c r="AM450" s="180"/>
      <c r="AN450" s="182"/>
      <c r="AO450" s="183"/>
      <c r="AP450" s="180"/>
      <c r="AQ450" s="180"/>
      <c r="AR450" s="184"/>
      <c r="AS450" s="180"/>
      <c r="AT450" s="180"/>
      <c r="AU450" s="180"/>
      <c r="AV450" s="181"/>
      <c r="AW450" s="180"/>
      <c r="AX450" s="180"/>
      <c r="AY450" s="180"/>
      <c r="AZ450" s="295"/>
      <c r="BA450" s="296"/>
      <c r="BC450" s="188"/>
    </row>
    <row r="451" spans="1:55" s="187" customFormat="1" x14ac:dyDescent="0.25">
      <c r="A451" s="90"/>
      <c r="B451" s="93"/>
      <c r="C451" s="90"/>
      <c r="D451" s="93"/>
      <c r="E451" s="90"/>
      <c r="F451" s="93"/>
      <c r="G451" s="93"/>
      <c r="H451" s="93"/>
      <c r="I451" s="179"/>
      <c r="J451" s="179"/>
      <c r="K451" s="93"/>
      <c r="L451" s="179"/>
      <c r="M451" s="179"/>
      <c r="N451" s="179"/>
      <c r="O451" s="179"/>
      <c r="P451" s="179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1"/>
      <c r="AL451" s="180"/>
      <c r="AM451" s="180"/>
      <c r="AN451" s="182"/>
      <c r="AO451" s="183"/>
      <c r="AP451" s="180"/>
      <c r="AQ451" s="180"/>
      <c r="AR451" s="184"/>
      <c r="AS451" s="180"/>
      <c r="AT451" s="180"/>
      <c r="AU451" s="180"/>
      <c r="AV451" s="181"/>
      <c r="AW451" s="180"/>
      <c r="AX451" s="180"/>
      <c r="AY451" s="180"/>
      <c r="AZ451" s="295"/>
      <c r="BA451" s="296"/>
      <c r="BC451" s="188"/>
    </row>
    <row r="452" spans="1:55" s="187" customFormat="1" x14ac:dyDescent="0.25">
      <c r="A452" s="90"/>
      <c r="B452" s="93"/>
      <c r="C452" s="90"/>
      <c r="D452" s="93"/>
      <c r="E452" s="90"/>
      <c r="F452" s="93"/>
      <c r="G452" s="93"/>
      <c r="H452" s="93"/>
      <c r="I452" s="179"/>
      <c r="J452" s="179"/>
      <c r="K452" s="93"/>
      <c r="L452" s="179"/>
      <c r="M452" s="179"/>
      <c r="N452" s="179"/>
      <c r="O452" s="179"/>
      <c r="P452" s="179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1"/>
      <c r="AL452" s="180"/>
      <c r="AM452" s="180"/>
      <c r="AN452" s="182"/>
      <c r="AO452" s="183"/>
      <c r="AP452" s="180"/>
      <c r="AQ452" s="180"/>
      <c r="AR452" s="184"/>
      <c r="AS452" s="180"/>
      <c r="AT452" s="180"/>
      <c r="AU452" s="180"/>
      <c r="AV452" s="181"/>
      <c r="AW452" s="180"/>
      <c r="AX452" s="180"/>
      <c r="AY452" s="180"/>
      <c r="AZ452" s="295"/>
      <c r="BA452" s="296"/>
      <c r="BC452" s="188"/>
    </row>
    <row r="453" spans="1:55" s="187" customFormat="1" x14ac:dyDescent="0.25">
      <c r="A453" s="90"/>
      <c r="B453" s="93"/>
      <c r="C453" s="90"/>
      <c r="D453" s="93"/>
      <c r="E453" s="90"/>
      <c r="F453" s="93"/>
      <c r="G453" s="93"/>
      <c r="H453" s="93"/>
      <c r="I453" s="179"/>
      <c r="J453" s="179"/>
      <c r="K453" s="93"/>
      <c r="L453" s="179"/>
      <c r="M453" s="179"/>
      <c r="N453" s="179"/>
      <c r="O453" s="179"/>
      <c r="P453" s="179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1"/>
      <c r="AL453" s="180"/>
      <c r="AM453" s="180"/>
      <c r="AN453" s="182"/>
      <c r="AO453" s="183"/>
      <c r="AP453" s="180"/>
      <c r="AQ453" s="180"/>
      <c r="AR453" s="184"/>
      <c r="AS453" s="180"/>
      <c r="AT453" s="180"/>
      <c r="AU453" s="180"/>
      <c r="AV453" s="181"/>
      <c r="AW453" s="180"/>
      <c r="AX453" s="180"/>
      <c r="AY453" s="180"/>
      <c r="AZ453" s="295"/>
      <c r="BA453" s="296"/>
      <c r="BC453" s="188"/>
    </row>
    <row r="454" spans="1:55" s="187" customFormat="1" x14ac:dyDescent="0.25">
      <c r="A454" s="90"/>
      <c r="B454" s="93"/>
      <c r="C454" s="90"/>
      <c r="D454" s="93"/>
      <c r="E454" s="90"/>
      <c r="F454" s="93"/>
      <c r="G454" s="93"/>
      <c r="H454" s="93"/>
      <c r="I454" s="179"/>
      <c r="J454" s="179"/>
      <c r="K454" s="93"/>
      <c r="L454" s="179"/>
      <c r="M454" s="179"/>
      <c r="N454" s="179"/>
      <c r="O454" s="179"/>
      <c r="P454" s="179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1"/>
      <c r="AL454" s="180"/>
      <c r="AM454" s="180"/>
      <c r="AN454" s="182"/>
      <c r="AO454" s="183"/>
      <c r="AP454" s="180"/>
      <c r="AQ454" s="180"/>
      <c r="AR454" s="184"/>
      <c r="AS454" s="180"/>
      <c r="AT454" s="180"/>
      <c r="AU454" s="180"/>
      <c r="AV454" s="181"/>
      <c r="AW454" s="180"/>
      <c r="AX454" s="180"/>
      <c r="AY454" s="180"/>
      <c r="AZ454" s="295"/>
      <c r="BA454" s="296"/>
      <c r="BC454" s="188"/>
    </row>
    <row r="455" spans="1:55" s="187" customFormat="1" x14ac:dyDescent="0.25">
      <c r="A455" s="90"/>
      <c r="B455" s="93"/>
      <c r="C455" s="90"/>
      <c r="D455" s="93"/>
      <c r="E455" s="90"/>
      <c r="F455" s="93"/>
      <c r="G455" s="93"/>
      <c r="H455" s="93"/>
      <c r="I455" s="179"/>
      <c r="J455" s="179"/>
      <c r="K455" s="93"/>
      <c r="L455" s="179"/>
      <c r="M455" s="179"/>
      <c r="N455" s="179"/>
      <c r="O455" s="179"/>
      <c r="P455" s="179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1"/>
      <c r="AL455" s="180"/>
      <c r="AM455" s="180"/>
      <c r="AN455" s="182"/>
      <c r="AO455" s="183"/>
      <c r="AP455" s="180"/>
      <c r="AQ455" s="180"/>
      <c r="AR455" s="184"/>
      <c r="AS455" s="180"/>
      <c r="AT455" s="180"/>
      <c r="AU455" s="180"/>
      <c r="AV455" s="181"/>
      <c r="AW455" s="180"/>
      <c r="AX455" s="180"/>
      <c r="AY455" s="180"/>
      <c r="AZ455" s="295"/>
      <c r="BA455" s="296"/>
      <c r="BC455" s="188"/>
    </row>
    <row r="456" spans="1:55" s="187" customFormat="1" x14ac:dyDescent="0.25">
      <c r="A456" s="90"/>
      <c r="B456" s="93"/>
      <c r="C456" s="90"/>
      <c r="D456" s="93"/>
      <c r="E456" s="90"/>
      <c r="F456" s="93"/>
      <c r="G456" s="93"/>
      <c r="H456" s="93"/>
      <c r="I456" s="179"/>
      <c r="J456" s="179"/>
      <c r="K456" s="93"/>
      <c r="L456" s="179"/>
      <c r="M456" s="179"/>
      <c r="N456" s="179"/>
      <c r="O456" s="179"/>
      <c r="P456" s="179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1"/>
      <c r="AL456" s="180"/>
      <c r="AM456" s="180"/>
      <c r="AN456" s="182"/>
      <c r="AO456" s="183"/>
      <c r="AP456" s="180"/>
      <c r="AQ456" s="180"/>
      <c r="AR456" s="184"/>
      <c r="AS456" s="180"/>
      <c r="AT456" s="180"/>
      <c r="AU456" s="180"/>
      <c r="AV456" s="181"/>
      <c r="AW456" s="180"/>
      <c r="AX456" s="180"/>
      <c r="AY456" s="180"/>
      <c r="AZ456" s="295"/>
      <c r="BA456" s="296"/>
      <c r="BC456" s="188"/>
    </row>
    <row r="457" spans="1:55" s="187" customFormat="1" x14ac:dyDescent="0.25">
      <c r="A457" s="90"/>
      <c r="B457" s="93"/>
      <c r="C457" s="90"/>
      <c r="D457" s="93"/>
      <c r="E457" s="90"/>
      <c r="F457" s="93"/>
      <c r="G457" s="93"/>
      <c r="H457" s="93"/>
      <c r="I457" s="179"/>
      <c r="J457" s="179"/>
      <c r="K457" s="93"/>
      <c r="L457" s="179"/>
      <c r="M457" s="179"/>
      <c r="N457" s="179"/>
      <c r="O457" s="179"/>
      <c r="P457" s="179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1"/>
      <c r="AL457" s="180"/>
      <c r="AM457" s="180"/>
      <c r="AN457" s="182"/>
      <c r="AO457" s="183"/>
      <c r="AP457" s="180"/>
      <c r="AQ457" s="180"/>
      <c r="AR457" s="184"/>
      <c r="AS457" s="180"/>
      <c r="AT457" s="180"/>
      <c r="AU457" s="180"/>
      <c r="AV457" s="181"/>
      <c r="AW457" s="180"/>
      <c r="AX457" s="180"/>
      <c r="AY457" s="180"/>
      <c r="AZ457" s="295"/>
      <c r="BA457" s="296"/>
      <c r="BC457" s="188"/>
    </row>
    <row r="458" spans="1:55" s="187" customFormat="1" x14ac:dyDescent="0.25">
      <c r="A458" s="90"/>
      <c r="B458" s="93"/>
      <c r="C458" s="90"/>
      <c r="D458" s="93"/>
      <c r="E458" s="90"/>
      <c r="F458" s="93"/>
      <c r="G458" s="93"/>
      <c r="H458" s="93"/>
      <c r="I458" s="179"/>
      <c r="J458" s="179"/>
      <c r="K458" s="93"/>
      <c r="L458" s="179"/>
      <c r="M458" s="179"/>
      <c r="N458" s="179"/>
      <c r="O458" s="179"/>
      <c r="P458" s="179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1"/>
      <c r="AL458" s="180"/>
      <c r="AM458" s="180"/>
      <c r="AN458" s="182"/>
      <c r="AO458" s="183"/>
      <c r="AP458" s="180"/>
      <c r="AQ458" s="180"/>
      <c r="AR458" s="184"/>
      <c r="AS458" s="180"/>
      <c r="AT458" s="180"/>
      <c r="AU458" s="180"/>
      <c r="AV458" s="181"/>
      <c r="AW458" s="180"/>
      <c r="AX458" s="180"/>
      <c r="AY458" s="180"/>
      <c r="AZ458" s="295"/>
      <c r="BA458" s="296"/>
      <c r="BC458" s="188"/>
    </row>
    <row r="459" spans="1:55" s="187" customFormat="1" x14ac:dyDescent="0.25">
      <c r="A459" s="90"/>
      <c r="B459" s="93"/>
      <c r="C459" s="90"/>
      <c r="D459" s="93"/>
      <c r="E459" s="90"/>
      <c r="F459" s="93"/>
      <c r="G459" s="93"/>
      <c r="H459" s="93"/>
      <c r="I459" s="179"/>
      <c r="J459" s="179"/>
      <c r="K459" s="93"/>
      <c r="L459" s="179"/>
      <c r="M459" s="179"/>
      <c r="N459" s="179"/>
      <c r="O459" s="179"/>
      <c r="P459" s="179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1"/>
      <c r="AL459" s="180"/>
      <c r="AM459" s="180"/>
      <c r="AN459" s="182"/>
      <c r="AO459" s="183"/>
      <c r="AP459" s="180"/>
      <c r="AQ459" s="180"/>
      <c r="AR459" s="184"/>
      <c r="AS459" s="180"/>
      <c r="AT459" s="180"/>
      <c r="AU459" s="180"/>
      <c r="AV459" s="181"/>
      <c r="AW459" s="180"/>
      <c r="AX459" s="180"/>
      <c r="AY459" s="180"/>
      <c r="AZ459" s="295"/>
      <c r="BA459" s="296"/>
      <c r="BC459" s="188"/>
    </row>
    <row r="460" spans="1:55" s="187" customFormat="1" x14ac:dyDescent="0.25">
      <c r="A460" s="90"/>
      <c r="B460" s="93"/>
      <c r="C460" s="90"/>
      <c r="D460" s="93"/>
      <c r="E460" s="90"/>
      <c r="F460" s="93"/>
      <c r="G460" s="93"/>
      <c r="H460" s="93"/>
      <c r="I460" s="179"/>
      <c r="J460" s="179"/>
      <c r="K460" s="93"/>
      <c r="L460" s="179"/>
      <c r="M460" s="179"/>
      <c r="N460" s="179"/>
      <c r="O460" s="179"/>
      <c r="P460" s="179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1"/>
      <c r="AL460" s="180"/>
      <c r="AM460" s="180"/>
      <c r="AN460" s="182"/>
      <c r="AO460" s="183"/>
      <c r="AP460" s="180"/>
      <c r="AQ460" s="180"/>
      <c r="AR460" s="184"/>
      <c r="AS460" s="180"/>
      <c r="AT460" s="180"/>
      <c r="AU460" s="180"/>
      <c r="AV460" s="181"/>
      <c r="AW460" s="180"/>
      <c r="AX460" s="180"/>
      <c r="AY460" s="180"/>
      <c r="AZ460" s="295"/>
      <c r="BA460" s="296"/>
      <c r="BC460" s="188"/>
    </row>
    <row r="461" spans="1:55" s="187" customFormat="1" x14ac:dyDescent="0.25">
      <c r="A461" s="90"/>
      <c r="B461" s="93"/>
      <c r="C461" s="90"/>
      <c r="D461" s="93"/>
      <c r="E461" s="90"/>
      <c r="F461" s="93"/>
      <c r="G461" s="93"/>
      <c r="H461" s="93"/>
      <c r="I461" s="179"/>
      <c r="J461" s="179"/>
      <c r="K461" s="93"/>
      <c r="L461" s="179"/>
      <c r="M461" s="179"/>
      <c r="N461" s="179"/>
      <c r="O461" s="179"/>
      <c r="P461" s="179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1"/>
      <c r="AL461" s="180"/>
      <c r="AM461" s="180"/>
      <c r="AN461" s="182"/>
      <c r="AO461" s="183"/>
      <c r="AP461" s="180"/>
      <c r="AQ461" s="180"/>
      <c r="AR461" s="184"/>
      <c r="AS461" s="180"/>
      <c r="AT461" s="180"/>
      <c r="AU461" s="180"/>
      <c r="AV461" s="181"/>
      <c r="AW461" s="180"/>
      <c r="AX461" s="180"/>
      <c r="AY461" s="180"/>
      <c r="AZ461" s="295"/>
      <c r="BA461" s="296"/>
      <c r="BC461" s="188"/>
    </row>
    <row r="462" spans="1:55" s="187" customFormat="1" x14ac:dyDescent="0.25">
      <c r="A462" s="90"/>
      <c r="B462" s="93"/>
      <c r="C462" s="90"/>
      <c r="D462" s="93"/>
      <c r="E462" s="90"/>
      <c r="F462" s="93"/>
      <c r="G462" s="93"/>
      <c r="H462" s="93"/>
      <c r="I462" s="179"/>
      <c r="J462" s="179"/>
      <c r="K462" s="93"/>
      <c r="L462" s="179"/>
      <c r="M462" s="179"/>
      <c r="N462" s="179"/>
      <c r="O462" s="179"/>
      <c r="P462" s="179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1"/>
      <c r="AL462" s="180"/>
      <c r="AM462" s="180"/>
      <c r="AN462" s="182"/>
      <c r="AO462" s="183"/>
      <c r="AP462" s="180"/>
      <c r="AQ462" s="180"/>
      <c r="AR462" s="184"/>
      <c r="AS462" s="180"/>
      <c r="AT462" s="180"/>
      <c r="AU462" s="180"/>
      <c r="AV462" s="181"/>
      <c r="AW462" s="180"/>
      <c r="AX462" s="180"/>
      <c r="AY462" s="180"/>
      <c r="AZ462" s="295"/>
      <c r="BA462" s="296"/>
      <c r="BC462" s="188"/>
    </row>
    <row r="463" spans="1:55" s="187" customFormat="1" x14ac:dyDescent="0.25">
      <c r="A463" s="90"/>
      <c r="B463" s="93"/>
      <c r="C463" s="90"/>
      <c r="D463" s="93"/>
      <c r="E463" s="90"/>
      <c r="F463" s="93"/>
      <c r="G463" s="93"/>
      <c r="H463" s="93"/>
      <c r="I463" s="179"/>
      <c r="J463" s="179"/>
      <c r="K463" s="93"/>
      <c r="L463" s="179"/>
      <c r="M463" s="179"/>
      <c r="N463" s="179"/>
      <c r="O463" s="179"/>
      <c r="P463" s="179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1"/>
      <c r="AL463" s="180"/>
      <c r="AM463" s="180"/>
      <c r="AN463" s="182"/>
      <c r="AO463" s="183"/>
      <c r="AP463" s="180"/>
      <c r="AQ463" s="180"/>
      <c r="AR463" s="184"/>
      <c r="AS463" s="180"/>
      <c r="AT463" s="180"/>
      <c r="AU463" s="180"/>
      <c r="AV463" s="181"/>
      <c r="AW463" s="180"/>
      <c r="AX463" s="180"/>
      <c r="AY463" s="180"/>
      <c r="AZ463" s="295"/>
      <c r="BA463" s="296"/>
      <c r="BC463" s="188"/>
    </row>
    <row r="464" spans="1:55" s="187" customFormat="1" x14ac:dyDescent="0.25">
      <c r="A464" s="90"/>
      <c r="B464" s="93"/>
      <c r="C464" s="90"/>
      <c r="D464" s="93"/>
      <c r="E464" s="90"/>
      <c r="F464" s="93"/>
      <c r="G464" s="93"/>
      <c r="H464" s="93"/>
      <c r="I464" s="179"/>
      <c r="J464" s="179"/>
      <c r="K464" s="93"/>
      <c r="L464" s="179"/>
      <c r="M464" s="179"/>
      <c r="N464" s="179"/>
      <c r="O464" s="179"/>
      <c r="P464" s="179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1"/>
      <c r="AL464" s="180"/>
      <c r="AM464" s="180"/>
      <c r="AN464" s="182"/>
      <c r="AO464" s="183"/>
      <c r="AP464" s="180"/>
      <c r="AQ464" s="180"/>
      <c r="AR464" s="184"/>
      <c r="AS464" s="180"/>
      <c r="AT464" s="180"/>
      <c r="AU464" s="180"/>
      <c r="AV464" s="181"/>
      <c r="AW464" s="180"/>
      <c r="AX464" s="180"/>
      <c r="AY464" s="180"/>
      <c r="AZ464" s="295"/>
      <c r="BA464" s="296"/>
      <c r="BC464" s="188"/>
    </row>
    <row r="465" spans="1:55" s="187" customFormat="1" x14ac:dyDescent="0.25">
      <c r="A465" s="90"/>
      <c r="B465" s="93"/>
      <c r="C465" s="90"/>
      <c r="D465" s="93"/>
      <c r="E465" s="90"/>
      <c r="F465" s="93"/>
      <c r="G465" s="93"/>
      <c r="H465" s="93"/>
      <c r="I465" s="179"/>
      <c r="J465" s="179"/>
      <c r="K465" s="93"/>
      <c r="L465" s="179"/>
      <c r="M465" s="179"/>
      <c r="N465" s="179"/>
      <c r="O465" s="179"/>
      <c r="P465" s="179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1"/>
      <c r="AL465" s="180"/>
      <c r="AM465" s="180"/>
      <c r="AN465" s="182"/>
      <c r="AO465" s="183"/>
      <c r="AP465" s="180"/>
      <c r="AQ465" s="180"/>
      <c r="AR465" s="184"/>
      <c r="AS465" s="180"/>
      <c r="AT465" s="180"/>
      <c r="AU465" s="180"/>
      <c r="AV465" s="181"/>
      <c r="AW465" s="180"/>
      <c r="AX465" s="180"/>
      <c r="AY465" s="180"/>
      <c r="AZ465" s="295"/>
      <c r="BA465" s="296"/>
      <c r="BC465" s="188"/>
    </row>
    <row r="466" spans="1:55" s="187" customFormat="1" x14ac:dyDescent="0.25">
      <c r="A466" s="90"/>
      <c r="B466" s="93"/>
      <c r="C466" s="90"/>
      <c r="D466" s="93"/>
      <c r="E466" s="90"/>
      <c r="F466" s="93"/>
      <c r="G466" s="93"/>
      <c r="H466" s="93"/>
      <c r="I466" s="179"/>
      <c r="J466" s="179"/>
      <c r="K466" s="93"/>
      <c r="L466" s="179"/>
      <c r="M466" s="179"/>
      <c r="N466" s="179"/>
      <c r="O466" s="179"/>
      <c r="P466" s="179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1"/>
      <c r="AL466" s="180"/>
      <c r="AM466" s="180"/>
      <c r="AN466" s="182"/>
      <c r="AO466" s="183"/>
      <c r="AP466" s="180"/>
      <c r="AQ466" s="180"/>
      <c r="AR466" s="184"/>
      <c r="AS466" s="180"/>
      <c r="AT466" s="180"/>
      <c r="AU466" s="180"/>
      <c r="AV466" s="181"/>
      <c r="AW466" s="180"/>
      <c r="AX466" s="180"/>
      <c r="AY466" s="180"/>
      <c r="AZ466" s="295"/>
      <c r="BA466" s="296"/>
      <c r="BC466" s="188"/>
    </row>
    <row r="467" spans="1:55" s="187" customFormat="1" x14ac:dyDescent="0.25">
      <c r="A467" s="90"/>
      <c r="B467" s="93"/>
      <c r="C467" s="90"/>
      <c r="D467" s="93"/>
      <c r="E467" s="90"/>
      <c r="F467" s="93"/>
      <c r="G467" s="93"/>
      <c r="H467" s="93"/>
      <c r="I467" s="179"/>
      <c r="J467" s="179"/>
      <c r="K467" s="93"/>
      <c r="L467" s="179"/>
      <c r="M467" s="179"/>
      <c r="N467" s="179"/>
      <c r="O467" s="179"/>
      <c r="P467" s="179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1"/>
      <c r="AL467" s="180"/>
      <c r="AM467" s="180"/>
      <c r="AN467" s="182"/>
      <c r="AO467" s="183"/>
      <c r="AP467" s="180"/>
      <c r="AQ467" s="180"/>
      <c r="AR467" s="184"/>
      <c r="AS467" s="180"/>
      <c r="AT467" s="180"/>
      <c r="AU467" s="180"/>
      <c r="AV467" s="181"/>
      <c r="AW467" s="180"/>
      <c r="AX467" s="180"/>
      <c r="AY467" s="180"/>
      <c r="AZ467" s="295"/>
      <c r="BA467" s="296"/>
      <c r="BC467" s="188"/>
    </row>
    <row r="468" spans="1:55" s="187" customFormat="1" x14ac:dyDescent="0.25">
      <c r="A468" s="90"/>
      <c r="B468" s="93"/>
      <c r="C468" s="90"/>
      <c r="D468" s="93"/>
      <c r="E468" s="90"/>
      <c r="F468" s="93"/>
      <c r="G468" s="93"/>
      <c r="H468" s="93"/>
      <c r="I468" s="179"/>
      <c r="J468" s="179"/>
      <c r="K468" s="93"/>
      <c r="L468" s="179"/>
      <c r="M468" s="179"/>
      <c r="N468" s="179"/>
      <c r="O468" s="179"/>
      <c r="P468" s="179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1"/>
      <c r="AL468" s="180"/>
      <c r="AM468" s="180"/>
      <c r="AN468" s="182"/>
      <c r="AO468" s="183"/>
      <c r="AP468" s="180"/>
      <c r="AQ468" s="180"/>
      <c r="AR468" s="184"/>
      <c r="AS468" s="180"/>
      <c r="AT468" s="180"/>
      <c r="AU468" s="180"/>
      <c r="AV468" s="181"/>
      <c r="AW468" s="180"/>
      <c r="AX468" s="180"/>
      <c r="AY468" s="180"/>
      <c r="AZ468" s="295"/>
      <c r="BA468" s="296"/>
      <c r="BC468" s="188"/>
    </row>
    <row r="469" spans="1:55" s="187" customFormat="1" x14ac:dyDescent="0.25">
      <c r="A469" s="90"/>
      <c r="B469" s="93"/>
      <c r="C469" s="90"/>
      <c r="D469" s="93"/>
      <c r="E469" s="90"/>
      <c r="F469" s="93"/>
      <c r="G469" s="93"/>
      <c r="H469" s="93"/>
      <c r="I469" s="179"/>
      <c r="J469" s="179"/>
      <c r="K469" s="93"/>
      <c r="L469" s="179"/>
      <c r="M469" s="179"/>
      <c r="N469" s="179"/>
      <c r="O469" s="179"/>
      <c r="P469" s="179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1"/>
      <c r="AL469" s="180"/>
      <c r="AM469" s="180"/>
      <c r="AN469" s="182"/>
      <c r="AO469" s="183"/>
      <c r="AP469" s="180"/>
      <c r="AQ469" s="180"/>
      <c r="AR469" s="184"/>
      <c r="AS469" s="180"/>
      <c r="AT469" s="180"/>
      <c r="AU469" s="180"/>
      <c r="AV469" s="181"/>
      <c r="AW469" s="180"/>
      <c r="AX469" s="180"/>
      <c r="AY469" s="180"/>
      <c r="AZ469" s="295"/>
      <c r="BA469" s="296"/>
      <c r="BC469" s="188"/>
    </row>
    <row r="470" spans="1:55" s="187" customFormat="1" x14ac:dyDescent="0.25">
      <c r="A470" s="90"/>
      <c r="B470" s="93"/>
      <c r="C470" s="90"/>
      <c r="D470" s="93"/>
      <c r="E470" s="90"/>
      <c r="F470" s="93"/>
      <c r="G470" s="93"/>
      <c r="H470" s="93"/>
      <c r="I470" s="179"/>
      <c r="J470" s="179"/>
      <c r="K470" s="93"/>
      <c r="L470" s="179"/>
      <c r="M470" s="179"/>
      <c r="N470" s="179"/>
      <c r="O470" s="179"/>
      <c r="P470" s="179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1"/>
      <c r="AL470" s="180"/>
      <c r="AM470" s="180"/>
      <c r="AN470" s="182"/>
      <c r="AO470" s="183"/>
      <c r="AP470" s="180"/>
      <c r="AQ470" s="180"/>
      <c r="AR470" s="184"/>
      <c r="AS470" s="180"/>
      <c r="AT470" s="180"/>
      <c r="AU470" s="180"/>
      <c r="AV470" s="181"/>
      <c r="AW470" s="180"/>
      <c r="AX470" s="180"/>
      <c r="AY470" s="180"/>
      <c r="AZ470" s="295"/>
      <c r="BA470" s="296"/>
      <c r="BC470" s="188"/>
    </row>
    <row r="471" spans="1:55" s="187" customFormat="1" x14ac:dyDescent="0.25">
      <c r="A471" s="90"/>
      <c r="B471" s="93"/>
      <c r="C471" s="90"/>
      <c r="D471" s="93"/>
      <c r="E471" s="90"/>
      <c r="F471" s="93"/>
      <c r="G471" s="93"/>
      <c r="H471" s="93"/>
      <c r="I471" s="179"/>
      <c r="J471" s="179"/>
      <c r="K471" s="93"/>
      <c r="L471" s="179"/>
      <c r="M471" s="179"/>
      <c r="N471" s="179"/>
      <c r="O471" s="179"/>
      <c r="P471" s="179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1"/>
      <c r="AL471" s="180"/>
      <c r="AM471" s="180"/>
      <c r="AN471" s="182"/>
      <c r="AO471" s="183"/>
      <c r="AP471" s="180"/>
      <c r="AQ471" s="180"/>
      <c r="AR471" s="184"/>
      <c r="AS471" s="180"/>
      <c r="AT471" s="180"/>
      <c r="AU471" s="180"/>
      <c r="AV471" s="181"/>
      <c r="AW471" s="180"/>
      <c r="AX471" s="180"/>
      <c r="AY471" s="180"/>
      <c r="AZ471" s="295"/>
      <c r="BA471" s="296"/>
      <c r="BC471" s="188"/>
    </row>
    <row r="472" spans="1:55" s="187" customFormat="1" x14ac:dyDescent="0.25">
      <c r="A472" s="90"/>
      <c r="B472" s="93"/>
      <c r="C472" s="90"/>
      <c r="D472" s="93"/>
      <c r="E472" s="90"/>
      <c r="F472" s="93"/>
      <c r="G472" s="93"/>
      <c r="H472" s="93"/>
      <c r="I472" s="179"/>
      <c r="J472" s="179"/>
      <c r="K472" s="93"/>
      <c r="L472" s="179"/>
      <c r="M472" s="179"/>
      <c r="N472" s="179"/>
      <c r="O472" s="179"/>
      <c r="P472" s="179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1"/>
      <c r="AL472" s="180"/>
      <c r="AM472" s="180"/>
      <c r="AN472" s="182"/>
      <c r="AO472" s="183"/>
      <c r="AP472" s="180"/>
      <c r="AQ472" s="180"/>
      <c r="AR472" s="184"/>
      <c r="AS472" s="180"/>
      <c r="AT472" s="180"/>
      <c r="AU472" s="180"/>
      <c r="AV472" s="181"/>
      <c r="AW472" s="180"/>
      <c r="AX472" s="180"/>
      <c r="AY472" s="180"/>
      <c r="AZ472" s="295"/>
      <c r="BA472" s="296"/>
      <c r="BC472" s="188"/>
    </row>
    <row r="473" spans="1:55" s="187" customFormat="1" x14ac:dyDescent="0.25">
      <c r="A473" s="90"/>
      <c r="B473" s="93"/>
      <c r="C473" s="90"/>
      <c r="D473" s="93"/>
      <c r="E473" s="90"/>
      <c r="F473" s="93"/>
      <c r="G473" s="93"/>
      <c r="H473" s="93"/>
      <c r="I473" s="179"/>
      <c r="J473" s="179"/>
      <c r="K473" s="93"/>
      <c r="L473" s="179"/>
      <c r="M473" s="179"/>
      <c r="N473" s="179"/>
      <c r="O473" s="179"/>
      <c r="P473" s="179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1"/>
      <c r="AL473" s="180"/>
      <c r="AM473" s="180"/>
      <c r="AN473" s="182"/>
      <c r="AO473" s="183"/>
      <c r="AP473" s="180"/>
      <c r="AQ473" s="180"/>
      <c r="AR473" s="184"/>
      <c r="AS473" s="180"/>
      <c r="AT473" s="180"/>
      <c r="AU473" s="180"/>
      <c r="AV473" s="181"/>
      <c r="AW473" s="180"/>
      <c r="AX473" s="180"/>
      <c r="AY473" s="180"/>
      <c r="AZ473" s="295"/>
      <c r="BA473" s="296"/>
      <c r="BC473" s="188"/>
    </row>
    <row r="474" spans="1:55" s="187" customFormat="1" x14ac:dyDescent="0.25">
      <c r="A474" s="90"/>
      <c r="B474" s="93"/>
      <c r="C474" s="90"/>
      <c r="D474" s="93"/>
      <c r="E474" s="90"/>
      <c r="F474" s="93"/>
      <c r="G474" s="93"/>
      <c r="H474" s="93"/>
      <c r="I474" s="179"/>
      <c r="J474" s="179"/>
      <c r="K474" s="93"/>
      <c r="L474" s="179"/>
      <c r="M474" s="179"/>
      <c r="N474" s="179"/>
      <c r="O474" s="179"/>
      <c r="P474" s="179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1"/>
      <c r="AL474" s="180"/>
      <c r="AM474" s="180"/>
      <c r="AN474" s="182"/>
      <c r="AO474" s="183"/>
      <c r="AP474" s="180"/>
      <c r="AQ474" s="180"/>
      <c r="AR474" s="184"/>
      <c r="AS474" s="180"/>
      <c r="AT474" s="180"/>
      <c r="AU474" s="180"/>
      <c r="AV474" s="181"/>
      <c r="AW474" s="180"/>
      <c r="AX474" s="180"/>
      <c r="AY474" s="180"/>
      <c r="AZ474" s="295"/>
      <c r="BA474" s="296"/>
      <c r="BC474" s="188"/>
    </row>
    <row r="475" spans="1:55" s="187" customFormat="1" x14ac:dyDescent="0.25">
      <c r="A475" s="90"/>
      <c r="B475" s="93"/>
      <c r="C475" s="90"/>
      <c r="D475" s="93"/>
      <c r="E475" s="90"/>
      <c r="F475" s="93"/>
      <c r="G475" s="93"/>
      <c r="H475" s="93"/>
      <c r="I475" s="179"/>
      <c r="J475" s="179"/>
      <c r="K475" s="93"/>
      <c r="L475" s="179"/>
      <c r="M475" s="179"/>
      <c r="N475" s="179"/>
      <c r="O475" s="179"/>
      <c r="P475" s="179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1"/>
      <c r="AL475" s="180"/>
      <c r="AM475" s="180"/>
      <c r="AN475" s="182"/>
      <c r="AO475" s="183"/>
      <c r="AP475" s="180"/>
      <c r="AQ475" s="180"/>
      <c r="AR475" s="184"/>
      <c r="AS475" s="180"/>
      <c r="AT475" s="180"/>
      <c r="AU475" s="180"/>
      <c r="AV475" s="181"/>
      <c r="AW475" s="180"/>
      <c r="AX475" s="180"/>
      <c r="AY475" s="180"/>
      <c r="AZ475" s="295"/>
      <c r="BA475" s="296"/>
      <c r="BC475" s="188"/>
    </row>
    <row r="476" spans="1:55" s="187" customFormat="1" x14ac:dyDescent="0.25">
      <c r="A476" s="90"/>
      <c r="B476" s="93"/>
      <c r="C476" s="90"/>
      <c r="D476" s="93"/>
      <c r="E476" s="90"/>
      <c r="F476" s="93"/>
      <c r="G476" s="93"/>
      <c r="H476" s="93"/>
      <c r="I476" s="179"/>
      <c r="J476" s="179"/>
      <c r="K476" s="93"/>
      <c r="L476" s="179"/>
      <c r="M476" s="179"/>
      <c r="N476" s="179"/>
      <c r="O476" s="179"/>
      <c r="P476" s="179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1"/>
      <c r="AL476" s="180"/>
      <c r="AM476" s="180"/>
      <c r="AN476" s="182"/>
      <c r="AO476" s="183"/>
      <c r="AP476" s="180"/>
      <c r="AQ476" s="180"/>
      <c r="AR476" s="184"/>
      <c r="AS476" s="180"/>
      <c r="AT476" s="180"/>
      <c r="AU476" s="180"/>
      <c r="AV476" s="181"/>
      <c r="AW476" s="180"/>
      <c r="AX476" s="180"/>
      <c r="AY476" s="180"/>
      <c r="AZ476" s="295"/>
      <c r="BA476" s="296"/>
      <c r="BC476" s="188"/>
    </row>
    <row r="477" spans="1:55" s="187" customFormat="1" x14ac:dyDescent="0.25">
      <c r="A477" s="90"/>
      <c r="B477" s="93"/>
      <c r="C477" s="90"/>
      <c r="D477" s="93"/>
      <c r="E477" s="90"/>
      <c r="F477" s="93"/>
      <c r="G477" s="93"/>
      <c r="H477" s="93"/>
      <c r="I477" s="179"/>
      <c r="J477" s="179"/>
      <c r="K477" s="93"/>
      <c r="L477" s="179"/>
      <c r="M477" s="179"/>
      <c r="N477" s="179"/>
      <c r="O477" s="179"/>
      <c r="P477" s="179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1"/>
      <c r="AL477" s="180"/>
      <c r="AM477" s="180"/>
      <c r="AN477" s="182"/>
      <c r="AO477" s="183"/>
      <c r="AP477" s="180"/>
      <c r="AQ477" s="180"/>
      <c r="AR477" s="184"/>
      <c r="AS477" s="180"/>
      <c r="AT477" s="180"/>
      <c r="AU477" s="180"/>
      <c r="AV477" s="181"/>
      <c r="AW477" s="180"/>
      <c r="AX477" s="180"/>
      <c r="AY477" s="180"/>
      <c r="AZ477" s="295"/>
      <c r="BA477" s="296"/>
      <c r="BC477" s="188"/>
    </row>
    <row r="478" spans="1:55" s="187" customFormat="1" x14ac:dyDescent="0.25">
      <c r="A478" s="90"/>
      <c r="B478" s="93"/>
      <c r="C478" s="90"/>
      <c r="D478" s="93"/>
      <c r="E478" s="90"/>
      <c r="F478" s="93"/>
      <c r="G478" s="93"/>
      <c r="H478" s="93"/>
      <c r="I478" s="179"/>
      <c r="J478" s="179"/>
      <c r="K478" s="93"/>
      <c r="L478" s="179"/>
      <c r="M478" s="179"/>
      <c r="N478" s="179"/>
      <c r="O478" s="179"/>
      <c r="P478" s="179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1"/>
      <c r="AL478" s="180"/>
      <c r="AM478" s="180"/>
      <c r="AN478" s="182"/>
      <c r="AO478" s="183"/>
      <c r="AP478" s="180"/>
      <c r="AQ478" s="180"/>
      <c r="AR478" s="184"/>
      <c r="AS478" s="180"/>
      <c r="AT478" s="180"/>
      <c r="AU478" s="180"/>
      <c r="AV478" s="181"/>
      <c r="AW478" s="180"/>
      <c r="AX478" s="180"/>
      <c r="AY478" s="180"/>
      <c r="AZ478" s="295"/>
      <c r="BA478" s="296"/>
      <c r="BC478" s="188"/>
    </row>
    <row r="479" spans="1:55" s="187" customFormat="1" x14ac:dyDescent="0.25">
      <c r="A479" s="90"/>
      <c r="B479" s="93"/>
      <c r="C479" s="90"/>
      <c r="D479" s="93"/>
      <c r="E479" s="90"/>
      <c r="F479" s="93"/>
      <c r="G479" s="93"/>
      <c r="H479" s="93"/>
      <c r="I479" s="179"/>
      <c r="J479" s="179"/>
      <c r="K479" s="93"/>
      <c r="L479" s="179"/>
      <c r="M479" s="179"/>
      <c r="N479" s="179"/>
      <c r="O479" s="179"/>
      <c r="P479" s="179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1"/>
      <c r="AL479" s="180"/>
      <c r="AM479" s="180"/>
      <c r="AN479" s="182"/>
      <c r="AO479" s="183"/>
      <c r="AP479" s="180"/>
      <c r="AQ479" s="180"/>
      <c r="AR479" s="184"/>
      <c r="AS479" s="180"/>
      <c r="AT479" s="180"/>
      <c r="AU479" s="180"/>
      <c r="AV479" s="181"/>
      <c r="AW479" s="180"/>
      <c r="AX479" s="180"/>
      <c r="AY479" s="180"/>
      <c r="AZ479" s="295"/>
      <c r="BA479" s="296"/>
      <c r="BC479" s="188"/>
    </row>
    <row r="480" spans="1:55" s="187" customFormat="1" x14ac:dyDescent="0.25">
      <c r="A480" s="90"/>
      <c r="B480" s="93"/>
      <c r="C480" s="90"/>
      <c r="D480" s="93"/>
      <c r="E480" s="90"/>
      <c r="F480" s="93"/>
      <c r="G480" s="93"/>
      <c r="H480" s="93"/>
      <c r="I480" s="179"/>
      <c r="J480" s="179"/>
      <c r="K480" s="93"/>
      <c r="L480" s="179"/>
      <c r="M480" s="179"/>
      <c r="N480" s="179"/>
      <c r="O480" s="179"/>
      <c r="P480" s="179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1"/>
      <c r="AL480" s="180"/>
      <c r="AM480" s="180"/>
      <c r="AN480" s="182"/>
      <c r="AO480" s="183"/>
      <c r="AP480" s="180"/>
      <c r="AQ480" s="180"/>
      <c r="AR480" s="184"/>
      <c r="AS480" s="180"/>
      <c r="AT480" s="180"/>
      <c r="AU480" s="180"/>
      <c r="AV480" s="181"/>
      <c r="AW480" s="180"/>
      <c r="AX480" s="180"/>
      <c r="AY480" s="180"/>
      <c r="AZ480" s="295"/>
      <c r="BA480" s="296"/>
      <c r="BC480" s="188"/>
    </row>
    <row r="481" spans="1:55" s="187" customFormat="1" x14ac:dyDescent="0.25">
      <c r="A481" s="90"/>
      <c r="B481" s="93"/>
      <c r="C481" s="90"/>
      <c r="D481" s="93"/>
      <c r="E481" s="90"/>
      <c r="F481" s="93"/>
      <c r="G481" s="93"/>
      <c r="H481" s="93"/>
      <c r="I481" s="179"/>
      <c r="J481" s="179"/>
      <c r="K481" s="93"/>
      <c r="L481" s="179"/>
      <c r="M481" s="179"/>
      <c r="N481" s="179"/>
      <c r="O481" s="179"/>
      <c r="P481" s="179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1"/>
      <c r="AL481" s="180"/>
      <c r="AM481" s="180"/>
      <c r="AN481" s="182"/>
      <c r="AO481" s="183"/>
      <c r="AP481" s="180"/>
      <c r="AQ481" s="180"/>
      <c r="AR481" s="184"/>
      <c r="AS481" s="180"/>
      <c r="AT481" s="180"/>
      <c r="AU481" s="180"/>
      <c r="AV481" s="181"/>
      <c r="AW481" s="180"/>
      <c r="AX481" s="180"/>
      <c r="AY481" s="180"/>
      <c r="AZ481" s="295"/>
      <c r="BA481" s="296"/>
      <c r="BC481" s="188"/>
    </row>
    <row r="482" spans="1:55" s="187" customFormat="1" x14ac:dyDescent="0.25">
      <c r="A482" s="90"/>
      <c r="B482" s="93"/>
      <c r="C482" s="90"/>
      <c r="D482" s="93"/>
      <c r="E482" s="90"/>
      <c r="F482" s="93"/>
      <c r="G482" s="93"/>
      <c r="H482" s="93"/>
      <c r="I482" s="179"/>
      <c r="J482" s="179"/>
      <c r="K482" s="93"/>
      <c r="L482" s="179"/>
      <c r="M482" s="179"/>
      <c r="N482" s="179"/>
      <c r="O482" s="179"/>
      <c r="P482" s="179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1"/>
      <c r="AL482" s="180"/>
      <c r="AM482" s="180"/>
      <c r="AN482" s="182"/>
      <c r="AO482" s="183"/>
      <c r="AP482" s="180"/>
      <c r="AQ482" s="180"/>
      <c r="AR482" s="184"/>
      <c r="AS482" s="180"/>
      <c r="AT482" s="180"/>
      <c r="AU482" s="180"/>
      <c r="AV482" s="181"/>
      <c r="AW482" s="180"/>
      <c r="AX482" s="180"/>
      <c r="AY482" s="180"/>
      <c r="AZ482" s="295"/>
      <c r="BA482" s="296"/>
      <c r="BC482" s="188"/>
    </row>
    <row r="483" spans="1:55" s="187" customFormat="1" x14ac:dyDescent="0.25">
      <c r="A483" s="90"/>
      <c r="B483" s="93"/>
      <c r="C483" s="90"/>
      <c r="D483" s="93"/>
      <c r="E483" s="90"/>
      <c r="F483" s="93"/>
      <c r="G483" s="93"/>
      <c r="H483" s="93"/>
      <c r="I483" s="179"/>
      <c r="J483" s="179"/>
      <c r="K483" s="93"/>
      <c r="L483" s="179"/>
      <c r="M483" s="179"/>
      <c r="N483" s="179"/>
      <c r="O483" s="179"/>
      <c r="P483" s="179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1"/>
      <c r="AL483" s="180"/>
      <c r="AM483" s="180"/>
      <c r="AN483" s="182"/>
      <c r="AO483" s="183"/>
      <c r="AP483" s="180"/>
      <c r="AQ483" s="180"/>
      <c r="AR483" s="184"/>
      <c r="AS483" s="180"/>
      <c r="AT483" s="180"/>
      <c r="AU483" s="180"/>
      <c r="AV483" s="181"/>
      <c r="AW483" s="180"/>
      <c r="AX483" s="180"/>
      <c r="AY483" s="180"/>
      <c r="AZ483" s="295"/>
      <c r="BA483" s="296"/>
      <c r="BC483" s="188"/>
    </row>
    <row r="484" spans="1:55" s="187" customFormat="1" x14ac:dyDescent="0.25">
      <c r="A484" s="90"/>
      <c r="B484" s="93"/>
      <c r="C484" s="90"/>
      <c r="D484" s="93"/>
      <c r="E484" s="90"/>
      <c r="F484" s="93"/>
      <c r="G484" s="93"/>
      <c r="H484" s="93"/>
      <c r="I484" s="179"/>
      <c r="J484" s="179"/>
      <c r="K484" s="93"/>
      <c r="L484" s="179"/>
      <c r="M484" s="179"/>
      <c r="N484" s="179"/>
      <c r="O484" s="179"/>
      <c r="P484" s="179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1"/>
      <c r="AL484" s="180"/>
      <c r="AM484" s="180"/>
      <c r="AN484" s="182"/>
      <c r="AO484" s="183"/>
      <c r="AP484" s="180"/>
      <c r="AQ484" s="180"/>
      <c r="AR484" s="184"/>
      <c r="AS484" s="180"/>
      <c r="AT484" s="180"/>
      <c r="AU484" s="180"/>
      <c r="AV484" s="181"/>
      <c r="AW484" s="180"/>
      <c r="AX484" s="180"/>
      <c r="AY484" s="180"/>
      <c r="AZ484" s="295"/>
      <c r="BA484" s="296"/>
      <c r="BC484" s="188"/>
    </row>
    <row r="485" spans="1:55" s="187" customFormat="1" x14ac:dyDescent="0.25">
      <c r="A485" s="90"/>
      <c r="B485" s="93"/>
      <c r="C485" s="90"/>
      <c r="D485" s="93"/>
      <c r="E485" s="90"/>
      <c r="F485" s="93"/>
      <c r="G485" s="93"/>
      <c r="H485" s="93"/>
      <c r="I485" s="179"/>
      <c r="J485" s="179"/>
      <c r="K485" s="93"/>
      <c r="L485" s="179"/>
      <c r="M485" s="179"/>
      <c r="N485" s="179"/>
      <c r="O485" s="179"/>
      <c r="P485" s="179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1"/>
      <c r="AL485" s="180"/>
      <c r="AM485" s="180"/>
      <c r="AN485" s="182"/>
      <c r="AO485" s="183"/>
      <c r="AP485" s="180"/>
      <c r="AQ485" s="180"/>
      <c r="AR485" s="184"/>
      <c r="AS485" s="180"/>
      <c r="AT485" s="180"/>
      <c r="AU485" s="180"/>
      <c r="AV485" s="181"/>
      <c r="AW485" s="180"/>
      <c r="AX485" s="180"/>
      <c r="AY485" s="180"/>
      <c r="AZ485" s="295"/>
      <c r="BA485" s="296"/>
      <c r="BC485" s="188"/>
    </row>
    <row r="486" spans="1:55" s="187" customFormat="1" x14ac:dyDescent="0.25">
      <c r="A486" s="90"/>
      <c r="B486" s="93"/>
      <c r="C486" s="90"/>
      <c r="D486" s="93"/>
      <c r="E486" s="90"/>
      <c r="F486" s="93"/>
      <c r="G486" s="93"/>
      <c r="H486" s="93"/>
      <c r="I486" s="179"/>
      <c r="J486" s="179"/>
      <c r="K486" s="93"/>
      <c r="L486" s="179"/>
      <c r="M486" s="179"/>
      <c r="N486" s="179"/>
      <c r="O486" s="179"/>
      <c r="P486" s="179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1"/>
      <c r="AL486" s="180"/>
      <c r="AM486" s="180"/>
      <c r="AN486" s="182"/>
      <c r="AO486" s="183"/>
      <c r="AP486" s="180"/>
      <c r="AQ486" s="180"/>
      <c r="AR486" s="184"/>
      <c r="AS486" s="180"/>
      <c r="AT486" s="180"/>
      <c r="AU486" s="180"/>
      <c r="AV486" s="181"/>
      <c r="AW486" s="180"/>
      <c r="AX486" s="180"/>
      <c r="AY486" s="180"/>
      <c r="AZ486" s="295"/>
      <c r="BA486" s="296"/>
      <c r="BC486" s="188"/>
    </row>
    <row r="487" spans="1:55" s="187" customFormat="1" x14ac:dyDescent="0.25">
      <c r="A487" s="90"/>
      <c r="B487" s="93"/>
      <c r="C487" s="90"/>
      <c r="D487" s="93"/>
      <c r="E487" s="90"/>
      <c r="F487" s="93"/>
      <c r="G487" s="93"/>
      <c r="H487" s="93"/>
      <c r="I487" s="179"/>
      <c r="J487" s="179"/>
      <c r="K487" s="93"/>
      <c r="L487" s="179"/>
      <c r="M487" s="179"/>
      <c r="N487" s="179"/>
      <c r="O487" s="179"/>
      <c r="P487" s="179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1"/>
      <c r="AL487" s="180"/>
      <c r="AM487" s="180"/>
      <c r="AN487" s="182"/>
      <c r="AO487" s="183"/>
      <c r="AP487" s="180"/>
      <c r="AQ487" s="180"/>
      <c r="AR487" s="184"/>
      <c r="AS487" s="180"/>
      <c r="AT487" s="180"/>
      <c r="AU487" s="180"/>
      <c r="AV487" s="181"/>
      <c r="AW487" s="180"/>
      <c r="AX487" s="180"/>
      <c r="AY487" s="180"/>
      <c r="AZ487" s="295"/>
      <c r="BA487" s="296"/>
      <c r="BC487" s="188"/>
    </row>
    <row r="488" spans="1:55" s="187" customFormat="1" x14ac:dyDescent="0.25">
      <c r="A488" s="90"/>
      <c r="B488" s="93"/>
      <c r="C488" s="90"/>
      <c r="D488" s="93"/>
      <c r="E488" s="90"/>
      <c r="F488" s="93"/>
      <c r="G488" s="93"/>
      <c r="H488" s="93"/>
      <c r="I488" s="179"/>
      <c r="J488" s="179"/>
      <c r="K488" s="93"/>
      <c r="L488" s="179"/>
      <c r="M488" s="179"/>
      <c r="N488" s="179"/>
      <c r="O488" s="179"/>
      <c r="P488" s="179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1"/>
      <c r="AL488" s="180"/>
      <c r="AM488" s="180"/>
      <c r="AN488" s="182"/>
      <c r="AO488" s="183"/>
      <c r="AP488" s="180"/>
      <c r="AQ488" s="180"/>
      <c r="AR488" s="184"/>
      <c r="AS488" s="180"/>
      <c r="AT488" s="180"/>
      <c r="AU488" s="180"/>
      <c r="AV488" s="181"/>
      <c r="AW488" s="180"/>
      <c r="AX488" s="180"/>
      <c r="AY488" s="180"/>
      <c r="AZ488" s="295"/>
      <c r="BA488" s="296"/>
      <c r="BC488" s="188"/>
    </row>
    <row r="489" spans="1:55" s="187" customFormat="1" x14ac:dyDescent="0.25">
      <c r="A489" s="90"/>
      <c r="B489" s="93"/>
      <c r="C489" s="90"/>
      <c r="D489" s="93"/>
      <c r="E489" s="90"/>
      <c r="F489" s="93"/>
      <c r="G489" s="93"/>
      <c r="H489" s="93"/>
      <c r="I489" s="179"/>
      <c r="J489" s="179"/>
      <c r="K489" s="93"/>
      <c r="L489" s="179"/>
      <c r="M489" s="179"/>
      <c r="N489" s="179"/>
      <c r="O489" s="179"/>
      <c r="P489" s="179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1"/>
      <c r="AL489" s="180"/>
      <c r="AM489" s="180"/>
      <c r="AN489" s="182"/>
      <c r="AO489" s="183"/>
      <c r="AP489" s="180"/>
      <c r="AQ489" s="180"/>
      <c r="AR489" s="184"/>
      <c r="AS489" s="180"/>
      <c r="AT489" s="180"/>
      <c r="AU489" s="180"/>
      <c r="AV489" s="181"/>
      <c r="AW489" s="180"/>
      <c r="AX489" s="180"/>
      <c r="AY489" s="180"/>
      <c r="AZ489" s="295"/>
      <c r="BA489" s="296"/>
      <c r="BC489" s="188"/>
    </row>
    <row r="490" spans="1:55" s="187" customFormat="1" x14ac:dyDescent="0.25">
      <c r="A490" s="90"/>
      <c r="B490" s="93"/>
      <c r="C490" s="90"/>
      <c r="D490" s="93"/>
      <c r="E490" s="90"/>
      <c r="F490" s="93"/>
      <c r="G490" s="93"/>
      <c r="H490" s="93"/>
      <c r="I490" s="179"/>
      <c r="J490" s="179"/>
      <c r="K490" s="93"/>
      <c r="L490" s="179"/>
      <c r="M490" s="179"/>
      <c r="N490" s="179"/>
      <c r="O490" s="179"/>
      <c r="P490" s="179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1"/>
      <c r="AL490" s="180"/>
      <c r="AM490" s="180"/>
      <c r="AN490" s="182"/>
      <c r="AO490" s="183"/>
      <c r="AP490" s="180"/>
      <c r="AQ490" s="180"/>
      <c r="AR490" s="184"/>
      <c r="AS490" s="180"/>
      <c r="AT490" s="180"/>
      <c r="AU490" s="180"/>
      <c r="AV490" s="181"/>
      <c r="AW490" s="180"/>
      <c r="AX490" s="180"/>
      <c r="AY490" s="180"/>
      <c r="AZ490" s="295"/>
      <c r="BA490" s="296"/>
      <c r="BC490" s="188"/>
    </row>
    <row r="491" spans="1:55" s="187" customFormat="1" x14ac:dyDescent="0.25">
      <c r="A491" s="90"/>
      <c r="B491" s="93"/>
      <c r="C491" s="90"/>
      <c r="D491" s="93"/>
      <c r="E491" s="90"/>
      <c r="F491" s="93"/>
      <c r="G491" s="93"/>
      <c r="H491" s="93"/>
      <c r="I491" s="179"/>
      <c r="J491" s="179"/>
      <c r="K491" s="93"/>
      <c r="L491" s="179"/>
      <c r="M491" s="179"/>
      <c r="N491" s="179"/>
      <c r="O491" s="179"/>
      <c r="P491" s="179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1"/>
      <c r="AL491" s="180"/>
      <c r="AM491" s="180"/>
      <c r="AN491" s="182"/>
      <c r="AO491" s="183"/>
      <c r="AP491" s="180"/>
      <c r="AQ491" s="180"/>
      <c r="AR491" s="184"/>
      <c r="AS491" s="180"/>
      <c r="AT491" s="180"/>
      <c r="AU491" s="180"/>
      <c r="AV491" s="181"/>
      <c r="AW491" s="180"/>
      <c r="AX491" s="180"/>
      <c r="AY491" s="180"/>
      <c r="AZ491" s="295"/>
      <c r="BA491" s="296"/>
      <c r="BC491" s="188"/>
    </row>
    <row r="492" spans="1:55" s="187" customFormat="1" x14ac:dyDescent="0.25">
      <c r="A492" s="90"/>
      <c r="B492" s="93"/>
      <c r="C492" s="90"/>
      <c r="D492" s="93"/>
      <c r="E492" s="90"/>
      <c r="F492" s="93"/>
      <c r="G492" s="93"/>
      <c r="H492" s="93"/>
      <c r="I492" s="179"/>
      <c r="J492" s="179"/>
      <c r="K492" s="93"/>
      <c r="L492" s="179"/>
      <c r="M492" s="179"/>
      <c r="N492" s="179"/>
      <c r="O492" s="179"/>
      <c r="P492" s="179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1"/>
      <c r="AL492" s="180"/>
      <c r="AM492" s="180"/>
      <c r="AN492" s="182"/>
      <c r="AO492" s="183"/>
      <c r="AP492" s="180"/>
      <c r="AQ492" s="180"/>
      <c r="AR492" s="184"/>
      <c r="AS492" s="180"/>
      <c r="AT492" s="180"/>
      <c r="AU492" s="180"/>
      <c r="AV492" s="181"/>
      <c r="AW492" s="180"/>
      <c r="AX492" s="180"/>
      <c r="AY492" s="180"/>
      <c r="AZ492" s="295"/>
      <c r="BA492" s="296"/>
      <c r="BC492" s="188"/>
    </row>
    <row r="493" spans="1:55" s="187" customFormat="1" x14ac:dyDescent="0.25">
      <c r="A493" s="90"/>
      <c r="B493" s="93"/>
      <c r="C493" s="90"/>
      <c r="D493" s="93"/>
      <c r="E493" s="90"/>
      <c r="F493" s="93"/>
      <c r="G493" s="93"/>
      <c r="H493" s="93"/>
      <c r="I493" s="179"/>
      <c r="J493" s="179"/>
      <c r="K493" s="93"/>
      <c r="L493" s="179"/>
      <c r="M493" s="179"/>
      <c r="N493" s="179"/>
      <c r="O493" s="179"/>
      <c r="P493" s="179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1"/>
      <c r="AL493" s="180"/>
      <c r="AM493" s="180"/>
      <c r="AN493" s="182"/>
      <c r="AO493" s="183"/>
      <c r="AP493" s="180"/>
      <c r="AQ493" s="180"/>
      <c r="AR493" s="184"/>
      <c r="AS493" s="180"/>
      <c r="AT493" s="180"/>
      <c r="AU493" s="180"/>
      <c r="AV493" s="181"/>
      <c r="AW493" s="180"/>
      <c r="AX493" s="180"/>
      <c r="AY493" s="180"/>
      <c r="AZ493" s="295"/>
      <c r="BA493" s="296"/>
      <c r="BC493" s="188"/>
    </row>
    <row r="494" spans="1:55" s="187" customFormat="1" x14ac:dyDescent="0.25">
      <c r="A494" s="90"/>
      <c r="B494" s="93"/>
      <c r="C494" s="90"/>
      <c r="D494" s="93"/>
      <c r="E494" s="90"/>
      <c r="F494" s="93"/>
      <c r="G494" s="93"/>
      <c r="H494" s="93"/>
      <c r="I494" s="179"/>
      <c r="J494" s="179"/>
      <c r="K494" s="93"/>
      <c r="L494" s="179"/>
      <c r="M494" s="179"/>
      <c r="N494" s="179"/>
      <c r="O494" s="179"/>
      <c r="P494" s="179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1"/>
      <c r="AL494" s="180"/>
      <c r="AM494" s="180"/>
      <c r="AN494" s="182"/>
      <c r="AO494" s="183"/>
      <c r="AP494" s="180"/>
      <c r="AQ494" s="180"/>
      <c r="AR494" s="184"/>
      <c r="AS494" s="180"/>
      <c r="AT494" s="180"/>
      <c r="AU494" s="180"/>
      <c r="AV494" s="181"/>
      <c r="AW494" s="180"/>
      <c r="AX494" s="180"/>
      <c r="AY494" s="180"/>
      <c r="AZ494" s="295"/>
      <c r="BA494" s="296"/>
      <c r="BC494" s="188"/>
    </row>
    <row r="495" spans="1:55" s="187" customFormat="1" x14ac:dyDescent="0.25">
      <c r="A495" s="90"/>
      <c r="B495" s="93"/>
      <c r="C495" s="90"/>
      <c r="D495" s="93"/>
      <c r="E495" s="90"/>
      <c r="F495" s="93"/>
      <c r="G495" s="93"/>
      <c r="H495" s="93"/>
      <c r="I495" s="179"/>
      <c r="J495" s="179"/>
      <c r="K495" s="93"/>
      <c r="L495" s="179"/>
      <c r="M495" s="179"/>
      <c r="N495" s="179"/>
      <c r="O495" s="179"/>
      <c r="P495" s="179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1"/>
      <c r="AL495" s="180"/>
      <c r="AM495" s="180"/>
      <c r="AN495" s="182"/>
      <c r="AO495" s="183"/>
      <c r="AP495" s="180"/>
      <c r="AQ495" s="180"/>
      <c r="AR495" s="184"/>
      <c r="AS495" s="180"/>
      <c r="AT495" s="180"/>
      <c r="AU495" s="180"/>
      <c r="AV495" s="181"/>
      <c r="AW495" s="180"/>
      <c r="AX495" s="180"/>
      <c r="AY495" s="180"/>
      <c r="AZ495" s="295"/>
      <c r="BA495" s="296"/>
      <c r="BC495" s="188"/>
    </row>
    <row r="496" spans="1:55" s="187" customFormat="1" x14ac:dyDescent="0.25">
      <c r="A496" s="90"/>
      <c r="B496" s="93"/>
      <c r="C496" s="90"/>
      <c r="D496" s="93"/>
      <c r="E496" s="90"/>
      <c r="F496" s="93"/>
      <c r="G496" s="93"/>
      <c r="H496" s="93"/>
      <c r="I496" s="179"/>
      <c r="J496" s="179"/>
      <c r="K496" s="93"/>
      <c r="L496" s="179"/>
      <c r="M496" s="179"/>
      <c r="N496" s="179"/>
      <c r="O496" s="179"/>
      <c r="P496" s="179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1"/>
      <c r="AL496" s="180"/>
      <c r="AM496" s="180"/>
      <c r="AN496" s="182"/>
      <c r="AO496" s="183"/>
      <c r="AP496" s="180"/>
      <c r="AQ496" s="180"/>
      <c r="AR496" s="184"/>
      <c r="AS496" s="180"/>
      <c r="AT496" s="180"/>
      <c r="AU496" s="180"/>
      <c r="AV496" s="181"/>
      <c r="AW496" s="180"/>
      <c r="AX496" s="180"/>
      <c r="AY496" s="180"/>
      <c r="AZ496" s="295"/>
      <c r="BA496" s="296"/>
      <c r="BC496" s="188"/>
    </row>
    <row r="497" spans="1:55" s="187" customFormat="1" x14ac:dyDescent="0.25">
      <c r="A497" s="90"/>
      <c r="B497" s="93"/>
      <c r="C497" s="90"/>
      <c r="D497" s="93"/>
      <c r="E497" s="90"/>
      <c r="F497" s="93"/>
      <c r="G497" s="93"/>
      <c r="H497" s="93"/>
      <c r="I497" s="179"/>
      <c r="J497" s="179"/>
      <c r="K497" s="93"/>
      <c r="L497" s="179"/>
      <c r="M497" s="179"/>
      <c r="N497" s="179"/>
      <c r="O497" s="179"/>
      <c r="P497" s="179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1"/>
      <c r="AL497" s="180"/>
      <c r="AM497" s="180"/>
      <c r="AN497" s="182"/>
      <c r="AO497" s="183"/>
      <c r="AP497" s="180"/>
      <c r="AQ497" s="180"/>
      <c r="AR497" s="184"/>
      <c r="AS497" s="180"/>
      <c r="AT497" s="180"/>
      <c r="AU497" s="180"/>
      <c r="AV497" s="181"/>
      <c r="AW497" s="180"/>
      <c r="AX497" s="180"/>
      <c r="AY497" s="180"/>
      <c r="AZ497" s="295"/>
      <c r="BA497" s="296"/>
      <c r="BC497" s="188"/>
    </row>
    <row r="498" spans="1:55" s="187" customFormat="1" x14ac:dyDescent="0.25">
      <c r="A498" s="90"/>
      <c r="B498" s="93"/>
      <c r="C498" s="90"/>
      <c r="D498" s="93"/>
      <c r="E498" s="90"/>
      <c r="F498" s="93"/>
      <c r="G498" s="93"/>
      <c r="H498" s="93"/>
      <c r="I498" s="179"/>
      <c r="J498" s="179"/>
      <c r="K498" s="93"/>
      <c r="L498" s="179"/>
      <c r="M498" s="179"/>
      <c r="N498" s="179"/>
      <c r="O498" s="179"/>
      <c r="P498" s="179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1"/>
      <c r="AL498" s="180"/>
      <c r="AM498" s="180"/>
      <c r="AN498" s="182"/>
      <c r="AO498" s="183"/>
      <c r="AP498" s="180"/>
      <c r="AQ498" s="180"/>
      <c r="AR498" s="184"/>
      <c r="AS498" s="180"/>
      <c r="AT498" s="180"/>
      <c r="AU498" s="180"/>
      <c r="AV498" s="181"/>
      <c r="AW498" s="180"/>
      <c r="AX498" s="180"/>
      <c r="AY498" s="180"/>
      <c r="AZ498" s="295"/>
      <c r="BA498" s="296"/>
      <c r="BC498" s="188"/>
    </row>
    <row r="499" spans="1:55" s="187" customFormat="1" x14ac:dyDescent="0.25">
      <c r="A499" s="90"/>
      <c r="B499" s="93"/>
      <c r="C499" s="90"/>
      <c r="D499" s="93"/>
      <c r="E499" s="90"/>
      <c r="F499" s="93"/>
      <c r="G499" s="93"/>
      <c r="H499" s="93"/>
      <c r="I499" s="179"/>
      <c r="J499" s="179"/>
      <c r="K499" s="93"/>
      <c r="L499" s="179"/>
      <c r="M499" s="179"/>
      <c r="N499" s="179"/>
      <c r="O499" s="179"/>
      <c r="P499" s="179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1"/>
      <c r="AL499" s="180"/>
      <c r="AM499" s="180"/>
      <c r="AN499" s="182"/>
      <c r="AO499" s="183"/>
      <c r="AP499" s="180"/>
      <c r="AQ499" s="180"/>
      <c r="AR499" s="184"/>
      <c r="AS499" s="180"/>
      <c r="AT499" s="180"/>
      <c r="AU499" s="180"/>
      <c r="AV499" s="181"/>
      <c r="AW499" s="180"/>
      <c r="AX499" s="180"/>
      <c r="AY499" s="180"/>
      <c r="AZ499" s="295"/>
      <c r="BA499" s="296"/>
      <c r="BC499" s="188"/>
    </row>
    <row r="500" spans="1:55" s="187" customFormat="1" x14ac:dyDescent="0.25">
      <c r="A500" s="90"/>
      <c r="B500" s="93"/>
      <c r="C500" s="90"/>
      <c r="D500" s="93"/>
      <c r="E500" s="90"/>
      <c r="F500" s="93"/>
      <c r="G500" s="93"/>
      <c r="H500" s="93"/>
      <c r="I500" s="179"/>
      <c r="J500" s="179"/>
      <c r="K500" s="93"/>
      <c r="L500" s="179"/>
      <c r="M500" s="179"/>
      <c r="N500" s="179"/>
      <c r="O500" s="179"/>
      <c r="P500" s="179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1"/>
      <c r="AL500" s="180"/>
      <c r="AM500" s="180"/>
      <c r="AN500" s="182"/>
      <c r="AO500" s="183"/>
      <c r="AP500" s="180"/>
      <c r="AQ500" s="180"/>
      <c r="AR500" s="184"/>
      <c r="AS500" s="180"/>
      <c r="AT500" s="180"/>
      <c r="AU500" s="180"/>
      <c r="AV500" s="181"/>
      <c r="AW500" s="180"/>
      <c r="AX500" s="180"/>
      <c r="AY500" s="180"/>
      <c r="AZ500" s="295"/>
      <c r="BA500" s="296"/>
      <c r="BC500" s="188"/>
    </row>
    <row r="501" spans="1:55" s="187" customFormat="1" x14ac:dyDescent="0.25">
      <c r="A501" s="90"/>
      <c r="B501" s="93"/>
      <c r="C501" s="90"/>
      <c r="D501" s="93"/>
      <c r="E501" s="90"/>
      <c r="F501" s="93"/>
      <c r="G501" s="93"/>
      <c r="H501" s="93"/>
      <c r="I501" s="179"/>
      <c r="J501" s="179"/>
      <c r="K501" s="93"/>
      <c r="L501" s="179"/>
      <c r="M501" s="179"/>
      <c r="N501" s="179"/>
      <c r="O501" s="179"/>
      <c r="P501" s="179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1"/>
      <c r="AL501" s="180"/>
      <c r="AM501" s="180"/>
      <c r="AN501" s="182"/>
      <c r="AO501" s="183"/>
      <c r="AP501" s="180"/>
      <c r="AQ501" s="180"/>
      <c r="AR501" s="184"/>
      <c r="AS501" s="180"/>
      <c r="AT501" s="180"/>
      <c r="AU501" s="180"/>
      <c r="AV501" s="181"/>
      <c r="AW501" s="180"/>
      <c r="AX501" s="180"/>
      <c r="AY501" s="180"/>
      <c r="AZ501" s="295"/>
      <c r="BA501" s="296"/>
      <c r="BC501" s="188"/>
    </row>
    <row r="502" spans="1:55" s="187" customFormat="1" x14ac:dyDescent="0.25">
      <c r="A502" s="90"/>
      <c r="B502" s="93"/>
      <c r="C502" s="90"/>
      <c r="D502" s="93"/>
      <c r="E502" s="90"/>
      <c r="F502" s="93"/>
      <c r="G502" s="93"/>
      <c r="H502" s="93"/>
      <c r="I502" s="179"/>
      <c r="J502" s="179"/>
      <c r="K502" s="93"/>
      <c r="L502" s="179"/>
      <c r="M502" s="179"/>
      <c r="N502" s="179"/>
      <c r="O502" s="179"/>
      <c r="P502" s="179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1"/>
      <c r="AL502" s="180"/>
      <c r="AM502" s="180"/>
      <c r="AN502" s="182"/>
      <c r="AO502" s="183"/>
      <c r="AP502" s="180"/>
      <c r="AQ502" s="180"/>
      <c r="AR502" s="184"/>
      <c r="AS502" s="180"/>
      <c r="AT502" s="180"/>
      <c r="AU502" s="180"/>
      <c r="AV502" s="181"/>
      <c r="AW502" s="180"/>
      <c r="AX502" s="180"/>
      <c r="AY502" s="180"/>
      <c r="AZ502" s="295"/>
      <c r="BA502" s="296"/>
      <c r="BC502" s="188"/>
    </row>
    <row r="503" spans="1:55" s="187" customFormat="1" x14ac:dyDescent="0.25">
      <c r="A503" s="90"/>
      <c r="B503" s="93"/>
      <c r="C503" s="90"/>
      <c r="D503" s="93"/>
      <c r="E503" s="90"/>
      <c r="F503" s="93"/>
      <c r="G503" s="93"/>
      <c r="H503" s="93"/>
      <c r="I503" s="179"/>
      <c r="J503" s="179"/>
      <c r="K503" s="93"/>
      <c r="L503" s="179"/>
      <c r="M503" s="179"/>
      <c r="N503" s="179"/>
      <c r="O503" s="179"/>
      <c r="P503" s="179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1"/>
      <c r="AL503" s="180"/>
      <c r="AM503" s="180"/>
      <c r="AN503" s="182"/>
      <c r="AO503" s="183"/>
      <c r="AP503" s="180"/>
      <c r="AQ503" s="180"/>
      <c r="AR503" s="184"/>
      <c r="AS503" s="180"/>
      <c r="AT503" s="180"/>
      <c r="AU503" s="180"/>
      <c r="AV503" s="181"/>
      <c r="AW503" s="180"/>
      <c r="AX503" s="180"/>
      <c r="AY503" s="180"/>
      <c r="AZ503" s="295"/>
      <c r="BA503" s="296"/>
      <c r="BC503" s="188"/>
    </row>
    <row r="504" spans="1:55" s="187" customFormat="1" x14ac:dyDescent="0.25">
      <c r="A504" s="90"/>
      <c r="B504" s="93"/>
      <c r="C504" s="90"/>
      <c r="D504" s="93"/>
      <c r="E504" s="90"/>
      <c r="F504" s="93"/>
      <c r="G504" s="93"/>
      <c r="H504" s="93"/>
      <c r="I504" s="179"/>
      <c r="J504" s="179"/>
      <c r="K504" s="93"/>
      <c r="L504" s="179"/>
      <c r="M504" s="179"/>
      <c r="N504" s="179"/>
      <c r="O504" s="179"/>
      <c r="P504" s="179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1"/>
      <c r="AL504" s="180"/>
      <c r="AM504" s="180"/>
      <c r="AN504" s="182"/>
      <c r="AO504" s="183"/>
      <c r="AP504" s="180"/>
      <c r="AQ504" s="180"/>
      <c r="AR504" s="184"/>
      <c r="AS504" s="180"/>
      <c r="AT504" s="180"/>
      <c r="AU504" s="180"/>
      <c r="AV504" s="181"/>
      <c r="AW504" s="180"/>
      <c r="AX504" s="180"/>
      <c r="AY504" s="180"/>
      <c r="AZ504" s="295"/>
      <c r="BA504" s="296"/>
      <c r="BC504" s="188"/>
    </row>
    <row r="505" spans="1:55" s="187" customFormat="1" x14ac:dyDescent="0.25">
      <c r="A505" s="90"/>
      <c r="B505" s="93"/>
      <c r="C505" s="90"/>
      <c r="D505" s="93"/>
      <c r="E505" s="90"/>
      <c r="F505" s="93"/>
      <c r="G505" s="93"/>
      <c r="H505" s="93"/>
      <c r="I505" s="179"/>
      <c r="J505" s="179"/>
      <c r="K505" s="93"/>
      <c r="L505" s="179"/>
      <c r="M505" s="179"/>
      <c r="N505" s="179"/>
      <c r="O505" s="179"/>
      <c r="P505" s="179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1"/>
      <c r="AL505" s="180"/>
      <c r="AM505" s="180"/>
      <c r="AN505" s="182"/>
      <c r="AO505" s="183"/>
      <c r="AP505" s="180"/>
      <c r="AQ505" s="180"/>
      <c r="AR505" s="184"/>
      <c r="AS505" s="180"/>
      <c r="AT505" s="180"/>
      <c r="AU505" s="180"/>
      <c r="AV505" s="181"/>
      <c r="AW505" s="180"/>
      <c r="AX505" s="180"/>
      <c r="AY505" s="180"/>
      <c r="AZ505" s="295"/>
      <c r="BA505" s="296"/>
      <c r="BC505" s="188"/>
    </row>
    <row r="506" spans="1:55" s="187" customFormat="1" x14ac:dyDescent="0.25">
      <c r="A506" s="90"/>
      <c r="B506" s="93"/>
      <c r="C506" s="90"/>
      <c r="D506" s="93"/>
      <c r="E506" s="90"/>
      <c r="F506" s="93"/>
      <c r="G506" s="93"/>
      <c r="H506" s="93"/>
      <c r="I506" s="179"/>
      <c r="J506" s="179"/>
      <c r="K506" s="93"/>
      <c r="L506" s="179"/>
      <c r="M506" s="179"/>
      <c r="N506" s="179"/>
      <c r="O506" s="179"/>
      <c r="P506" s="179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1"/>
      <c r="AL506" s="180"/>
      <c r="AM506" s="180"/>
      <c r="AN506" s="182"/>
      <c r="AO506" s="183"/>
      <c r="AP506" s="180"/>
      <c r="AQ506" s="180"/>
      <c r="AR506" s="184"/>
      <c r="AS506" s="180"/>
      <c r="AT506" s="180"/>
      <c r="AU506" s="180"/>
      <c r="AV506" s="181"/>
      <c r="AW506" s="180"/>
      <c r="AX506" s="180"/>
      <c r="AY506" s="180"/>
      <c r="AZ506" s="295"/>
      <c r="BA506" s="296"/>
      <c r="BC506" s="188"/>
    </row>
    <row r="507" spans="1:55" s="187" customFormat="1" x14ac:dyDescent="0.25">
      <c r="A507" s="90"/>
      <c r="B507" s="93"/>
      <c r="C507" s="90"/>
      <c r="D507" s="93"/>
      <c r="E507" s="90"/>
      <c r="F507" s="93"/>
      <c r="G507" s="93"/>
      <c r="H507" s="93"/>
      <c r="I507" s="179"/>
      <c r="J507" s="179"/>
      <c r="K507" s="93"/>
      <c r="L507" s="179"/>
      <c r="M507" s="179"/>
      <c r="N507" s="179"/>
      <c r="O507" s="179"/>
      <c r="P507" s="179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1"/>
      <c r="AL507" s="180"/>
      <c r="AM507" s="180"/>
      <c r="AN507" s="182"/>
      <c r="AO507" s="183"/>
      <c r="AP507" s="180"/>
      <c r="AQ507" s="180"/>
      <c r="AR507" s="184"/>
      <c r="AS507" s="180"/>
      <c r="AT507" s="180"/>
      <c r="AU507" s="180"/>
      <c r="AV507" s="181"/>
      <c r="AW507" s="180"/>
      <c r="AX507" s="180"/>
      <c r="AY507" s="180"/>
      <c r="AZ507" s="295"/>
      <c r="BA507" s="296"/>
      <c r="BC507" s="188"/>
    </row>
    <row r="508" spans="1:55" s="187" customFormat="1" x14ac:dyDescent="0.25">
      <c r="A508" s="90"/>
      <c r="B508" s="93"/>
      <c r="C508" s="90"/>
      <c r="D508" s="93"/>
      <c r="E508" s="90"/>
      <c r="F508" s="93"/>
      <c r="G508" s="93"/>
      <c r="H508" s="93"/>
      <c r="I508" s="179"/>
      <c r="J508" s="179"/>
      <c r="K508" s="93"/>
      <c r="L508" s="179"/>
      <c r="M508" s="179"/>
      <c r="N508" s="179"/>
      <c r="O508" s="179"/>
      <c r="P508" s="179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1"/>
      <c r="AL508" s="180"/>
      <c r="AM508" s="180"/>
      <c r="AN508" s="182"/>
      <c r="AO508" s="183"/>
      <c r="AP508" s="180"/>
      <c r="AQ508" s="180"/>
      <c r="AR508" s="184"/>
      <c r="AS508" s="180"/>
      <c r="AT508" s="180"/>
      <c r="AU508" s="180"/>
      <c r="AV508" s="181"/>
      <c r="AW508" s="180"/>
      <c r="AX508" s="180"/>
      <c r="AY508" s="180"/>
      <c r="AZ508" s="295"/>
      <c r="BA508" s="296"/>
      <c r="BC508" s="188"/>
    </row>
    <row r="509" spans="1:55" s="187" customFormat="1" x14ac:dyDescent="0.25">
      <c r="A509" s="90"/>
      <c r="B509" s="93"/>
      <c r="C509" s="90"/>
      <c r="D509" s="93"/>
      <c r="E509" s="90"/>
      <c r="F509" s="93"/>
      <c r="G509" s="93"/>
      <c r="H509" s="93"/>
      <c r="I509" s="179"/>
      <c r="J509" s="179"/>
      <c r="K509" s="93"/>
      <c r="L509" s="179"/>
      <c r="M509" s="179"/>
      <c r="N509" s="179"/>
      <c r="O509" s="179"/>
      <c r="P509" s="179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1"/>
      <c r="AL509" s="180"/>
      <c r="AM509" s="180"/>
      <c r="AN509" s="182"/>
      <c r="AO509" s="183"/>
      <c r="AP509" s="180"/>
      <c r="AQ509" s="180"/>
      <c r="AR509" s="184"/>
      <c r="AS509" s="180"/>
      <c r="AT509" s="180"/>
      <c r="AU509" s="180"/>
      <c r="AV509" s="181"/>
      <c r="AW509" s="180"/>
      <c r="AX509" s="180"/>
      <c r="AY509" s="180"/>
      <c r="AZ509" s="295"/>
      <c r="BA509" s="296"/>
      <c r="BC509" s="188"/>
    </row>
    <row r="510" spans="1:55" s="187" customFormat="1" x14ac:dyDescent="0.25">
      <c r="A510" s="90"/>
      <c r="B510" s="93"/>
      <c r="C510" s="90"/>
      <c r="D510" s="93"/>
      <c r="E510" s="90"/>
      <c r="F510" s="93"/>
      <c r="G510" s="93"/>
      <c r="H510" s="93"/>
      <c r="I510" s="179"/>
      <c r="J510" s="179"/>
      <c r="K510" s="93"/>
      <c r="L510" s="179"/>
      <c r="M510" s="179"/>
      <c r="N510" s="179"/>
      <c r="O510" s="179"/>
      <c r="P510" s="179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1"/>
      <c r="AL510" s="180"/>
      <c r="AM510" s="180"/>
      <c r="AN510" s="182"/>
      <c r="AO510" s="183"/>
      <c r="AP510" s="180"/>
      <c r="AQ510" s="180"/>
      <c r="AR510" s="184"/>
      <c r="AS510" s="180"/>
      <c r="AT510" s="180"/>
      <c r="AU510" s="180"/>
      <c r="AV510" s="181"/>
      <c r="AW510" s="180"/>
      <c r="AX510" s="180"/>
      <c r="AY510" s="180"/>
      <c r="AZ510" s="295"/>
      <c r="BA510" s="296"/>
      <c r="BC510" s="188"/>
    </row>
    <row r="511" spans="1:55" s="187" customFormat="1" x14ac:dyDescent="0.25">
      <c r="A511" s="90"/>
      <c r="B511" s="93"/>
      <c r="C511" s="90"/>
      <c r="D511" s="93"/>
      <c r="E511" s="90"/>
      <c r="F511" s="93"/>
      <c r="G511" s="93"/>
      <c r="H511" s="93"/>
      <c r="I511" s="179"/>
      <c r="J511" s="179"/>
      <c r="K511" s="93"/>
      <c r="L511" s="179"/>
      <c r="M511" s="179"/>
      <c r="N511" s="179"/>
      <c r="O511" s="179"/>
      <c r="P511" s="179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1"/>
      <c r="AL511" s="180"/>
      <c r="AM511" s="180"/>
      <c r="AN511" s="182"/>
      <c r="AO511" s="183"/>
      <c r="AP511" s="180"/>
      <c r="AQ511" s="180"/>
      <c r="AR511" s="184"/>
      <c r="AS511" s="180"/>
      <c r="AT511" s="180"/>
      <c r="AU511" s="180"/>
      <c r="AV511" s="181"/>
      <c r="AW511" s="180"/>
      <c r="AX511" s="180"/>
      <c r="AY511" s="180"/>
      <c r="AZ511" s="295"/>
      <c r="BA511" s="296"/>
      <c r="BC511" s="188"/>
    </row>
    <row r="512" spans="1:55" s="187" customFormat="1" x14ac:dyDescent="0.25">
      <c r="A512" s="90"/>
      <c r="B512" s="93"/>
      <c r="C512" s="90"/>
      <c r="D512" s="93"/>
      <c r="E512" s="90"/>
      <c r="F512" s="93"/>
      <c r="G512" s="93"/>
      <c r="H512" s="93"/>
      <c r="I512" s="179"/>
      <c r="J512" s="179"/>
      <c r="K512" s="93"/>
      <c r="L512" s="179"/>
      <c r="M512" s="179"/>
      <c r="N512" s="179"/>
      <c r="O512" s="179"/>
      <c r="P512" s="179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1"/>
      <c r="AL512" s="180"/>
      <c r="AM512" s="180"/>
      <c r="AN512" s="182"/>
      <c r="AO512" s="183"/>
      <c r="AP512" s="180"/>
      <c r="AQ512" s="180"/>
      <c r="AR512" s="184"/>
      <c r="AS512" s="180"/>
      <c r="AT512" s="180"/>
      <c r="AU512" s="180"/>
      <c r="AV512" s="181"/>
      <c r="AW512" s="180"/>
      <c r="AX512" s="180"/>
      <c r="AY512" s="180"/>
      <c r="AZ512" s="295"/>
      <c r="BA512" s="296"/>
      <c r="BC512" s="188"/>
    </row>
    <row r="513" spans="1:55" s="187" customFormat="1" x14ac:dyDescent="0.25">
      <c r="A513" s="90"/>
      <c r="B513" s="93"/>
      <c r="C513" s="90"/>
      <c r="D513" s="93"/>
      <c r="E513" s="90"/>
      <c r="F513" s="93"/>
      <c r="G513" s="93"/>
      <c r="H513" s="93"/>
      <c r="I513" s="179"/>
      <c r="J513" s="179"/>
      <c r="K513" s="93"/>
      <c r="L513" s="179"/>
      <c r="M513" s="179"/>
      <c r="N513" s="179"/>
      <c r="O513" s="179"/>
      <c r="P513" s="179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1"/>
      <c r="AL513" s="180"/>
      <c r="AM513" s="180"/>
      <c r="AN513" s="182"/>
      <c r="AO513" s="183"/>
      <c r="AP513" s="180"/>
      <c r="AQ513" s="180"/>
      <c r="AR513" s="184"/>
      <c r="AS513" s="180"/>
      <c r="AT513" s="180"/>
      <c r="AU513" s="180"/>
      <c r="AV513" s="181"/>
      <c r="AW513" s="180"/>
      <c r="AX513" s="180"/>
      <c r="AY513" s="180"/>
      <c r="AZ513" s="295"/>
      <c r="BA513" s="296"/>
      <c r="BC513" s="188"/>
    </row>
    <row r="514" spans="1:55" s="187" customFormat="1" x14ac:dyDescent="0.25">
      <c r="A514" s="90"/>
      <c r="B514" s="93"/>
      <c r="C514" s="90"/>
      <c r="D514" s="93"/>
      <c r="E514" s="90"/>
      <c r="F514" s="93"/>
      <c r="G514" s="93"/>
      <c r="H514" s="93"/>
      <c r="I514" s="179"/>
      <c r="J514" s="179"/>
      <c r="K514" s="93"/>
      <c r="L514" s="179"/>
      <c r="M514" s="179"/>
      <c r="N514" s="179"/>
      <c r="O514" s="179"/>
      <c r="P514" s="179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1"/>
      <c r="AL514" s="180"/>
      <c r="AM514" s="180"/>
      <c r="AN514" s="182"/>
      <c r="AO514" s="183"/>
      <c r="AP514" s="180"/>
      <c r="AQ514" s="180"/>
      <c r="AR514" s="184"/>
      <c r="AS514" s="180"/>
      <c r="AT514" s="180"/>
      <c r="AU514" s="180"/>
      <c r="AV514" s="181"/>
      <c r="AW514" s="180"/>
      <c r="AX514" s="180"/>
      <c r="AY514" s="180"/>
      <c r="AZ514" s="295"/>
      <c r="BA514" s="296"/>
      <c r="BC514" s="188"/>
    </row>
    <row r="515" spans="1:55" s="187" customFormat="1" x14ac:dyDescent="0.25">
      <c r="A515" s="90"/>
      <c r="B515" s="93"/>
      <c r="C515" s="90"/>
      <c r="D515" s="93"/>
      <c r="E515" s="90"/>
      <c r="F515" s="93"/>
      <c r="G515" s="93"/>
      <c r="H515" s="93"/>
      <c r="I515" s="179"/>
      <c r="J515" s="179"/>
      <c r="K515" s="93"/>
      <c r="L515" s="179"/>
      <c r="M515" s="179"/>
      <c r="N515" s="179"/>
      <c r="O515" s="179"/>
      <c r="P515" s="179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1"/>
      <c r="AL515" s="180"/>
      <c r="AM515" s="180"/>
      <c r="AN515" s="182"/>
      <c r="AO515" s="183"/>
      <c r="AP515" s="180"/>
      <c r="AQ515" s="180"/>
      <c r="AR515" s="184"/>
      <c r="AS515" s="180"/>
      <c r="AT515" s="180"/>
      <c r="AU515" s="180"/>
      <c r="AV515" s="181"/>
      <c r="AW515" s="180"/>
      <c r="AX515" s="180"/>
      <c r="AY515" s="180"/>
      <c r="AZ515" s="295"/>
      <c r="BA515" s="296"/>
      <c r="BC515" s="188"/>
    </row>
    <row r="516" spans="1:55" s="187" customFormat="1" x14ac:dyDescent="0.25">
      <c r="A516" s="90"/>
      <c r="B516" s="93"/>
      <c r="C516" s="90"/>
      <c r="D516" s="93"/>
      <c r="E516" s="90"/>
      <c r="F516" s="93"/>
      <c r="G516" s="93"/>
      <c r="H516" s="93"/>
      <c r="I516" s="179"/>
      <c r="J516" s="179"/>
      <c r="K516" s="93"/>
      <c r="L516" s="179"/>
      <c r="M516" s="179"/>
      <c r="N516" s="179"/>
      <c r="O516" s="179"/>
      <c r="P516" s="179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1"/>
      <c r="AL516" s="180"/>
      <c r="AM516" s="180"/>
      <c r="AN516" s="182"/>
      <c r="AO516" s="183"/>
      <c r="AP516" s="180"/>
      <c r="AQ516" s="180"/>
      <c r="AR516" s="184"/>
      <c r="AS516" s="180"/>
      <c r="AT516" s="180"/>
      <c r="AU516" s="180"/>
      <c r="AV516" s="181"/>
      <c r="AW516" s="180"/>
      <c r="AX516" s="180"/>
      <c r="AY516" s="180"/>
      <c r="AZ516" s="295"/>
      <c r="BA516" s="296"/>
      <c r="BC516" s="188"/>
    </row>
    <row r="517" spans="1:55" s="187" customFormat="1" x14ac:dyDescent="0.25">
      <c r="A517" s="90"/>
      <c r="B517" s="93"/>
      <c r="C517" s="90"/>
      <c r="D517" s="93"/>
      <c r="E517" s="90"/>
      <c r="F517" s="93"/>
      <c r="G517" s="93"/>
      <c r="H517" s="93"/>
      <c r="I517" s="179"/>
      <c r="J517" s="179"/>
      <c r="K517" s="93"/>
      <c r="L517" s="179"/>
      <c r="M517" s="179"/>
      <c r="N517" s="179"/>
      <c r="O517" s="179"/>
      <c r="P517" s="179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1"/>
      <c r="AL517" s="180"/>
      <c r="AM517" s="180"/>
      <c r="AN517" s="182"/>
      <c r="AO517" s="183"/>
      <c r="AP517" s="180"/>
      <c r="AQ517" s="180"/>
      <c r="AR517" s="184"/>
      <c r="AS517" s="180"/>
      <c r="AT517" s="180"/>
      <c r="AU517" s="180"/>
      <c r="AV517" s="181"/>
      <c r="AW517" s="180"/>
      <c r="AX517" s="180"/>
      <c r="AY517" s="180"/>
      <c r="AZ517" s="295"/>
      <c r="BA517" s="296"/>
      <c r="BC517" s="188"/>
    </row>
    <row r="518" spans="1:55" s="187" customFormat="1" x14ac:dyDescent="0.25">
      <c r="A518" s="90"/>
      <c r="B518" s="93"/>
      <c r="C518" s="90"/>
      <c r="D518" s="93"/>
      <c r="E518" s="90"/>
      <c r="F518" s="93"/>
      <c r="G518" s="93"/>
      <c r="H518" s="93"/>
      <c r="I518" s="179"/>
      <c r="J518" s="179"/>
      <c r="K518" s="93"/>
      <c r="L518" s="179"/>
      <c r="M518" s="179"/>
      <c r="N518" s="179"/>
      <c r="O518" s="179"/>
      <c r="P518" s="179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1"/>
      <c r="AL518" s="180"/>
      <c r="AM518" s="180"/>
      <c r="AN518" s="182"/>
      <c r="AO518" s="183"/>
      <c r="AP518" s="180"/>
      <c r="AQ518" s="180"/>
      <c r="AR518" s="184"/>
      <c r="AS518" s="180"/>
      <c r="AT518" s="180"/>
      <c r="AU518" s="180"/>
      <c r="AV518" s="181"/>
      <c r="AW518" s="180"/>
      <c r="AX518" s="180"/>
      <c r="AY518" s="180"/>
      <c r="AZ518" s="295"/>
      <c r="BA518" s="296"/>
      <c r="BC518" s="188"/>
    </row>
    <row r="519" spans="1:55" s="187" customFormat="1" x14ac:dyDescent="0.25">
      <c r="A519" s="90"/>
      <c r="B519" s="93"/>
      <c r="C519" s="90"/>
      <c r="D519" s="93"/>
      <c r="E519" s="90"/>
      <c r="F519" s="93"/>
      <c r="G519" s="93"/>
      <c r="H519" s="93"/>
      <c r="I519" s="179"/>
      <c r="J519" s="179"/>
      <c r="K519" s="93"/>
      <c r="L519" s="179"/>
      <c r="M519" s="179"/>
      <c r="N519" s="179"/>
      <c r="O519" s="179"/>
      <c r="P519" s="179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1"/>
      <c r="AL519" s="180"/>
      <c r="AM519" s="180"/>
      <c r="AN519" s="182"/>
      <c r="AO519" s="183"/>
      <c r="AP519" s="180"/>
      <c r="AQ519" s="180"/>
      <c r="AR519" s="184"/>
      <c r="AS519" s="180"/>
      <c r="AT519" s="180"/>
      <c r="AU519" s="180"/>
      <c r="AV519" s="181"/>
      <c r="AW519" s="180"/>
      <c r="AX519" s="180"/>
      <c r="AY519" s="180"/>
      <c r="AZ519" s="295"/>
      <c r="BA519" s="296"/>
      <c r="BC519" s="188"/>
    </row>
    <row r="520" spans="1:55" s="187" customFormat="1" x14ac:dyDescent="0.25">
      <c r="A520" s="90"/>
      <c r="B520" s="93"/>
      <c r="C520" s="90"/>
      <c r="D520" s="93"/>
      <c r="E520" s="90"/>
      <c r="F520" s="93"/>
      <c r="G520" s="93"/>
      <c r="H520" s="93"/>
      <c r="I520" s="179"/>
      <c r="J520" s="179"/>
      <c r="K520" s="93"/>
      <c r="L520" s="179"/>
      <c r="M520" s="179"/>
      <c r="N520" s="179"/>
      <c r="O520" s="179"/>
      <c r="P520" s="179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1"/>
      <c r="AL520" s="180"/>
      <c r="AM520" s="180"/>
      <c r="AN520" s="182"/>
      <c r="AO520" s="183"/>
      <c r="AP520" s="180"/>
      <c r="AQ520" s="180"/>
      <c r="AR520" s="184"/>
      <c r="AS520" s="180"/>
      <c r="AT520" s="180"/>
      <c r="AU520" s="180"/>
      <c r="AV520" s="181"/>
      <c r="AW520" s="180"/>
      <c r="AX520" s="180"/>
      <c r="AY520" s="180"/>
      <c r="AZ520" s="295"/>
      <c r="BA520" s="296"/>
      <c r="BC520" s="188"/>
    </row>
    <row r="521" spans="1:55" s="187" customFormat="1" x14ac:dyDescent="0.25">
      <c r="A521" s="90"/>
      <c r="B521" s="93"/>
      <c r="C521" s="90"/>
      <c r="D521" s="93"/>
      <c r="E521" s="90"/>
      <c r="F521" s="93"/>
      <c r="G521" s="93"/>
      <c r="H521" s="93"/>
      <c r="I521" s="179"/>
      <c r="J521" s="179"/>
      <c r="K521" s="93"/>
      <c r="L521" s="179"/>
      <c r="M521" s="179"/>
      <c r="N521" s="179"/>
      <c r="O521" s="179"/>
      <c r="P521" s="179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1"/>
      <c r="AL521" s="180"/>
      <c r="AM521" s="180"/>
      <c r="AN521" s="182"/>
      <c r="AO521" s="183"/>
      <c r="AP521" s="180"/>
      <c r="AQ521" s="180"/>
      <c r="AR521" s="184"/>
      <c r="AS521" s="180"/>
      <c r="AT521" s="180"/>
      <c r="AU521" s="180"/>
      <c r="AV521" s="181"/>
      <c r="AW521" s="180"/>
      <c r="AX521" s="180"/>
      <c r="AY521" s="180"/>
      <c r="AZ521" s="295"/>
      <c r="BA521" s="296"/>
      <c r="BC521" s="188"/>
    </row>
    <row r="522" spans="1:55" s="187" customFormat="1" x14ac:dyDescent="0.25">
      <c r="A522" s="90"/>
      <c r="B522" s="93"/>
      <c r="C522" s="90"/>
      <c r="D522" s="93"/>
      <c r="E522" s="90"/>
      <c r="F522" s="93"/>
      <c r="G522" s="93"/>
      <c r="H522" s="93"/>
      <c r="I522" s="179"/>
      <c r="J522" s="179"/>
      <c r="K522" s="93"/>
      <c r="L522" s="179"/>
      <c r="M522" s="179"/>
      <c r="N522" s="179"/>
      <c r="O522" s="179"/>
      <c r="P522" s="179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1"/>
      <c r="AL522" s="180"/>
      <c r="AM522" s="180"/>
      <c r="AN522" s="182"/>
      <c r="AO522" s="183"/>
      <c r="AP522" s="180"/>
      <c r="AQ522" s="180"/>
      <c r="AR522" s="184"/>
      <c r="AS522" s="180"/>
      <c r="AT522" s="180"/>
      <c r="AU522" s="180"/>
      <c r="AV522" s="181"/>
      <c r="AW522" s="180"/>
      <c r="AX522" s="180"/>
      <c r="AY522" s="180"/>
      <c r="AZ522" s="295"/>
      <c r="BA522" s="296"/>
      <c r="BC522" s="188"/>
    </row>
    <row r="523" spans="1:55" s="187" customFormat="1" x14ac:dyDescent="0.25">
      <c r="A523" s="90"/>
      <c r="B523" s="93"/>
      <c r="C523" s="90"/>
      <c r="D523" s="93"/>
      <c r="E523" s="90"/>
      <c r="F523" s="93"/>
      <c r="G523" s="93"/>
      <c r="H523" s="93"/>
      <c r="I523" s="179"/>
      <c r="J523" s="179"/>
      <c r="K523" s="93"/>
      <c r="L523" s="179"/>
      <c r="M523" s="179"/>
      <c r="N523" s="179"/>
      <c r="O523" s="179"/>
      <c r="P523" s="179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1"/>
      <c r="AL523" s="180"/>
      <c r="AM523" s="180"/>
      <c r="AN523" s="182"/>
      <c r="AO523" s="183"/>
      <c r="AP523" s="180"/>
      <c r="AQ523" s="180"/>
      <c r="AR523" s="184"/>
      <c r="AS523" s="180"/>
      <c r="AT523" s="180"/>
      <c r="AU523" s="180"/>
      <c r="AV523" s="181"/>
      <c r="AW523" s="180"/>
      <c r="AX523" s="180"/>
      <c r="AY523" s="180"/>
      <c r="AZ523" s="295"/>
      <c r="BA523" s="296"/>
      <c r="BC523" s="188"/>
    </row>
    <row r="524" spans="1:55" s="187" customFormat="1" x14ac:dyDescent="0.25">
      <c r="A524" s="90"/>
      <c r="B524" s="93"/>
      <c r="C524" s="90"/>
      <c r="D524" s="93"/>
      <c r="E524" s="90"/>
      <c r="F524" s="93"/>
      <c r="G524" s="93"/>
      <c r="H524" s="93"/>
      <c r="I524" s="179"/>
      <c r="J524" s="179"/>
      <c r="K524" s="93"/>
      <c r="L524" s="179"/>
      <c r="M524" s="179"/>
      <c r="N524" s="179"/>
      <c r="O524" s="179"/>
      <c r="P524" s="179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1"/>
      <c r="AL524" s="180"/>
      <c r="AM524" s="180"/>
      <c r="AN524" s="182"/>
      <c r="AO524" s="183"/>
      <c r="AP524" s="180"/>
      <c r="AQ524" s="180"/>
      <c r="AR524" s="184"/>
      <c r="AS524" s="180"/>
      <c r="AT524" s="180"/>
      <c r="AU524" s="180"/>
      <c r="AV524" s="181"/>
      <c r="AW524" s="180"/>
      <c r="AX524" s="180"/>
      <c r="AY524" s="180"/>
      <c r="AZ524" s="295"/>
      <c r="BA524" s="296"/>
      <c r="BC524" s="188"/>
    </row>
    <row r="525" spans="1:55" s="187" customFormat="1" x14ac:dyDescent="0.25">
      <c r="A525" s="90"/>
      <c r="B525" s="93"/>
      <c r="C525" s="90"/>
      <c r="D525" s="93"/>
      <c r="E525" s="90"/>
      <c r="F525" s="93"/>
      <c r="G525" s="93"/>
      <c r="H525" s="93"/>
      <c r="I525" s="179"/>
      <c r="J525" s="179"/>
      <c r="K525" s="93"/>
      <c r="L525" s="179"/>
      <c r="M525" s="179"/>
      <c r="N525" s="179"/>
      <c r="O525" s="179"/>
      <c r="P525" s="179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1"/>
      <c r="AL525" s="180"/>
      <c r="AM525" s="180"/>
      <c r="AN525" s="182"/>
      <c r="AO525" s="183"/>
      <c r="AP525" s="180"/>
      <c r="AQ525" s="180"/>
      <c r="AR525" s="184"/>
      <c r="AS525" s="180"/>
      <c r="AT525" s="180"/>
      <c r="AU525" s="180"/>
      <c r="AV525" s="181"/>
      <c r="AW525" s="180"/>
      <c r="AX525" s="180"/>
      <c r="AY525" s="180"/>
      <c r="AZ525" s="295"/>
      <c r="BA525" s="296"/>
      <c r="BC525" s="188"/>
    </row>
    <row r="526" spans="1:55" s="187" customFormat="1" x14ac:dyDescent="0.25">
      <c r="A526" s="90"/>
      <c r="B526" s="93"/>
      <c r="C526" s="90"/>
      <c r="D526" s="93"/>
      <c r="E526" s="90"/>
      <c r="F526" s="93"/>
      <c r="G526" s="93"/>
      <c r="H526" s="93"/>
      <c r="I526" s="179"/>
      <c r="J526" s="179"/>
      <c r="K526" s="93"/>
      <c r="L526" s="179"/>
      <c r="M526" s="179"/>
      <c r="N526" s="179"/>
      <c r="O526" s="179"/>
      <c r="P526" s="179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1"/>
      <c r="AL526" s="180"/>
      <c r="AM526" s="180"/>
      <c r="AN526" s="182"/>
      <c r="AO526" s="183"/>
      <c r="AP526" s="180"/>
      <c r="AQ526" s="180"/>
      <c r="AR526" s="184"/>
      <c r="AS526" s="180"/>
      <c r="AT526" s="180"/>
      <c r="AU526" s="180"/>
      <c r="AV526" s="181"/>
      <c r="AW526" s="180"/>
      <c r="AX526" s="180"/>
      <c r="AY526" s="180"/>
      <c r="AZ526" s="295"/>
      <c r="BA526" s="296"/>
      <c r="BC526" s="188"/>
    </row>
    <row r="527" spans="1:55" s="187" customFormat="1" x14ac:dyDescent="0.25">
      <c r="A527" s="90"/>
      <c r="B527" s="93"/>
      <c r="C527" s="90"/>
      <c r="D527" s="93"/>
      <c r="E527" s="90"/>
      <c r="F527" s="93"/>
      <c r="G527" s="93"/>
      <c r="H527" s="93"/>
      <c r="I527" s="179"/>
      <c r="J527" s="179"/>
      <c r="K527" s="93"/>
      <c r="L527" s="179"/>
      <c r="M527" s="179"/>
      <c r="N527" s="179"/>
      <c r="O527" s="179"/>
      <c r="P527" s="179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1"/>
      <c r="AL527" s="180"/>
      <c r="AM527" s="180"/>
      <c r="AN527" s="182"/>
      <c r="AO527" s="183"/>
      <c r="AP527" s="180"/>
      <c r="AQ527" s="180"/>
      <c r="AR527" s="184"/>
      <c r="AS527" s="180"/>
      <c r="AT527" s="180"/>
      <c r="AU527" s="180"/>
      <c r="AV527" s="181"/>
      <c r="AW527" s="180"/>
      <c r="AX527" s="180"/>
      <c r="AY527" s="180"/>
      <c r="AZ527" s="295"/>
      <c r="BA527" s="296"/>
      <c r="BC527" s="188"/>
    </row>
    <row r="528" spans="1:55" s="187" customFormat="1" x14ac:dyDescent="0.25">
      <c r="A528" s="90"/>
      <c r="B528" s="93"/>
      <c r="C528" s="90"/>
      <c r="D528" s="93"/>
      <c r="E528" s="90"/>
      <c r="F528" s="93"/>
      <c r="G528" s="93"/>
      <c r="H528" s="93"/>
      <c r="I528" s="179"/>
      <c r="J528" s="179"/>
      <c r="K528" s="93"/>
      <c r="L528" s="179"/>
      <c r="M528" s="179"/>
      <c r="N528" s="179"/>
      <c r="O528" s="179"/>
      <c r="P528" s="179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1"/>
      <c r="AL528" s="180"/>
      <c r="AM528" s="180"/>
      <c r="AN528" s="182"/>
      <c r="AO528" s="183"/>
      <c r="AP528" s="180"/>
      <c r="AQ528" s="180"/>
      <c r="AR528" s="184"/>
      <c r="AS528" s="180"/>
      <c r="AT528" s="180"/>
      <c r="AU528" s="180"/>
      <c r="AV528" s="181"/>
      <c r="AW528" s="180"/>
      <c r="AX528" s="180"/>
      <c r="AY528" s="180"/>
      <c r="AZ528" s="295"/>
      <c r="BA528" s="296"/>
      <c r="BC528" s="188"/>
    </row>
    <row r="529" spans="1:55" s="187" customFormat="1" x14ac:dyDescent="0.25">
      <c r="A529" s="90"/>
      <c r="B529" s="93"/>
      <c r="C529" s="90"/>
      <c r="D529" s="93"/>
      <c r="E529" s="90"/>
      <c r="F529" s="93"/>
      <c r="G529" s="93"/>
      <c r="H529" s="93"/>
      <c r="I529" s="179"/>
      <c r="J529" s="179"/>
      <c r="K529" s="93"/>
      <c r="L529" s="179"/>
      <c r="M529" s="179"/>
      <c r="N529" s="179"/>
      <c r="O529" s="179"/>
      <c r="P529" s="179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1"/>
      <c r="AL529" s="180"/>
      <c r="AM529" s="180"/>
      <c r="AN529" s="182"/>
      <c r="AO529" s="183"/>
      <c r="AP529" s="180"/>
      <c r="AQ529" s="180"/>
      <c r="AR529" s="184"/>
      <c r="AS529" s="180"/>
      <c r="AT529" s="180"/>
      <c r="AU529" s="180"/>
      <c r="AV529" s="181"/>
      <c r="AW529" s="180"/>
      <c r="AX529" s="180"/>
      <c r="AY529" s="180"/>
      <c r="AZ529" s="295"/>
      <c r="BA529" s="296"/>
      <c r="BC529" s="188"/>
    </row>
    <row r="530" spans="1:55" s="187" customFormat="1" x14ac:dyDescent="0.25">
      <c r="A530" s="90"/>
      <c r="B530" s="93"/>
      <c r="C530" s="90"/>
      <c r="D530" s="93"/>
      <c r="E530" s="90"/>
      <c r="F530" s="93"/>
      <c r="G530" s="93"/>
      <c r="H530" s="93"/>
      <c r="I530" s="179"/>
      <c r="J530" s="179"/>
      <c r="K530" s="93"/>
      <c r="L530" s="179"/>
      <c r="M530" s="179"/>
      <c r="N530" s="179"/>
      <c r="O530" s="179"/>
      <c r="P530" s="179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1"/>
      <c r="AL530" s="180"/>
      <c r="AM530" s="180"/>
      <c r="AN530" s="182"/>
      <c r="AO530" s="183"/>
      <c r="AP530" s="180"/>
      <c r="AQ530" s="180"/>
      <c r="AR530" s="184"/>
      <c r="AS530" s="180"/>
      <c r="AT530" s="180"/>
      <c r="AU530" s="180"/>
      <c r="AV530" s="181"/>
      <c r="AW530" s="180"/>
      <c r="AX530" s="180"/>
      <c r="AY530" s="180"/>
      <c r="AZ530" s="295"/>
      <c r="BA530" s="296"/>
      <c r="BC530" s="188"/>
    </row>
    <row r="531" spans="1:55" s="187" customFormat="1" x14ac:dyDescent="0.25">
      <c r="A531" s="90"/>
      <c r="B531" s="93"/>
      <c r="C531" s="90"/>
      <c r="D531" s="93"/>
      <c r="E531" s="90"/>
      <c r="F531" s="93"/>
      <c r="G531" s="93"/>
      <c r="H531" s="93"/>
      <c r="I531" s="179"/>
      <c r="J531" s="179"/>
      <c r="K531" s="93"/>
      <c r="L531" s="179"/>
      <c r="M531" s="179"/>
      <c r="N531" s="179"/>
      <c r="O531" s="179"/>
      <c r="P531" s="179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1"/>
      <c r="AL531" s="180"/>
      <c r="AM531" s="180"/>
      <c r="AN531" s="182"/>
      <c r="AO531" s="183"/>
      <c r="AP531" s="180"/>
      <c r="AQ531" s="180"/>
      <c r="AR531" s="184"/>
      <c r="AS531" s="180"/>
      <c r="AT531" s="180"/>
      <c r="AU531" s="180"/>
      <c r="AV531" s="181"/>
      <c r="AW531" s="180"/>
      <c r="AX531" s="180"/>
      <c r="AY531" s="180"/>
      <c r="AZ531" s="295"/>
      <c r="BA531" s="296"/>
      <c r="BC531" s="188"/>
    </row>
    <row r="532" spans="1:55" s="187" customFormat="1" x14ac:dyDescent="0.25">
      <c r="A532" s="90"/>
      <c r="B532" s="93"/>
      <c r="C532" s="90"/>
      <c r="D532" s="93"/>
      <c r="E532" s="90"/>
      <c r="F532" s="93"/>
      <c r="G532" s="93"/>
      <c r="H532" s="93"/>
      <c r="I532" s="179"/>
      <c r="J532" s="179"/>
      <c r="K532" s="93"/>
      <c r="L532" s="179"/>
      <c r="M532" s="179"/>
      <c r="N532" s="179"/>
      <c r="O532" s="179"/>
      <c r="P532" s="179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1"/>
      <c r="AL532" s="180"/>
      <c r="AM532" s="180"/>
      <c r="AN532" s="182"/>
      <c r="AO532" s="183"/>
      <c r="AP532" s="180"/>
      <c r="AQ532" s="180"/>
      <c r="AR532" s="184"/>
      <c r="AS532" s="180"/>
      <c r="AT532" s="180"/>
      <c r="AU532" s="180"/>
      <c r="AV532" s="181"/>
      <c r="AW532" s="180"/>
      <c r="AX532" s="180"/>
      <c r="AY532" s="180"/>
      <c r="AZ532" s="295"/>
      <c r="BA532" s="296"/>
      <c r="BC532" s="188"/>
    </row>
    <row r="533" spans="1:55" s="187" customFormat="1" x14ac:dyDescent="0.25">
      <c r="A533" s="90"/>
      <c r="B533" s="93"/>
      <c r="C533" s="90"/>
      <c r="D533" s="93"/>
      <c r="E533" s="90"/>
      <c r="F533" s="93"/>
      <c r="G533" s="93"/>
      <c r="H533" s="93"/>
      <c r="I533" s="179"/>
      <c r="J533" s="179"/>
      <c r="K533" s="93"/>
      <c r="L533" s="179"/>
      <c r="M533" s="179"/>
      <c r="N533" s="179"/>
      <c r="O533" s="179"/>
      <c r="P533" s="179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1"/>
      <c r="AL533" s="180"/>
      <c r="AM533" s="180"/>
      <c r="AN533" s="182"/>
      <c r="AO533" s="183"/>
      <c r="AP533" s="180"/>
      <c r="AQ533" s="180"/>
      <c r="AR533" s="184"/>
      <c r="AS533" s="180"/>
      <c r="AT533" s="180"/>
      <c r="AU533" s="180"/>
      <c r="AV533" s="181"/>
      <c r="AW533" s="180"/>
      <c r="AX533" s="180"/>
      <c r="AY533" s="180"/>
      <c r="AZ533" s="295"/>
      <c r="BA533" s="296"/>
      <c r="BC533" s="188"/>
    </row>
    <row r="534" spans="1:55" s="187" customFormat="1" x14ac:dyDescent="0.25">
      <c r="A534" s="90"/>
      <c r="B534" s="93"/>
      <c r="C534" s="90"/>
      <c r="D534" s="93"/>
      <c r="E534" s="90"/>
      <c r="F534" s="93"/>
      <c r="G534" s="93"/>
      <c r="H534" s="93"/>
      <c r="I534" s="179"/>
      <c r="J534" s="179"/>
      <c r="K534" s="93"/>
      <c r="L534" s="179"/>
      <c r="M534" s="179"/>
      <c r="N534" s="179"/>
      <c r="O534" s="179"/>
      <c r="P534" s="179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1"/>
      <c r="AL534" s="180"/>
      <c r="AM534" s="180"/>
      <c r="AN534" s="182"/>
      <c r="AO534" s="183"/>
      <c r="AP534" s="180"/>
      <c r="AQ534" s="180"/>
      <c r="AR534" s="184"/>
      <c r="AS534" s="180"/>
      <c r="AT534" s="180"/>
      <c r="AU534" s="180"/>
      <c r="AV534" s="181"/>
      <c r="AW534" s="180"/>
      <c r="AX534" s="180"/>
      <c r="AY534" s="180"/>
      <c r="AZ534" s="295"/>
      <c r="BA534" s="296"/>
      <c r="BC534" s="188"/>
    </row>
    <row r="535" spans="1:55" s="187" customFormat="1" x14ac:dyDescent="0.25">
      <c r="A535" s="90"/>
      <c r="B535" s="93"/>
      <c r="C535" s="90"/>
      <c r="D535" s="93"/>
      <c r="E535" s="90"/>
      <c r="F535" s="93"/>
      <c r="G535" s="93"/>
      <c r="H535" s="93"/>
      <c r="I535" s="179"/>
      <c r="J535" s="179"/>
      <c r="K535" s="93"/>
      <c r="L535" s="179"/>
      <c r="M535" s="179"/>
      <c r="N535" s="179"/>
      <c r="O535" s="179"/>
      <c r="P535" s="179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1"/>
      <c r="AL535" s="180"/>
      <c r="AM535" s="180"/>
      <c r="AN535" s="182"/>
      <c r="AO535" s="183"/>
      <c r="AP535" s="180"/>
      <c r="AQ535" s="180"/>
      <c r="AR535" s="184"/>
      <c r="AS535" s="180"/>
      <c r="AT535" s="180"/>
      <c r="AU535" s="180"/>
      <c r="AV535" s="181"/>
      <c r="AW535" s="180"/>
      <c r="AX535" s="180"/>
      <c r="AY535" s="180"/>
      <c r="AZ535" s="295"/>
      <c r="BA535" s="296"/>
      <c r="BC535" s="188"/>
    </row>
    <row r="536" spans="1:55" s="187" customFormat="1" x14ac:dyDescent="0.25">
      <c r="A536" s="90"/>
      <c r="B536" s="93"/>
      <c r="C536" s="90"/>
      <c r="D536" s="93"/>
      <c r="E536" s="90"/>
      <c r="F536" s="93"/>
      <c r="G536" s="93"/>
      <c r="H536" s="93"/>
      <c r="I536" s="179"/>
      <c r="J536" s="179"/>
      <c r="K536" s="93"/>
      <c r="L536" s="179"/>
      <c r="M536" s="179"/>
      <c r="N536" s="179"/>
      <c r="O536" s="179"/>
      <c r="P536" s="179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1"/>
      <c r="AL536" s="180"/>
      <c r="AM536" s="180"/>
      <c r="AN536" s="182"/>
      <c r="AO536" s="183"/>
      <c r="AP536" s="180"/>
      <c r="AQ536" s="180"/>
      <c r="AR536" s="184"/>
      <c r="AS536" s="180"/>
      <c r="AT536" s="180"/>
      <c r="AU536" s="180"/>
      <c r="AV536" s="181"/>
      <c r="AW536" s="180"/>
      <c r="AX536" s="180"/>
      <c r="AY536" s="180"/>
      <c r="AZ536" s="295"/>
      <c r="BA536" s="296"/>
      <c r="BC536" s="188"/>
    </row>
    <row r="537" spans="1:55" s="187" customFormat="1" x14ac:dyDescent="0.25">
      <c r="A537" s="90"/>
      <c r="B537" s="93"/>
      <c r="C537" s="90"/>
      <c r="D537" s="93"/>
      <c r="E537" s="90"/>
      <c r="F537" s="93"/>
      <c r="G537" s="93"/>
      <c r="H537" s="93"/>
      <c r="I537" s="179"/>
      <c r="J537" s="179"/>
      <c r="K537" s="93"/>
      <c r="L537" s="179"/>
      <c r="M537" s="179"/>
      <c r="N537" s="179"/>
      <c r="O537" s="179"/>
      <c r="P537" s="179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1"/>
      <c r="AL537" s="180"/>
      <c r="AM537" s="180"/>
      <c r="AN537" s="182"/>
      <c r="AO537" s="183"/>
      <c r="AP537" s="180"/>
      <c r="AQ537" s="180"/>
      <c r="AR537" s="184"/>
      <c r="AS537" s="180"/>
      <c r="AT537" s="180"/>
      <c r="AU537" s="180"/>
      <c r="AV537" s="181"/>
      <c r="AW537" s="180"/>
      <c r="AX537" s="180"/>
      <c r="AY537" s="180"/>
      <c r="AZ537" s="295"/>
      <c r="BA537" s="296"/>
      <c r="BC537" s="188"/>
    </row>
    <row r="538" spans="1:55" s="187" customFormat="1" x14ac:dyDescent="0.25">
      <c r="A538" s="90"/>
      <c r="B538" s="93"/>
      <c r="C538" s="90"/>
      <c r="D538" s="93"/>
      <c r="E538" s="90"/>
      <c r="F538" s="93"/>
      <c r="G538" s="93"/>
      <c r="H538" s="93"/>
      <c r="I538" s="179"/>
      <c r="J538" s="179"/>
      <c r="K538" s="93"/>
      <c r="L538" s="179"/>
      <c r="M538" s="179"/>
      <c r="N538" s="179"/>
      <c r="O538" s="179"/>
      <c r="P538" s="179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1"/>
      <c r="AL538" s="180"/>
      <c r="AM538" s="180"/>
      <c r="AN538" s="182"/>
      <c r="AO538" s="183"/>
      <c r="AP538" s="180"/>
      <c r="AQ538" s="180"/>
      <c r="AR538" s="184"/>
      <c r="AS538" s="180"/>
      <c r="AT538" s="180"/>
      <c r="AU538" s="180"/>
      <c r="AV538" s="181"/>
      <c r="AW538" s="180"/>
      <c r="AX538" s="180"/>
      <c r="AY538" s="180"/>
      <c r="AZ538" s="295"/>
      <c r="BA538" s="296"/>
      <c r="BC538" s="188"/>
    </row>
    <row r="539" spans="1:55" s="187" customFormat="1" x14ac:dyDescent="0.25">
      <c r="A539" s="90"/>
      <c r="B539" s="93"/>
      <c r="C539" s="90"/>
      <c r="D539" s="93"/>
      <c r="E539" s="90"/>
      <c r="F539" s="93"/>
      <c r="G539" s="93"/>
      <c r="H539" s="93"/>
      <c r="I539" s="179"/>
      <c r="J539" s="179"/>
      <c r="K539" s="93"/>
      <c r="L539" s="179"/>
      <c r="M539" s="179"/>
      <c r="N539" s="179"/>
      <c r="O539" s="179"/>
      <c r="P539" s="179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1"/>
      <c r="AL539" s="180"/>
      <c r="AM539" s="180"/>
      <c r="AN539" s="182"/>
      <c r="AO539" s="183"/>
      <c r="AP539" s="180"/>
      <c r="AQ539" s="180"/>
      <c r="AR539" s="184"/>
      <c r="AS539" s="180"/>
      <c r="AT539" s="180"/>
      <c r="AU539" s="180"/>
      <c r="AV539" s="181"/>
      <c r="AW539" s="180"/>
      <c r="AX539" s="180"/>
      <c r="AY539" s="180"/>
      <c r="AZ539" s="295"/>
      <c r="BA539" s="296"/>
      <c r="BC539" s="188"/>
    </row>
    <row r="540" spans="1:55" s="187" customFormat="1" x14ac:dyDescent="0.25">
      <c r="A540" s="90"/>
      <c r="B540" s="93"/>
      <c r="C540" s="90"/>
      <c r="D540" s="93"/>
      <c r="E540" s="90"/>
      <c r="F540" s="93"/>
      <c r="G540" s="93"/>
      <c r="H540" s="93"/>
      <c r="I540" s="179"/>
      <c r="J540" s="179"/>
      <c r="K540" s="93"/>
      <c r="L540" s="179"/>
      <c r="M540" s="179"/>
      <c r="N540" s="179"/>
      <c r="O540" s="179"/>
      <c r="P540" s="179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1"/>
      <c r="AL540" s="180"/>
      <c r="AM540" s="180"/>
      <c r="AN540" s="182"/>
      <c r="AO540" s="183"/>
      <c r="AP540" s="180"/>
      <c r="AQ540" s="180"/>
      <c r="AR540" s="184"/>
      <c r="AS540" s="180"/>
      <c r="AT540" s="180"/>
      <c r="AU540" s="180"/>
      <c r="AV540" s="181"/>
      <c r="AW540" s="180"/>
      <c r="AX540" s="180"/>
      <c r="AY540" s="180"/>
      <c r="AZ540" s="295"/>
      <c r="BA540" s="296"/>
      <c r="BC540" s="188"/>
    </row>
    <row r="541" spans="1:55" s="187" customFormat="1" x14ac:dyDescent="0.25">
      <c r="A541" s="90"/>
      <c r="B541" s="93"/>
      <c r="C541" s="90"/>
      <c r="D541" s="93"/>
      <c r="E541" s="90"/>
      <c r="F541" s="93"/>
      <c r="G541" s="93"/>
      <c r="H541" s="93"/>
      <c r="I541" s="179"/>
      <c r="J541" s="179"/>
      <c r="K541" s="93"/>
      <c r="L541" s="179"/>
      <c r="M541" s="179"/>
      <c r="N541" s="179"/>
      <c r="O541" s="179"/>
      <c r="P541" s="179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1"/>
      <c r="AL541" s="180"/>
      <c r="AM541" s="180"/>
      <c r="AN541" s="182"/>
      <c r="AO541" s="183"/>
      <c r="AP541" s="180"/>
      <c r="AQ541" s="180"/>
      <c r="AR541" s="184"/>
      <c r="AS541" s="180"/>
      <c r="AT541" s="180"/>
      <c r="AU541" s="180"/>
      <c r="AV541" s="181"/>
      <c r="AW541" s="180"/>
      <c r="AX541" s="180"/>
      <c r="AY541" s="180"/>
      <c r="AZ541" s="295"/>
      <c r="BA541" s="296"/>
      <c r="BC541" s="188"/>
    </row>
    <row r="542" spans="1:55" s="187" customFormat="1" x14ac:dyDescent="0.25">
      <c r="A542" s="90"/>
      <c r="B542" s="93"/>
      <c r="C542" s="90"/>
      <c r="D542" s="93"/>
      <c r="E542" s="90"/>
      <c r="F542" s="93"/>
      <c r="G542" s="93"/>
      <c r="H542" s="93"/>
      <c r="I542" s="179"/>
      <c r="J542" s="179"/>
      <c r="K542" s="93"/>
      <c r="L542" s="179"/>
      <c r="M542" s="179"/>
      <c r="N542" s="179"/>
      <c r="O542" s="179"/>
      <c r="P542" s="179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1"/>
      <c r="AL542" s="180"/>
      <c r="AM542" s="180"/>
      <c r="AN542" s="182"/>
      <c r="AO542" s="183"/>
      <c r="AP542" s="180"/>
      <c r="AQ542" s="180"/>
      <c r="AR542" s="184"/>
      <c r="AS542" s="180"/>
      <c r="AT542" s="180"/>
      <c r="AU542" s="180"/>
      <c r="AV542" s="181"/>
      <c r="AW542" s="180"/>
      <c r="AX542" s="180"/>
      <c r="AY542" s="180"/>
      <c r="AZ542" s="295"/>
      <c r="BA542" s="296"/>
      <c r="BC542" s="188"/>
    </row>
    <row r="543" spans="1:55" s="187" customFormat="1" x14ac:dyDescent="0.25">
      <c r="A543" s="90"/>
      <c r="B543" s="93"/>
      <c r="C543" s="90"/>
      <c r="D543" s="93"/>
      <c r="E543" s="90"/>
      <c r="F543" s="93"/>
      <c r="G543" s="93"/>
      <c r="H543" s="93"/>
      <c r="I543" s="179"/>
      <c r="J543" s="179"/>
      <c r="K543" s="93"/>
      <c r="L543" s="179"/>
      <c r="M543" s="179"/>
      <c r="N543" s="179"/>
      <c r="O543" s="179"/>
      <c r="P543" s="179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1"/>
      <c r="AL543" s="180"/>
      <c r="AM543" s="180"/>
      <c r="AN543" s="182"/>
      <c r="AO543" s="183"/>
      <c r="AP543" s="180"/>
      <c r="AQ543" s="180"/>
      <c r="AR543" s="184"/>
      <c r="AS543" s="180"/>
      <c r="AT543" s="180"/>
      <c r="AU543" s="180"/>
      <c r="AV543" s="181"/>
      <c r="AW543" s="180"/>
      <c r="AX543" s="180"/>
      <c r="AY543" s="180"/>
      <c r="AZ543" s="295"/>
      <c r="BA543" s="296"/>
      <c r="BC543" s="188"/>
    </row>
    <row r="544" spans="1:55" s="187" customFormat="1" x14ac:dyDescent="0.25">
      <c r="A544" s="90"/>
      <c r="B544" s="93"/>
      <c r="C544" s="90"/>
      <c r="D544" s="93"/>
      <c r="E544" s="90"/>
      <c r="F544" s="93"/>
      <c r="G544" s="93"/>
      <c r="H544" s="93"/>
      <c r="I544" s="179"/>
      <c r="J544" s="179"/>
      <c r="K544" s="93"/>
      <c r="L544" s="179"/>
      <c r="M544" s="179"/>
      <c r="N544" s="179"/>
      <c r="O544" s="179"/>
      <c r="P544" s="179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1"/>
      <c r="AL544" s="180"/>
      <c r="AM544" s="180"/>
      <c r="AN544" s="182"/>
      <c r="AO544" s="183"/>
      <c r="AP544" s="180"/>
      <c r="AQ544" s="180"/>
      <c r="AR544" s="184"/>
      <c r="AS544" s="180"/>
      <c r="AT544" s="180"/>
      <c r="AU544" s="180"/>
      <c r="AV544" s="181"/>
      <c r="AW544" s="180"/>
      <c r="AX544" s="180"/>
      <c r="AY544" s="180"/>
      <c r="AZ544" s="295"/>
      <c r="BA544" s="296"/>
      <c r="BC544" s="188"/>
    </row>
    <row r="545" spans="1:55" s="187" customFormat="1" x14ac:dyDescent="0.25">
      <c r="A545" s="90"/>
      <c r="B545" s="93"/>
      <c r="C545" s="90"/>
      <c r="D545" s="93"/>
      <c r="E545" s="90"/>
      <c r="F545" s="93"/>
      <c r="G545" s="93"/>
      <c r="H545" s="93"/>
      <c r="I545" s="179"/>
      <c r="J545" s="179"/>
      <c r="K545" s="93"/>
      <c r="L545" s="179"/>
      <c r="M545" s="179"/>
      <c r="N545" s="179"/>
      <c r="O545" s="179"/>
      <c r="P545" s="179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1"/>
      <c r="AL545" s="180"/>
      <c r="AM545" s="180"/>
      <c r="AN545" s="182"/>
      <c r="AO545" s="183"/>
      <c r="AP545" s="180"/>
      <c r="AQ545" s="180"/>
      <c r="AR545" s="184"/>
      <c r="AS545" s="180"/>
      <c r="AT545" s="180"/>
      <c r="AU545" s="180"/>
      <c r="AV545" s="181"/>
      <c r="AW545" s="180"/>
      <c r="AX545" s="180"/>
      <c r="AY545" s="180"/>
      <c r="AZ545" s="295"/>
      <c r="BA545" s="296"/>
      <c r="BC545" s="188"/>
    </row>
    <row r="546" spans="1:55" s="187" customFormat="1" x14ac:dyDescent="0.25">
      <c r="A546" s="90"/>
      <c r="B546" s="93"/>
      <c r="C546" s="90"/>
      <c r="D546" s="93"/>
      <c r="E546" s="90"/>
      <c r="F546" s="93"/>
      <c r="G546" s="93"/>
      <c r="H546" s="93"/>
      <c r="I546" s="179"/>
      <c r="J546" s="179"/>
      <c r="K546" s="93"/>
      <c r="L546" s="179"/>
      <c r="M546" s="179"/>
      <c r="N546" s="179"/>
      <c r="O546" s="179"/>
      <c r="P546" s="179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1"/>
      <c r="AL546" s="180"/>
      <c r="AM546" s="180"/>
      <c r="AN546" s="182"/>
      <c r="AO546" s="183"/>
      <c r="AP546" s="180"/>
      <c r="AQ546" s="180"/>
      <c r="AR546" s="184"/>
      <c r="AS546" s="180"/>
      <c r="AT546" s="180"/>
      <c r="AU546" s="180"/>
      <c r="AV546" s="181"/>
      <c r="AW546" s="180"/>
      <c r="AX546" s="180"/>
      <c r="AY546" s="180"/>
      <c r="AZ546" s="295"/>
      <c r="BA546" s="296"/>
      <c r="BC546" s="188"/>
    </row>
    <row r="547" spans="1:55" s="187" customFormat="1" x14ac:dyDescent="0.25">
      <c r="A547" s="90"/>
      <c r="B547" s="93"/>
      <c r="C547" s="90"/>
      <c r="D547" s="93"/>
      <c r="E547" s="90"/>
      <c r="F547" s="93"/>
      <c r="G547" s="93"/>
      <c r="H547" s="93"/>
      <c r="I547" s="179"/>
      <c r="J547" s="179"/>
      <c r="K547" s="93"/>
      <c r="L547" s="179"/>
      <c r="M547" s="179"/>
      <c r="N547" s="179"/>
      <c r="O547" s="179"/>
      <c r="P547" s="179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1"/>
      <c r="AL547" s="180"/>
      <c r="AM547" s="180"/>
      <c r="AN547" s="182"/>
      <c r="AO547" s="183"/>
      <c r="AP547" s="180"/>
      <c r="AQ547" s="180"/>
      <c r="AR547" s="184"/>
      <c r="AS547" s="180"/>
      <c r="AT547" s="180"/>
      <c r="AU547" s="180"/>
      <c r="AV547" s="181"/>
      <c r="AW547" s="180"/>
      <c r="AX547" s="180"/>
      <c r="AY547" s="180"/>
      <c r="AZ547" s="295"/>
      <c r="BA547" s="296"/>
      <c r="BC547" s="188"/>
    </row>
    <row r="548" spans="1:55" s="187" customFormat="1" x14ac:dyDescent="0.25">
      <c r="A548" s="90"/>
      <c r="B548" s="93"/>
      <c r="C548" s="90"/>
      <c r="D548" s="93"/>
      <c r="E548" s="90"/>
      <c r="F548" s="93"/>
      <c r="G548" s="93"/>
      <c r="H548" s="93"/>
      <c r="I548" s="179"/>
      <c r="J548" s="179"/>
      <c r="K548" s="93"/>
      <c r="L548" s="179"/>
      <c r="M548" s="179"/>
      <c r="N548" s="179"/>
      <c r="O548" s="179"/>
      <c r="P548" s="179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1"/>
      <c r="AL548" s="180"/>
      <c r="AM548" s="180"/>
      <c r="AN548" s="182"/>
      <c r="AO548" s="183"/>
      <c r="AP548" s="180"/>
      <c r="AQ548" s="180"/>
      <c r="AR548" s="184"/>
      <c r="AS548" s="180"/>
      <c r="AT548" s="180"/>
      <c r="AU548" s="180"/>
      <c r="AV548" s="181"/>
      <c r="AW548" s="180"/>
      <c r="AX548" s="180"/>
      <c r="AY548" s="180"/>
      <c r="AZ548" s="295"/>
      <c r="BA548" s="296"/>
      <c r="BC548" s="188"/>
    </row>
    <row r="549" spans="1:55" s="187" customFormat="1" x14ac:dyDescent="0.25">
      <c r="A549" s="90"/>
      <c r="B549" s="93"/>
      <c r="C549" s="90"/>
      <c r="D549" s="93"/>
      <c r="E549" s="90"/>
      <c r="F549" s="93"/>
      <c r="G549" s="93"/>
      <c r="H549" s="93"/>
      <c r="I549" s="179"/>
      <c r="J549" s="179"/>
      <c r="K549" s="93"/>
      <c r="L549" s="179"/>
      <c r="M549" s="179"/>
      <c r="N549" s="179"/>
      <c r="O549" s="179"/>
      <c r="P549" s="179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1"/>
      <c r="AL549" s="180"/>
      <c r="AM549" s="180"/>
      <c r="AN549" s="182"/>
      <c r="AO549" s="183"/>
      <c r="AP549" s="180"/>
      <c r="AQ549" s="180"/>
      <c r="AR549" s="184"/>
      <c r="AS549" s="180"/>
      <c r="AT549" s="180"/>
      <c r="AU549" s="180"/>
      <c r="AV549" s="181"/>
      <c r="AW549" s="180"/>
      <c r="AX549" s="180"/>
      <c r="AY549" s="180"/>
      <c r="AZ549" s="295"/>
      <c r="BA549" s="296"/>
      <c r="BC549" s="188"/>
    </row>
    <row r="550" spans="1:55" s="187" customFormat="1" x14ac:dyDescent="0.25">
      <c r="A550" s="90"/>
      <c r="B550" s="93"/>
      <c r="C550" s="90"/>
      <c r="D550" s="93"/>
      <c r="E550" s="90"/>
      <c r="F550" s="93"/>
      <c r="G550" s="93"/>
      <c r="H550" s="93"/>
      <c r="I550" s="179"/>
      <c r="J550" s="179"/>
      <c r="K550" s="93"/>
      <c r="L550" s="179"/>
      <c r="M550" s="179"/>
      <c r="N550" s="179"/>
      <c r="O550" s="179"/>
      <c r="P550" s="179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1"/>
      <c r="AL550" s="180"/>
      <c r="AM550" s="180"/>
      <c r="AN550" s="182"/>
      <c r="AO550" s="183"/>
      <c r="AP550" s="180"/>
      <c r="AQ550" s="180"/>
      <c r="AR550" s="184"/>
      <c r="AS550" s="180"/>
      <c r="AT550" s="180"/>
      <c r="AU550" s="180"/>
      <c r="AV550" s="181"/>
      <c r="AW550" s="180"/>
      <c r="AX550" s="180"/>
      <c r="AY550" s="180"/>
      <c r="AZ550" s="295"/>
      <c r="BA550" s="296"/>
      <c r="BC550" s="188"/>
    </row>
    <row r="551" spans="1:55" s="187" customFormat="1" x14ac:dyDescent="0.25">
      <c r="A551" s="90"/>
      <c r="B551" s="93"/>
      <c r="C551" s="90"/>
      <c r="D551" s="93"/>
      <c r="E551" s="90"/>
      <c r="F551" s="93"/>
      <c r="G551" s="93"/>
      <c r="H551" s="93"/>
      <c r="I551" s="179"/>
      <c r="J551" s="179"/>
      <c r="K551" s="93"/>
      <c r="L551" s="179"/>
      <c r="M551" s="179"/>
      <c r="N551" s="179"/>
      <c r="O551" s="179"/>
      <c r="P551" s="179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1"/>
      <c r="AL551" s="180"/>
      <c r="AM551" s="180"/>
      <c r="AN551" s="182"/>
      <c r="AO551" s="183"/>
      <c r="AP551" s="180"/>
      <c r="AQ551" s="180"/>
      <c r="AR551" s="184"/>
      <c r="AS551" s="180"/>
      <c r="AT551" s="180"/>
      <c r="AU551" s="180"/>
      <c r="AV551" s="181"/>
      <c r="AW551" s="180"/>
      <c r="AX551" s="180"/>
      <c r="AY551" s="180"/>
      <c r="AZ551" s="295"/>
      <c r="BA551" s="296"/>
      <c r="BC551" s="188"/>
    </row>
    <row r="552" spans="1:55" s="187" customFormat="1" x14ac:dyDescent="0.25">
      <c r="A552" s="90"/>
      <c r="B552" s="93"/>
      <c r="C552" s="90"/>
      <c r="D552" s="93"/>
      <c r="E552" s="90"/>
      <c r="F552" s="93"/>
      <c r="G552" s="93"/>
      <c r="H552" s="93"/>
      <c r="I552" s="179"/>
      <c r="J552" s="179"/>
      <c r="K552" s="93"/>
      <c r="L552" s="179"/>
      <c r="M552" s="179"/>
      <c r="N552" s="179"/>
      <c r="O552" s="179"/>
      <c r="P552" s="179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1"/>
      <c r="AL552" s="180"/>
      <c r="AM552" s="180"/>
      <c r="AN552" s="182"/>
      <c r="AO552" s="183"/>
      <c r="AP552" s="180"/>
      <c r="AQ552" s="180"/>
      <c r="AR552" s="184"/>
      <c r="AS552" s="180"/>
      <c r="AT552" s="180"/>
      <c r="AU552" s="180"/>
      <c r="AV552" s="181"/>
      <c r="AW552" s="180"/>
      <c r="AX552" s="180"/>
      <c r="AY552" s="180"/>
      <c r="AZ552" s="295"/>
      <c r="BA552" s="296"/>
      <c r="BC552" s="188"/>
    </row>
    <row r="553" spans="1:55" s="187" customFormat="1" x14ac:dyDescent="0.25">
      <c r="A553" s="90"/>
      <c r="B553" s="93"/>
      <c r="C553" s="90"/>
      <c r="D553" s="93"/>
      <c r="E553" s="90"/>
      <c r="F553" s="93"/>
      <c r="G553" s="93"/>
      <c r="H553" s="93"/>
      <c r="I553" s="179"/>
      <c r="J553" s="179"/>
      <c r="K553" s="93"/>
      <c r="L553" s="179"/>
      <c r="M553" s="179"/>
      <c r="N553" s="179"/>
      <c r="O553" s="179"/>
      <c r="P553" s="179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1"/>
      <c r="AL553" s="180"/>
      <c r="AM553" s="180"/>
      <c r="AN553" s="182"/>
      <c r="AO553" s="183"/>
      <c r="AP553" s="180"/>
      <c r="AQ553" s="180"/>
      <c r="AR553" s="184"/>
      <c r="AS553" s="180"/>
      <c r="AT553" s="180"/>
      <c r="AU553" s="180"/>
      <c r="AV553" s="181"/>
      <c r="AW553" s="180"/>
      <c r="AX553" s="180"/>
      <c r="AY553" s="180"/>
      <c r="AZ553" s="295"/>
      <c r="BA553" s="296"/>
      <c r="BC553" s="188"/>
    </row>
    <row r="554" spans="1:55" s="187" customFormat="1" x14ac:dyDescent="0.25">
      <c r="A554" s="90"/>
      <c r="B554" s="93"/>
      <c r="C554" s="90"/>
      <c r="D554" s="93"/>
      <c r="E554" s="90"/>
      <c r="F554" s="93"/>
      <c r="G554" s="93"/>
      <c r="H554" s="93"/>
      <c r="I554" s="179"/>
      <c r="J554" s="179"/>
      <c r="K554" s="93"/>
      <c r="L554" s="179"/>
      <c r="M554" s="179"/>
      <c r="N554" s="179"/>
      <c r="O554" s="179"/>
      <c r="P554" s="179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1"/>
      <c r="AL554" s="180"/>
      <c r="AM554" s="180"/>
      <c r="AN554" s="182"/>
      <c r="AO554" s="183"/>
      <c r="AP554" s="180"/>
      <c r="AQ554" s="180"/>
      <c r="AR554" s="184"/>
      <c r="AS554" s="180"/>
      <c r="AT554" s="180"/>
      <c r="AU554" s="180"/>
      <c r="AV554" s="181"/>
      <c r="AW554" s="180"/>
      <c r="AX554" s="180"/>
      <c r="AY554" s="180"/>
      <c r="AZ554" s="295"/>
      <c r="BA554" s="296"/>
      <c r="BC554" s="188"/>
    </row>
    <row r="555" spans="1:55" s="187" customFormat="1" x14ac:dyDescent="0.25">
      <c r="A555" s="90"/>
      <c r="B555" s="93"/>
      <c r="C555" s="90"/>
      <c r="D555" s="93"/>
      <c r="E555" s="90"/>
      <c r="F555" s="93"/>
      <c r="G555" s="93"/>
      <c r="H555" s="93"/>
      <c r="I555" s="179"/>
      <c r="J555" s="179"/>
      <c r="K555" s="93"/>
      <c r="L555" s="179"/>
      <c r="M555" s="179"/>
      <c r="N555" s="179"/>
      <c r="O555" s="179"/>
      <c r="P555" s="179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1"/>
      <c r="AL555" s="180"/>
      <c r="AM555" s="180"/>
      <c r="AN555" s="182"/>
      <c r="AO555" s="183"/>
      <c r="AP555" s="180"/>
      <c r="AQ555" s="180"/>
      <c r="AR555" s="184"/>
      <c r="AS555" s="180"/>
      <c r="AT555" s="180"/>
      <c r="AU555" s="180"/>
      <c r="AV555" s="181"/>
      <c r="AW555" s="180"/>
      <c r="AX555" s="180"/>
      <c r="AY555" s="180"/>
      <c r="AZ555" s="295"/>
      <c r="BA555" s="296"/>
      <c r="BC555" s="188"/>
    </row>
    <row r="556" spans="1:55" s="187" customFormat="1" x14ac:dyDescent="0.25">
      <c r="A556" s="90"/>
      <c r="B556" s="93"/>
      <c r="C556" s="90"/>
      <c r="D556" s="93"/>
      <c r="E556" s="90"/>
      <c r="F556" s="93"/>
      <c r="G556" s="93"/>
      <c r="H556" s="93"/>
      <c r="I556" s="179"/>
      <c r="J556" s="179"/>
      <c r="K556" s="93"/>
      <c r="L556" s="179"/>
      <c r="M556" s="179"/>
      <c r="N556" s="179"/>
      <c r="O556" s="179"/>
      <c r="P556" s="179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1"/>
      <c r="AL556" s="180"/>
      <c r="AM556" s="180"/>
      <c r="AN556" s="182"/>
      <c r="AO556" s="183"/>
      <c r="AP556" s="180"/>
      <c r="AQ556" s="180"/>
      <c r="AR556" s="184"/>
      <c r="AS556" s="180"/>
      <c r="AT556" s="180"/>
      <c r="AU556" s="180"/>
      <c r="AV556" s="181"/>
      <c r="AW556" s="180"/>
      <c r="AX556" s="180"/>
      <c r="AY556" s="180"/>
      <c r="AZ556" s="295"/>
      <c r="BA556" s="296"/>
      <c r="BC556" s="188"/>
    </row>
    <row r="557" spans="1:55" s="187" customFormat="1" x14ac:dyDescent="0.25">
      <c r="A557" s="90"/>
      <c r="B557" s="93"/>
      <c r="C557" s="90"/>
      <c r="D557" s="93"/>
      <c r="E557" s="90"/>
      <c r="F557" s="93"/>
      <c r="G557" s="93"/>
      <c r="H557" s="93"/>
      <c r="I557" s="179"/>
      <c r="J557" s="179"/>
      <c r="K557" s="93"/>
      <c r="L557" s="179"/>
      <c r="M557" s="179"/>
      <c r="N557" s="179"/>
      <c r="O557" s="179"/>
      <c r="P557" s="179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1"/>
      <c r="AL557" s="180"/>
      <c r="AM557" s="180"/>
      <c r="AN557" s="182"/>
      <c r="AO557" s="183"/>
      <c r="AP557" s="180"/>
      <c r="AQ557" s="180"/>
      <c r="AR557" s="184"/>
      <c r="AS557" s="180"/>
      <c r="AT557" s="180"/>
      <c r="AU557" s="180"/>
      <c r="AV557" s="181"/>
      <c r="AW557" s="180"/>
      <c r="AX557" s="180"/>
      <c r="AY557" s="180"/>
      <c r="AZ557" s="295"/>
      <c r="BA557" s="296"/>
      <c r="BC557" s="188"/>
    </row>
    <row r="558" spans="1:55" s="187" customFormat="1" x14ac:dyDescent="0.25">
      <c r="A558" s="90"/>
      <c r="B558" s="93"/>
      <c r="C558" s="90"/>
      <c r="D558" s="93"/>
      <c r="E558" s="90"/>
      <c r="F558" s="93"/>
      <c r="G558" s="93"/>
      <c r="H558" s="93"/>
      <c r="I558" s="179"/>
      <c r="J558" s="179"/>
      <c r="K558" s="93"/>
      <c r="L558" s="179"/>
      <c r="M558" s="179"/>
      <c r="N558" s="179"/>
      <c r="O558" s="179"/>
      <c r="P558" s="179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1"/>
      <c r="AL558" s="180"/>
      <c r="AM558" s="180"/>
      <c r="AN558" s="182"/>
      <c r="AO558" s="183"/>
      <c r="AP558" s="180"/>
      <c r="AQ558" s="180"/>
      <c r="AR558" s="184"/>
      <c r="AS558" s="180"/>
      <c r="AT558" s="180"/>
      <c r="AU558" s="180"/>
      <c r="AV558" s="181"/>
      <c r="AW558" s="180"/>
      <c r="AX558" s="180"/>
      <c r="AY558" s="180"/>
      <c r="AZ558" s="295"/>
      <c r="BA558" s="296"/>
      <c r="BC558" s="188"/>
    </row>
    <row r="559" spans="1:55" s="187" customFormat="1" x14ac:dyDescent="0.25">
      <c r="A559" s="90"/>
      <c r="B559" s="93"/>
      <c r="C559" s="90"/>
      <c r="D559" s="93"/>
      <c r="E559" s="90"/>
      <c r="F559" s="93"/>
      <c r="G559" s="93"/>
      <c r="H559" s="93"/>
      <c r="I559" s="179"/>
      <c r="J559" s="179"/>
      <c r="K559" s="93"/>
      <c r="L559" s="179"/>
      <c r="M559" s="179"/>
      <c r="N559" s="179"/>
      <c r="O559" s="179"/>
      <c r="P559" s="179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1"/>
      <c r="AL559" s="180"/>
      <c r="AM559" s="180"/>
      <c r="AN559" s="182"/>
      <c r="AO559" s="183"/>
      <c r="AP559" s="180"/>
      <c r="AQ559" s="180"/>
      <c r="AR559" s="184"/>
      <c r="AS559" s="180"/>
      <c r="AT559" s="180"/>
      <c r="AU559" s="180"/>
      <c r="AV559" s="181"/>
      <c r="AW559" s="180"/>
      <c r="AX559" s="180"/>
      <c r="AY559" s="180"/>
      <c r="AZ559" s="295"/>
      <c r="BA559" s="296"/>
      <c r="BC559" s="188"/>
    </row>
    <row r="560" spans="1:55" s="187" customFormat="1" x14ac:dyDescent="0.25">
      <c r="A560" s="90"/>
      <c r="B560" s="93"/>
      <c r="C560" s="90"/>
      <c r="D560" s="93"/>
      <c r="E560" s="90"/>
      <c r="F560" s="93"/>
      <c r="G560" s="93"/>
      <c r="H560" s="93"/>
      <c r="I560" s="179"/>
      <c r="J560" s="179"/>
      <c r="K560" s="93"/>
      <c r="L560" s="179"/>
      <c r="M560" s="179"/>
      <c r="N560" s="179"/>
      <c r="O560" s="179"/>
      <c r="P560" s="179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1"/>
      <c r="AL560" s="180"/>
      <c r="AM560" s="180"/>
      <c r="AN560" s="182"/>
      <c r="AO560" s="183"/>
      <c r="AP560" s="180"/>
      <c r="AQ560" s="180"/>
      <c r="AR560" s="184"/>
      <c r="AS560" s="180"/>
      <c r="AT560" s="180"/>
      <c r="AU560" s="180"/>
      <c r="AV560" s="181"/>
      <c r="AW560" s="180"/>
      <c r="AX560" s="180"/>
      <c r="AY560" s="180"/>
      <c r="AZ560" s="295"/>
      <c r="BA560" s="296"/>
      <c r="BC560" s="188"/>
    </row>
    <row r="561" spans="1:55" s="187" customFormat="1" x14ac:dyDescent="0.25">
      <c r="A561" s="90"/>
      <c r="B561" s="93"/>
      <c r="C561" s="90"/>
      <c r="D561" s="93"/>
      <c r="E561" s="90"/>
      <c r="F561" s="93"/>
      <c r="G561" s="93"/>
      <c r="H561" s="93"/>
      <c r="I561" s="179"/>
      <c r="J561" s="179"/>
      <c r="K561" s="93"/>
      <c r="L561" s="179"/>
      <c r="M561" s="179"/>
      <c r="N561" s="179"/>
      <c r="O561" s="179"/>
      <c r="P561" s="179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1"/>
      <c r="AL561" s="180"/>
      <c r="AM561" s="180"/>
      <c r="AN561" s="182"/>
      <c r="AO561" s="183"/>
      <c r="AP561" s="180"/>
      <c r="AQ561" s="180"/>
      <c r="AR561" s="184"/>
      <c r="AS561" s="180"/>
      <c r="AT561" s="180"/>
      <c r="AU561" s="180"/>
      <c r="AV561" s="181"/>
      <c r="AW561" s="180"/>
      <c r="AX561" s="180"/>
      <c r="AY561" s="180"/>
      <c r="AZ561" s="295"/>
      <c r="BA561" s="296"/>
      <c r="BC561" s="188"/>
    </row>
    <row r="562" spans="1:55" s="187" customFormat="1" x14ac:dyDescent="0.25">
      <c r="A562" s="90"/>
      <c r="B562" s="93"/>
      <c r="C562" s="90"/>
      <c r="D562" s="93"/>
      <c r="E562" s="90"/>
      <c r="F562" s="93"/>
      <c r="G562" s="93"/>
      <c r="H562" s="93"/>
      <c r="I562" s="179"/>
      <c r="J562" s="179"/>
      <c r="K562" s="93"/>
      <c r="L562" s="179"/>
      <c r="M562" s="179"/>
      <c r="N562" s="179"/>
      <c r="O562" s="179"/>
      <c r="P562" s="179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1"/>
      <c r="AL562" s="180"/>
      <c r="AM562" s="180"/>
      <c r="AN562" s="182"/>
      <c r="AO562" s="183"/>
      <c r="AP562" s="180"/>
      <c r="AQ562" s="180"/>
      <c r="AR562" s="184"/>
      <c r="AS562" s="180"/>
      <c r="AT562" s="180"/>
      <c r="AU562" s="180"/>
      <c r="AV562" s="181"/>
      <c r="AW562" s="180"/>
      <c r="AX562" s="180"/>
      <c r="AY562" s="180"/>
      <c r="AZ562" s="295"/>
      <c r="BA562" s="296"/>
      <c r="BC562" s="188"/>
    </row>
    <row r="563" spans="1:55" s="187" customFormat="1" x14ac:dyDescent="0.25">
      <c r="A563" s="90"/>
      <c r="B563" s="93"/>
      <c r="C563" s="90"/>
      <c r="D563" s="93"/>
      <c r="E563" s="90"/>
      <c r="F563" s="93"/>
      <c r="G563" s="93"/>
      <c r="H563" s="93"/>
      <c r="I563" s="179"/>
      <c r="J563" s="179"/>
      <c r="K563" s="93"/>
      <c r="L563" s="179"/>
      <c r="M563" s="179"/>
      <c r="N563" s="179"/>
      <c r="O563" s="179"/>
      <c r="P563" s="179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1"/>
      <c r="AL563" s="180"/>
      <c r="AM563" s="180"/>
      <c r="AN563" s="182"/>
      <c r="AO563" s="183"/>
      <c r="AP563" s="180"/>
      <c r="AQ563" s="180"/>
      <c r="AR563" s="184"/>
      <c r="AS563" s="180"/>
      <c r="AT563" s="180"/>
      <c r="AU563" s="180"/>
      <c r="AV563" s="181"/>
      <c r="AW563" s="180"/>
      <c r="AX563" s="180"/>
      <c r="AY563" s="180"/>
      <c r="AZ563" s="295"/>
      <c r="BA563" s="296"/>
      <c r="BC563" s="188"/>
    </row>
    <row r="564" spans="1:55" s="187" customFormat="1" x14ac:dyDescent="0.25">
      <c r="A564" s="90"/>
      <c r="B564" s="93"/>
      <c r="C564" s="90"/>
      <c r="D564" s="93"/>
      <c r="E564" s="90"/>
      <c r="F564" s="93"/>
      <c r="G564" s="93"/>
      <c r="H564" s="93"/>
      <c r="I564" s="179"/>
      <c r="J564" s="179"/>
      <c r="K564" s="93"/>
      <c r="L564" s="179"/>
      <c r="M564" s="179"/>
      <c r="N564" s="179"/>
      <c r="O564" s="179"/>
      <c r="P564" s="179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1"/>
      <c r="AL564" s="180"/>
      <c r="AM564" s="180"/>
      <c r="AN564" s="182"/>
      <c r="AO564" s="183"/>
      <c r="AP564" s="180"/>
      <c r="AQ564" s="180"/>
      <c r="AR564" s="184"/>
      <c r="AS564" s="180"/>
      <c r="AT564" s="180"/>
      <c r="AU564" s="180"/>
      <c r="AV564" s="181"/>
      <c r="AW564" s="180"/>
      <c r="AX564" s="180"/>
      <c r="AY564" s="180"/>
      <c r="AZ564" s="295"/>
      <c r="BA564" s="296"/>
      <c r="BC564" s="188"/>
    </row>
    <row r="565" spans="1:55" s="187" customFormat="1" x14ac:dyDescent="0.25">
      <c r="A565" s="90"/>
      <c r="B565" s="93"/>
      <c r="C565" s="90"/>
      <c r="D565" s="93"/>
      <c r="E565" s="90"/>
      <c r="F565" s="93"/>
      <c r="G565" s="93"/>
      <c r="H565" s="93"/>
      <c r="I565" s="179"/>
      <c r="J565" s="179"/>
      <c r="K565" s="93"/>
      <c r="L565" s="179"/>
      <c r="M565" s="179"/>
      <c r="N565" s="179"/>
      <c r="O565" s="179"/>
      <c r="P565" s="179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1"/>
      <c r="AL565" s="180"/>
      <c r="AM565" s="180"/>
      <c r="AN565" s="182"/>
      <c r="AO565" s="183"/>
      <c r="AP565" s="180"/>
      <c r="AQ565" s="180"/>
      <c r="AR565" s="184"/>
      <c r="AS565" s="180"/>
      <c r="AT565" s="180"/>
      <c r="AU565" s="180"/>
      <c r="AV565" s="181"/>
      <c r="AW565" s="180"/>
      <c r="AX565" s="180"/>
      <c r="AY565" s="180"/>
      <c r="AZ565" s="295"/>
      <c r="BA565" s="296"/>
      <c r="BC565" s="188"/>
    </row>
    <row r="566" spans="1:55" s="187" customFormat="1" x14ac:dyDescent="0.25">
      <c r="A566" s="90"/>
      <c r="B566" s="93"/>
      <c r="C566" s="90"/>
      <c r="D566" s="93"/>
      <c r="E566" s="90"/>
      <c r="F566" s="93"/>
      <c r="G566" s="93"/>
      <c r="H566" s="93"/>
      <c r="I566" s="179"/>
      <c r="J566" s="179"/>
      <c r="K566" s="93"/>
      <c r="L566" s="179"/>
      <c r="M566" s="179"/>
      <c r="N566" s="179"/>
      <c r="O566" s="179"/>
      <c r="P566" s="179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1"/>
      <c r="AL566" s="180"/>
      <c r="AM566" s="180"/>
      <c r="AN566" s="182"/>
      <c r="AO566" s="183"/>
      <c r="AP566" s="180"/>
      <c r="AQ566" s="180"/>
      <c r="AR566" s="184"/>
      <c r="AS566" s="180"/>
      <c r="AT566" s="180"/>
      <c r="AU566" s="180"/>
      <c r="AV566" s="181"/>
      <c r="AW566" s="180"/>
      <c r="AX566" s="180"/>
      <c r="AY566" s="180"/>
      <c r="AZ566" s="295"/>
      <c r="BA566" s="296"/>
      <c r="BC566" s="188"/>
    </row>
    <row r="567" spans="1:55" s="187" customFormat="1" x14ac:dyDescent="0.25">
      <c r="A567" s="90"/>
      <c r="B567" s="93"/>
      <c r="C567" s="90"/>
      <c r="D567" s="93"/>
      <c r="E567" s="90"/>
      <c r="F567" s="93"/>
      <c r="G567" s="93"/>
      <c r="H567" s="93"/>
      <c r="I567" s="179"/>
      <c r="J567" s="179"/>
      <c r="K567" s="93"/>
      <c r="L567" s="179"/>
      <c r="M567" s="179"/>
      <c r="N567" s="179"/>
      <c r="O567" s="179"/>
      <c r="P567" s="179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1"/>
      <c r="AL567" s="180"/>
      <c r="AM567" s="180"/>
      <c r="AN567" s="182"/>
      <c r="AO567" s="183"/>
      <c r="AP567" s="180"/>
      <c r="AQ567" s="180"/>
      <c r="AR567" s="184"/>
      <c r="AS567" s="180"/>
      <c r="AT567" s="180"/>
      <c r="AU567" s="180"/>
      <c r="AV567" s="181"/>
      <c r="AW567" s="180"/>
      <c r="AX567" s="180"/>
      <c r="AY567" s="180"/>
      <c r="AZ567" s="295"/>
      <c r="BA567" s="296"/>
      <c r="BC567" s="188"/>
    </row>
    <row r="568" spans="1:55" s="187" customFormat="1" x14ac:dyDescent="0.25">
      <c r="A568" s="90"/>
      <c r="B568" s="93"/>
      <c r="C568" s="90"/>
      <c r="D568" s="93"/>
      <c r="E568" s="90"/>
      <c r="F568" s="93"/>
      <c r="G568" s="93"/>
      <c r="H568" s="93"/>
      <c r="I568" s="179"/>
      <c r="J568" s="179"/>
      <c r="K568" s="93"/>
      <c r="L568" s="179"/>
      <c r="M568" s="179"/>
      <c r="N568" s="179"/>
      <c r="O568" s="179"/>
      <c r="P568" s="179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1"/>
      <c r="AL568" s="180"/>
      <c r="AM568" s="180"/>
      <c r="AN568" s="182"/>
      <c r="AO568" s="183"/>
      <c r="AP568" s="180"/>
      <c r="AQ568" s="180"/>
      <c r="AR568" s="184"/>
      <c r="AS568" s="180"/>
      <c r="AT568" s="180"/>
      <c r="AU568" s="180"/>
      <c r="AV568" s="181"/>
      <c r="AW568" s="180"/>
      <c r="AX568" s="180"/>
      <c r="AY568" s="180"/>
      <c r="AZ568" s="295"/>
      <c r="BA568" s="296"/>
      <c r="BC568" s="188"/>
    </row>
    <row r="569" spans="1:55" s="187" customFormat="1" x14ac:dyDescent="0.25">
      <c r="A569" s="90"/>
      <c r="B569" s="93"/>
      <c r="C569" s="90"/>
      <c r="D569" s="93"/>
      <c r="E569" s="90"/>
      <c r="F569" s="93"/>
      <c r="G569" s="93"/>
      <c r="H569" s="93"/>
      <c r="I569" s="179"/>
      <c r="J569" s="179"/>
      <c r="K569" s="93"/>
      <c r="L569" s="179"/>
      <c r="M569" s="179"/>
      <c r="N569" s="179"/>
      <c r="O569" s="179"/>
      <c r="P569" s="179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1"/>
      <c r="AL569" s="180"/>
      <c r="AM569" s="180"/>
      <c r="AN569" s="182"/>
      <c r="AO569" s="183"/>
      <c r="AP569" s="180"/>
      <c r="AQ569" s="180"/>
      <c r="AR569" s="184"/>
      <c r="AS569" s="180"/>
      <c r="AT569" s="180"/>
      <c r="AU569" s="180"/>
      <c r="AV569" s="181"/>
      <c r="AW569" s="180"/>
      <c r="AX569" s="180"/>
      <c r="AY569" s="180"/>
      <c r="AZ569" s="295"/>
      <c r="BA569" s="296"/>
      <c r="BC569" s="188"/>
    </row>
    <row r="570" spans="1:55" s="187" customFormat="1" x14ac:dyDescent="0.25">
      <c r="A570" s="90"/>
      <c r="B570" s="93"/>
      <c r="C570" s="90"/>
      <c r="D570" s="93"/>
      <c r="E570" s="90"/>
      <c r="F570" s="93"/>
      <c r="G570" s="93"/>
      <c r="H570" s="93"/>
      <c r="I570" s="179"/>
      <c r="J570" s="179"/>
      <c r="K570" s="93"/>
      <c r="L570" s="179"/>
      <c r="M570" s="179"/>
      <c r="N570" s="179"/>
      <c r="O570" s="179"/>
      <c r="P570" s="179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1"/>
      <c r="AL570" s="180"/>
      <c r="AM570" s="180"/>
      <c r="AN570" s="182"/>
      <c r="AO570" s="183"/>
      <c r="AP570" s="180"/>
      <c r="AQ570" s="180"/>
      <c r="AR570" s="184"/>
      <c r="AS570" s="180"/>
      <c r="AT570" s="180"/>
      <c r="AU570" s="180"/>
      <c r="AV570" s="181"/>
      <c r="AW570" s="180"/>
      <c r="AX570" s="180"/>
      <c r="AY570" s="180"/>
      <c r="AZ570" s="295"/>
      <c r="BA570" s="296"/>
      <c r="BC570" s="188"/>
    </row>
    <row r="571" spans="1:55" s="187" customFormat="1" x14ac:dyDescent="0.25">
      <c r="A571" s="90"/>
      <c r="B571" s="93"/>
      <c r="C571" s="90"/>
      <c r="D571" s="93"/>
      <c r="E571" s="90"/>
      <c r="F571" s="93"/>
      <c r="G571" s="93"/>
      <c r="H571" s="93"/>
      <c r="I571" s="179"/>
      <c r="J571" s="179"/>
      <c r="K571" s="93"/>
      <c r="L571" s="179"/>
      <c r="M571" s="179"/>
      <c r="N571" s="179"/>
      <c r="O571" s="179"/>
      <c r="P571" s="179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1"/>
      <c r="AL571" s="180"/>
      <c r="AM571" s="180"/>
      <c r="AN571" s="182"/>
      <c r="AO571" s="183"/>
      <c r="AP571" s="180"/>
      <c r="AQ571" s="180"/>
      <c r="AR571" s="184"/>
      <c r="AS571" s="180"/>
      <c r="AT571" s="180"/>
      <c r="AU571" s="180"/>
      <c r="AV571" s="181"/>
      <c r="AW571" s="180"/>
      <c r="AX571" s="180"/>
      <c r="AY571" s="180"/>
      <c r="AZ571" s="295"/>
      <c r="BA571" s="296"/>
      <c r="BC571" s="188"/>
    </row>
    <row r="572" spans="1:55" s="187" customFormat="1" x14ac:dyDescent="0.25">
      <c r="A572" s="90"/>
      <c r="B572" s="93"/>
      <c r="C572" s="90"/>
      <c r="D572" s="93"/>
      <c r="E572" s="90"/>
      <c r="F572" s="93"/>
      <c r="G572" s="93"/>
      <c r="H572" s="93"/>
      <c r="I572" s="179"/>
      <c r="J572" s="179"/>
      <c r="K572" s="93"/>
      <c r="L572" s="179"/>
      <c r="M572" s="179"/>
      <c r="N572" s="179"/>
      <c r="O572" s="179"/>
      <c r="P572" s="179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1"/>
      <c r="AL572" s="180"/>
      <c r="AM572" s="180"/>
      <c r="AN572" s="182"/>
      <c r="AO572" s="183"/>
      <c r="AP572" s="180"/>
      <c r="AQ572" s="180"/>
      <c r="AR572" s="184"/>
      <c r="AS572" s="180"/>
      <c r="AT572" s="180"/>
      <c r="AU572" s="180"/>
      <c r="AV572" s="181"/>
      <c r="AW572" s="180"/>
      <c r="AX572" s="180"/>
      <c r="AY572" s="180"/>
      <c r="AZ572" s="295"/>
      <c r="BA572" s="296"/>
      <c r="BC572" s="188"/>
    </row>
    <row r="573" spans="1:55" s="187" customFormat="1" x14ac:dyDescent="0.25">
      <c r="A573" s="90"/>
      <c r="B573" s="93"/>
      <c r="C573" s="90"/>
      <c r="D573" s="93"/>
      <c r="E573" s="90"/>
      <c r="F573" s="93"/>
      <c r="G573" s="93"/>
      <c r="H573" s="93"/>
      <c r="I573" s="179"/>
      <c r="J573" s="179"/>
      <c r="K573" s="93"/>
      <c r="L573" s="179"/>
      <c r="M573" s="179"/>
      <c r="N573" s="179"/>
      <c r="O573" s="179"/>
      <c r="P573" s="179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1"/>
      <c r="AL573" s="180"/>
      <c r="AM573" s="180"/>
      <c r="AN573" s="182"/>
      <c r="AO573" s="183"/>
      <c r="AP573" s="180"/>
      <c r="AQ573" s="180"/>
      <c r="AR573" s="184"/>
      <c r="AS573" s="180"/>
      <c r="AT573" s="180"/>
      <c r="AU573" s="180"/>
      <c r="AV573" s="181"/>
      <c r="AW573" s="180"/>
      <c r="AX573" s="180"/>
      <c r="AY573" s="180"/>
      <c r="AZ573" s="295"/>
      <c r="BA573" s="296"/>
      <c r="BC573" s="188"/>
    </row>
    <row r="574" spans="1:55" s="187" customFormat="1" x14ac:dyDescent="0.25">
      <c r="A574" s="90"/>
      <c r="B574" s="93"/>
      <c r="C574" s="90"/>
      <c r="D574" s="93"/>
      <c r="E574" s="90"/>
      <c r="F574" s="93"/>
      <c r="G574" s="93"/>
      <c r="H574" s="93"/>
      <c r="I574" s="179"/>
      <c r="J574" s="179"/>
      <c r="K574" s="93"/>
      <c r="L574" s="179"/>
      <c r="M574" s="179"/>
      <c r="N574" s="179"/>
      <c r="O574" s="179"/>
      <c r="P574" s="179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1"/>
      <c r="AL574" s="180"/>
      <c r="AM574" s="180"/>
      <c r="AN574" s="182"/>
      <c r="AO574" s="183"/>
      <c r="AP574" s="180"/>
      <c r="AQ574" s="180"/>
      <c r="AR574" s="184"/>
      <c r="AS574" s="180"/>
      <c r="AT574" s="180"/>
      <c r="AU574" s="180"/>
      <c r="AV574" s="181"/>
      <c r="AW574" s="180"/>
      <c r="AX574" s="180"/>
      <c r="AY574" s="180"/>
      <c r="AZ574" s="295"/>
      <c r="BA574" s="296"/>
      <c r="BC574" s="188"/>
    </row>
    <row r="575" spans="1:55" s="187" customFormat="1" x14ac:dyDescent="0.25">
      <c r="A575" s="90"/>
      <c r="B575" s="93"/>
      <c r="C575" s="90"/>
      <c r="D575" s="93"/>
      <c r="E575" s="90"/>
      <c r="F575" s="93"/>
      <c r="G575" s="93"/>
      <c r="H575" s="93"/>
      <c r="I575" s="179"/>
      <c r="J575" s="179"/>
      <c r="K575" s="93"/>
      <c r="L575" s="179"/>
      <c r="M575" s="179"/>
      <c r="N575" s="179"/>
      <c r="O575" s="179"/>
      <c r="P575" s="179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1"/>
      <c r="AL575" s="180"/>
      <c r="AM575" s="180"/>
      <c r="AN575" s="182"/>
      <c r="AO575" s="183"/>
      <c r="AP575" s="180"/>
      <c r="AQ575" s="180"/>
      <c r="AR575" s="184"/>
      <c r="AS575" s="180"/>
      <c r="AT575" s="180"/>
      <c r="AU575" s="180"/>
      <c r="AV575" s="181"/>
      <c r="AW575" s="180"/>
      <c r="AX575" s="180"/>
      <c r="AY575" s="180"/>
      <c r="AZ575" s="295"/>
      <c r="BA575" s="296"/>
      <c r="BC575" s="188"/>
    </row>
    <row r="576" spans="1:55" s="187" customFormat="1" x14ac:dyDescent="0.25">
      <c r="A576" s="90"/>
      <c r="B576" s="93"/>
      <c r="C576" s="90"/>
      <c r="D576" s="93"/>
      <c r="E576" s="90"/>
      <c r="F576" s="93"/>
      <c r="G576" s="93"/>
      <c r="H576" s="93"/>
      <c r="I576" s="179"/>
      <c r="J576" s="179"/>
      <c r="K576" s="93"/>
      <c r="L576" s="179"/>
      <c r="M576" s="179"/>
      <c r="N576" s="179"/>
      <c r="O576" s="179"/>
      <c r="P576" s="179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1"/>
      <c r="AL576" s="180"/>
      <c r="AM576" s="180"/>
      <c r="AN576" s="182"/>
      <c r="AO576" s="183"/>
      <c r="AP576" s="180"/>
      <c r="AQ576" s="180"/>
      <c r="AR576" s="184"/>
      <c r="AS576" s="180"/>
      <c r="AT576" s="180"/>
      <c r="AU576" s="180"/>
      <c r="AV576" s="181"/>
      <c r="AW576" s="180"/>
      <c r="AX576" s="180"/>
      <c r="AY576" s="180"/>
      <c r="AZ576" s="295"/>
      <c r="BA576" s="296"/>
      <c r="BC576" s="188"/>
    </row>
    <row r="577" spans="1:55" s="187" customFormat="1" x14ac:dyDescent="0.25">
      <c r="A577" s="90"/>
      <c r="B577" s="93"/>
      <c r="C577" s="90"/>
      <c r="D577" s="93"/>
      <c r="E577" s="90"/>
      <c r="F577" s="93"/>
      <c r="G577" s="93"/>
      <c r="H577" s="93"/>
      <c r="I577" s="179"/>
      <c r="J577" s="179"/>
      <c r="K577" s="93"/>
      <c r="L577" s="179"/>
      <c r="M577" s="179"/>
      <c r="N577" s="179"/>
      <c r="O577" s="179"/>
      <c r="P577" s="179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1"/>
      <c r="AL577" s="180"/>
      <c r="AM577" s="180"/>
      <c r="AN577" s="182"/>
      <c r="AO577" s="183"/>
      <c r="AP577" s="180"/>
      <c r="AQ577" s="180"/>
      <c r="AR577" s="184"/>
      <c r="AS577" s="180"/>
      <c r="AT577" s="180"/>
      <c r="AU577" s="180"/>
      <c r="AV577" s="181"/>
      <c r="AW577" s="180"/>
      <c r="AX577" s="180"/>
      <c r="AY577" s="180"/>
      <c r="AZ577" s="295"/>
      <c r="BA577" s="296"/>
      <c r="BC577" s="188"/>
    </row>
    <row r="578" spans="1:55" s="187" customFormat="1" x14ac:dyDescent="0.25">
      <c r="A578" s="90"/>
      <c r="B578" s="93"/>
      <c r="C578" s="90"/>
      <c r="D578" s="93"/>
      <c r="E578" s="90"/>
      <c r="F578" s="93"/>
      <c r="G578" s="93"/>
      <c r="H578" s="93"/>
      <c r="I578" s="179"/>
      <c r="J578" s="179"/>
      <c r="K578" s="93"/>
      <c r="L578" s="179"/>
      <c r="M578" s="179"/>
      <c r="N578" s="179"/>
      <c r="O578" s="179"/>
      <c r="P578" s="179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1"/>
      <c r="AL578" s="180"/>
      <c r="AM578" s="180"/>
      <c r="AN578" s="182"/>
      <c r="AO578" s="183"/>
      <c r="AP578" s="180"/>
      <c r="AQ578" s="180"/>
      <c r="AR578" s="184"/>
      <c r="AS578" s="180"/>
      <c r="AT578" s="180"/>
      <c r="AU578" s="180"/>
      <c r="AV578" s="181"/>
      <c r="AW578" s="180"/>
      <c r="AX578" s="180"/>
      <c r="AY578" s="180"/>
      <c r="AZ578" s="295"/>
      <c r="BA578" s="296"/>
      <c r="BC578" s="188"/>
    </row>
    <row r="579" spans="1:55" s="187" customFormat="1" x14ac:dyDescent="0.25">
      <c r="A579" s="90"/>
      <c r="B579" s="93"/>
      <c r="C579" s="90"/>
      <c r="D579" s="93"/>
      <c r="E579" s="90"/>
      <c r="F579" s="93"/>
      <c r="G579" s="93"/>
      <c r="H579" s="93"/>
      <c r="I579" s="179"/>
      <c r="J579" s="179"/>
      <c r="K579" s="93"/>
      <c r="L579" s="179"/>
      <c r="M579" s="179"/>
      <c r="N579" s="179"/>
      <c r="O579" s="179"/>
      <c r="P579" s="179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1"/>
      <c r="AL579" s="180"/>
      <c r="AM579" s="180"/>
      <c r="AN579" s="182"/>
      <c r="AO579" s="183"/>
      <c r="AP579" s="180"/>
      <c r="AQ579" s="180"/>
      <c r="AR579" s="184"/>
      <c r="AS579" s="180"/>
      <c r="AT579" s="180"/>
      <c r="AU579" s="180"/>
      <c r="AV579" s="181"/>
      <c r="AW579" s="180"/>
      <c r="AX579" s="180"/>
      <c r="AY579" s="180"/>
      <c r="AZ579" s="295"/>
      <c r="BA579" s="296"/>
      <c r="BC579" s="188"/>
    </row>
    <row r="580" spans="1:55" s="187" customFormat="1" x14ac:dyDescent="0.25">
      <c r="A580" s="90"/>
      <c r="B580" s="93"/>
      <c r="C580" s="90"/>
      <c r="D580" s="93"/>
      <c r="E580" s="90"/>
      <c r="F580" s="93"/>
      <c r="G580" s="93"/>
      <c r="H580" s="93"/>
      <c r="I580" s="179"/>
      <c r="J580" s="179"/>
      <c r="K580" s="93"/>
      <c r="L580" s="179"/>
      <c r="M580" s="179"/>
      <c r="N580" s="179"/>
      <c r="O580" s="179"/>
      <c r="P580" s="179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1"/>
      <c r="AL580" s="180"/>
      <c r="AM580" s="180"/>
      <c r="AN580" s="182"/>
      <c r="AO580" s="183"/>
      <c r="AP580" s="180"/>
      <c r="AQ580" s="180"/>
      <c r="AR580" s="184"/>
      <c r="AS580" s="180"/>
      <c r="AT580" s="180"/>
      <c r="AU580" s="180"/>
      <c r="AV580" s="181"/>
      <c r="AW580" s="180"/>
      <c r="AX580" s="180"/>
      <c r="AY580" s="180"/>
      <c r="AZ580" s="295"/>
      <c r="BA580" s="296"/>
      <c r="BC580" s="188"/>
    </row>
    <row r="581" spans="1:55" s="187" customFormat="1" x14ac:dyDescent="0.25">
      <c r="A581" s="90"/>
      <c r="B581" s="93"/>
      <c r="C581" s="90"/>
      <c r="D581" s="93"/>
      <c r="E581" s="90"/>
      <c r="F581" s="93"/>
      <c r="G581" s="93"/>
      <c r="H581" s="93"/>
      <c r="I581" s="179"/>
      <c r="J581" s="179"/>
      <c r="K581" s="93"/>
      <c r="L581" s="179"/>
      <c r="M581" s="179"/>
      <c r="N581" s="179"/>
      <c r="O581" s="179"/>
      <c r="P581" s="179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1"/>
      <c r="AL581" s="180"/>
      <c r="AM581" s="180"/>
      <c r="AN581" s="182"/>
      <c r="AO581" s="183"/>
      <c r="AP581" s="180"/>
      <c r="AQ581" s="180"/>
      <c r="AR581" s="184"/>
      <c r="AS581" s="180"/>
      <c r="AT581" s="180"/>
      <c r="AU581" s="180"/>
      <c r="AV581" s="181"/>
      <c r="AW581" s="180"/>
      <c r="AX581" s="180"/>
      <c r="AY581" s="180"/>
      <c r="AZ581" s="295"/>
      <c r="BA581" s="296"/>
      <c r="BC581" s="188"/>
    </row>
    <row r="582" spans="1:55" s="187" customFormat="1" x14ac:dyDescent="0.25">
      <c r="A582" s="90"/>
      <c r="B582" s="93"/>
      <c r="C582" s="90"/>
      <c r="D582" s="93"/>
      <c r="E582" s="90"/>
      <c r="F582" s="93"/>
      <c r="G582" s="93"/>
      <c r="H582" s="93"/>
      <c r="I582" s="179"/>
      <c r="J582" s="179"/>
      <c r="K582" s="93"/>
      <c r="L582" s="179"/>
      <c r="M582" s="179"/>
      <c r="N582" s="179"/>
      <c r="O582" s="179"/>
      <c r="P582" s="179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1"/>
      <c r="AL582" s="180"/>
      <c r="AM582" s="180"/>
      <c r="AN582" s="182"/>
      <c r="AO582" s="183"/>
      <c r="AP582" s="180"/>
      <c r="AQ582" s="180"/>
      <c r="AR582" s="184"/>
      <c r="AS582" s="180"/>
      <c r="AT582" s="180"/>
      <c r="AU582" s="180"/>
      <c r="AV582" s="181"/>
      <c r="AW582" s="180"/>
      <c r="AX582" s="180"/>
      <c r="AY582" s="180"/>
      <c r="AZ582" s="295"/>
      <c r="BA582" s="296"/>
      <c r="BC582" s="188"/>
    </row>
    <row r="583" spans="1:55" s="187" customFormat="1" x14ac:dyDescent="0.25">
      <c r="A583" s="90"/>
      <c r="B583" s="93"/>
      <c r="C583" s="90"/>
      <c r="D583" s="93"/>
      <c r="E583" s="90"/>
      <c r="F583" s="93"/>
      <c r="G583" s="93"/>
      <c r="H583" s="93"/>
      <c r="I583" s="179"/>
      <c r="J583" s="179"/>
      <c r="K583" s="93"/>
      <c r="L583" s="179"/>
      <c r="M583" s="179"/>
      <c r="N583" s="179"/>
      <c r="O583" s="179"/>
      <c r="P583" s="179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1"/>
      <c r="AL583" s="180"/>
      <c r="AM583" s="180"/>
      <c r="AN583" s="182"/>
      <c r="AO583" s="183"/>
      <c r="AP583" s="180"/>
      <c r="AQ583" s="180"/>
      <c r="AR583" s="184"/>
      <c r="AS583" s="180"/>
      <c r="AT583" s="180"/>
      <c r="AU583" s="180"/>
      <c r="AV583" s="181"/>
      <c r="AW583" s="180"/>
      <c r="AX583" s="180"/>
      <c r="AY583" s="180"/>
      <c r="AZ583" s="295"/>
      <c r="BA583" s="296"/>
      <c r="BC583" s="188"/>
    </row>
    <row r="584" spans="1:55" s="187" customFormat="1" x14ac:dyDescent="0.25">
      <c r="A584" s="90"/>
      <c r="B584" s="93"/>
      <c r="C584" s="90"/>
      <c r="D584" s="93"/>
      <c r="E584" s="90"/>
      <c r="F584" s="93"/>
      <c r="G584" s="93"/>
      <c r="H584" s="93"/>
      <c r="I584" s="179"/>
      <c r="J584" s="179"/>
      <c r="K584" s="93"/>
      <c r="L584" s="179"/>
      <c r="M584" s="179"/>
      <c r="N584" s="179"/>
      <c r="O584" s="179"/>
      <c r="P584" s="179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1"/>
      <c r="AL584" s="180"/>
      <c r="AM584" s="180"/>
      <c r="AN584" s="182"/>
      <c r="AO584" s="183"/>
      <c r="AP584" s="180"/>
      <c r="AQ584" s="180"/>
      <c r="AR584" s="184"/>
      <c r="AS584" s="180"/>
      <c r="AT584" s="180"/>
      <c r="AU584" s="180"/>
      <c r="AV584" s="181"/>
      <c r="AW584" s="180"/>
      <c r="AX584" s="180"/>
      <c r="AY584" s="180"/>
      <c r="AZ584" s="295"/>
      <c r="BA584" s="296"/>
      <c r="BC584" s="188"/>
    </row>
    <row r="585" spans="1:55" s="187" customFormat="1" x14ac:dyDescent="0.25">
      <c r="A585" s="90"/>
      <c r="B585" s="93"/>
      <c r="C585" s="90"/>
      <c r="D585" s="93"/>
      <c r="E585" s="90"/>
      <c r="F585" s="93"/>
      <c r="G585" s="93"/>
      <c r="H585" s="93"/>
      <c r="I585" s="179"/>
      <c r="J585" s="179"/>
      <c r="K585" s="93"/>
      <c r="L585" s="179"/>
      <c r="M585" s="179"/>
      <c r="N585" s="179"/>
      <c r="O585" s="179"/>
      <c r="P585" s="179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1"/>
      <c r="AL585" s="180"/>
      <c r="AM585" s="180"/>
      <c r="AN585" s="182"/>
      <c r="AO585" s="183"/>
      <c r="AP585" s="180"/>
      <c r="AQ585" s="180"/>
      <c r="AR585" s="184"/>
      <c r="AS585" s="180"/>
      <c r="AT585" s="180"/>
      <c r="AU585" s="180"/>
      <c r="AV585" s="181"/>
      <c r="AW585" s="180"/>
      <c r="AX585" s="180"/>
      <c r="AY585" s="180"/>
      <c r="AZ585" s="295"/>
      <c r="BA585" s="296"/>
      <c r="BC585" s="188"/>
    </row>
    <row r="586" spans="1:55" s="187" customFormat="1" x14ac:dyDescent="0.25">
      <c r="A586" s="90"/>
      <c r="B586" s="93"/>
      <c r="C586" s="90"/>
      <c r="D586" s="93"/>
      <c r="E586" s="90"/>
      <c r="F586" s="93"/>
      <c r="G586" s="93"/>
      <c r="H586" s="93"/>
      <c r="I586" s="179"/>
      <c r="J586" s="179"/>
      <c r="K586" s="93"/>
      <c r="L586" s="179"/>
      <c r="M586" s="179"/>
      <c r="N586" s="179"/>
      <c r="O586" s="179"/>
      <c r="P586" s="179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1"/>
      <c r="AL586" s="180"/>
      <c r="AM586" s="180"/>
      <c r="AN586" s="182"/>
      <c r="AO586" s="183"/>
      <c r="AP586" s="180"/>
      <c r="AQ586" s="180"/>
      <c r="AR586" s="184"/>
      <c r="AS586" s="180"/>
      <c r="AT586" s="180"/>
      <c r="AU586" s="180"/>
      <c r="AV586" s="181"/>
      <c r="AW586" s="180"/>
      <c r="AX586" s="180"/>
      <c r="AY586" s="180"/>
      <c r="AZ586" s="295"/>
      <c r="BA586" s="296"/>
      <c r="BC586" s="188"/>
    </row>
    <row r="587" spans="1:55" s="187" customFormat="1" x14ac:dyDescent="0.25">
      <c r="A587" s="90"/>
      <c r="B587" s="93"/>
      <c r="C587" s="90"/>
      <c r="D587" s="93"/>
      <c r="E587" s="90"/>
      <c r="F587" s="93"/>
      <c r="G587" s="93"/>
      <c r="H587" s="93"/>
      <c r="I587" s="179"/>
      <c r="J587" s="179"/>
      <c r="K587" s="93"/>
      <c r="L587" s="179"/>
      <c r="M587" s="179"/>
      <c r="N587" s="179"/>
      <c r="O587" s="179"/>
      <c r="P587" s="179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1"/>
      <c r="AL587" s="180"/>
      <c r="AM587" s="180"/>
      <c r="AN587" s="182"/>
      <c r="AO587" s="183"/>
      <c r="AP587" s="180"/>
      <c r="AQ587" s="180"/>
      <c r="AR587" s="184"/>
      <c r="AS587" s="180"/>
      <c r="AT587" s="180"/>
      <c r="AU587" s="180"/>
      <c r="AV587" s="181"/>
      <c r="AW587" s="180"/>
      <c r="AX587" s="180"/>
      <c r="AY587" s="180"/>
      <c r="AZ587" s="295"/>
      <c r="BA587" s="296"/>
      <c r="BC587" s="188"/>
    </row>
    <row r="588" spans="1:55" s="187" customFormat="1" x14ac:dyDescent="0.25">
      <c r="A588" s="90"/>
      <c r="B588" s="93"/>
      <c r="C588" s="90"/>
      <c r="D588" s="93"/>
      <c r="E588" s="90"/>
      <c r="F588" s="93"/>
      <c r="G588" s="93"/>
      <c r="H588" s="93"/>
      <c r="I588" s="179"/>
      <c r="J588" s="179"/>
      <c r="K588" s="93"/>
      <c r="L588" s="179"/>
      <c r="M588" s="179"/>
      <c r="N588" s="179"/>
      <c r="O588" s="179"/>
      <c r="P588" s="179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1"/>
      <c r="AL588" s="180"/>
      <c r="AM588" s="180"/>
      <c r="AN588" s="182"/>
      <c r="AO588" s="183"/>
      <c r="AP588" s="180"/>
      <c r="AQ588" s="180"/>
      <c r="AR588" s="184"/>
      <c r="AS588" s="180"/>
      <c r="AT588" s="180"/>
      <c r="AU588" s="180"/>
      <c r="AV588" s="181"/>
      <c r="AW588" s="180"/>
      <c r="AX588" s="180"/>
      <c r="AY588" s="180"/>
      <c r="AZ588" s="295"/>
      <c r="BA588" s="296"/>
      <c r="BC588" s="188"/>
    </row>
    <row r="589" spans="1:55" s="187" customFormat="1" x14ac:dyDescent="0.25">
      <c r="A589" s="90"/>
      <c r="B589" s="93"/>
      <c r="C589" s="90"/>
      <c r="D589" s="93"/>
      <c r="E589" s="90"/>
      <c r="F589" s="93"/>
      <c r="G589" s="93"/>
      <c r="H589" s="93"/>
      <c r="I589" s="179"/>
      <c r="J589" s="179"/>
      <c r="K589" s="93"/>
      <c r="L589" s="179"/>
      <c r="M589" s="179"/>
      <c r="N589" s="179"/>
      <c r="O589" s="179"/>
      <c r="P589" s="179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1"/>
      <c r="AL589" s="180"/>
      <c r="AM589" s="180"/>
      <c r="AN589" s="182"/>
      <c r="AO589" s="183"/>
      <c r="AP589" s="180"/>
      <c r="AQ589" s="180"/>
      <c r="AR589" s="184"/>
      <c r="AS589" s="180"/>
      <c r="AT589" s="180"/>
      <c r="AU589" s="180"/>
      <c r="AV589" s="181"/>
      <c r="AW589" s="180"/>
      <c r="AX589" s="180"/>
      <c r="AY589" s="180"/>
      <c r="AZ589" s="295"/>
      <c r="BA589" s="296"/>
      <c r="BC589" s="188"/>
    </row>
    <row r="590" spans="1:55" s="187" customFormat="1" x14ac:dyDescent="0.25">
      <c r="A590" s="90"/>
      <c r="B590" s="93"/>
      <c r="C590" s="90"/>
      <c r="D590" s="93"/>
      <c r="E590" s="90"/>
      <c r="F590" s="93"/>
      <c r="G590" s="93"/>
      <c r="H590" s="93"/>
      <c r="I590" s="179"/>
      <c r="J590" s="179"/>
      <c r="K590" s="93"/>
      <c r="L590" s="179"/>
      <c r="M590" s="179"/>
      <c r="N590" s="179"/>
      <c r="O590" s="179"/>
      <c r="P590" s="179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1"/>
      <c r="AL590" s="180"/>
      <c r="AM590" s="180"/>
      <c r="AN590" s="182"/>
      <c r="AO590" s="183"/>
      <c r="AP590" s="180"/>
      <c r="AQ590" s="180"/>
      <c r="AR590" s="184"/>
      <c r="AS590" s="180"/>
      <c r="AT590" s="180"/>
      <c r="AU590" s="180"/>
      <c r="AV590" s="181"/>
      <c r="AW590" s="180"/>
      <c r="AX590" s="180"/>
      <c r="AY590" s="180"/>
      <c r="AZ590" s="295"/>
      <c r="BA590" s="296"/>
      <c r="BC590" s="188"/>
    </row>
    <row r="591" spans="1:55" s="187" customFormat="1" x14ac:dyDescent="0.25">
      <c r="A591" s="90"/>
      <c r="B591" s="93"/>
      <c r="C591" s="90"/>
      <c r="D591" s="93"/>
      <c r="E591" s="90"/>
      <c r="F591" s="93"/>
      <c r="G591" s="93"/>
      <c r="H591" s="93"/>
      <c r="I591" s="179"/>
      <c r="J591" s="179"/>
      <c r="K591" s="93"/>
      <c r="L591" s="179"/>
      <c r="M591" s="179"/>
      <c r="N591" s="179"/>
      <c r="O591" s="179"/>
      <c r="P591" s="179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1"/>
      <c r="AL591" s="180"/>
      <c r="AM591" s="180"/>
      <c r="AN591" s="182"/>
      <c r="AO591" s="183"/>
      <c r="AP591" s="180"/>
      <c r="AQ591" s="180"/>
      <c r="AR591" s="184"/>
      <c r="AS591" s="180"/>
      <c r="AT591" s="180"/>
      <c r="AU591" s="180"/>
      <c r="AV591" s="181"/>
      <c r="AW591" s="180"/>
      <c r="AX591" s="180"/>
      <c r="AY591" s="180"/>
      <c r="AZ591" s="295"/>
      <c r="BA591" s="296"/>
      <c r="BC591" s="188"/>
    </row>
    <row r="592" spans="1:55" s="187" customFormat="1" x14ac:dyDescent="0.25">
      <c r="A592" s="90"/>
      <c r="B592" s="93"/>
      <c r="C592" s="90"/>
      <c r="D592" s="93"/>
      <c r="E592" s="90"/>
      <c r="F592" s="93"/>
      <c r="G592" s="93"/>
      <c r="H592" s="93"/>
      <c r="I592" s="179"/>
      <c r="J592" s="179"/>
      <c r="K592" s="93"/>
      <c r="L592" s="179"/>
      <c r="M592" s="179"/>
      <c r="N592" s="179"/>
      <c r="O592" s="179"/>
      <c r="P592" s="179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1"/>
      <c r="AL592" s="180"/>
      <c r="AM592" s="180"/>
      <c r="AN592" s="182"/>
      <c r="AO592" s="183"/>
      <c r="AP592" s="180"/>
      <c r="AQ592" s="180"/>
      <c r="AR592" s="184"/>
      <c r="AS592" s="180"/>
      <c r="AT592" s="180"/>
      <c r="AU592" s="180"/>
      <c r="AV592" s="181"/>
      <c r="AW592" s="180"/>
      <c r="AX592" s="180"/>
      <c r="AY592" s="180"/>
      <c r="AZ592" s="295"/>
      <c r="BA592" s="296"/>
      <c r="BC592" s="188"/>
    </row>
    <row r="593" spans="1:55" s="187" customFormat="1" x14ac:dyDescent="0.25">
      <c r="A593" s="90"/>
      <c r="B593" s="93"/>
      <c r="C593" s="90"/>
      <c r="D593" s="93"/>
      <c r="E593" s="90"/>
      <c r="F593" s="93"/>
      <c r="G593" s="93"/>
      <c r="H593" s="93"/>
      <c r="I593" s="179"/>
      <c r="J593" s="179"/>
      <c r="K593" s="93"/>
      <c r="L593" s="179"/>
      <c r="M593" s="179"/>
      <c r="N593" s="179"/>
      <c r="O593" s="179"/>
      <c r="P593" s="179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1"/>
      <c r="AL593" s="180"/>
      <c r="AM593" s="180"/>
      <c r="AN593" s="182"/>
      <c r="AO593" s="183"/>
      <c r="AP593" s="180"/>
      <c r="AQ593" s="180"/>
      <c r="AR593" s="184"/>
      <c r="AS593" s="180"/>
      <c r="AT593" s="180"/>
      <c r="AU593" s="180"/>
      <c r="AV593" s="181"/>
      <c r="AW593" s="180"/>
      <c r="AX593" s="180"/>
      <c r="AY593" s="180"/>
      <c r="AZ593" s="295"/>
      <c r="BA593" s="296"/>
      <c r="BC593" s="188"/>
    </row>
    <row r="594" spans="1:55" s="187" customFormat="1" x14ac:dyDescent="0.25">
      <c r="A594" s="90"/>
      <c r="B594" s="93"/>
      <c r="C594" s="90"/>
      <c r="D594" s="93"/>
      <c r="E594" s="90"/>
      <c r="F594" s="93"/>
      <c r="G594" s="93"/>
      <c r="H594" s="93"/>
      <c r="I594" s="179"/>
      <c r="J594" s="179"/>
      <c r="K594" s="93"/>
      <c r="L594" s="179"/>
      <c r="M594" s="179"/>
      <c r="N594" s="179"/>
      <c r="O594" s="179"/>
      <c r="P594" s="179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1"/>
      <c r="AL594" s="180"/>
      <c r="AM594" s="180"/>
      <c r="AN594" s="182"/>
      <c r="AO594" s="183"/>
      <c r="AP594" s="180"/>
      <c r="AQ594" s="180"/>
      <c r="AR594" s="184"/>
      <c r="AS594" s="180"/>
      <c r="AT594" s="180"/>
      <c r="AU594" s="180"/>
      <c r="AV594" s="181"/>
      <c r="AW594" s="180"/>
      <c r="AX594" s="180"/>
      <c r="AY594" s="180"/>
      <c r="AZ594" s="295"/>
      <c r="BA594" s="296"/>
      <c r="BC594" s="188"/>
    </row>
    <row r="595" spans="1:55" s="187" customFormat="1" x14ac:dyDescent="0.25">
      <c r="A595" s="90"/>
      <c r="B595" s="93"/>
      <c r="C595" s="90"/>
      <c r="D595" s="93"/>
      <c r="E595" s="90"/>
      <c r="F595" s="93"/>
      <c r="G595" s="93"/>
      <c r="H595" s="93"/>
      <c r="I595" s="179"/>
      <c r="J595" s="179"/>
      <c r="K595" s="93"/>
      <c r="L595" s="179"/>
      <c r="M595" s="179"/>
      <c r="N595" s="179"/>
      <c r="O595" s="179"/>
      <c r="P595" s="179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1"/>
      <c r="AL595" s="180"/>
      <c r="AM595" s="180"/>
      <c r="AN595" s="182"/>
      <c r="AO595" s="183"/>
      <c r="AP595" s="180"/>
      <c r="AQ595" s="180"/>
      <c r="AR595" s="184"/>
      <c r="AS595" s="180"/>
      <c r="AT595" s="180"/>
      <c r="AU595" s="180"/>
      <c r="AV595" s="181"/>
      <c r="AW595" s="180"/>
      <c r="AX595" s="180"/>
      <c r="AY595" s="180"/>
      <c r="AZ595" s="295"/>
      <c r="BA595" s="296"/>
      <c r="BC595" s="188"/>
    </row>
    <row r="596" spans="1:55" s="187" customFormat="1" x14ac:dyDescent="0.25">
      <c r="A596" s="90"/>
      <c r="B596" s="93"/>
      <c r="C596" s="90"/>
      <c r="D596" s="93"/>
      <c r="E596" s="90"/>
      <c r="F596" s="93"/>
      <c r="G596" s="93"/>
      <c r="H596" s="93"/>
      <c r="I596" s="179"/>
      <c r="J596" s="179"/>
      <c r="K596" s="93"/>
      <c r="L596" s="179"/>
      <c r="M596" s="179"/>
      <c r="N596" s="179"/>
      <c r="O596" s="179"/>
      <c r="P596" s="179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1"/>
      <c r="AL596" s="180"/>
      <c r="AM596" s="180"/>
      <c r="AN596" s="182"/>
      <c r="AO596" s="183"/>
      <c r="AP596" s="180"/>
      <c r="AQ596" s="180"/>
      <c r="AR596" s="184"/>
      <c r="AS596" s="180"/>
      <c r="AT596" s="180"/>
      <c r="AU596" s="180"/>
      <c r="AV596" s="181"/>
      <c r="AW596" s="180"/>
      <c r="AX596" s="180"/>
      <c r="AY596" s="180"/>
      <c r="AZ596" s="295"/>
      <c r="BA596" s="296"/>
      <c r="BC596" s="188"/>
    </row>
    <row r="597" spans="1:55" s="187" customFormat="1" x14ac:dyDescent="0.25">
      <c r="A597" s="90"/>
      <c r="B597" s="93"/>
      <c r="C597" s="90"/>
      <c r="D597" s="93"/>
      <c r="E597" s="90"/>
      <c r="F597" s="93"/>
      <c r="G597" s="93"/>
      <c r="H597" s="93"/>
      <c r="I597" s="179"/>
      <c r="J597" s="179"/>
      <c r="K597" s="93"/>
      <c r="L597" s="179"/>
      <c r="M597" s="179"/>
      <c r="N597" s="179"/>
      <c r="O597" s="179"/>
      <c r="P597" s="179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1"/>
      <c r="AL597" s="180"/>
      <c r="AM597" s="180"/>
      <c r="AN597" s="182"/>
      <c r="AO597" s="183"/>
      <c r="AP597" s="180"/>
      <c r="AQ597" s="180"/>
      <c r="AR597" s="184"/>
      <c r="AS597" s="180"/>
      <c r="AT597" s="180"/>
      <c r="AU597" s="180"/>
      <c r="AV597" s="181"/>
      <c r="AW597" s="180"/>
      <c r="AX597" s="180"/>
      <c r="AY597" s="180"/>
      <c r="AZ597" s="295"/>
      <c r="BA597" s="296"/>
      <c r="BC597" s="188"/>
    </row>
    <row r="598" spans="1:55" s="187" customFormat="1" x14ac:dyDescent="0.25">
      <c r="A598" s="90"/>
      <c r="B598" s="93"/>
      <c r="C598" s="90"/>
      <c r="D598" s="93"/>
      <c r="E598" s="90"/>
      <c r="F598" s="93"/>
      <c r="G598" s="93"/>
      <c r="H598" s="93"/>
      <c r="I598" s="179"/>
      <c r="J598" s="179"/>
      <c r="K598" s="93"/>
      <c r="L598" s="179"/>
      <c r="M598" s="179"/>
      <c r="N598" s="179"/>
      <c r="O598" s="179"/>
      <c r="P598" s="179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1"/>
      <c r="AL598" s="180"/>
      <c r="AM598" s="180"/>
      <c r="AN598" s="182"/>
      <c r="AO598" s="183"/>
      <c r="AP598" s="180"/>
      <c r="AQ598" s="180"/>
      <c r="AR598" s="184"/>
      <c r="AS598" s="180"/>
      <c r="AT598" s="180"/>
      <c r="AU598" s="180"/>
      <c r="AV598" s="181"/>
      <c r="AW598" s="180"/>
      <c r="AX598" s="180"/>
      <c r="AY598" s="180"/>
      <c r="AZ598" s="295"/>
      <c r="BA598" s="296"/>
      <c r="BC598" s="188"/>
    </row>
    <row r="599" spans="1:55" s="187" customFormat="1" x14ac:dyDescent="0.25">
      <c r="A599" s="90"/>
      <c r="B599" s="93"/>
      <c r="C599" s="90"/>
      <c r="D599" s="93"/>
      <c r="E599" s="90"/>
      <c r="F599" s="93"/>
      <c r="G599" s="93"/>
      <c r="H599" s="93"/>
      <c r="I599" s="179"/>
      <c r="J599" s="179"/>
      <c r="K599" s="93"/>
      <c r="L599" s="179"/>
      <c r="M599" s="179"/>
      <c r="N599" s="179"/>
      <c r="O599" s="179"/>
      <c r="P599" s="179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1"/>
      <c r="AL599" s="180"/>
      <c r="AM599" s="180"/>
      <c r="AN599" s="182"/>
      <c r="AO599" s="183"/>
      <c r="AP599" s="180"/>
      <c r="AQ599" s="180"/>
      <c r="AR599" s="184"/>
      <c r="AS599" s="180"/>
      <c r="AT599" s="180"/>
      <c r="AU599" s="180"/>
      <c r="AV599" s="181"/>
      <c r="AW599" s="180"/>
      <c r="AX599" s="180"/>
      <c r="AY599" s="180"/>
      <c r="AZ599" s="295"/>
      <c r="BA599" s="296"/>
      <c r="BC599" s="188"/>
    </row>
    <row r="600" spans="1:55" s="187" customFormat="1" x14ac:dyDescent="0.25">
      <c r="A600" s="90"/>
      <c r="B600" s="93"/>
      <c r="C600" s="90"/>
      <c r="D600" s="93"/>
      <c r="E600" s="90"/>
      <c r="F600" s="93"/>
      <c r="G600" s="93"/>
      <c r="H600" s="93"/>
      <c r="I600" s="179"/>
      <c r="J600" s="179"/>
      <c r="K600" s="93"/>
      <c r="L600" s="179"/>
      <c r="M600" s="179"/>
      <c r="N600" s="179"/>
      <c r="O600" s="179"/>
      <c r="P600" s="179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1"/>
      <c r="AL600" s="180"/>
      <c r="AM600" s="180"/>
      <c r="AN600" s="182"/>
      <c r="AO600" s="183"/>
      <c r="AP600" s="180"/>
      <c r="AQ600" s="180"/>
      <c r="AR600" s="184"/>
      <c r="AS600" s="180"/>
      <c r="AT600" s="180"/>
      <c r="AU600" s="180"/>
      <c r="AV600" s="181"/>
      <c r="AW600" s="180"/>
      <c r="AX600" s="180"/>
      <c r="AY600" s="180"/>
      <c r="AZ600" s="295"/>
      <c r="BA600" s="296"/>
      <c r="BC600" s="188"/>
    </row>
    <row r="601" spans="1:55" s="187" customFormat="1" x14ac:dyDescent="0.25">
      <c r="A601" s="90"/>
      <c r="B601" s="93"/>
      <c r="C601" s="90"/>
      <c r="D601" s="93"/>
      <c r="E601" s="90"/>
      <c r="F601" s="93"/>
      <c r="G601" s="93"/>
      <c r="H601" s="93"/>
      <c r="I601" s="179"/>
      <c r="J601" s="179"/>
      <c r="K601" s="93"/>
      <c r="L601" s="179"/>
      <c r="M601" s="179"/>
      <c r="N601" s="179"/>
      <c r="O601" s="179"/>
      <c r="P601" s="179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1"/>
      <c r="AL601" s="180"/>
      <c r="AM601" s="180"/>
      <c r="AN601" s="182"/>
      <c r="AO601" s="183"/>
      <c r="AP601" s="180"/>
      <c r="AQ601" s="180"/>
      <c r="AR601" s="184"/>
      <c r="AS601" s="180"/>
      <c r="AT601" s="180"/>
      <c r="AU601" s="180"/>
      <c r="AV601" s="181"/>
      <c r="AW601" s="180"/>
      <c r="AX601" s="180"/>
      <c r="AY601" s="180"/>
      <c r="AZ601" s="295"/>
      <c r="BA601" s="296"/>
      <c r="BC601" s="188"/>
    </row>
    <row r="602" spans="1:55" s="187" customFormat="1" x14ac:dyDescent="0.25">
      <c r="A602" s="90"/>
      <c r="B602" s="93"/>
      <c r="C602" s="90"/>
      <c r="D602" s="93"/>
      <c r="E602" s="90"/>
      <c r="F602" s="93"/>
      <c r="G602" s="93"/>
      <c r="H602" s="93"/>
      <c r="I602" s="179"/>
      <c r="J602" s="179"/>
      <c r="K602" s="93"/>
      <c r="L602" s="179"/>
      <c r="M602" s="179"/>
      <c r="N602" s="179"/>
      <c r="O602" s="179"/>
      <c r="P602" s="179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1"/>
      <c r="AL602" s="180"/>
      <c r="AM602" s="180"/>
      <c r="AN602" s="182"/>
      <c r="AO602" s="183"/>
      <c r="AP602" s="180"/>
      <c r="AQ602" s="180"/>
      <c r="AR602" s="184"/>
      <c r="AS602" s="180"/>
      <c r="AT602" s="180"/>
      <c r="AU602" s="180"/>
      <c r="AV602" s="181"/>
      <c r="AW602" s="180"/>
      <c r="AX602" s="180"/>
      <c r="AY602" s="180"/>
      <c r="AZ602" s="295"/>
      <c r="BA602" s="296"/>
      <c r="BC602" s="188"/>
    </row>
    <row r="603" spans="1:55" s="187" customFormat="1" x14ac:dyDescent="0.25">
      <c r="A603" s="90"/>
      <c r="B603" s="93"/>
      <c r="C603" s="90"/>
      <c r="D603" s="93"/>
      <c r="E603" s="90"/>
      <c r="F603" s="93"/>
      <c r="G603" s="93"/>
      <c r="H603" s="93"/>
      <c r="I603" s="179"/>
      <c r="J603" s="179"/>
      <c r="K603" s="93"/>
      <c r="L603" s="179"/>
      <c r="M603" s="179"/>
      <c r="N603" s="179"/>
      <c r="O603" s="179"/>
      <c r="P603" s="179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1"/>
      <c r="AL603" s="180"/>
      <c r="AM603" s="180"/>
      <c r="AN603" s="182"/>
      <c r="AO603" s="183"/>
      <c r="AP603" s="180"/>
      <c r="AQ603" s="180"/>
      <c r="AR603" s="184"/>
      <c r="AS603" s="180"/>
      <c r="AT603" s="180"/>
      <c r="AU603" s="180"/>
      <c r="AV603" s="181"/>
      <c r="AW603" s="180"/>
      <c r="AX603" s="180"/>
      <c r="AY603" s="180"/>
      <c r="AZ603" s="295"/>
      <c r="BA603" s="296"/>
      <c r="BC603" s="188"/>
    </row>
    <row r="604" spans="1:55" s="187" customFormat="1" x14ac:dyDescent="0.25">
      <c r="A604" s="90"/>
      <c r="B604" s="93"/>
      <c r="C604" s="90"/>
      <c r="D604" s="93"/>
      <c r="E604" s="90"/>
      <c r="F604" s="93"/>
      <c r="G604" s="93"/>
      <c r="H604" s="93"/>
      <c r="I604" s="179"/>
      <c r="J604" s="179"/>
      <c r="K604" s="93"/>
      <c r="L604" s="179"/>
      <c r="M604" s="179"/>
      <c r="N604" s="179"/>
      <c r="O604" s="179"/>
      <c r="P604" s="179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1"/>
      <c r="AL604" s="180"/>
      <c r="AM604" s="180"/>
      <c r="AN604" s="182"/>
      <c r="AO604" s="183"/>
      <c r="AP604" s="180"/>
      <c r="AQ604" s="180"/>
      <c r="AR604" s="184"/>
      <c r="AS604" s="180"/>
      <c r="AT604" s="180"/>
      <c r="AU604" s="180"/>
      <c r="AV604" s="181"/>
      <c r="AW604" s="180"/>
      <c r="AX604" s="180"/>
      <c r="AY604" s="180"/>
      <c r="AZ604" s="295"/>
      <c r="BA604" s="296"/>
      <c r="BC604" s="188"/>
    </row>
    <row r="605" spans="1:55" s="187" customFormat="1" x14ac:dyDescent="0.25">
      <c r="A605" s="90"/>
      <c r="B605" s="93"/>
      <c r="C605" s="90"/>
      <c r="D605" s="93"/>
      <c r="E605" s="90"/>
      <c r="F605" s="93"/>
      <c r="G605" s="93"/>
      <c r="H605" s="93"/>
      <c r="I605" s="179"/>
      <c r="J605" s="179"/>
      <c r="K605" s="93"/>
      <c r="L605" s="179"/>
      <c r="M605" s="179"/>
      <c r="N605" s="179"/>
      <c r="O605" s="179"/>
      <c r="P605" s="179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1"/>
      <c r="AL605" s="180"/>
      <c r="AM605" s="180"/>
      <c r="AN605" s="182"/>
      <c r="AO605" s="183"/>
      <c r="AP605" s="180"/>
      <c r="AQ605" s="180"/>
      <c r="AR605" s="184"/>
      <c r="AS605" s="180"/>
      <c r="AT605" s="180"/>
      <c r="AU605" s="180"/>
      <c r="AV605" s="181"/>
      <c r="AW605" s="180"/>
      <c r="AX605" s="180"/>
      <c r="AY605" s="180"/>
      <c r="AZ605" s="295"/>
      <c r="BA605" s="296"/>
      <c r="BC605" s="188"/>
    </row>
    <row r="606" spans="1:55" s="187" customFormat="1" x14ac:dyDescent="0.25">
      <c r="A606" s="90"/>
      <c r="B606" s="93"/>
      <c r="C606" s="90"/>
      <c r="D606" s="93"/>
      <c r="E606" s="90"/>
      <c r="F606" s="93"/>
      <c r="G606" s="93"/>
      <c r="H606" s="93"/>
      <c r="I606" s="179"/>
      <c r="J606" s="179"/>
      <c r="K606" s="93"/>
      <c r="L606" s="179"/>
      <c r="M606" s="179"/>
      <c r="N606" s="179"/>
      <c r="O606" s="179"/>
      <c r="P606" s="179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1"/>
      <c r="AL606" s="180"/>
      <c r="AM606" s="180"/>
      <c r="AN606" s="182"/>
      <c r="AO606" s="183"/>
      <c r="AP606" s="180"/>
      <c r="AQ606" s="180"/>
      <c r="AR606" s="184"/>
      <c r="AS606" s="180"/>
      <c r="AT606" s="180"/>
      <c r="AU606" s="180"/>
      <c r="AV606" s="181"/>
      <c r="AW606" s="180"/>
      <c r="AX606" s="180"/>
      <c r="AY606" s="180"/>
      <c r="AZ606" s="295"/>
      <c r="BA606" s="296"/>
      <c r="BC606" s="188"/>
    </row>
    <row r="607" spans="1:55" s="187" customFormat="1" x14ac:dyDescent="0.25">
      <c r="A607" s="90"/>
      <c r="B607" s="93"/>
      <c r="C607" s="90"/>
      <c r="D607" s="93"/>
      <c r="E607" s="90"/>
      <c r="F607" s="93"/>
      <c r="G607" s="93"/>
      <c r="H607" s="93"/>
      <c r="I607" s="179"/>
      <c r="J607" s="179"/>
      <c r="K607" s="93"/>
      <c r="L607" s="179"/>
      <c r="M607" s="179"/>
      <c r="N607" s="179"/>
      <c r="O607" s="179"/>
      <c r="P607" s="179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1"/>
      <c r="AL607" s="180"/>
      <c r="AM607" s="180"/>
      <c r="AN607" s="182"/>
      <c r="AO607" s="183"/>
      <c r="AP607" s="180"/>
      <c r="AQ607" s="180"/>
      <c r="AR607" s="184"/>
      <c r="AS607" s="180"/>
      <c r="AT607" s="180"/>
      <c r="AU607" s="180"/>
      <c r="AV607" s="181"/>
      <c r="AW607" s="180"/>
      <c r="AX607" s="180"/>
      <c r="AY607" s="180"/>
      <c r="AZ607" s="295"/>
      <c r="BA607" s="296"/>
      <c r="BC607" s="188"/>
    </row>
    <row r="608" spans="1:55" s="187" customFormat="1" x14ac:dyDescent="0.25">
      <c r="A608" s="90"/>
      <c r="B608" s="93"/>
      <c r="C608" s="90"/>
      <c r="D608" s="93"/>
      <c r="E608" s="90"/>
      <c r="F608" s="93"/>
      <c r="G608" s="93"/>
      <c r="H608" s="93"/>
      <c r="I608" s="179"/>
      <c r="J608" s="179"/>
      <c r="K608" s="93"/>
      <c r="L608" s="179"/>
      <c r="M608" s="179"/>
      <c r="N608" s="179"/>
      <c r="O608" s="179"/>
      <c r="P608" s="179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1"/>
      <c r="AL608" s="180"/>
      <c r="AM608" s="180"/>
      <c r="AN608" s="182"/>
      <c r="AO608" s="183"/>
      <c r="AP608" s="180"/>
      <c r="AQ608" s="180"/>
      <c r="AR608" s="184"/>
      <c r="AS608" s="180"/>
      <c r="AT608" s="180"/>
      <c r="AU608" s="180"/>
      <c r="AV608" s="181"/>
      <c r="AW608" s="180"/>
      <c r="AX608" s="180"/>
      <c r="AY608" s="180"/>
      <c r="AZ608" s="295"/>
      <c r="BA608" s="296"/>
      <c r="BC608" s="188"/>
    </row>
    <row r="609" spans="1:55" s="187" customFormat="1" x14ac:dyDescent="0.25">
      <c r="A609" s="90"/>
      <c r="B609" s="93"/>
      <c r="C609" s="90"/>
      <c r="D609" s="93"/>
      <c r="E609" s="90"/>
      <c r="F609" s="93"/>
      <c r="G609" s="93"/>
      <c r="H609" s="93"/>
      <c r="I609" s="179"/>
      <c r="J609" s="179"/>
      <c r="K609" s="93"/>
      <c r="L609" s="179"/>
      <c r="M609" s="179"/>
      <c r="N609" s="179"/>
      <c r="O609" s="179"/>
      <c r="P609" s="179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1"/>
      <c r="AL609" s="180"/>
      <c r="AM609" s="180"/>
      <c r="AN609" s="182"/>
      <c r="AO609" s="183"/>
      <c r="AP609" s="180"/>
      <c r="AQ609" s="180"/>
      <c r="AR609" s="184"/>
      <c r="AS609" s="180"/>
      <c r="AT609" s="180"/>
      <c r="AU609" s="180"/>
      <c r="AV609" s="181"/>
      <c r="AW609" s="180"/>
      <c r="AX609" s="180"/>
      <c r="AY609" s="180"/>
      <c r="AZ609" s="295"/>
      <c r="BA609" s="296"/>
      <c r="BC609" s="188"/>
    </row>
    <row r="610" spans="1:55" s="187" customFormat="1" x14ac:dyDescent="0.25">
      <c r="A610" s="90"/>
      <c r="B610" s="93"/>
      <c r="C610" s="90"/>
      <c r="D610" s="93"/>
      <c r="E610" s="90"/>
      <c r="F610" s="93"/>
      <c r="G610" s="93"/>
      <c r="H610" s="93"/>
      <c r="I610" s="179"/>
      <c r="J610" s="179"/>
      <c r="K610" s="93"/>
      <c r="L610" s="179"/>
      <c r="M610" s="179"/>
      <c r="N610" s="179"/>
      <c r="O610" s="179"/>
      <c r="P610" s="179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1"/>
      <c r="AL610" s="180"/>
      <c r="AM610" s="180"/>
      <c r="AN610" s="182"/>
      <c r="AO610" s="183"/>
      <c r="AP610" s="180"/>
      <c r="AQ610" s="180"/>
      <c r="AR610" s="184"/>
      <c r="AS610" s="180"/>
      <c r="AT610" s="180"/>
      <c r="AU610" s="180"/>
      <c r="AV610" s="181"/>
      <c r="AW610" s="180"/>
      <c r="AX610" s="180"/>
      <c r="AY610" s="180"/>
      <c r="AZ610" s="295"/>
      <c r="BA610" s="296"/>
      <c r="BC610" s="188"/>
    </row>
    <row r="611" spans="1:55" s="187" customFormat="1" x14ac:dyDescent="0.25">
      <c r="A611" s="90"/>
      <c r="B611" s="93"/>
      <c r="C611" s="90"/>
      <c r="D611" s="93"/>
      <c r="E611" s="90"/>
      <c r="F611" s="93"/>
      <c r="G611" s="93"/>
      <c r="H611" s="93"/>
      <c r="I611" s="179"/>
      <c r="J611" s="179"/>
      <c r="K611" s="93"/>
      <c r="L611" s="179"/>
      <c r="M611" s="179"/>
      <c r="N611" s="179"/>
      <c r="O611" s="179"/>
      <c r="P611" s="179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1"/>
      <c r="AL611" s="180"/>
      <c r="AM611" s="180"/>
      <c r="AN611" s="182"/>
      <c r="AO611" s="183"/>
      <c r="AP611" s="180"/>
      <c r="AQ611" s="180"/>
      <c r="AR611" s="184"/>
      <c r="AS611" s="180"/>
      <c r="AT611" s="180"/>
      <c r="AU611" s="180"/>
      <c r="AV611" s="181"/>
      <c r="AW611" s="180"/>
      <c r="AX611" s="180"/>
      <c r="AY611" s="180"/>
      <c r="AZ611" s="295"/>
      <c r="BA611" s="296"/>
      <c r="BC611" s="188"/>
    </row>
    <row r="612" spans="1:55" s="187" customFormat="1" x14ac:dyDescent="0.25">
      <c r="A612" s="90"/>
      <c r="B612" s="93"/>
      <c r="C612" s="90"/>
      <c r="D612" s="93"/>
      <c r="E612" s="90"/>
      <c r="F612" s="93"/>
      <c r="G612" s="93"/>
      <c r="H612" s="93"/>
      <c r="I612" s="179"/>
      <c r="J612" s="179"/>
      <c r="K612" s="93"/>
      <c r="L612" s="179"/>
      <c r="M612" s="179"/>
      <c r="N612" s="179"/>
      <c r="O612" s="179"/>
      <c r="P612" s="179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1"/>
      <c r="AL612" s="180"/>
      <c r="AM612" s="180"/>
      <c r="AN612" s="182"/>
      <c r="AO612" s="183"/>
      <c r="AP612" s="180"/>
      <c r="AQ612" s="180"/>
      <c r="AR612" s="184"/>
      <c r="AS612" s="180"/>
      <c r="AT612" s="180"/>
      <c r="AU612" s="180"/>
      <c r="AV612" s="181"/>
      <c r="AW612" s="180"/>
      <c r="AX612" s="180"/>
      <c r="AY612" s="180"/>
      <c r="AZ612" s="295"/>
      <c r="BA612" s="296"/>
      <c r="BC612" s="188"/>
    </row>
  </sheetData>
  <mergeCells count="17">
    <mergeCell ref="BB3:BB6"/>
    <mergeCell ref="AZ98:BA98"/>
    <mergeCell ref="AZ99:BA99"/>
    <mergeCell ref="AZ100:BA100"/>
    <mergeCell ref="AZ101:BA101"/>
    <mergeCell ref="AZ102:BA102"/>
    <mergeCell ref="BA3:BA6"/>
    <mergeCell ref="AY4:AY5"/>
    <mergeCell ref="AN5:AP5"/>
    <mergeCell ref="B3:J5"/>
    <mergeCell ref="K3:P5"/>
    <mergeCell ref="AR3:AR5"/>
    <mergeCell ref="AZ3:AZ5"/>
    <mergeCell ref="Q4:S5"/>
    <mergeCell ref="T4:AD5"/>
    <mergeCell ref="AE4:AL4"/>
    <mergeCell ref="AV4:AV5"/>
  </mergeCells>
  <conditionalFormatting sqref="G7:H95">
    <cfRule type="cellIs" dxfId="15" priority="4" operator="equal">
      <formula>0</formula>
    </cfRule>
  </conditionalFormatting>
  <conditionalFormatting sqref="J7:J95">
    <cfRule type="cellIs" dxfId="14" priority="3" operator="equal">
      <formula>0</formula>
    </cfRule>
  </conditionalFormatting>
  <conditionalFormatting sqref="L7:O95">
    <cfRule type="cellIs" dxfId="13" priority="2" operator="lessThanOrEqual">
      <formula>0</formula>
    </cfRule>
  </conditionalFormatting>
  <conditionalFormatting sqref="BB7:BC95">
    <cfRule type="containsText" dxfId="12" priority="5" operator="containsText" text="F">
      <formula>NOT(ISERROR(SEARCH("F",BB7)))</formula>
    </cfRule>
    <cfRule type="containsText" dxfId="11" priority="6" operator="containsText" text="D">
      <formula>NOT(ISERROR(SEARCH("D",BB7)))</formula>
    </cfRule>
    <cfRule type="containsText" dxfId="10" priority="7" operator="containsText" text="C">
      <formula>NOT(ISERROR(SEARCH("C",BB7)))</formula>
    </cfRule>
    <cfRule type="containsText" dxfId="9" priority="8" operator="containsText" text="B">
      <formula>NOT(ISERROR(SEARCH("B",BB7)))</formula>
    </cfRule>
    <cfRule type="containsText" dxfId="8" priority="9" operator="containsText" text="A">
      <formula>NOT(ISERROR(SEARCH("A",BB7)))</formula>
    </cfRule>
    <cfRule type="colorScale" priority="10">
      <colorScale>
        <cfvo type="min"/>
        <cfvo type="max"/>
        <color rgb="FFFF7128"/>
        <color rgb="FFFFEF9C"/>
      </colorScale>
    </cfRule>
  </conditionalFormatting>
  <conditionalFormatting sqref="P7:P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5" right="0.09" top="0.28999999999999998" bottom="0.2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U101"/>
  <sheetViews>
    <sheetView zoomScale="50" zoomScaleNormal="50" workbookViewId="0">
      <pane xSplit="5" ySplit="2" topLeftCell="R3" activePane="bottomRight" state="frozen"/>
      <selection activeCell="I912" sqref="I912"/>
      <selection pane="topRight" activeCell="I912" sqref="I912"/>
      <selection pane="bottomLeft" activeCell="I912" sqref="I912"/>
      <selection pane="bottomRight" activeCell="AI4" sqref="AI4"/>
    </sheetView>
  </sheetViews>
  <sheetFormatPr defaultColWidth="14" defaultRowHeight="21" x14ac:dyDescent="0.4"/>
  <cols>
    <col min="1" max="1" width="5.69921875" style="161" customWidth="1"/>
    <col min="2" max="2" width="11.69921875" style="161" customWidth="1"/>
    <col min="3" max="3" width="7.69921875" style="161" customWidth="1"/>
    <col min="4" max="4" width="13.59765625" style="161" customWidth="1"/>
    <col min="5" max="5" width="7.19921875" style="161" customWidth="1"/>
    <col min="6" max="6" width="11.3984375" style="161" customWidth="1"/>
    <col min="7" max="7" width="8.8984375" style="163" customWidth="1"/>
    <col min="8" max="8" width="12.69921875" style="161" customWidth="1"/>
    <col min="9" max="9" width="4.69921875" style="161" customWidth="1"/>
    <col min="10" max="10" width="23.3984375" style="164" customWidth="1"/>
    <col min="11" max="14" width="18.3984375" style="161" customWidth="1"/>
    <col min="15" max="15" width="17.296875" style="161" bestFit="1" customWidth="1"/>
    <col min="16" max="16" width="17.19921875" style="161" bestFit="1" customWidth="1"/>
    <col min="17" max="17" width="19.09765625" style="161" bestFit="1" customWidth="1"/>
    <col min="18" max="18" width="22.69921875" style="161" bestFit="1" customWidth="1"/>
    <col min="19" max="19" width="16.296875" style="166" bestFit="1" customWidth="1"/>
    <col min="20" max="21" width="16.19921875" style="166" bestFit="1" customWidth="1"/>
    <col min="22" max="22" width="16.09765625" style="166" customWidth="1"/>
    <col min="23" max="24" width="8.3984375" style="161" customWidth="1"/>
    <col min="25" max="25" width="12.3984375" style="161" customWidth="1"/>
    <col min="26" max="26" width="14.3984375" style="161" customWidth="1"/>
    <col min="27" max="30" width="18.8984375" style="165" customWidth="1"/>
    <col min="31" max="31" width="19.59765625" style="165" customWidth="1"/>
    <col min="32" max="32" width="15.69921875" style="165" customWidth="1"/>
    <col min="33" max="34" width="14.59765625" style="165" customWidth="1"/>
    <col min="35" max="35" width="16.69921875" style="165" customWidth="1"/>
    <col min="36" max="36" width="17.69921875" style="165" customWidth="1"/>
    <col min="37" max="38" width="14.19921875" style="165" customWidth="1"/>
    <col min="39" max="39" width="14" style="161"/>
    <col min="40" max="40" width="14" style="660"/>
    <col min="41" max="41" width="15.3984375" style="161" bestFit="1" customWidth="1"/>
    <col min="42" max="44" width="14.09765625" style="161" bestFit="1" customWidth="1"/>
    <col min="45" max="45" width="16.296875" style="161" bestFit="1" customWidth="1"/>
    <col min="46" max="16384" width="14" style="161"/>
  </cols>
  <sheetData>
    <row r="1" spans="1:47" s="664" customFormat="1" ht="39.6" customHeight="1" x14ac:dyDescent="0.25">
      <c r="A1" s="647" t="s">
        <v>533</v>
      </c>
      <c r="B1" s="648"/>
      <c r="C1" s="648"/>
      <c r="D1" s="648"/>
      <c r="E1" s="648"/>
      <c r="F1" s="648"/>
      <c r="G1" s="648"/>
      <c r="H1" s="648"/>
      <c r="I1" s="648"/>
      <c r="J1" s="649"/>
      <c r="K1" s="141" t="str">
        <f>"จำนวนเงินในงบการเงิน    "&amp;$C$1</f>
        <v xml:space="preserve">จำนวนเงินในงบการเงิน    </v>
      </c>
      <c r="L1" s="141"/>
      <c r="M1" s="141"/>
      <c r="N1" s="141"/>
      <c r="O1" s="142" t="s">
        <v>525</v>
      </c>
      <c r="P1" s="142"/>
      <c r="Q1" s="142"/>
      <c r="R1" s="142"/>
      <c r="S1" s="143" t="s">
        <v>238</v>
      </c>
      <c r="T1" s="143"/>
      <c r="U1" s="143"/>
      <c r="V1" s="143"/>
      <c r="W1" s="644" t="s">
        <v>532</v>
      </c>
      <c r="X1" s="645"/>
      <c r="Y1" s="645"/>
      <c r="Z1" s="646"/>
      <c r="AA1" s="443" t="s">
        <v>540</v>
      </c>
      <c r="AB1" s="656" t="s">
        <v>536</v>
      </c>
      <c r="AC1" s="657"/>
      <c r="AD1" s="657"/>
      <c r="AE1" s="658"/>
      <c r="AF1" s="643" t="s">
        <v>3</v>
      </c>
      <c r="AG1" s="662" t="s">
        <v>496</v>
      </c>
      <c r="AH1" s="663"/>
      <c r="AI1" s="663"/>
      <c r="AJ1" s="663"/>
      <c r="AK1" s="663"/>
      <c r="AL1" s="663"/>
      <c r="AM1" s="663"/>
      <c r="AN1" s="663"/>
      <c r="AO1" s="142" t="s">
        <v>500</v>
      </c>
      <c r="AP1" s="142"/>
      <c r="AQ1" s="142"/>
      <c r="AR1" s="142"/>
    </row>
    <row r="2" spans="1:47" s="152" customFormat="1" ht="105" x14ac:dyDescent="0.25">
      <c r="A2" s="144" t="s">
        <v>100</v>
      </c>
      <c r="B2" s="144" t="s">
        <v>1</v>
      </c>
      <c r="C2" s="144" t="s">
        <v>2</v>
      </c>
      <c r="D2" s="144" t="s">
        <v>101</v>
      </c>
      <c r="E2" s="145" t="s">
        <v>229</v>
      </c>
      <c r="F2" s="145" t="s">
        <v>232</v>
      </c>
      <c r="G2" s="145" t="s">
        <v>233</v>
      </c>
      <c r="H2" s="146" t="s">
        <v>487</v>
      </c>
      <c r="I2" s="145" t="s">
        <v>485</v>
      </c>
      <c r="J2" s="147" t="s">
        <v>234</v>
      </c>
      <c r="K2" s="148" t="s">
        <v>121</v>
      </c>
      <c r="L2" s="148" t="s">
        <v>203</v>
      </c>
      <c r="M2" s="148" t="s">
        <v>204</v>
      </c>
      <c r="N2" s="148" t="s">
        <v>205</v>
      </c>
      <c r="O2" s="149" t="s">
        <v>361</v>
      </c>
      <c r="P2" s="149" t="s">
        <v>362</v>
      </c>
      <c r="Q2" s="149" t="s">
        <v>363</v>
      </c>
      <c r="R2" s="149" t="s">
        <v>364</v>
      </c>
      <c r="S2" s="150" t="s">
        <v>121</v>
      </c>
      <c r="T2" s="150" t="s">
        <v>203</v>
      </c>
      <c r="U2" s="150" t="s">
        <v>204</v>
      </c>
      <c r="V2" s="150" t="s">
        <v>205</v>
      </c>
      <c r="W2" s="151" t="s">
        <v>121</v>
      </c>
      <c r="X2" s="151" t="s">
        <v>203</v>
      </c>
      <c r="Y2" s="151" t="s">
        <v>204</v>
      </c>
      <c r="Z2" s="151" t="s">
        <v>205</v>
      </c>
      <c r="AA2" s="443"/>
      <c r="AB2" s="659" t="s">
        <v>539</v>
      </c>
      <c r="AC2" s="659" t="s">
        <v>538</v>
      </c>
      <c r="AD2" s="659" t="s">
        <v>534</v>
      </c>
      <c r="AE2" s="659" t="s">
        <v>535</v>
      </c>
      <c r="AF2" s="643"/>
      <c r="AG2" s="661" t="s">
        <v>121</v>
      </c>
      <c r="AH2" s="661" t="s">
        <v>203</v>
      </c>
      <c r="AI2" s="661" t="s">
        <v>204</v>
      </c>
      <c r="AJ2" s="661" t="s">
        <v>205</v>
      </c>
      <c r="AK2" s="659" t="s">
        <v>538</v>
      </c>
      <c r="AL2" s="672" t="s">
        <v>534</v>
      </c>
      <c r="AM2" s="672" t="s">
        <v>535</v>
      </c>
      <c r="AN2" s="651" t="s">
        <v>537</v>
      </c>
      <c r="AO2" s="149" t="s">
        <v>361</v>
      </c>
      <c r="AP2" s="149" t="s">
        <v>362</v>
      </c>
      <c r="AQ2" s="149" t="s">
        <v>363</v>
      </c>
      <c r="AR2" s="149" t="s">
        <v>364</v>
      </c>
    </row>
    <row r="3" spans="1:47" x14ac:dyDescent="0.4">
      <c r="A3" s="153">
        <v>8</v>
      </c>
      <c r="B3" s="154" t="s">
        <v>112</v>
      </c>
      <c r="C3" s="153" t="s">
        <v>9</v>
      </c>
      <c r="D3" s="154" t="s">
        <v>122</v>
      </c>
      <c r="E3" s="153" t="s">
        <v>109</v>
      </c>
      <c r="F3" s="153" t="s">
        <v>111</v>
      </c>
      <c r="G3" s="153">
        <f>ตารางคะแนนV3!G7</f>
        <v>392</v>
      </c>
      <c r="H3" s="155">
        <f>ตารางคะแนนV3!J7</f>
        <v>106007</v>
      </c>
      <c r="I3" s="155">
        <v>16</v>
      </c>
      <c r="J3" s="156" t="s">
        <v>323</v>
      </c>
      <c r="K3" s="157">
        <v>525370166.52999997</v>
      </c>
      <c r="L3" s="158">
        <v>170824248.28</v>
      </c>
      <c r="M3" s="158">
        <v>17794143.760000002</v>
      </c>
      <c r="N3" s="158">
        <v>77534983.25999999</v>
      </c>
      <c r="O3" s="159">
        <f>AO3/9*11</f>
        <v>412356832.27488106</v>
      </c>
      <c r="P3" s="159">
        <f t="shared" ref="P3:R3" si="0">AP3/9*11</f>
        <v>120799420.83873013</v>
      </c>
      <c r="Q3" s="159">
        <f t="shared" si="0"/>
        <v>15057290.535938699</v>
      </c>
      <c r="R3" s="159">
        <f t="shared" si="0"/>
        <v>62716320.005952373</v>
      </c>
      <c r="S3" s="160">
        <f>SUM(K3-O3)</f>
        <v>113013334.25511891</v>
      </c>
      <c r="T3" s="160">
        <f t="shared" ref="T3:T22" si="1">SUM(L3-P3)</f>
        <v>50024827.441269875</v>
      </c>
      <c r="U3" s="160">
        <f>SUM(M3-Q3)</f>
        <v>2736853.2240613028</v>
      </c>
      <c r="V3" s="160">
        <f t="shared" ref="V3:V22" si="2">SUM(N3-R3)</f>
        <v>14818663.254047617</v>
      </c>
      <c r="W3" s="140">
        <f>IF(S3&lt;1,0.5,0)</f>
        <v>0</v>
      </c>
      <c r="X3" s="140">
        <f t="shared" ref="X3:X22" si="3">IF(T3&lt;1,0.5,0)</f>
        <v>0</v>
      </c>
      <c r="Y3" s="140">
        <f t="shared" ref="Y3:Y22" si="4">IF(U3&lt;1,0.5,0)</f>
        <v>0</v>
      </c>
      <c r="Z3" s="140">
        <f t="shared" ref="Z3:Z22" si="5">IF(V3&lt;1,0.5,0)</f>
        <v>0</v>
      </c>
      <c r="AA3" s="650">
        <v>1546216157.4000001</v>
      </c>
      <c r="AB3" s="652">
        <v>418641061.21999997</v>
      </c>
      <c r="AC3" s="666">
        <f>AB3-L3-M3-N3</f>
        <v>152487685.91999999</v>
      </c>
      <c r="AD3" s="667">
        <v>70934724.26000002</v>
      </c>
      <c r="AE3" s="650">
        <f>AA3-K3-L3-M3-N3-AC3-AD3</f>
        <v>531270205.39000022</v>
      </c>
      <c r="AF3" s="655" t="s">
        <v>403</v>
      </c>
      <c r="AG3" s="653">
        <f>K3/$AA3</f>
        <v>0.33977795666902266</v>
      </c>
      <c r="AH3" s="653">
        <f>L3/$AA3</f>
        <v>0.11047889227030527</v>
      </c>
      <c r="AI3" s="653">
        <f>M3/$AA3</f>
        <v>1.1508186403847497E-2</v>
      </c>
      <c r="AJ3" s="653">
        <f>N3/$AA3</f>
        <v>5.0144983215268515E-2</v>
      </c>
      <c r="AK3" s="653">
        <f>AC3/$AA3</f>
        <v>9.8619902004136159E-2</v>
      </c>
      <c r="AL3" s="653">
        <f>AD3/$AA3</f>
        <v>4.5876331016536834E-2</v>
      </c>
      <c r="AM3" s="653">
        <f>AE3/$AA3</f>
        <v>0.34359374842088308</v>
      </c>
      <c r="AN3" s="665">
        <f>AG3+AH3+AI3+AJ3+AK3+AL3+AM3</f>
        <v>1</v>
      </c>
      <c r="AO3" s="159">
        <v>337382862.77035725</v>
      </c>
      <c r="AP3" s="159">
        <v>98835889.777142838</v>
      </c>
      <c r="AQ3" s="159">
        <v>12319601.347586209</v>
      </c>
      <c r="AR3" s="159">
        <v>51313352.732142851</v>
      </c>
      <c r="AS3" s="674"/>
      <c r="AT3" s="162"/>
      <c r="AU3" s="654"/>
    </row>
    <row r="4" spans="1:47" x14ac:dyDescent="0.4">
      <c r="A4" s="153">
        <v>8</v>
      </c>
      <c r="B4" s="154" t="s">
        <v>112</v>
      </c>
      <c r="C4" s="153" t="s">
        <v>10</v>
      </c>
      <c r="D4" s="154" t="s">
        <v>123</v>
      </c>
      <c r="E4" s="153" t="s">
        <v>104</v>
      </c>
      <c r="F4" s="153" t="s">
        <v>106</v>
      </c>
      <c r="G4" s="153">
        <f>ตารางคะแนนV3!G8</f>
        <v>60</v>
      </c>
      <c r="H4" s="155">
        <f>ตารางคะแนนV3!J8</f>
        <v>39082</v>
      </c>
      <c r="I4" s="155">
        <v>6</v>
      </c>
      <c r="J4" s="156" t="s">
        <v>314</v>
      </c>
      <c r="K4" s="157">
        <v>72735182.61999999</v>
      </c>
      <c r="L4" s="158">
        <v>10882773.460000001</v>
      </c>
      <c r="M4" s="158">
        <v>4378736.0599999996</v>
      </c>
      <c r="N4" s="158">
        <v>5539830.3500000006</v>
      </c>
      <c r="O4" s="159">
        <f t="shared" ref="O4:O67" si="6">AO4/9*11</f>
        <v>81016206.027249634</v>
      </c>
      <c r="P4" s="159">
        <f t="shared" ref="P4:P67" si="7">AP4/9*11</f>
        <v>12340516.612187507</v>
      </c>
      <c r="Q4" s="159">
        <f t="shared" ref="Q4:Q67" si="8">AQ4/9*11</f>
        <v>4541342.0558483023</v>
      </c>
      <c r="R4" s="159">
        <f t="shared" ref="R4:R67" si="9">AR4/9*11</f>
        <v>3999740.2192916656</v>
      </c>
      <c r="S4" s="160">
        <f t="shared" ref="S4:S22" si="10">SUM(K4-O4)</f>
        <v>-8281023.4072496444</v>
      </c>
      <c r="T4" s="160">
        <f t="shared" si="1"/>
        <v>-1457743.1521875057</v>
      </c>
      <c r="U4" s="160">
        <f t="shared" ref="U3:U22" si="11">SUM(M4-Q4)</f>
        <v>-162605.99584830273</v>
      </c>
      <c r="V4" s="160">
        <f t="shared" si="2"/>
        <v>1540090.130708335</v>
      </c>
      <c r="W4" s="140">
        <f t="shared" ref="W3:W22" si="12">IF(S4&lt;1,0.5,0)</f>
        <v>0.5</v>
      </c>
      <c r="X4" s="140">
        <f t="shared" si="3"/>
        <v>0.5</v>
      </c>
      <c r="Y4" s="140">
        <f t="shared" si="4"/>
        <v>0.5</v>
      </c>
      <c r="Z4" s="140">
        <f t="shared" si="5"/>
        <v>0</v>
      </c>
      <c r="AA4" s="650">
        <v>131424947.86000006</v>
      </c>
      <c r="AB4" s="652">
        <v>37142412.259999998</v>
      </c>
      <c r="AC4" s="666">
        <f t="shared" ref="AC4:AC67" si="13">AB4-L4-M4-N4</f>
        <v>16341072.389999997</v>
      </c>
      <c r="AD4" s="667">
        <v>8411833.2400000002</v>
      </c>
      <c r="AE4" s="650">
        <f t="shared" ref="AE4:AE67" si="14">AA4-K4-L4-M4-N4-AC4-AD4</f>
        <v>13135519.740000067</v>
      </c>
      <c r="AF4" s="655" t="s">
        <v>404</v>
      </c>
      <c r="AG4" s="444">
        <f>K4/$AA4</f>
        <v>0.5534351263162065</v>
      </c>
      <c r="AH4" s="444">
        <f>L4/$AA4</f>
        <v>8.2805994122157348E-2</v>
      </c>
      <c r="AI4" s="444">
        <f>M4/$AA4</f>
        <v>3.3317388603147341E-2</v>
      </c>
      <c r="AJ4" s="444">
        <f>N4/$AA4</f>
        <v>4.2152045256287907E-2</v>
      </c>
      <c r="AK4" s="653">
        <f t="shared" ref="AK4:AK67" si="15">AC4/$AA4</f>
        <v>0.12433767451372524</v>
      </c>
      <c r="AL4" s="653">
        <f t="shared" ref="AL4:AL67" si="16">AD4/$AA4</f>
        <v>6.4004843653890392E-2</v>
      </c>
      <c r="AM4" s="653">
        <f t="shared" ref="AM4:AM67" si="17">AE4/$AA4</f>
        <v>9.9946927534585228E-2</v>
      </c>
      <c r="AN4" s="665">
        <f t="shared" ref="AN4:AN67" si="18">AG4+AH4+AI4+AJ4+AK4+AL4+AM4</f>
        <v>1</v>
      </c>
      <c r="AO4" s="159">
        <v>66285986.749567889</v>
      </c>
      <c r="AP4" s="159">
        <v>10096786.319062505</v>
      </c>
      <c r="AQ4" s="159">
        <v>3715643.5002395199</v>
      </c>
      <c r="AR4" s="159">
        <v>3272514.7248749989</v>
      </c>
      <c r="AS4" s="674"/>
      <c r="AT4" s="162"/>
      <c r="AU4" s="654"/>
    </row>
    <row r="5" spans="1:47" x14ac:dyDescent="0.4">
      <c r="A5" s="153">
        <v>8</v>
      </c>
      <c r="B5" s="154" t="s">
        <v>112</v>
      </c>
      <c r="C5" s="153" t="s">
        <v>11</v>
      </c>
      <c r="D5" s="154" t="s">
        <v>124</v>
      </c>
      <c r="E5" s="153" t="s">
        <v>104</v>
      </c>
      <c r="F5" s="153" t="s">
        <v>106</v>
      </c>
      <c r="G5" s="153">
        <f>ตารางคะแนนV3!G9</f>
        <v>55</v>
      </c>
      <c r="H5" s="155">
        <f>ตารางคะแนนV3!J9</f>
        <v>44083</v>
      </c>
      <c r="I5" s="155">
        <v>6</v>
      </c>
      <c r="J5" s="156" t="s">
        <v>314</v>
      </c>
      <c r="K5" s="157">
        <v>67343274.829999998</v>
      </c>
      <c r="L5" s="158">
        <v>9179001.1899999995</v>
      </c>
      <c r="M5" s="158">
        <v>6694602.0999999996</v>
      </c>
      <c r="N5" s="158">
        <v>3650903.88</v>
      </c>
      <c r="O5" s="159">
        <f t="shared" si="6"/>
        <v>81016206.027249634</v>
      </c>
      <c r="P5" s="159">
        <f t="shared" si="7"/>
        <v>12340516.612187507</v>
      </c>
      <c r="Q5" s="159">
        <f t="shared" si="8"/>
        <v>4541342.0558483023</v>
      </c>
      <c r="R5" s="159">
        <f t="shared" si="9"/>
        <v>3999740.2192916656</v>
      </c>
      <c r="S5" s="160">
        <f t="shared" si="10"/>
        <v>-13672931.197249636</v>
      </c>
      <c r="T5" s="160">
        <f t="shared" si="1"/>
        <v>-3161515.4221875072</v>
      </c>
      <c r="U5" s="160">
        <f t="shared" si="11"/>
        <v>2153260.0441516973</v>
      </c>
      <c r="V5" s="160">
        <f t="shared" si="2"/>
        <v>-348836.3392916657</v>
      </c>
      <c r="W5" s="140">
        <f t="shared" si="12"/>
        <v>0.5</v>
      </c>
      <c r="X5" s="140">
        <f t="shared" si="3"/>
        <v>0.5</v>
      </c>
      <c r="Y5" s="140">
        <f t="shared" si="4"/>
        <v>0</v>
      </c>
      <c r="Z5" s="140">
        <f t="shared" si="5"/>
        <v>0.5</v>
      </c>
      <c r="AA5" s="650">
        <v>121711302.16999997</v>
      </c>
      <c r="AB5" s="652">
        <v>39828697.789999999</v>
      </c>
      <c r="AC5" s="666">
        <f t="shared" si="13"/>
        <v>20304190.620000001</v>
      </c>
      <c r="AD5" s="667">
        <v>4578136.68</v>
      </c>
      <c r="AE5" s="650">
        <f t="shared" si="14"/>
        <v>9961192.8699999712</v>
      </c>
      <c r="AF5" s="655" t="s">
        <v>405</v>
      </c>
      <c r="AG5" s="444">
        <f>K5/$AA5</f>
        <v>0.55330337963140386</v>
      </c>
      <c r="AH5" s="444">
        <f>L5/$AA5</f>
        <v>7.5416177679039631E-2</v>
      </c>
      <c r="AI5" s="444">
        <f>M5/$AA5</f>
        <v>5.5003947707743119E-2</v>
      </c>
      <c r="AJ5" s="444">
        <f>N5/$AA5</f>
        <v>2.9996424447916996E-2</v>
      </c>
      <c r="AK5" s="653">
        <f t="shared" si="15"/>
        <v>0.16682255680446317</v>
      </c>
      <c r="AL5" s="653">
        <f t="shared" si="16"/>
        <v>3.7614721051998097E-2</v>
      </c>
      <c r="AM5" s="653">
        <f t="shared" si="17"/>
        <v>8.1842792677435161E-2</v>
      </c>
      <c r="AN5" s="665">
        <f t="shared" si="18"/>
        <v>1</v>
      </c>
      <c r="AO5" s="159">
        <v>66285986.749567889</v>
      </c>
      <c r="AP5" s="159">
        <v>10096786.319062505</v>
      </c>
      <c r="AQ5" s="159">
        <v>3715643.5002395199</v>
      </c>
      <c r="AR5" s="159">
        <v>3272514.7248749989</v>
      </c>
      <c r="AS5" s="674"/>
      <c r="AT5" s="162"/>
      <c r="AU5" s="654"/>
    </row>
    <row r="6" spans="1:47" x14ac:dyDescent="0.4">
      <c r="A6" s="153">
        <v>8</v>
      </c>
      <c r="B6" s="154" t="s">
        <v>112</v>
      </c>
      <c r="C6" s="153" t="s">
        <v>12</v>
      </c>
      <c r="D6" s="154" t="s">
        <v>125</v>
      </c>
      <c r="E6" s="153" t="s">
        <v>104</v>
      </c>
      <c r="F6" s="153" t="s">
        <v>106</v>
      </c>
      <c r="G6" s="153">
        <f>ตารางคะแนนV3!G10</f>
        <v>65</v>
      </c>
      <c r="H6" s="155">
        <f>ตารางคะแนนV3!J10</f>
        <v>26804</v>
      </c>
      <c r="I6" s="155">
        <v>5</v>
      </c>
      <c r="J6" s="156" t="s">
        <v>316</v>
      </c>
      <c r="K6" s="157">
        <v>72825573.180000007</v>
      </c>
      <c r="L6" s="158">
        <v>11090176.66</v>
      </c>
      <c r="M6" s="158">
        <v>6597472.0999999996</v>
      </c>
      <c r="N6" s="158">
        <v>3214082.61</v>
      </c>
      <c r="O6" s="159">
        <f t="shared" si="6"/>
        <v>59144261.333568566</v>
      </c>
      <c r="P6" s="159">
        <f t="shared" si="7"/>
        <v>7325310.0444302065</v>
      </c>
      <c r="Q6" s="159">
        <f t="shared" si="8"/>
        <v>2674800.4500578265</v>
      </c>
      <c r="R6" s="159">
        <f t="shared" si="9"/>
        <v>2586043.3944843281</v>
      </c>
      <c r="S6" s="160">
        <f t="shared" si="10"/>
        <v>13681311.846431442</v>
      </c>
      <c r="T6" s="160">
        <f t="shared" si="1"/>
        <v>3764866.6155697936</v>
      </c>
      <c r="U6" s="160">
        <f t="shared" si="11"/>
        <v>3922671.6499421732</v>
      </c>
      <c r="V6" s="160">
        <f t="shared" si="2"/>
        <v>628039.21551567176</v>
      </c>
      <c r="W6" s="140">
        <f t="shared" si="12"/>
        <v>0</v>
      </c>
      <c r="X6" s="140">
        <f t="shared" si="3"/>
        <v>0</v>
      </c>
      <c r="Y6" s="140">
        <f t="shared" si="4"/>
        <v>0</v>
      </c>
      <c r="Z6" s="140">
        <f t="shared" si="5"/>
        <v>0</v>
      </c>
      <c r="AA6" s="650">
        <v>121313245.19</v>
      </c>
      <c r="AB6" s="652">
        <v>37387196.479999997</v>
      </c>
      <c r="AC6" s="666">
        <f t="shared" si="13"/>
        <v>16485465.109999999</v>
      </c>
      <c r="AD6" s="667">
        <v>8072210.2400000012</v>
      </c>
      <c r="AE6" s="650">
        <f t="shared" si="14"/>
        <v>3028265.2899999926</v>
      </c>
      <c r="AF6" s="655" t="s">
        <v>406</v>
      </c>
      <c r="AG6" s="444">
        <f>K6/$AA6</f>
        <v>0.60031015628953854</v>
      </c>
      <c r="AH6" s="444">
        <f>L6/$AA6</f>
        <v>9.1417690151068334E-2</v>
      </c>
      <c r="AI6" s="444">
        <f>M6/$AA6</f>
        <v>5.4383773920704891E-2</v>
      </c>
      <c r="AJ6" s="444">
        <f>N6/$AA6</f>
        <v>2.6494078243196981E-2</v>
      </c>
      <c r="AK6" s="653">
        <f t="shared" si="15"/>
        <v>0.13589171639239039</v>
      </c>
      <c r="AL6" s="653">
        <f t="shared" si="16"/>
        <v>6.654022178169712E-2</v>
      </c>
      <c r="AM6" s="653">
        <f t="shared" si="17"/>
        <v>2.4962363221403761E-2</v>
      </c>
      <c r="AN6" s="665">
        <f t="shared" si="18"/>
        <v>1</v>
      </c>
      <c r="AO6" s="159">
        <v>48390759.272919737</v>
      </c>
      <c r="AP6" s="159">
        <v>5993435.4908974413</v>
      </c>
      <c r="AQ6" s="159">
        <v>2188473.0955018578</v>
      </c>
      <c r="AR6" s="159">
        <v>2115853.6863962687</v>
      </c>
      <c r="AS6" s="674"/>
      <c r="AT6" s="162"/>
      <c r="AU6" s="654"/>
    </row>
    <row r="7" spans="1:47" x14ac:dyDescent="0.4">
      <c r="A7" s="153">
        <v>8</v>
      </c>
      <c r="B7" s="154" t="s">
        <v>112</v>
      </c>
      <c r="C7" s="153" t="s">
        <v>13</v>
      </c>
      <c r="D7" s="154" t="s">
        <v>126</v>
      </c>
      <c r="E7" s="153" t="s">
        <v>104</v>
      </c>
      <c r="F7" s="153" t="s">
        <v>106</v>
      </c>
      <c r="G7" s="153">
        <f>ตารางคะแนนV3!G11</f>
        <v>36</v>
      </c>
      <c r="H7" s="155">
        <f>ตารางคะแนนV3!J11</f>
        <v>17443</v>
      </c>
      <c r="I7" s="155">
        <v>5</v>
      </c>
      <c r="J7" s="156" t="s">
        <v>316</v>
      </c>
      <c r="K7" s="157">
        <v>56870897.849999994</v>
      </c>
      <c r="L7" s="158">
        <v>6409414.1399999997</v>
      </c>
      <c r="M7" s="158">
        <v>2206990</v>
      </c>
      <c r="N7" s="158">
        <v>2678662.3800000004</v>
      </c>
      <c r="O7" s="159">
        <f t="shared" si="6"/>
        <v>59144261.333568566</v>
      </c>
      <c r="P7" s="159">
        <f t="shared" si="7"/>
        <v>7325310.0444302065</v>
      </c>
      <c r="Q7" s="159">
        <f t="shared" si="8"/>
        <v>2674800.4500578265</v>
      </c>
      <c r="R7" s="159">
        <f t="shared" si="9"/>
        <v>2586043.3944843281</v>
      </c>
      <c r="S7" s="160">
        <f t="shared" si="10"/>
        <v>-2273363.4835685715</v>
      </c>
      <c r="T7" s="160">
        <f t="shared" si="1"/>
        <v>-915895.90443020687</v>
      </c>
      <c r="U7" s="160">
        <f t="shared" si="11"/>
        <v>-467810.45005782647</v>
      </c>
      <c r="V7" s="160">
        <f t="shared" si="2"/>
        <v>92618.985515672248</v>
      </c>
      <c r="W7" s="140">
        <f t="shared" si="12"/>
        <v>0.5</v>
      </c>
      <c r="X7" s="140">
        <f t="shared" si="3"/>
        <v>0.5</v>
      </c>
      <c r="Y7" s="140">
        <f t="shared" si="4"/>
        <v>0.5</v>
      </c>
      <c r="Z7" s="140">
        <f t="shared" si="5"/>
        <v>0</v>
      </c>
      <c r="AA7" s="650">
        <v>87829138.349999994</v>
      </c>
      <c r="AB7" s="652">
        <v>21144746.530000001</v>
      </c>
      <c r="AC7" s="666">
        <f t="shared" si="13"/>
        <v>9849680.0099999998</v>
      </c>
      <c r="AD7" s="667">
        <v>6215610.9799999995</v>
      </c>
      <c r="AE7" s="650">
        <f t="shared" si="14"/>
        <v>3597882.9900000012</v>
      </c>
      <c r="AF7" s="655" t="s">
        <v>407</v>
      </c>
      <c r="AG7" s="444">
        <f>K7/$AA7</f>
        <v>0.64751742893535968</v>
      </c>
      <c r="AH7" s="444">
        <f>L7/$AA7</f>
        <v>7.2975942385526085E-2</v>
      </c>
      <c r="AI7" s="444">
        <f>M7/$AA7</f>
        <v>2.5128221014819964E-2</v>
      </c>
      <c r="AJ7" s="444">
        <f>N7/$AA7</f>
        <v>3.0498561528925675E-2</v>
      </c>
      <c r="AK7" s="653">
        <f t="shared" si="15"/>
        <v>0.11214592554408227</v>
      </c>
      <c r="AL7" s="653">
        <f t="shared" si="16"/>
        <v>7.0769349406921506E-2</v>
      </c>
      <c r="AM7" s="653">
        <f t="shared" si="17"/>
        <v>4.096457118436482E-2</v>
      </c>
      <c r="AN7" s="665">
        <f t="shared" si="18"/>
        <v>1</v>
      </c>
      <c r="AO7" s="159">
        <v>48390759.272919737</v>
      </c>
      <c r="AP7" s="159">
        <v>5993435.4908974413</v>
      </c>
      <c r="AQ7" s="159">
        <v>2188473.0955018578</v>
      </c>
      <c r="AR7" s="159">
        <v>2115853.6863962687</v>
      </c>
      <c r="AS7" s="674"/>
      <c r="AT7" s="162"/>
      <c r="AU7" s="654"/>
    </row>
    <row r="8" spans="1:47" x14ac:dyDescent="0.4">
      <c r="A8" s="153">
        <v>8</v>
      </c>
      <c r="B8" s="154" t="s">
        <v>112</v>
      </c>
      <c r="C8" s="153" t="s">
        <v>14</v>
      </c>
      <c r="D8" s="154" t="s">
        <v>127</v>
      </c>
      <c r="E8" s="153" t="s">
        <v>104</v>
      </c>
      <c r="F8" s="153" t="s">
        <v>106</v>
      </c>
      <c r="G8" s="153">
        <f>ตารางคะแนนV3!G12</f>
        <v>39</v>
      </c>
      <c r="H8" s="155">
        <f>ตารางคะแนนV3!J12</f>
        <v>32404</v>
      </c>
      <c r="I8" s="155">
        <v>6</v>
      </c>
      <c r="J8" s="156" t="s">
        <v>314</v>
      </c>
      <c r="K8" s="157">
        <v>81116402.00999999</v>
      </c>
      <c r="L8" s="158">
        <v>16912977.300000001</v>
      </c>
      <c r="M8" s="158">
        <v>5494653.3300000001</v>
      </c>
      <c r="N8" s="158">
        <v>9646701.3099999987</v>
      </c>
      <c r="O8" s="159">
        <f t="shared" si="6"/>
        <v>81016206.027249634</v>
      </c>
      <c r="P8" s="159">
        <f t="shared" si="7"/>
        <v>12340516.612187507</v>
      </c>
      <c r="Q8" s="159">
        <f t="shared" si="8"/>
        <v>4541342.0558483023</v>
      </c>
      <c r="R8" s="159">
        <f t="shared" si="9"/>
        <v>3999740.2192916656</v>
      </c>
      <c r="S8" s="160">
        <f t="shared" si="10"/>
        <v>100195.9827503562</v>
      </c>
      <c r="T8" s="160">
        <f t="shared" si="1"/>
        <v>4572460.6878124941</v>
      </c>
      <c r="U8" s="160">
        <f t="shared" si="11"/>
        <v>953311.27415169775</v>
      </c>
      <c r="V8" s="160">
        <f t="shared" si="2"/>
        <v>5646961.0907083331</v>
      </c>
      <c r="W8" s="140">
        <f t="shared" si="12"/>
        <v>0</v>
      </c>
      <c r="X8" s="140">
        <f t="shared" si="3"/>
        <v>0</v>
      </c>
      <c r="Y8" s="140">
        <f t="shared" si="4"/>
        <v>0</v>
      </c>
      <c r="Z8" s="140">
        <f t="shared" si="5"/>
        <v>0</v>
      </c>
      <c r="AA8" s="650">
        <v>145495461.92999998</v>
      </c>
      <c r="AB8" s="652">
        <v>45872956.75</v>
      </c>
      <c r="AC8" s="666">
        <f t="shared" si="13"/>
        <v>13818624.809999999</v>
      </c>
      <c r="AD8" s="667">
        <v>5883532.9100000001</v>
      </c>
      <c r="AE8" s="650">
        <f t="shared" si="14"/>
        <v>12622570.259999994</v>
      </c>
      <c r="AF8" s="655" t="s">
        <v>408</v>
      </c>
      <c r="AG8" s="444">
        <f>K8/$AA8</f>
        <v>0.55751843345482688</v>
      </c>
      <c r="AH8" s="444">
        <f>L8/$AA8</f>
        <v>0.11624401940547867</v>
      </c>
      <c r="AI8" s="444">
        <f>M8/$AA8</f>
        <v>3.7765118286943955E-2</v>
      </c>
      <c r="AJ8" s="444">
        <f>N8/$AA8</f>
        <v>6.6302420584369637E-2</v>
      </c>
      <c r="AK8" s="653">
        <f t="shared" si="15"/>
        <v>9.497632865448645E-2</v>
      </c>
      <c r="AL8" s="653">
        <f t="shared" si="16"/>
        <v>4.0437913540084539E-2</v>
      </c>
      <c r="AM8" s="653">
        <f t="shared" si="17"/>
        <v>8.6755766073809915E-2</v>
      </c>
      <c r="AN8" s="665">
        <f t="shared" si="18"/>
        <v>1</v>
      </c>
      <c r="AO8" s="159">
        <v>66285986.749567889</v>
      </c>
      <c r="AP8" s="159">
        <v>10096786.319062505</v>
      </c>
      <c r="AQ8" s="159">
        <v>3715643.5002395199</v>
      </c>
      <c r="AR8" s="159">
        <v>3272514.7248749989</v>
      </c>
      <c r="AS8" s="674"/>
      <c r="AT8" s="162"/>
      <c r="AU8" s="654"/>
    </row>
    <row r="9" spans="1:47" x14ac:dyDescent="0.4">
      <c r="A9" s="153">
        <v>8</v>
      </c>
      <c r="B9" s="154" t="s">
        <v>112</v>
      </c>
      <c r="C9" s="153" t="s">
        <v>15</v>
      </c>
      <c r="D9" s="154" t="s">
        <v>128</v>
      </c>
      <c r="E9" s="153" t="s">
        <v>104</v>
      </c>
      <c r="F9" s="153" t="s">
        <v>106</v>
      </c>
      <c r="G9" s="153">
        <f>ตารางคะแนนV3!G13</f>
        <v>60</v>
      </c>
      <c r="H9" s="155">
        <f>ตารางคะแนนV3!J13</f>
        <v>53811</v>
      </c>
      <c r="I9" s="155">
        <v>6</v>
      </c>
      <c r="J9" s="156" t="s">
        <v>314</v>
      </c>
      <c r="K9" s="157">
        <v>102901534.42</v>
      </c>
      <c r="L9" s="158">
        <v>14787307.779999999</v>
      </c>
      <c r="M9" s="158">
        <v>6699590.4000000004</v>
      </c>
      <c r="N9" s="158">
        <v>4873377.7</v>
      </c>
      <c r="O9" s="159">
        <f t="shared" si="6"/>
        <v>81016206.027249634</v>
      </c>
      <c r="P9" s="159">
        <f t="shared" si="7"/>
        <v>12340516.612187507</v>
      </c>
      <c r="Q9" s="159">
        <f t="shared" si="8"/>
        <v>4541342.0558483023</v>
      </c>
      <c r="R9" s="159">
        <f t="shared" si="9"/>
        <v>3999740.2192916656</v>
      </c>
      <c r="S9" s="160">
        <f t="shared" si="10"/>
        <v>21885328.392750368</v>
      </c>
      <c r="T9" s="160">
        <f t="shared" si="1"/>
        <v>2446791.1678124927</v>
      </c>
      <c r="U9" s="160">
        <f t="shared" si="11"/>
        <v>2158248.3441516981</v>
      </c>
      <c r="V9" s="160">
        <f t="shared" si="2"/>
        <v>873637.48070833459</v>
      </c>
      <c r="W9" s="140">
        <f t="shared" si="12"/>
        <v>0</v>
      </c>
      <c r="X9" s="140">
        <f t="shared" si="3"/>
        <v>0</v>
      </c>
      <c r="Y9" s="140">
        <f t="shared" si="4"/>
        <v>0</v>
      </c>
      <c r="Z9" s="140">
        <f t="shared" si="5"/>
        <v>0</v>
      </c>
      <c r="AA9" s="650">
        <v>170149905.01000005</v>
      </c>
      <c r="AB9" s="652">
        <v>44900095.61999999</v>
      </c>
      <c r="AC9" s="666">
        <f t="shared" si="13"/>
        <v>18539819.739999991</v>
      </c>
      <c r="AD9" s="667">
        <v>7002789.040000001</v>
      </c>
      <c r="AE9" s="650">
        <f t="shared" si="14"/>
        <v>15345485.930000054</v>
      </c>
      <c r="AF9" s="655" t="s">
        <v>409</v>
      </c>
      <c r="AG9" s="444">
        <f>K9/$AA9</f>
        <v>0.60476986110543096</v>
      </c>
      <c r="AH9" s="444">
        <f>L9/$AA9</f>
        <v>8.6907528858925429E-2</v>
      </c>
      <c r="AI9" s="444">
        <f>M9/$AA9</f>
        <v>3.9374634970300172E-2</v>
      </c>
      <c r="AJ9" s="444">
        <f>N9/$AA9</f>
        <v>2.8641671587848267E-2</v>
      </c>
      <c r="AK9" s="653">
        <f t="shared" si="15"/>
        <v>0.10896168140035323</v>
      </c>
      <c r="AL9" s="653">
        <f t="shared" si="16"/>
        <v>4.1156585068845224E-2</v>
      </c>
      <c r="AM9" s="653">
        <f t="shared" si="17"/>
        <v>9.0188037008296709E-2</v>
      </c>
      <c r="AN9" s="665">
        <f t="shared" si="18"/>
        <v>0.99999999999999989</v>
      </c>
      <c r="AO9" s="159">
        <v>66285986.749567889</v>
      </c>
      <c r="AP9" s="159">
        <v>10096786.319062505</v>
      </c>
      <c r="AQ9" s="159">
        <v>3715643.5002395199</v>
      </c>
      <c r="AR9" s="159">
        <v>3272514.7248749989</v>
      </c>
      <c r="AS9" s="674"/>
      <c r="AT9" s="162"/>
      <c r="AU9" s="654"/>
    </row>
    <row r="10" spans="1:47" x14ac:dyDescent="0.4">
      <c r="A10" s="153">
        <v>8</v>
      </c>
      <c r="B10" s="154" t="s">
        <v>112</v>
      </c>
      <c r="C10" s="153" t="s">
        <v>16</v>
      </c>
      <c r="D10" s="154" t="s">
        <v>129</v>
      </c>
      <c r="E10" s="153" t="s">
        <v>104</v>
      </c>
      <c r="F10" s="153" t="s">
        <v>107</v>
      </c>
      <c r="G10" s="153">
        <f>ตารางคะแนนV3!G14</f>
        <v>114</v>
      </c>
      <c r="H10" s="155">
        <f>ตารางคะแนนV3!J14</f>
        <v>52906</v>
      </c>
      <c r="I10" s="155">
        <v>13</v>
      </c>
      <c r="J10" s="156" t="s">
        <v>318</v>
      </c>
      <c r="K10" s="157">
        <v>124821743.63999999</v>
      </c>
      <c r="L10" s="158">
        <v>28990171.129999999</v>
      </c>
      <c r="M10" s="158">
        <v>9178462.6999999993</v>
      </c>
      <c r="N10" s="158">
        <v>9165703.4700000007</v>
      </c>
      <c r="O10" s="159">
        <f t="shared" si="6"/>
        <v>173892078.62841263</v>
      </c>
      <c r="P10" s="159">
        <f t="shared" si="7"/>
        <v>39589416.724429429</v>
      </c>
      <c r="Q10" s="159">
        <f t="shared" si="8"/>
        <v>11487103.74182749</v>
      </c>
      <c r="R10" s="159">
        <f t="shared" si="9"/>
        <v>19143012.052539684</v>
      </c>
      <c r="S10" s="160">
        <f t="shared" si="10"/>
        <v>-49070334.988412648</v>
      </c>
      <c r="T10" s="160">
        <f t="shared" si="1"/>
        <v>-10599245.59442943</v>
      </c>
      <c r="U10" s="160">
        <f t="shared" si="11"/>
        <v>-2308641.0418274906</v>
      </c>
      <c r="V10" s="160">
        <f t="shared" si="2"/>
        <v>-9977308.5825396832</v>
      </c>
      <c r="W10" s="140">
        <f t="shared" si="12"/>
        <v>0.5</v>
      </c>
      <c r="X10" s="140">
        <f t="shared" si="3"/>
        <v>0.5</v>
      </c>
      <c r="Y10" s="140">
        <f t="shared" si="4"/>
        <v>0.5</v>
      </c>
      <c r="Z10" s="140">
        <f t="shared" si="5"/>
        <v>0.5</v>
      </c>
      <c r="AA10" s="650">
        <v>257611753.13</v>
      </c>
      <c r="AB10" s="652">
        <v>108429848.37000002</v>
      </c>
      <c r="AC10" s="666">
        <f t="shared" si="13"/>
        <v>61095511.070000023</v>
      </c>
      <c r="AD10" s="667">
        <v>15176159.120000001</v>
      </c>
      <c r="AE10" s="650">
        <f t="shared" si="14"/>
        <v>9184001.9999999888</v>
      </c>
      <c r="AF10" s="655" t="s">
        <v>410</v>
      </c>
      <c r="AG10" s="444">
        <f>K10/$AA10</f>
        <v>0.48453435110552012</v>
      </c>
      <c r="AH10" s="444">
        <f>L10/$AA10</f>
        <v>0.11253434976381119</v>
      </c>
      <c r="AI10" s="444">
        <f>M10/$AA10</f>
        <v>3.5629052589724902E-2</v>
      </c>
      <c r="AJ10" s="444">
        <f>N10/$AA10</f>
        <v>3.5579523677146292E-2</v>
      </c>
      <c r="AK10" s="653">
        <f t="shared" si="15"/>
        <v>0.23716119442411104</v>
      </c>
      <c r="AL10" s="653">
        <f t="shared" si="16"/>
        <v>5.89109733372358E-2</v>
      </c>
      <c r="AM10" s="653">
        <f t="shared" si="17"/>
        <v>3.5650555102450687E-2</v>
      </c>
      <c r="AN10" s="665">
        <f t="shared" si="18"/>
        <v>1.0000000000000002</v>
      </c>
      <c r="AO10" s="159">
        <v>142275337.05961034</v>
      </c>
      <c r="AP10" s="159">
        <v>32391340.956351351</v>
      </c>
      <c r="AQ10" s="159">
        <v>9398539.4251315817</v>
      </c>
      <c r="AR10" s="159">
        <v>15662464.406623377</v>
      </c>
      <c r="AS10" s="674"/>
      <c r="AT10" s="162"/>
      <c r="AU10" s="654"/>
    </row>
    <row r="11" spans="1:47" x14ac:dyDescent="0.4">
      <c r="A11" s="153">
        <v>8</v>
      </c>
      <c r="B11" s="154" t="s">
        <v>112</v>
      </c>
      <c r="C11" s="153" t="s">
        <v>17</v>
      </c>
      <c r="D11" s="154" t="s">
        <v>130</v>
      </c>
      <c r="E11" s="153" t="s">
        <v>104</v>
      </c>
      <c r="F11" s="153" t="s">
        <v>106</v>
      </c>
      <c r="G11" s="153">
        <f>ตารางคะแนนV3!G15</f>
        <v>48</v>
      </c>
      <c r="H11" s="155">
        <f>ตารางคะแนนV3!J15</f>
        <v>37353</v>
      </c>
      <c r="I11" s="155">
        <v>6</v>
      </c>
      <c r="J11" s="156" t="s">
        <v>314</v>
      </c>
      <c r="K11" s="157">
        <v>74710323.86999999</v>
      </c>
      <c r="L11" s="158">
        <v>11648953.529999999</v>
      </c>
      <c r="M11" s="158">
        <v>5302907</v>
      </c>
      <c r="N11" s="158">
        <v>3098575.0300000003</v>
      </c>
      <c r="O11" s="159">
        <f t="shared" si="6"/>
        <v>81016206.027249634</v>
      </c>
      <c r="P11" s="159">
        <f t="shared" si="7"/>
        <v>12340516.612187507</v>
      </c>
      <c r="Q11" s="159">
        <f t="shared" si="8"/>
        <v>4541342.0558483023</v>
      </c>
      <c r="R11" s="159">
        <f t="shared" si="9"/>
        <v>3999740.2192916656</v>
      </c>
      <c r="S11" s="160">
        <f t="shared" si="10"/>
        <v>-6305882.1572496444</v>
      </c>
      <c r="T11" s="160">
        <f t="shared" si="1"/>
        <v>-691563.0821875073</v>
      </c>
      <c r="U11" s="160">
        <f t="shared" si="11"/>
        <v>761564.94415169768</v>
      </c>
      <c r="V11" s="160">
        <f t="shared" si="2"/>
        <v>-901165.18929166533</v>
      </c>
      <c r="W11" s="140">
        <f t="shared" si="12"/>
        <v>0.5</v>
      </c>
      <c r="X11" s="140">
        <f t="shared" si="3"/>
        <v>0.5</v>
      </c>
      <c r="Y11" s="140">
        <f t="shared" si="4"/>
        <v>0</v>
      </c>
      <c r="Z11" s="140">
        <f t="shared" si="5"/>
        <v>0.5</v>
      </c>
      <c r="AA11" s="650">
        <v>132225510.46999997</v>
      </c>
      <c r="AB11" s="652">
        <v>41603665.909999989</v>
      </c>
      <c r="AC11" s="666">
        <f t="shared" si="13"/>
        <v>21553230.349999987</v>
      </c>
      <c r="AD11" s="667">
        <v>9924223.2700000014</v>
      </c>
      <c r="AE11" s="650">
        <f t="shared" si="14"/>
        <v>5987297.4199999887</v>
      </c>
      <c r="AF11" s="655" t="s">
        <v>411</v>
      </c>
      <c r="AG11" s="444">
        <f>K11/$AA11</f>
        <v>0.56502201129297713</v>
      </c>
      <c r="AH11" s="444">
        <f>L11/$AA11</f>
        <v>8.8099138272133767E-2</v>
      </c>
      <c r="AI11" s="444">
        <f>M11/$AA11</f>
        <v>4.0105021951895976E-2</v>
      </c>
      <c r="AJ11" s="444">
        <f>N11/$AA11</f>
        <v>2.3434018284263093E-2</v>
      </c>
      <c r="AK11" s="653">
        <f t="shared" si="15"/>
        <v>0.16300357074356009</v>
      </c>
      <c r="AL11" s="653">
        <f t="shared" si="16"/>
        <v>7.5055284224080671E-2</v>
      </c>
      <c r="AM11" s="653">
        <f t="shared" si="17"/>
        <v>4.5280955231089229E-2</v>
      </c>
      <c r="AN11" s="665">
        <f t="shared" si="18"/>
        <v>1</v>
      </c>
      <c r="AO11" s="159">
        <v>66285986.749567889</v>
      </c>
      <c r="AP11" s="159">
        <v>10096786.319062505</v>
      </c>
      <c r="AQ11" s="159">
        <v>3715643.5002395199</v>
      </c>
      <c r="AR11" s="159">
        <v>3272514.7248749989</v>
      </c>
      <c r="AS11" s="674"/>
      <c r="AT11" s="162"/>
      <c r="AU11" s="654"/>
    </row>
    <row r="12" spans="1:47" x14ac:dyDescent="0.4">
      <c r="A12" s="153">
        <v>8</v>
      </c>
      <c r="B12" s="154" t="s">
        <v>112</v>
      </c>
      <c r="C12" s="153" t="s">
        <v>18</v>
      </c>
      <c r="D12" s="154" t="s">
        <v>131</v>
      </c>
      <c r="E12" s="153" t="s">
        <v>104</v>
      </c>
      <c r="F12" s="153" t="s">
        <v>106</v>
      </c>
      <c r="G12" s="153">
        <f>ตารางคะแนนV3!G16</f>
        <v>50</v>
      </c>
      <c r="H12" s="155">
        <f>ตารางคะแนนV3!J16</f>
        <v>43331</v>
      </c>
      <c r="I12" s="155">
        <v>6</v>
      </c>
      <c r="J12" s="156" t="s">
        <v>314</v>
      </c>
      <c r="K12" s="157">
        <v>84165288.329999998</v>
      </c>
      <c r="L12" s="158">
        <v>12093733.23</v>
      </c>
      <c r="M12" s="158">
        <v>9312989.6199999992</v>
      </c>
      <c r="N12" s="158">
        <v>2883392.27</v>
      </c>
      <c r="O12" s="159">
        <f t="shared" si="6"/>
        <v>81016206.027249634</v>
      </c>
      <c r="P12" s="159">
        <f t="shared" si="7"/>
        <v>12340516.612187507</v>
      </c>
      <c r="Q12" s="159">
        <f t="shared" si="8"/>
        <v>4541342.0558483023</v>
      </c>
      <c r="R12" s="159">
        <f t="shared" si="9"/>
        <v>3999740.2192916656</v>
      </c>
      <c r="S12" s="160">
        <f t="shared" si="10"/>
        <v>3149082.3027503639</v>
      </c>
      <c r="T12" s="160">
        <f t="shared" si="1"/>
        <v>-246783.38218750618</v>
      </c>
      <c r="U12" s="160">
        <f t="shared" si="11"/>
        <v>4771647.5641516969</v>
      </c>
      <c r="V12" s="160">
        <f t="shared" si="2"/>
        <v>-1116347.9492916656</v>
      </c>
      <c r="W12" s="140">
        <f t="shared" si="12"/>
        <v>0</v>
      </c>
      <c r="X12" s="140">
        <f t="shared" si="3"/>
        <v>0.5</v>
      </c>
      <c r="Y12" s="140">
        <f t="shared" si="4"/>
        <v>0</v>
      </c>
      <c r="Z12" s="140">
        <f t="shared" si="5"/>
        <v>0.5</v>
      </c>
      <c r="AA12" s="650">
        <v>145696449.31</v>
      </c>
      <c r="AB12" s="652">
        <v>43313867.589999996</v>
      </c>
      <c r="AC12" s="666">
        <f t="shared" si="13"/>
        <v>19023752.469999995</v>
      </c>
      <c r="AD12" s="667">
        <v>12237951.670000002</v>
      </c>
      <c r="AE12" s="650">
        <f t="shared" si="14"/>
        <v>5979341.7200000025</v>
      </c>
      <c r="AF12" s="655" t="s">
        <v>412</v>
      </c>
      <c r="AG12" s="444">
        <f>K12/$AA12</f>
        <v>0.57767563127719435</v>
      </c>
      <c r="AH12" s="444">
        <f>L12/$AA12</f>
        <v>8.3006368976556361E-2</v>
      </c>
      <c r="AI12" s="444">
        <f>M12/$AA12</f>
        <v>6.3920498159736508E-2</v>
      </c>
      <c r="AJ12" s="444">
        <f>N12/$AA12</f>
        <v>1.9790408645202966E-2</v>
      </c>
      <c r="AK12" s="653">
        <f t="shared" si="15"/>
        <v>0.13057114679248594</v>
      </c>
      <c r="AL12" s="653">
        <f t="shared" si="16"/>
        <v>8.3996224533661568E-2</v>
      </c>
      <c r="AM12" s="653">
        <f t="shared" si="17"/>
        <v>4.1039721615162277E-2</v>
      </c>
      <c r="AN12" s="665">
        <f t="shared" si="18"/>
        <v>0.99999999999999989</v>
      </c>
      <c r="AO12" s="159">
        <v>66285986.749567889</v>
      </c>
      <c r="AP12" s="159">
        <v>10096786.319062505</v>
      </c>
      <c r="AQ12" s="159">
        <v>3715643.5002395199</v>
      </c>
      <c r="AR12" s="159">
        <v>3272514.7248749989</v>
      </c>
      <c r="AS12" s="674"/>
      <c r="AT12" s="162"/>
      <c r="AU12" s="654"/>
    </row>
    <row r="13" spans="1:47" x14ac:dyDescent="0.4">
      <c r="A13" s="153">
        <v>8</v>
      </c>
      <c r="B13" s="154" t="s">
        <v>112</v>
      </c>
      <c r="C13" s="153" t="s">
        <v>19</v>
      </c>
      <c r="D13" s="154" t="s">
        <v>311</v>
      </c>
      <c r="E13" s="153" t="s">
        <v>104</v>
      </c>
      <c r="F13" s="153" t="s">
        <v>107</v>
      </c>
      <c r="G13" s="153">
        <f>ตารางคะแนนV3!G17</f>
        <v>197</v>
      </c>
      <c r="H13" s="155">
        <f>ตารางคะแนนV3!J17</f>
        <v>59978</v>
      </c>
      <c r="I13" s="155">
        <v>13</v>
      </c>
      <c r="J13" s="156" t="s">
        <v>318</v>
      </c>
      <c r="K13" s="157">
        <v>182323154.52000004</v>
      </c>
      <c r="L13" s="158">
        <v>38455021.450000003</v>
      </c>
      <c r="M13" s="158">
        <v>15354195.25</v>
      </c>
      <c r="N13" s="158">
        <v>22846770.960000001</v>
      </c>
      <c r="O13" s="159">
        <f t="shared" si="6"/>
        <v>173892078.62841263</v>
      </c>
      <c r="P13" s="159">
        <f t="shared" si="7"/>
        <v>39589416.724429429</v>
      </c>
      <c r="Q13" s="159">
        <f t="shared" si="8"/>
        <v>11487103.74182749</v>
      </c>
      <c r="R13" s="159">
        <f t="shared" si="9"/>
        <v>19143012.052539684</v>
      </c>
      <c r="S13" s="160">
        <f t="shared" si="10"/>
        <v>8431075.8915874064</v>
      </c>
      <c r="T13" s="160">
        <f t="shared" si="1"/>
        <v>-1134395.2744294256</v>
      </c>
      <c r="U13" s="160">
        <f t="shared" si="11"/>
        <v>3867091.5081725102</v>
      </c>
      <c r="V13" s="160">
        <f t="shared" si="2"/>
        <v>3703758.907460317</v>
      </c>
      <c r="W13" s="140">
        <f t="shared" si="12"/>
        <v>0</v>
      </c>
      <c r="X13" s="140">
        <f t="shared" si="3"/>
        <v>0.5</v>
      </c>
      <c r="Y13" s="140">
        <f t="shared" si="4"/>
        <v>0</v>
      </c>
      <c r="Z13" s="140">
        <f t="shared" si="5"/>
        <v>0</v>
      </c>
      <c r="AA13" s="650">
        <v>346147698.74000001</v>
      </c>
      <c r="AB13" s="652">
        <v>117750218.44999999</v>
      </c>
      <c r="AC13" s="666">
        <f t="shared" si="13"/>
        <v>41094230.789999984</v>
      </c>
      <c r="AD13" s="667">
        <v>34890334.089999989</v>
      </c>
      <c r="AE13" s="650">
        <f t="shared" si="14"/>
        <v>11183991.68</v>
      </c>
      <c r="AF13" s="655" t="s">
        <v>413</v>
      </c>
      <c r="AG13" s="444">
        <f>K13/$AA13</f>
        <v>0.52672068941572658</v>
      </c>
      <c r="AH13" s="444">
        <f>L13/$AA13</f>
        <v>0.11109425713352643</v>
      </c>
      <c r="AI13" s="444">
        <f>M13/$AA13</f>
        <v>4.4357351806440612E-2</v>
      </c>
      <c r="AJ13" s="444">
        <f>N13/$AA13</f>
        <v>6.6002954932717225E-2</v>
      </c>
      <c r="AK13" s="653">
        <f t="shared" si="15"/>
        <v>0.11871877507660931</v>
      </c>
      <c r="AL13" s="653">
        <f t="shared" si="16"/>
        <v>0.1007960885396698</v>
      </c>
      <c r="AM13" s="653">
        <f t="shared" si="17"/>
        <v>3.2309883095310042E-2</v>
      </c>
      <c r="AN13" s="665">
        <f t="shared" si="18"/>
        <v>1</v>
      </c>
      <c r="AO13" s="159">
        <v>142275337.05961034</v>
      </c>
      <c r="AP13" s="159">
        <v>32391340.956351351</v>
      </c>
      <c r="AQ13" s="159">
        <v>9398539.4251315817</v>
      </c>
      <c r="AR13" s="159">
        <v>15662464.406623377</v>
      </c>
      <c r="AS13" s="674"/>
      <c r="AT13" s="162"/>
      <c r="AU13" s="654"/>
    </row>
    <row r="14" spans="1:47" x14ac:dyDescent="0.4">
      <c r="A14" s="153">
        <v>8</v>
      </c>
      <c r="B14" s="154" t="s">
        <v>112</v>
      </c>
      <c r="C14" s="153" t="s">
        <v>20</v>
      </c>
      <c r="D14" s="154" t="s">
        <v>132</v>
      </c>
      <c r="E14" s="153" t="s">
        <v>104</v>
      </c>
      <c r="F14" s="153" t="s">
        <v>108</v>
      </c>
      <c r="G14" s="153">
        <f>ตารางคะแนนV3!G18</f>
        <v>20</v>
      </c>
      <c r="H14" s="155">
        <f>ตารางคะแนนV3!J18</f>
        <v>11725</v>
      </c>
      <c r="I14" s="155">
        <v>2</v>
      </c>
      <c r="J14" s="156" t="s">
        <v>320</v>
      </c>
      <c r="K14" s="157">
        <v>30120517.800000001</v>
      </c>
      <c r="L14" s="158">
        <v>3797521.4</v>
      </c>
      <c r="M14" s="158">
        <v>2618878.4</v>
      </c>
      <c r="N14" s="158">
        <v>2303591.04</v>
      </c>
      <c r="O14" s="159">
        <f t="shared" si="6"/>
        <v>34398712.782839507</v>
      </c>
      <c r="P14" s="159">
        <f t="shared" si="7"/>
        <v>3765430.8203809517</v>
      </c>
      <c r="Q14" s="159">
        <f t="shared" si="8"/>
        <v>1565964.3188580247</v>
      </c>
      <c r="R14" s="159">
        <f t="shared" si="9"/>
        <v>1338992.6190123458</v>
      </c>
      <c r="S14" s="160">
        <f t="shared" si="10"/>
        <v>-4278194.9828395061</v>
      </c>
      <c r="T14" s="160">
        <f t="shared" si="1"/>
        <v>32090.579619048163</v>
      </c>
      <c r="U14" s="160">
        <f t="shared" si="11"/>
        <v>1052914.0811419752</v>
      </c>
      <c r="V14" s="160">
        <f t="shared" si="2"/>
        <v>964598.42098765424</v>
      </c>
      <c r="W14" s="140">
        <f t="shared" si="12"/>
        <v>0.5</v>
      </c>
      <c r="X14" s="140">
        <f t="shared" si="3"/>
        <v>0</v>
      </c>
      <c r="Y14" s="140">
        <f t="shared" si="4"/>
        <v>0</v>
      </c>
      <c r="Z14" s="140">
        <f t="shared" si="5"/>
        <v>0</v>
      </c>
      <c r="AA14" s="650">
        <v>55700527.430000007</v>
      </c>
      <c r="AB14" s="652">
        <v>13194021.9</v>
      </c>
      <c r="AC14" s="666">
        <f t="shared" si="13"/>
        <v>4474031.0599999996</v>
      </c>
      <c r="AD14" s="667">
        <v>6244916.7400000002</v>
      </c>
      <c r="AE14" s="650">
        <f t="shared" si="14"/>
        <v>6141070.9900000114</v>
      </c>
      <c r="AF14" s="655" t="s">
        <v>414</v>
      </c>
      <c r="AG14" s="444">
        <f>K14/$AA14</f>
        <v>0.54075821522252321</v>
      </c>
      <c r="AH14" s="444">
        <f>L14/$AA14</f>
        <v>6.8177476501859388E-2</v>
      </c>
      <c r="AI14" s="444">
        <f>M14/$AA14</f>
        <v>4.7017120318855112E-2</v>
      </c>
      <c r="AJ14" s="444">
        <f>N14/$AA14</f>
        <v>4.1356718621649857E-2</v>
      </c>
      <c r="AK14" s="653">
        <f t="shared" si="15"/>
        <v>8.0322956826981678E-2</v>
      </c>
      <c r="AL14" s="653">
        <f t="shared" si="16"/>
        <v>0.11211593548818932</v>
      </c>
      <c r="AM14" s="653">
        <f t="shared" si="17"/>
        <v>0.11025157701994152</v>
      </c>
      <c r="AN14" s="665">
        <f t="shared" si="18"/>
        <v>1</v>
      </c>
      <c r="AO14" s="159">
        <v>28144401.367777776</v>
      </c>
      <c r="AP14" s="159">
        <v>3080807.0348571423</v>
      </c>
      <c r="AQ14" s="159">
        <v>1281243.5336111111</v>
      </c>
      <c r="AR14" s="159">
        <v>1095539.4155555556</v>
      </c>
      <c r="AS14" s="674"/>
      <c r="AT14" s="162"/>
      <c r="AU14" s="654"/>
    </row>
    <row r="15" spans="1:47" x14ac:dyDescent="0.4">
      <c r="A15" s="153">
        <v>8</v>
      </c>
      <c r="B15" s="154" t="s">
        <v>113</v>
      </c>
      <c r="C15" s="153" t="s">
        <v>21</v>
      </c>
      <c r="D15" s="154" t="s">
        <v>133</v>
      </c>
      <c r="E15" s="153" t="s">
        <v>109</v>
      </c>
      <c r="F15" s="153" t="s">
        <v>111</v>
      </c>
      <c r="G15" s="153">
        <f>ตารางคะแนนV3!G19</f>
        <v>272</v>
      </c>
      <c r="H15" s="155">
        <f>ตารางคะแนนV3!J19</f>
        <v>75286</v>
      </c>
      <c r="I15" s="155">
        <v>16</v>
      </c>
      <c r="J15" s="156" t="s">
        <v>323</v>
      </c>
      <c r="K15" s="157">
        <v>335707205.32999992</v>
      </c>
      <c r="L15" s="158">
        <v>88985735.769999996</v>
      </c>
      <c r="M15" s="158">
        <v>28455235.850000001</v>
      </c>
      <c r="N15" s="158">
        <v>68671557.519999996</v>
      </c>
      <c r="O15" s="159">
        <f t="shared" si="6"/>
        <v>412356832.27488106</v>
      </c>
      <c r="P15" s="159">
        <f t="shared" si="7"/>
        <v>120799420.83873013</v>
      </c>
      <c r="Q15" s="159">
        <f t="shared" si="8"/>
        <v>15057290.535938699</v>
      </c>
      <c r="R15" s="159">
        <f t="shared" si="9"/>
        <v>62716320.005952373</v>
      </c>
      <c r="S15" s="160">
        <f t="shared" si="10"/>
        <v>-76649626.944881141</v>
      </c>
      <c r="T15" s="160">
        <f t="shared" si="1"/>
        <v>-31813685.068730131</v>
      </c>
      <c r="U15" s="160">
        <f t="shared" si="11"/>
        <v>13397945.314061303</v>
      </c>
      <c r="V15" s="160">
        <f t="shared" si="2"/>
        <v>5955237.5140476227</v>
      </c>
      <c r="W15" s="140">
        <f t="shared" si="12"/>
        <v>0.5</v>
      </c>
      <c r="X15" s="140">
        <f t="shared" si="3"/>
        <v>0.5</v>
      </c>
      <c r="Y15" s="140">
        <f t="shared" si="4"/>
        <v>0</v>
      </c>
      <c r="Z15" s="140">
        <f t="shared" si="5"/>
        <v>0</v>
      </c>
      <c r="AA15" s="650">
        <v>737982987.41000009</v>
      </c>
      <c r="AB15" s="652">
        <v>314775660.79999995</v>
      </c>
      <c r="AC15" s="666">
        <f t="shared" si="13"/>
        <v>128663131.65999998</v>
      </c>
      <c r="AD15" s="667">
        <v>65212429.739999995</v>
      </c>
      <c r="AE15" s="650">
        <f t="shared" si="14"/>
        <v>22287691.5400002</v>
      </c>
      <c r="AF15" s="655" t="s">
        <v>113</v>
      </c>
      <c r="AG15" s="444">
        <f>K15/$AA15</f>
        <v>0.45489829854775715</v>
      </c>
      <c r="AH15" s="444">
        <f>L15/$AA15</f>
        <v>0.12057965737435397</v>
      </c>
      <c r="AI15" s="444">
        <f>M15/$AA15</f>
        <v>3.8558119001991534E-2</v>
      </c>
      <c r="AJ15" s="444">
        <f>N15/$AA15</f>
        <v>9.3053036034078981E-2</v>
      </c>
      <c r="AK15" s="653">
        <f t="shared" si="15"/>
        <v>0.17434430583766128</v>
      </c>
      <c r="AL15" s="653">
        <f t="shared" si="16"/>
        <v>8.8365762968150949E-2</v>
      </c>
      <c r="AM15" s="653">
        <f t="shared" si="17"/>
        <v>3.0200820236006148E-2</v>
      </c>
      <c r="AN15" s="665">
        <f t="shared" si="18"/>
        <v>1</v>
      </c>
      <c r="AO15" s="159">
        <v>337382862.77035725</v>
      </c>
      <c r="AP15" s="159">
        <v>98835889.777142838</v>
      </c>
      <c r="AQ15" s="159">
        <v>12319601.347586209</v>
      </c>
      <c r="AR15" s="159">
        <v>51313352.732142851</v>
      </c>
      <c r="AS15" s="674"/>
      <c r="AT15" s="162"/>
      <c r="AU15" s="654"/>
    </row>
    <row r="16" spans="1:47" x14ac:dyDescent="0.4">
      <c r="A16" s="153">
        <v>8</v>
      </c>
      <c r="B16" s="154" t="s">
        <v>113</v>
      </c>
      <c r="C16" s="153" t="s">
        <v>22</v>
      </c>
      <c r="D16" s="154" t="s">
        <v>134</v>
      </c>
      <c r="E16" s="153" t="s">
        <v>104</v>
      </c>
      <c r="F16" s="153" t="s">
        <v>106</v>
      </c>
      <c r="G16" s="153">
        <f>ตารางคะแนนV3!G20</f>
        <v>37</v>
      </c>
      <c r="H16" s="155">
        <f>ตารางคะแนนV3!J20</f>
        <v>41251</v>
      </c>
      <c r="I16" s="155">
        <v>6</v>
      </c>
      <c r="J16" s="156" t="s">
        <v>314</v>
      </c>
      <c r="K16" s="157">
        <v>74156784.310000017</v>
      </c>
      <c r="L16" s="158">
        <v>12742804.800000001</v>
      </c>
      <c r="M16" s="158">
        <v>4237442</v>
      </c>
      <c r="N16" s="158">
        <v>6385217.0999999996</v>
      </c>
      <c r="O16" s="159">
        <f t="shared" si="6"/>
        <v>81016206.027249634</v>
      </c>
      <c r="P16" s="159">
        <f t="shared" si="7"/>
        <v>12340516.612187507</v>
      </c>
      <c r="Q16" s="159">
        <f t="shared" si="8"/>
        <v>4541342.0558483023</v>
      </c>
      <c r="R16" s="159">
        <f t="shared" si="9"/>
        <v>3999740.2192916656</v>
      </c>
      <c r="S16" s="160">
        <f t="shared" si="10"/>
        <v>-6859421.717249617</v>
      </c>
      <c r="T16" s="160">
        <f t="shared" si="1"/>
        <v>402288.18781249411</v>
      </c>
      <c r="U16" s="160">
        <f t="shared" si="11"/>
        <v>-303900.05584830232</v>
      </c>
      <c r="V16" s="160">
        <f t="shared" si="2"/>
        <v>2385476.880708334</v>
      </c>
      <c r="W16" s="140">
        <f t="shared" si="12"/>
        <v>0.5</v>
      </c>
      <c r="X16" s="140">
        <f t="shared" si="3"/>
        <v>0</v>
      </c>
      <c r="Y16" s="140">
        <f t="shared" si="4"/>
        <v>0.5</v>
      </c>
      <c r="Z16" s="140">
        <f t="shared" si="5"/>
        <v>0</v>
      </c>
      <c r="AA16" s="650">
        <v>137559198.59000003</v>
      </c>
      <c r="AB16" s="652">
        <v>41712881.740000002</v>
      </c>
      <c r="AC16" s="666">
        <f t="shared" si="13"/>
        <v>18347417.840000004</v>
      </c>
      <c r="AD16" s="667">
        <v>7360811.9199999999</v>
      </c>
      <c r="AE16" s="650">
        <f t="shared" si="14"/>
        <v>14328720.620000014</v>
      </c>
      <c r="AF16" s="655" t="s">
        <v>415</v>
      </c>
      <c r="AG16" s="444">
        <f>K16/$AA16</f>
        <v>0.5390899705008233</v>
      </c>
      <c r="AH16" s="444">
        <f>L16/$AA16</f>
        <v>9.2635061345336653E-2</v>
      </c>
      <c r="AI16" s="444">
        <f>M16/$AA16</f>
        <v>3.0804497579473716E-2</v>
      </c>
      <c r="AJ16" s="444">
        <f>N16/$AA16</f>
        <v>4.6417957980631745E-2</v>
      </c>
      <c r="AK16" s="653">
        <f t="shared" si="15"/>
        <v>0.13337834203792592</v>
      </c>
      <c r="AL16" s="653">
        <f t="shared" si="16"/>
        <v>5.3510139601344694E-2</v>
      </c>
      <c r="AM16" s="653">
        <f t="shared" si="17"/>
        <v>0.10416403095446393</v>
      </c>
      <c r="AN16" s="665">
        <f t="shared" si="18"/>
        <v>0.99999999999999989</v>
      </c>
      <c r="AO16" s="159">
        <v>66285986.749567889</v>
      </c>
      <c r="AP16" s="159">
        <v>10096786.319062505</v>
      </c>
      <c r="AQ16" s="159">
        <v>3715643.5002395199</v>
      </c>
      <c r="AR16" s="159">
        <v>3272514.7248749989</v>
      </c>
      <c r="AS16" s="674"/>
      <c r="AT16" s="162"/>
      <c r="AU16" s="654"/>
    </row>
    <row r="17" spans="1:47" x14ac:dyDescent="0.4">
      <c r="A17" s="153">
        <v>8</v>
      </c>
      <c r="B17" s="154" t="s">
        <v>113</v>
      </c>
      <c r="C17" s="153" t="s">
        <v>23</v>
      </c>
      <c r="D17" s="154" t="s">
        <v>135</v>
      </c>
      <c r="E17" s="153" t="s">
        <v>104</v>
      </c>
      <c r="F17" s="153" t="s">
        <v>105</v>
      </c>
      <c r="G17" s="153">
        <f>ตารางคะแนนV3!G21</f>
        <v>73</v>
      </c>
      <c r="H17" s="155">
        <f>ตารางคะแนนV3!J21</f>
        <v>48522</v>
      </c>
      <c r="I17" s="155">
        <v>9</v>
      </c>
      <c r="J17" s="156" t="s">
        <v>319</v>
      </c>
      <c r="K17" s="157">
        <v>91248821.979999989</v>
      </c>
      <c r="L17" s="158">
        <v>15807875.869999999</v>
      </c>
      <c r="M17" s="158">
        <v>5414327.5</v>
      </c>
      <c r="N17" s="158">
        <v>6841362.2600000007</v>
      </c>
      <c r="O17" s="159">
        <f t="shared" si="6"/>
        <v>92836305.091403708</v>
      </c>
      <c r="P17" s="159">
        <f t="shared" si="7"/>
        <v>15991382.812022474</v>
      </c>
      <c r="Q17" s="159">
        <f t="shared" si="8"/>
        <v>4849015.0058641965</v>
      </c>
      <c r="R17" s="159">
        <f t="shared" si="9"/>
        <v>5149025.808888888</v>
      </c>
      <c r="S17" s="160">
        <f t="shared" si="10"/>
        <v>-1587483.1114037186</v>
      </c>
      <c r="T17" s="160">
        <f t="shared" si="1"/>
        <v>-183506.94202247448</v>
      </c>
      <c r="U17" s="160">
        <f t="shared" si="11"/>
        <v>565312.49413580354</v>
      </c>
      <c r="V17" s="160">
        <f t="shared" si="2"/>
        <v>1692336.4511111127</v>
      </c>
      <c r="W17" s="140">
        <f t="shared" si="12"/>
        <v>0.5</v>
      </c>
      <c r="X17" s="140">
        <f t="shared" si="3"/>
        <v>0.5</v>
      </c>
      <c r="Y17" s="140">
        <f t="shared" si="4"/>
        <v>0</v>
      </c>
      <c r="Z17" s="140">
        <f t="shared" si="5"/>
        <v>0</v>
      </c>
      <c r="AA17" s="650">
        <v>186260073.98000008</v>
      </c>
      <c r="AB17" s="652">
        <v>65118942.279999986</v>
      </c>
      <c r="AC17" s="666">
        <f t="shared" si="13"/>
        <v>37055376.649999991</v>
      </c>
      <c r="AD17" s="667">
        <v>11738213.160000002</v>
      </c>
      <c r="AE17" s="650">
        <f t="shared" si="14"/>
        <v>18154096.560000092</v>
      </c>
      <c r="AF17" s="655" t="s">
        <v>416</v>
      </c>
      <c r="AG17" s="444">
        <f>K17/$AA17</f>
        <v>0.48990006301510408</v>
      </c>
      <c r="AH17" s="444">
        <f>L17/$AA17</f>
        <v>8.4869910830688233E-2</v>
      </c>
      <c r="AI17" s="444">
        <f>M17/$AA17</f>
        <v>2.9068642486319265E-2</v>
      </c>
      <c r="AJ17" s="444">
        <f>N17/$AA17</f>
        <v>3.6730159683790314E-2</v>
      </c>
      <c r="AK17" s="653">
        <f t="shared" si="15"/>
        <v>0.19894428182165794</v>
      </c>
      <c r="AL17" s="653">
        <f t="shared" si="16"/>
        <v>6.3020554588958277E-2</v>
      </c>
      <c r="AM17" s="653">
        <f t="shared" si="17"/>
        <v>9.7466387573481861E-2</v>
      </c>
      <c r="AN17" s="665">
        <f t="shared" si="18"/>
        <v>1</v>
      </c>
      <c r="AO17" s="159">
        <v>75956976.892966673</v>
      </c>
      <c r="AP17" s="159">
        <v>13083858.664382024</v>
      </c>
      <c r="AQ17" s="159">
        <v>3967375.9138888884</v>
      </c>
      <c r="AR17" s="159">
        <v>4212839.2981818179</v>
      </c>
      <c r="AS17" s="674"/>
      <c r="AT17" s="162"/>
      <c r="AU17" s="654"/>
    </row>
    <row r="18" spans="1:47" x14ac:dyDescent="0.4">
      <c r="A18" s="153">
        <v>8</v>
      </c>
      <c r="B18" s="154" t="s">
        <v>113</v>
      </c>
      <c r="C18" s="153" t="s">
        <v>24</v>
      </c>
      <c r="D18" s="154" t="s">
        <v>136</v>
      </c>
      <c r="E18" s="153" t="s">
        <v>104</v>
      </c>
      <c r="F18" s="153" t="s">
        <v>107</v>
      </c>
      <c r="G18" s="153">
        <f>ตารางคะแนนV3!G22</f>
        <v>157</v>
      </c>
      <c r="H18" s="155">
        <f>ตารางคะแนนV3!J22</f>
        <v>52869</v>
      </c>
      <c r="I18" s="155">
        <v>13</v>
      </c>
      <c r="J18" s="156" t="s">
        <v>318</v>
      </c>
      <c r="K18" s="157">
        <v>130633793.96000001</v>
      </c>
      <c r="L18" s="158">
        <v>32194927.190000001</v>
      </c>
      <c r="M18" s="158">
        <v>1420343</v>
      </c>
      <c r="N18" s="158">
        <v>10155993.619999999</v>
      </c>
      <c r="O18" s="159">
        <f t="shared" si="6"/>
        <v>173892078.62841263</v>
      </c>
      <c r="P18" s="159">
        <f t="shared" si="7"/>
        <v>39589416.724429429</v>
      </c>
      <c r="Q18" s="159">
        <f t="shared" si="8"/>
        <v>11487103.74182749</v>
      </c>
      <c r="R18" s="159">
        <f t="shared" si="9"/>
        <v>19143012.052539684</v>
      </c>
      <c r="S18" s="160">
        <f t="shared" si="10"/>
        <v>-43258284.668412626</v>
      </c>
      <c r="T18" s="160">
        <f t="shared" si="1"/>
        <v>-7394489.5344294272</v>
      </c>
      <c r="U18" s="160">
        <f t="shared" si="11"/>
        <v>-10066760.74182749</v>
      </c>
      <c r="V18" s="160">
        <f t="shared" si="2"/>
        <v>-8987018.4325396847</v>
      </c>
      <c r="W18" s="140">
        <f t="shared" si="12"/>
        <v>0.5</v>
      </c>
      <c r="X18" s="140">
        <f t="shared" si="3"/>
        <v>0.5</v>
      </c>
      <c r="Y18" s="140">
        <f t="shared" si="4"/>
        <v>0.5</v>
      </c>
      <c r="Z18" s="140">
        <f t="shared" si="5"/>
        <v>0.5</v>
      </c>
      <c r="AA18" s="650">
        <v>251809064.79999995</v>
      </c>
      <c r="AB18" s="652">
        <v>79419827.389999986</v>
      </c>
      <c r="AC18" s="666">
        <f t="shared" si="13"/>
        <v>35648563.579999991</v>
      </c>
      <c r="AD18" s="667">
        <v>26713489.200000003</v>
      </c>
      <c r="AE18" s="650">
        <f t="shared" si="14"/>
        <v>15041954.249999948</v>
      </c>
      <c r="AF18" s="655" t="s">
        <v>417</v>
      </c>
      <c r="AG18" s="444">
        <f>K18/$AA18</f>
        <v>0.5187811410353963</v>
      </c>
      <c r="AH18" s="444">
        <f>L18/$AA18</f>
        <v>0.12785452031113698</v>
      </c>
      <c r="AI18" s="444">
        <f>M18/$AA18</f>
        <v>5.6405554785254114E-3</v>
      </c>
      <c r="AJ18" s="444">
        <f>N18/$AA18</f>
        <v>4.0332120799806893E-2</v>
      </c>
      <c r="AK18" s="653">
        <f t="shared" si="15"/>
        <v>0.141569818419023</v>
      </c>
      <c r="AL18" s="653">
        <f t="shared" si="16"/>
        <v>0.10608628891583893</v>
      </c>
      <c r="AM18" s="653">
        <f t="shared" si="17"/>
        <v>5.9735555040272524E-2</v>
      </c>
      <c r="AN18" s="665">
        <f t="shared" si="18"/>
        <v>1</v>
      </c>
      <c r="AO18" s="159">
        <v>142275337.05961034</v>
      </c>
      <c r="AP18" s="159">
        <v>32391340.956351351</v>
      </c>
      <c r="AQ18" s="159">
        <v>9398539.4251315817</v>
      </c>
      <c r="AR18" s="159">
        <v>15662464.406623377</v>
      </c>
      <c r="AS18" s="674"/>
      <c r="AT18" s="162"/>
      <c r="AU18" s="654"/>
    </row>
    <row r="19" spans="1:47" x14ac:dyDescent="0.4">
      <c r="A19" s="153">
        <v>8</v>
      </c>
      <c r="B19" s="154" t="s">
        <v>113</v>
      </c>
      <c r="C19" s="153" t="s">
        <v>25</v>
      </c>
      <c r="D19" s="154" t="s">
        <v>137</v>
      </c>
      <c r="E19" s="153" t="s">
        <v>104</v>
      </c>
      <c r="F19" s="153" t="s">
        <v>106</v>
      </c>
      <c r="G19" s="153">
        <f>ตารางคะแนนV3!G23</f>
        <v>41</v>
      </c>
      <c r="H19" s="155">
        <f>ตารางคะแนนV3!J23</f>
        <v>30357</v>
      </c>
      <c r="I19" s="155">
        <v>6</v>
      </c>
      <c r="J19" s="156" t="s">
        <v>314</v>
      </c>
      <c r="K19" s="157">
        <v>70923594.699999988</v>
      </c>
      <c r="L19" s="158">
        <v>10374500.08</v>
      </c>
      <c r="M19" s="158">
        <v>5451818.1299999999</v>
      </c>
      <c r="N19" s="158">
        <v>3311014.97</v>
      </c>
      <c r="O19" s="159">
        <f t="shared" si="6"/>
        <v>81016206.027249634</v>
      </c>
      <c r="P19" s="159">
        <f t="shared" si="7"/>
        <v>12340516.612187507</v>
      </c>
      <c r="Q19" s="159">
        <f t="shared" si="8"/>
        <v>4541342.0558483023</v>
      </c>
      <c r="R19" s="159">
        <f t="shared" si="9"/>
        <v>3999740.2192916656</v>
      </c>
      <c r="S19" s="160">
        <f t="shared" si="10"/>
        <v>-10092611.327249646</v>
      </c>
      <c r="T19" s="160">
        <f t="shared" si="1"/>
        <v>-1966016.5321875066</v>
      </c>
      <c r="U19" s="160">
        <f t="shared" si="11"/>
        <v>910476.07415169757</v>
      </c>
      <c r="V19" s="160">
        <f t="shared" si="2"/>
        <v>-688725.24929166539</v>
      </c>
      <c r="W19" s="140">
        <f t="shared" si="12"/>
        <v>0.5</v>
      </c>
      <c r="X19" s="140">
        <f t="shared" si="3"/>
        <v>0.5</v>
      </c>
      <c r="Y19" s="140">
        <f t="shared" si="4"/>
        <v>0</v>
      </c>
      <c r="Z19" s="140">
        <f t="shared" si="5"/>
        <v>0.5</v>
      </c>
      <c r="AA19" s="650">
        <v>126134613.56999999</v>
      </c>
      <c r="AB19" s="652">
        <v>40545972.669999994</v>
      </c>
      <c r="AC19" s="666">
        <f t="shared" si="13"/>
        <v>21408639.489999998</v>
      </c>
      <c r="AD19" s="667">
        <v>8365581.7300000004</v>
      </c>
      <c r="AE19" s="650">
        <f t="shared" si="14"/>
        <v>6299464.4700000063</v>
      </c>
      <c r="AF19" s="655" t="s">
        <v>418</v>
      </c>
      <c r="AG19" s="444">
        <f>K19/$AA19</f>
        <v>0.56228494853746114</v>
      </c>
      <c r="AH19" s="444">
        <f>L19/$AA19</f>
        <v>8.2249430084015279E-2</v>
      </c>
      <c r="AI19" s="444">
        <f>M19/$AA19</f>
        <v>4.3222220893192373E-2</v>
      </c>
      <c r="AJ19" s="444">
        <f>N19/$AA19</f>
        <v>2.6249852251400529E-2</v>
      </c>
      <c r="AK19" s="653">
        <f t="shared" si="15"/>
        <v>0.16972850579289248</v>
      </c>
      <c r="AL19" s="653">
        <f t="shared" si="16"/>
        <v>6.6322649217594939E-2</v>
      </c>
      <c r="AM19" s="653">
        <f t="shared" si="17"/>
        <v>4.9942393223443293E-2</v>
      </c>
      <c r="AN19" s="665">
        <f t="shared" si="18"/>
        <v>1</v>
      </c>
      <c r="AO19" s="159">
        <v>66285986.749567889</v>
      </c>
      <c r="AP19" s="159">
        <v>10096786.319062505</v>
      </c>
      <c r="AQ19" s="159">
        <v>3715643.5002395199</v>
      </c>
      <c r="AR19" s="159">
        <v>3272514.7248749989</v>
      </c>
      <c r="AS19" s="674"/>
      <c r="AT19" s="162"/>
      <c r="AU19" s="654"/>
    </row>
    <row r="20" spans="1:47" x14ac:dyDescent="0.4">
      <c r="A20" s="153">
        <v>8</v>
      </c>
      <c r="B20" s="154" t="s">
        <v>113</v>
      </c>
      <c r="C20" s="153" t="s">
        <v>26</v>
      </c>
      <c r="D20" s="154" t="s">
        <v>138</v>
      </c>
      <c r="E20" s="153" t="s">
        <v>104</v>
      </c>
      <c r="F20" s="153" t="s">
        <v>106</v>
      </c>
      <c r="G20" s="153">
        <f>ตารางคะแนนV3!G24</f>
        <v>45</v>
      </c>
      <c r="H20" s="155">
        <f>ตารางคะแนนV3!J24</f>
        <v>30863</v>
      </c>
      <c r="I20" s="155">
        <v>6</v>
      </c>
      <c r="J20" s="156" t="s">
        <v>314</v>
      </c>
      <c r="K20" s="157">
        <v>71202537.849999994</v>
      </c>
      <c r="L20" s="158">
        <v>13481060</v>
      </c>
      <c r="M20" s="158">
        <v>3902047.55</v>
      </c>
      <c r="N20" s="158">
        <v>5766209.79</v>
      </c>
      <c r="O20" s="159">
        <f t="shared" si="6"/>
        <v>81016206.027249634</v>
      </c>
      <c r="P20" s="159">
        <f t="shared" si="7"/>
        <v>12340516.612187507</v>
      </c>
      <c r="Q20" s="159">
        <f t="shared" si="8"/>
        <v>4541342.0558483023</v>
      </c>
      <c r="R20" s="159">
        <f t="shared" si="9"/>
        <v>3999740.2192916656</v>
      </c>
      <c r="S20" s="160">
        <f t="shared" si="10"/>
        <v>-9813668.1772496402</v>
      </c>
      <c r="T20" s="160">
        <f t="shared" si="1"/>
        <v>1140543.3878124934</v>
      </c>
      <c r="U20" s="160">
        <f t="shared" si="11"/>
        <v>-639294.50584830251</v>
      </c>
      <c r="V20" s="160">
        <f t="shared" si="2"/>
        <v>1766469.5707083344</v>
      </c>
      <c r="W20" s="140">
        <f t="shared" si="12"/>
        <v>0.5</v>
      </c>
      <c r="X20" s="140">
        <f t="shared" si="3"/>
        <v>0</v>
      </c>
      <c r="Y20" s="140">
        <f t="shared" si="4"/>
        <v>0.5</v>
      </c>
      <c r="Z20" s="140">
        <f t="shared" si="5"/>
        <v>0</v>
      </c>
      <c r="AA20" s="650">
        <v>130098171.86999997</v>
      </c>
      <c r="AB20" s="652">
        <v>41980438.819999985</v>
      </c>
      <c r="AC20" s="666">
        <f t="shared" si="13"/>
        <v>18831121.479999986</v>
      </c>
      <c r="AD20" s="667">
        <v>9643734.1799999997</v>
      </c>
      <c r="AE20" s="650">
        <f t="shared" si="14"/>
        <v>7271461.0199999996</v>
      </c>
      <c r="AF20" s="655" t="s">
        <v>419</v>
      </c>
      <c r="AG20" s="444">
        <f>K20/$AA20</f>
        <v>0.54729852715493044</v>
      </c>
      <c r="AH20" s="444">
        <f>L20/$AA20</f>
        <v>0.10362220933796741</v>
      </c>
      <c r="AI20" s="444">
        <f>M20/$AA20</f>
        <v>2.9993100547939317E-2</v>
      </c>
      <c r="AJ20" s="444">
        <f>N20/$AA20</f>
        <v>4.4321989364784153E-2</v>
      </c>
      <c r="AK20" s="653">
        <f t="shared" si="15"/>
        <v>0.14474547343230082</v>
      </c>
      <c r="AL20" s="653">
        <f t="shared" si="16"/>
        <v>7.4126592567622385E-2</v>
      </c>
      <c r="AM20" s="653">
        <f t="shared" si="17"/>
        <v>5.5892107594455474E-2</v>
      </c>
      <c r="AN20" s="665">
        <f t="shared" si="18"/>
        <v>1</v>
      </c>
      <c r="AO20" s="159">
        <v>66285986.749567889</v>
      </c>
      <c r="AP20" s="159">
        <v>10096786.319062505</v>
      </c>
      <c r="AQ20" s="159">
        <v>3715643.5002395199</v>
      </c>
      <c r="AR20" s="159">
        <v>3272514.7248749989</v>
      </c>
      <c r="AS20" s="674"/>
      <c r="AT20" s="162"/>
      <c r="AU20" s="654"/>
    </row>
    <row r="21" spans="1:47" x14ac:dyDescent="0.4">
      <c r="A21" s="153">
        <v>8</v>
      </c>
      <c r="B21" s="154" t="s">
        <v>113</v>
      </c>
      <c r="C21" s="153" t="s">
        <v>27</v>
      </c>
      <c r="D21" s="154" t="s">
        <v>139</v>
      </c>
      <c r="E21" s="153" t="s">
        <v>104</v>
      </c>
      <c r="F21" s="153" t="s">
        <v>106</v>
      </c>
      <c r="G21" s="153">
        <f>ตารางคะแนนV3!G25</f>
        <v>38</v>
      </c>
      <c r="H21" s="155">
        <f>ตารางคะแนนV3!J25</f>
        <v>31290</v>
      </c>
      <c r="I21" s="155">
        <v>6</v>
      </c>
      <c r="J21" s="156" t="s">
        <v>314</v>
      </c>
      <c r="K21" s="157">
        <v>69452592.839999989</v>
      </c>
      <c r="L21" s="158">
        <v>8360190.6600000001</v>
      </c>
      <c r="M21" s="158">
        <v>3890468</v>
      </c>
      <c r="N21" s="158">
        <v>3924765.78</v>
      </c>
      <c r="O21" s="159">
        <f t="shared" si="6"/>
        <v>81016206.027249634</v>
      </c>
      <c r="P21" s="159">
        <f t="shared" si="7"/>
        <v>12340516.612187507</v>
      </c>
      <c r="Q21" s="159">
        <f t="shared" si="8"/>
        <v>4541342.0558483023</v>
      </c>
      <c r="R21" s="159">
        <f t="shared" si="9"/>
        <v>3999740.2192916656</v>
      </c>
      <c r="S21" s="160">
        <f t="shared" si="10"/>
        <v>-11563613.187249646</v>
      </c>
      <c r="T21" s="160">
        <f t="shared" si="1"/>
        <v>-3980325.9521875065</v>
      </c>
      <c r="U21" s="160">
        <f t="shared" si="11"/>
        <v>-650874.05584830232</v>
      </c>
      <c r="V21" s="160">
        <f t="shared" si="2"/>
        <v>-74974.439291665796</v>
      </c>
      <c r="W21" s="140">
        <f t="shared" si="12"/>
        <v>0.5</v>
      </c>
      <c r="X21" s="140">
        <f t="shared" si="3"/>
        <v>0.5</v>
      </c>
      <c r="Y21" s="140">
        <f t="shared" si="4"/>
        <v>0.5</v>
      </c>
      <c r="Z21" s="140">
        <f t="shared" si="5"/>
        <v>0.5</v>
      </c>
      <c r="AA21" s="650">
        <v>115501768.83999999</v>
      </c>
      <c r="AB21" s="652">
        <v>28948105.009999998</v>
      </c>
      <c r="AC21" s="666">
        <f t="shared" si="13"/>
        <v>12772680.569999998</v>
      </c>
      <c r="AD21" s="667">
        <v>4794008.669999999</v>
      </c>
      <c r="AE21" s="650">
        <f t="shared" si="14"/>
        <v>12307062.320000004</v>
      </c>
      <c r="AF21" s="655" t="s">
        <v>420</v>
      </c>
      <c r="AG21" s="444">
        <f>K21/$AA21</f>
        <v>0.60131194125875165</v>
      </c>
      <c r="AH21" s="444">
        <f>L21/$AA21</f>
        <v>7.2381494620926884E-2</v>
      </c>
      <c r="AI21" s="444">
        <f>M21/$AA21</f>
        <v>3.3683189782048366E-2</v>
      </c>
      <c r="AJ21" s="444">
        <f>N21/$AA21</f>
        <v>3.3980135710621209E-2</v>
      </c>
      <c r="AK21" s="653">
        <f t="shared" si="15"/>
        <v>0.11058428540339919</v>
      </c>
      <c r="AL21" s="653">
        <f t="shared" si="16"/>
        <v>4.1505932923338588E-2</v>
      </c>
      <c r="AM21" s="653">
        <f t="shared" si="17"/>
        <v>0.10655302030091408</v>
      </c>
      <c r="AN21" s="665">
        <f t="shared" si="18"/>
        <v>0.99999999999999989</v>
      </c>
      <c r="AO21" s="159">
        <v>66285986.749567889</v>
      </c>
      <c r="AP21" s="159">
        <v>10096786.319062505</v>
      </c>
      <c r="AQ21" s="159">
        <v>3715643.5002395199</v>
      </c>
      <c r="AR21" s="159">
        <v>3272514.7248749989</v>
      </c>
      <c r="AS21" s="674"/>
      <c r="AT21" s="162"/>
      <c r="AU21" s="654"/>
    </row>
    <row r="22" spans="1:47" x14ac:dyDescent="0.4">
      <c r="A22" s="153">
        <v>8</v>
      </c>
      <c r="B22" s="154" t="s">
        <v>113</v>
      </c>
      <c r="C22" s="153" t="s">
        <v>28</v>
      </c>
      <c r="D22" s="154" t="s">
        <v>140</v>
      </c>
      <c r="E22" s="153" t="s">
        <v>104</v>
      </c>
      <c r="F22" s="153" t="s">
        <v>108</v>
      </c>
      <c r="G22" s="153">
        <f>ตารางคะแนนV3!G26</f>
        <v>32</v>
      </c>
      <c r="H22" s="155">
        <f>ตารางคะแนนV3!J26</f>
        <v>11249</v>
      </c>
      <c r="I22" s="155">
        <v>2</v>
      </c>
      <c r="J22" s="156" t="s">
        <v>320</v>
      </c>
      <c r="K22" s="157">
        <v>44676791.999999993</v>
      </c>
      <c r="L22" s="158">
        <v>3671821.2</v>
      </c>
      <c r="M22" s="158">
        <v>2851588.42</v>
      </c>
      <c r="N22" s="158">
        <v>1407653.59</v>
      </c>
      <c r="O22" s="159">
        <f t="shared" si="6"/>
        <v>34398712.782839507</v>
      </c>
      <c r="P22" s="159">
        <f t="shared" si="7"/>
        <v>3765430.8203809517</v>
      </c>
      <c r="Q22" s="159">
        <f t="shared" si="8"/>
        <v>1565964.3188580247</v>
      </c>
      <c r="R22" s="159">
        <f t="shared" si="9"/>
        <v>1338992.6190123458</v>
      </c>
      <c r="S22" s="160">
        <f t="shared" si="10"/>
        <v>10278079.217160486</v>
      </c>
      <c r="T22" s="160">
        <f t="shared" si="1"/>
        <v>-93609.620380951557</v>
      </c>
      <c r="U22" s="160">
        <f t="shared" si="11"/>
        <v>1285624.1011419753</v>
      </c>
      <c r="V22" s="160">
        <f t="shared" si="2"/>
        <v>68660.970987654291</v>
      </c>
      <c r="W22" s="140">
        <f t="shared" si="12"/>
        <v>0</v>
      </c>
      <c r="X22" s="140">
        <f t="shared" si="3"/>
        <v>0.5</v>
      </c>
      <c r="Y22" s="140">
        <f t="shared" si="4"/>
        <v>0</v>
      </c>
      <c r="Z22" s="140">
        <f t="shared" si="5"/>
        <v>0</v>
      </c>
      <c r="AA22" s="650">
        <v>67202321.74000001</v>
      </c>
      <c r="AB22" s="652">
        <v>13592705.180000002</v>
      </c>
      <c r="AC22" s="666">
        <f t="shared" si="13"/>
        <v>5661641.9700000007</v>
      </c>
      <c r="AD22" s="667">
        <v>4480436.96</v>
      </c>
      <c r="AE22" s="650">
        <f t="shared" si="14"/>
        <v>4452387.6000000173</v>
      </c>
      <c r="AF22" s="655" t="s">
        <v>421</v>
      </c>
      <c r="AG22" s="444">
        <f>K22/$AA22</f>
        <v>0.66481024528959953</v>
      </c>
      <c r="AH22" s="444">
        <f>L22/$AA22</f>
        <v>5.463830869126754E-2</v>
      </c>
      <c r="AI22" s="444">
        <f>M22/$AA22</f>
        <v>4.2432885444531956E-2</v>
      </c>
      <c r="AJ22" s="444">
        <f>N22/$AA22</f>
        <v>2.0946502346244681E-2</v>
      </c>
      <c r="AK22" s="653">
        <f t="shared" si="15"/>
        <v>8.4247713820132672E-2</v>
      </c>
      <c r="AL22" s="653">
        <f t="shared" si="16"/>
        <v>6.6670865589055453E-2</v>
      </c>
      <c r="AM22" s="653">
        <f t="shared" si="17"/>
        <v>6.6253478819168196E-2</v>
      </c>
      <c r="AN22" s="665">
        <f t="shared" si="18"/>
        <v>1</v>
      </c>
      <c r="AO22" s="159">
        <v>28144401.367777776</v>
      </c>
      <c r="AP22" s="159">
        <v>3080807.0348571423</v>
      </c>
      <c r="AQ22" s="159">
        <v>1281243.5336111111</v>
      </c>
      <c r="AR22" s="159">
        <v>1095539.4155555556</v>
      </c>
      <c r="AS22" s="674"/>
      <c r="AT22" s="162"/>
      <c r="AU22" s="654"/>
    </row>
    <row r="23" spans="1:47" x14ac:dyDescent="0.4">
      <c r="A23" s="153">
        <v>8</v>
      </c>
      <c r="B23" s="154" t="s">
        <v>114</v>
      </c>
      <c r="C23" s="153" t="s">
        <v>29</v>
      </c>
      <c r="D23" s="154" t="s">
        <v>141</v>
      </c>
      <c r="E23" s="153" t="s">
        <v>109</v>
      </c>
      <c r="F23" s="153" t="s">
        <v>111</v>
      </c>
      <c r="G23" s="153">
        <f>ตารางคะแนนV3!G27</f>
        <v>548</v>
      </c>
      <c r="H23" s="155">
        <f>ตารางคะแนนV3!J27</f>
        <v>91973</v>
      </c>
      <c r="I23" s="155">
        <v>17</v>
      </c>
      <c r="J23" s="156" t="s">
        <v>322</v>
      </c>
      <c r="K23" s="157">
        <v>641997142.06000006</v>
      </c>
      <c r="L23" s="158">
        <v>172269473.55000001</v>
      </c>
      <c r="M23" s="158">
        <v>3602118.5</v>
      </c>
      <c r="N23" s="158">
        <v>153526145.63</v>
      </c>
      <c r="O23" s="159">
        <f t="shared" si="6"/>
        <v>663002843.30573332</v>
      </c>
      <c r="P23" s="159">
        <f t="shared" si="7"/>
        <v>228852875.83546671</v>
      </c>
      <c r="Q23" s="159">
        <f t="shared" si="8"/>
        <v>23002960.766296301</v>
      </c>
      <c r="R23" s="159">
        <f t="shared" si="9"/>
        <v>115991322.75328889</v>
      </c>
      <c r="S23" s="160">
        <f t="shared" ref="S23:S86" si="19">SUM(K23-O23)</f>
        <v>-21005701.245733261</v>
      </c>
      <c r="T23" s="160">
        <f t="shared" ref="T23:T86" si="20">SUM(L23-P23)</f>
        <v>-56583402.285466701</v>
      </c>
      <c r="U23" s="160">
        <f t="shared" ref="U23:U86" si="21">SUM(M23-Q23)</f>
        <v>-19400842.266296301</v>
      </c>
      <c r="V23" s="160">
        <f t="shared" ref="V23:V86" si="22">SUM(N23-R23)</f>
        <v>37534822.8767111</v>
      </c>
      <c r="W23" s="140">
        <f t="shared" ref="W23:W86" si="23">IF(S23&lt;1,0.5,0)</f>
        <v>0.5</v>
      </c>
      <c r="X23" s="140">
        <f t="shared" ref="X23:X86" si="24">IF(T23&lt;1,0.5,0)</f>
        <v>0.5</v>
      </c>
      <c r="Y23" s="140">
        <f t="shared" ref="Y23:Y86" si="25">IF(U23&lt;1,0.5,0)</f>
        <v>0.5</v>
      </c>
      <c r="Z23" s="140">
        <f t="shared" ref="Z23:Z86" si="26">IF(V23&lt;1,0.5,0)</f>
        <v>0</v>
      </c>
      <c r="AA23" s="650">
        <v>1353914982.7999997</v>
      </c>
      <c r="AB23" s="652">
        <v>546717927.75999999</v>
      </c>
      <c r="AC23" s="666">
        <f t="shared" si="13"/>
        <v>217320190.07999998</v>
      </c>
      <c r="AD23" s="667">
        <v>134619732.63999999</v>
      </c>
      <c r="AE23" s="650">
        <f t="shared" si="14"/>
        <v>30580180.339999616</v>
      </c>
      <c r="AF23" s="655" t="s">
        <v>114</v>
      </c>
      <c r="AG23" s="444">
        <f>K23/$AA23</f>
        <v>0.47417832745472754</v>
      </c>
      <c r="AH23" s="444">
        <f>L23/$AA23</f>
        <v>0.12723802878208318</v>
      </c>
      <c r="AI23" s="444">
        <f>M23/$AA23</f>
        <v>2.6605204505164301E-3</v>
      </c>
      <c r="AJ23" s="444">
        <f>N23/$AA23</f>
        <v>0.11339422901761245</v>
      </c>
      <c r="AK23" s="653">
        <f t="shared" si="15"/>
        <v>0.16051243456259359</v>
      </c>
      <c r="AL23" s="653">
        <f t="shared" si="16"/>
        <v>9.9429974813925237E-2</v>
      </c>
      <c r="AM23" s="653">
        <f t="shared" si="17"/>
        <v>2.2586484918541535E-2</v>
      </c>
      <c r="AN23" s="665">
        <f t="shared" si="18"/>
        <v>0.99999999999999989</v>
      </c>
      <c r="AO23" s="159">
        <v>542456871.79559994</v>
      </c>
      <c r="AP23" s="159">
        <v>187243262.04720002</v>
      </c>
      <c r="AQ23" s="159">
        <v>18820604.263333336</v>
      </c>
      <c r="AR23" s="159">
        <v>94901991.343600005</v>
      </c>
      <c r="AS23" s="674"/>
      <c r="AT23" s="162"/>
      <c r="AU23" s="654"/>
    </row>
    <row r="24" spans="1:47" x14ac:dyDescent="0.4">
      <c r="A24" s="153">
        <v>8</v>
      </c>
      <c r="B24" s="154" t="s">
        <v>114</v>
      </c>
      <c r="C24" s="153" t="s">
        <v>30</v>
      </c>
      <c r="D24" s="154" t="s">
        <v>142</v>
      </c>
      <c r="E24" s="153" t="s">
        <v>104</v>
      </c>
      <c r="F24" s="153" t="s">
        <v>106</v>
      </c>
      <c r="G24" s="153">
        <f>ตารางคะแนนV3!G28</f>
        <v>30</v>
      </c>
      <c r="H24" s="155">
        <f>ตารางคะแนนV3!J28</f>
        <v>21702</v>
      </c>
      <c r="I24" s="155">
        <v>5</v>
      </c>
      <c r="J24" s="156" t="s">
        <v>316</v>
      </c>
      <c r="K24" s="157">
        <v>55930663.500000015</v>
      </c>
      <c r="L24" s="158">
        <v>7767157.7800000003</v>
      </c>
      <c r="M24" s="158">
        <v>3794563.2</v>
      </c>
      <c r="N24" s="158">
        <v>3106640.55</v>
      </c>
      <c r="O24" s="159">
        <f t="shared" si="6"/>
        <v>59144261.333568566</v>
      </c>
      <c r="P24" s="159">
        <f t="shared" si="7"/>
        <v>7325310.0444302065</v>
      </c>
      <c r="Q24" s="159">
        <f t="shared" si="8"/>
        <v>2674800.4500578265</v>
      </c>
      <c r="R24" s="159">
        <f t="shared" si="9"/>
        <v>2586043.3944843281</v>
      </c>
      <c r="S24" s="160">
        <f t="shared" si="19"/>
        <v>-3213597.8335685506</v>
      </c>
      <c r="T24" s="160">
        <f t="shared" si="20"/>
        <v>441847.73556979373</v>
      </c>
      <c r="U24" s="160">
        <f t="shared" si="21"/>
        <v>1119762.7499421737</v>
      </c>
      <c r="V24" s="160">
        <f t="shared" si="22"/>
        <v>520597.15551567171</v>
      </c>
      <c r="W24" s="140">
        <f t="shared" si="23"/>
        <v>0.5</v>
      </c>
      <c r="X24" s="140">
        <f t="shared" si="24"/>
        <v>0</v>
      </c>
      <c r="Y24" s="140">
        <f t="shared" si="25"/>
        <v>0</v>
      </c>
      <c r="Z24" s="140">
        <f t="shared" si="26"/>
        <v>0</v>
      </c>
      <c r="AA24" s="650">
        <v>97275321.260000035</v>
      </c>
      <c r="AB24" s="652">
        <v>26434696.390000001</v>
      </c>
      <c r="AC24" s="666">
        <f t="shared" si="13"/>
        <v>11766334.859999999</v>
      </c>
      <c r="AD24" s="667">
        <v>10225251.249999998</v>
      </c>
      <c r="AE24" s="650">
        <f t="shared" si="14"/>
        <v>4684710.1200000215</v>
      </c>
      <c r="AF24" s="655" t="s">
        <v>422</v>
      </c>
      <c r="AG24" s="444">
        <f>K24/$AA24</f>
        <v>0.57497279654833588</v>
      </c>
      <c r="AH24" s="444">
        <f>L24/$AA24</f>
        <v>7.9847156291982191E-2</v>
      </c>
      <c r="AI24" s="444">
        <f>M24/$AA24</f>
        <v>3.9008487978752511E-2</v>
      </c>
      <c r="AJ24" s="444">
        <f>N24/$AA24</f>
        <v>3.1936574557245502E-2</v>
      </c>
      <c r="AK24" s="653">
        <f t="shared" si="15"/>
        <v>0.12095909535524052</v>
      </c>
      <c r="AL24" s="653">
        <f t="shared" si="16"/>
        <v>0.10511660221269975</v>
      </c>
      <c r="AM24" s="653">
        <f t="shared" si="17"/>
        <v>4.815928705574362E-2</v>
      </c>
      <c r="AN24" s="665">
        <f t="shared" si="18"/>
        <v>0.99999999999999989</v>
      </c>
      <c r="AO24" s="159">
        <v>48390759.272919737</v>
      </c>
      <c r="AP24" s="159">
        <v>5993435.4908974413</v>
      </c>
      <c r="AQ24" s="159">
        <v>2188473.0955018578</v>
      </c>
      <c r="AR24" s="159">
        <v>2115853.6863962687</v>
      </c>
      <c r="AS24" s="674"/>
      <c r="AT24" s="162"/>
      <c r="AU24" s="654"/>
    </row>
    <row r="25" spans="1:47" x14ac:dyDescent="0.4">
      <c r="A25" s="153">
        <v>8</v>
      </c>
      <c r="B25" s="154" t="s">
        <v>114</v>
      </c>
      <c r="C25" s="153" t="s">
        <v>31</v>
      </c>
      <c r="D25" s="154" t="s">
        <v>143</v>
      </c>
      <c r="E25" s="153" t="s">
        <v>104</v>
      </c>
      <c r="F25" s="153" t="s">
        <v>105</v>
      </c>
      <c r="G25" s="153">
        <f>ตารางคะแนนV3!G29</f>
        <v>59</v>
      </c>
      <c r="H25" s="155">
        <f>ตารางคะแนนV3!J29</f>
        <v>47311</v>
      </c>
      <c r="I25" s="155">
        <v>9</v>
      </c>
      <c r="J25" s="156" t="s">
        <v>319</v>
      </c>
      <c r="K25" s="157">
        <v>93913153.550000012</v>
      </c>
      <c r="L25" s="158">
        <v>16230848.439999999</v>
      </c>
      <c r="M25" s="158">
        <v>8541367.3000000007</v>
      </c>
      <c r="N25" s="158">
        <v>7443700.3700000001</v>
      </c>
      <c r="O25" s="159">
        <f t="shared" si="6"/>
        <v>92836305.091403708</v>
      </c>
      <c r="P25" s="159">
        <f t="shared" si="7"/>
        <v>15991382.812022474</v>
      </c>
      <c r="Q25" s="159">
        <f t="shared" si="8"/>
        <v>4849015.0058641965</v>
      </c>
      <c r="R25" s="159">
        <f t="shared" si="9"/>
        <v>5149025.808888888</v>
      </c>
      <c r="S25" s="160">
        <f t="shared" si="19"/>
        <v>1076848.4585963041</v>
      </c>
      <c r="T25" s="160">
        <f t="shared" si="20"/>
        <v>239465.62797752582</v>
      </c>
      <c r="U25" s="160">
        <f t="shared" si="21"/>
        <v>3692352.2941358043</v>
      </c>
      <c r="V25" s="160">
        <f t="shared" si="22"/>
        <v>2294674.5611111121</v>
      </c>
      <c r="W25" s="140">
        <f t="shared" si="23"/>
        <v>0</v>
      </c>
      <c r="X25" s="140">
        <f t="shared" si="24"/>
        <v>0</v>
      </c>
      <c r="Y25" s="140">
        <f t="shared" si="25"/>
        <v>0</v>
      </c>
      <c r="Z25" s="140">
        <f t="shared" si="26"/>
        <v>0</v>
      </c>
      <c r="AA25" s="650">
        <v>168795456.09999999</v>
      </c>
      <c r="AB25" s="652">
        <v>51569259.379999995</v>
      </c>
      <c r="AC25" s="666">
        <f t="shared" si="13"/>
        <v>19353343.269999996</v>
      </c>
      <c r="AD25" s="667">
        <v>14804862.290000001</v>
      </c>
      <c r="AE25" s="650">
        <f t="shared" si="14"/>
        <v>8508180.8799999934</v>
      </c>
      <c r="AF25" s="655" t="s">
        <v>423</v>
      </c>
      <c r="AG25" s="444">
        <f>K25/$AA25</f>
        <v>0.5563725216297456</v>
      </c>
      <c r="AH25" s="444">
        <f>L25/$AA25</f>
        <v>9.6156903835043467E-2</v>
      </c>
      <c r="AI25" s="444">
        <f>M25/$AA25</f>
        <v>5.0601879323930454E-2</v>
      </c>
      <c r="AJ25" s="444">
        <f>N25/$AA25</f>
        <v>4.4098938099317711E-2</v>
      </c>
      <c r="AK25" s="653">
        <f t="shared" si="15"/>
        <v>0.11465559391915406</v>
      </c>
      <c r="AL25" s="653">
        <f t="shared" si="16"/>
        <v>8.7708891175536818E-2</v>
      </c>
      <c r="AM25" s="653">
        <f t="shared" si="17"/>
        <v>5.0405272017271997E-2</v>
      </c>
      <c r="AN25" s="665">
        <f t="shared" si="18"/>
        <v>1.0000000000000002</v>
      </c>
      <c r="AO25" s="159">
        <v>75956976.892966673</v>
      </c>
      <c r="AP25" s="159">
        <v>13083858.664382024</v>
      </c>
      <c r="AQ25" s="159">
        <v>3967375.9138888884</v>
      </c>
      <c r="AR25" s="159">
        <v>4212839.2981818179</v>
      </c>
      <c r="AS25" s="674"/>
      <c r="AT25" s="162"/>
      <c r="AU25" s="654"/>
    </row>
    <row r="26" spans="1:47" x14ac:dyDescent="0.4">
      <c r="A26" s="153">
        <v>8</v>
      </c>
      <c r="B26" s="154" t="s">
        <v>114</v>
      </c>
      <c r="C26" s="153" t="s">
        <v>32</v>
      </c>
      <c r="D26" s="154" t="s">
        <v>144</v>
      </c>
      <c r="E26" s="153" t="s">
        <v>104</v>
      </c>
      <c r="F26" s="153" t="s">
        <v>106</v>
      </c>
      <c r="G26" s="153">
        <f>ตารางคะแนนV3!G30</f>
        <v>34</v>
      </c>
      <c r="H26" s="155">
        <f>ตารางคะแนนV3!J30</f>
        <v>34991</v>
      </c>
      <c r="I26" s="155">
        <v>6</v>
      </c>
      <c r="J26" s="156" t="s">
        <v>314</v>
      </c>
      <c r="K26" s="157">
        <v>75740433.73999998</v>
      </c>
      <c r="L26" s="158">
        <v>9955458.2100000009</v>
      </c>
      <c r="M26" s="158">
        <v>5196643.9000000004</v>
      </c>
      <c r="N26" s="158">
        <v>5650052.04</v>
      </c>
      <c r="O26" s="159">
        <f t="shared" si="6"/>
        <v>81016206.027249634</v>
      </c>
      <c r="P26" s="159">
        <f t="shared" si="7"/>
        <v>12340516.612187507</v>
      </c>
      <c r="Q26" s="159">
        <f t="shared" si="8"/>
        <v>4541342.0558483023</v>
      </c>
      <c r="R26" s="159">
        <f t="shared" si="9"/>
        <v>3999740.2192916656</v>
      </c>
      <c r="S26" s="160">
        <f t="shared" si="19"/>
        <v>-5275772.2872496545</v>
      </c>
      <c r="T26" s="160">
        <f t="shared" si="20"/>
        <v>-2385058.4021875057</v>
      </c>
      <c r="U26" s="160">
        <f t="shared" si="21"/>
        <v>655301.84415169805</v>
      </c>
      <c r="V26" s="160">
        <f t="shared" si="22"/>
        <v>1650311.8207083344</v>
      </c>
      <c r="W26" s="140">
        <f t="shared" si="23"/>
        <v>0.5</v>
      </c>
      <c r="X26" s="140">
        <f t="shared" si="24"/>
        <v>0.5</v>
      </c>
      <c r="Y26" s="140">
        <f t="shared" si="25"/>
        <v>0</v>
      </c>
      <c r="Z26" s="140">
        <f t="shared" si="26"/>
        <v>0</v>
      </c>
      <c r="AA26" s="650">
        <v>134365904.57000005</v>
      </c>
      <c r="AB26" s="652">
        <v>40986652.519999988</v>
      </c>
      <c r="AC26" s="666">
        <f t="shared" si="13"/>
        <v>20184498.36999999</v>
      </c>
      <c r="AD26" s="667">
        <v>10587957.18</v>
      </c>
      <c r="AE26" s="650">
        <f t="shared" si="14"/>
        <v>7050861.1300000846</v>
      </c>
      <c r="AF26" s="655" t="s">
        <v>424</v>
      </c>
      <c r="AG26" s="444">
        <f>K26/$AA26</f>
        <v>0.56368789375835893</v>
      </c>
      <c r="AH26" s="444">
        <f>L26/$AA26</f>
        <v>7.4092145934339659E-2</v>
      </c>
      <c r="AI26" s="444">
        <f>M26/$AA26</f>
        <v>3.8675316603794578E-2</v>
      </c>
      <c r="AJ26" s="444">
        <f>N26/$AA26</f>
        <v>4.2049745120098646E-2</v>
      </c>
      <c r="AK26" s="653">
        <f t="shared" si="15"/>
        <v>0.15022038838345747</v>
      </c>
      <c r="AL26" s="653">
        <f t="shared" si="16"/>
        <v>7.8799433635219823E-2</v>
      </c>
      <c r="AM26" s="653">
        <f t="shared" si="17"/>
        <v>5.2475076564730945E-2</v>
      </c>
      <c r="AN26" s="665">
        <f t="shared" si="18"/>
        <v>0.99999999999999989</v>
      </c>
      <c r="AO26" s="159">
        <v>66285986.749567889</v>
      </c>
      <c r="AP26" s="159">
        <v>10096786.319062505</v>
      </c>
      <c r="AQ26" s="159">
        <v>3715643.5002395199</v>
      </c>
      <c r="AR26" s="159">
        <v>3272514.7248749989</v>
      </c>
      <c r="AS26" s="674"/>
      <c r="AT26" s="162"/>
      <c r="AU26" s="654"/>
    </row>
    <row r="27" spans="1:47" x14ac:dyDescent="0.4">
      <c r="A27" s="153">
        <v>8</v>
      </c>
      <c r="B27" s="154" t="s">
        <v>114</v>
      </c>
      <c r="C27" s="153" t="s">
        <v>33</v>
      </c>
      <c r="D27" s="154" t="s">
        <v>145</v>
      </c>
      <c r="E27" s="153" t="s">
        <v>104</v>
      </c>
      <c r="F27" s="153" t="s">
        <v>108</v>
      </c>
      <c r="G27" s="153">
        <f>ตารางคะแนนV3!G31</f>
        <v>20</v>
      </c>
      <c r="H27" s="155">
        <f>ตารางคะแนนV3!J31</f>
        <v>8712</v>
      </c>
      <c r="I27" s="155">
        <v>2</v>
      </c>
      <c r="J27" s="156" t="s">
        <v>320</v>
      </c>
      <c r="K27" s="157">
        <v>45892176.969999999</v>
      </c>
      <c r="L27" s="158">
        <v>4271972.9000000004</v>
      </c>
      <c r="M27" s="158">
        <v>3281609.3</v>
      </c>
      <c r="N27" s="158">
        <v>1504444.4500000002</v>
      </c>
      <c r="O27" s="159">
        <f t="shared" si="6"/>
        <v>34398712.782839507</v>
      </c>
      <c r="P27" s="159">
        <f t="shared" si="7"/>
        <v>3765430.8203809517</v>
      </c>
      <c r="Q27" s="159">
        <f t="shared" si="8"/>
        <v>1565964.3188580247</v>
      </c>
      <c r="R27" s="159">
        <f t="shared" si="9"/>
        <v>1338992.6190123458</v>
      </c>
      <c r="S27" s="160">
        <f t="shared" si="19"/>
        <v>11493464.187160492</v>
      </c>
      <c r="T27" s="160">
        <f t="shared" si="20"/>
        <v>506542.07961904863</v>
      </c>
      <c r="U27" s="160">
        <f t="shared" si="21"/>
        <v>1715644.9811419751</v>
      </c>
      <c r="V27" s="160">
        <f t="shared" si="22"/>
        <v>165451.83098765439</v>
      </c>
      <c r="W27" s="140">
        <f t="shared" si="23"/>
        <v>0</v>
      </c>
      <c r="X27" s="140">
        <f t="shared" si="24"/>
        <v>0</v>
      </c>
      <c r="Y27" s="140">
        <f t="shared" si="25"/>
        <v>0</v>
      </c>
      <c r="Z27" s="140">
        <f t="shared" si="26"/>
        <v>0</v>
      </c>
      <c r="AA27" s="650">
        <v>67398042.899999991</v>
      </c>
      <c r="AB27" s="652">
        <v>14783072.34</v>
      </c>
      <c r="AC27" s="666">
        <f t="shared" si="13"/>
        <v>5725045.6899999995</v>
      </c>
      <c r="AD27" s="667">
        <v>4791647.22</v>
      </c>
      <c r="AE27" s="650">
        <f t="shared" si="14"/>
        <v>1931146.3699999945</v>
      </c>
      <c r="AF27" s="655" t="s">
        <v>425</v>
      </c>
      <c r="AG27" s="444">
        <f>K27/$AA27</f>
        <v>0.68091260510473972</v>
      </c>
      <c r="AH27" s="444">
        <f>L27/$AA27</f>
        <v>6.3384227734007412E-2</v>
      </c>
      <c r="AI27" s="444">
        <f>M27/$AA27</f>
        <v>4.8689979097301064E-2</v>
      </c>
      <c r="AJ27" s="444">
        <f>N27/$AA27</f>
        <v>2.2321782432646875E-2</v>
      </c>
      <c r="AK27" s="653">
        <f t="shared" si="15"/>
        <v>8.4943797233020257E-2</v>
      </c>
      <c r="AL27" s="653">
        <f t="shared" si="16"/>
        <v>7.1094753108921507E-2</v>
      </c>
      <c r="AM27" s="653">
        <f t="shared" si="17"/>
        <v>2.8652855289363229E-2</v>
      </c>
      <c r="AN27" s="665">
        <f t="shared" si="18"/>
        <v>1</v>
      </c>
      <c r="AO27" s="159">
        <v>28144401.367777776</v>
      </c>
      <c r="AP27" s="159">
        <v>3080807.0348571423</v>
      </c>
      <c r="AQ27" s="159">
        <v>1281243.5336111111</v>
      </c>
      <c r="AR27" s="159">
        <v>1095539.4155555556</v>
      </c>
      <c r="AS27" s="674"/>
      <c r="AT27" s="162"/>
      <c r="AU27" s="654"/>
    </row>
    <row r="28" spans="1:47" x14ac:dyDescent="0.4">
      <c r="A28" s="153">
        <v>8</v>
      </c>
      <c r="B28" s="154" t="s">
        <v>114</v>
      </c>
      <c r="C28" s="153" t="s">
        <v>34</v>
      </c>
      <c r="D28" s="154" t="s">
        <v>146</v>
      </c>
      <c r="E28" s="153" t="s">
        <v>104</v>
      </c>
      <c r="F28" s="153" t="s">
        <v>106</v>
      </c>
      <c r="G28" s="153">
        <f>ตารางคะแนนV3!G32</f>
        <v>30</v>
      </c>
      <c r="H28" s="155">
        <f>ตารางคะแนนV3!J32</f>
        <v>17905</v>
      </c>
      <c r="I28" s="155">
        <v>5</v>
      </c>
      <c r="J28" s="156" t="s">
        <v>316</v>
      </c>
      <c r="K28" s="157">
        <v>52740058.479999997</v>
      </c>
      <c r="L28" s="158">
        <v>6517562.1299999999</v>
      </c>
      <c r="M28" s="158">
        <v>2599025.58</v>
      </c>
      <c r="N28" s="158">
        <v>2377607.5699999998</v>
      </c>
      <c r="O28" s="159">
        <f t="shared" si="6"/>
        <v>59144261.333568566</v>
      </c>
      <c r="P28" s="159">
        <f t="shared" si="7"/>
        <v>7325310.0444302065</v>
      </c>
      <c r="Q28" s="159">
        <f t="shared" si="8"/>
        <v>2674800.4500578265</v>
      </c>
      <c r="R28" s="159">
        <f t="shared" si="9"/>
        <v>2586043.3944843281</v>
      </c>
      <c r="S28" s="160">
        <f t="shared" si="19"/>
        <v>-6404202.8535685688</v>
      </c>
      <c r="T28" s="160">
        <f t="shared" si="20"/>
        <v>-807747.91443020664</v>
      </c>
      <c r="U28" s="160">
        <f t="shared" si="21"/>
        <v>-75774.870057826396</v>
      </c>
      <c r="V28" s="160">
        <f t="shared" si="22"/>
        <v>-208435.82448432827</v>
      </c>
      <c r="W28" s="140">
        <f t="shared" si="23"/>
        <v>0.5</v>
      </c>
      <c r="X28" s="140">
        <f t="shared" si="24"/>
        <v>0.5</v>
      </c>
      <c r="Y28" s="140">
        <f t="shared" si="25"/>
        <v>0.5</v>
      </c>
      <c r="Z28" s="140">
        <f t="shared" si="26"/>
        <v>0.5</v>
      </c>
      <c r="AA28" s="650">
        <v>85988052.149999991</v>
      </c>
      <c r="AB28" s="652">
        <v>22891004.430000003</v>
      </c>
      <c r="AC28" s="666">
        <f t="shared" si="13"/>
        <v>11396809.150000004</v>
      </c>
      <c r="AD28" s="667">
        <v>5111381.16</v>
      </c>
      <c r="AE28" s="650">
        <f t="shared" si="14"/>
        <v>5245608.0799999889</v>
      </c>
      <c r="AF28" s="655" t="s">
        <v>426</v>
      </c>
      <c r="AG28" s="444">
        <f>K28/$AA28</f>
        <v>0.61334170458936255</v>
      </c>
      <c r="AH28" s="444">
        <f>L28/$AA28</f>
        <v>7.5796136405445955E-2</v>
      </c>
      <c r="AI28" s="444">
        <f>M28/$AA28</f>
        <v>3.0225426847280901E-2</v>
      </c>
      <c r="AJ28" s="444">
        <f>N28/$AA28</f>
        <v>2.7650441085145572E-2</v>
      </c>
      <c r="AK28" s="653">
        <f t="shared" si="15"/>
        <v>0.13253945013336374</v>
      </c>
      <c r="AL28" s="653">
        <f t="shared" si="16"/>
        <v>5.9442922966594966E-2</v>
      </c>
      <c r="AM28" s="653">
        <f t="shared" si="17"/>
        <v>6.1003917972806292E-2</v>
      </c>
      <c r="AN28" s="665">
        <f t="shared" si="18"/>
        <v>0.99999999999999989</v>
      </c>
      <c r="AO28" s="159">
        <v>48390759.272919737</v>
      </c>
      <c r="AP28" s="159">
        <v>5993435.4908974413</v>
      </c>
      <c r="AQ28" s="159">
        <v>2188473.0955018578</v>
      </c>
      <c r="AR28" s="159">
        <v>2115853.6863962687</v>
      </c>
      <c r="AS28" s="674"/>
      <c r="AT28" s="162"/>
      <c r="AU28" s="654"/>
    </row>
    <row r="29" spans="1:47" x14ac:dyDescent="0.4">
      <c r="A29" s="153">
        <v>8</v>
      </c>
      <c r="B29" s="154" t="s">
        <v>114</v>
      </c>
      <c r="C29" s="153" t="s">
        <v>35</v>
      </c>
      <c r="D29" s="154" t="s">
        <v>147</v>
      </c>
      <c r="E29" s="153" t="s">
        <v>104</v>
      </c>
      <c r="F29" s="153" t="s">
        <v>106</v>
      </c>
      <c r="G29" s="153">
        <f>ตารางคะแนนV3!G33</f>
        <v>35</v>
      </c>
      <c r="H29" s="155">
        <f>ตารางคะแนนV3!J33</f>
        <v>20551</v>
      </c>
      <c r="I29" s="155">
        <v>5</v>
      </c>
      <c r="J29" s="156" t="s">
        <v>316</v>
      </c>
      <c r="K29" s="157">
        <v>62867399.169999987</v>
      </c>
      <c r="L29" s="158">
        <v>9438090.6400000006</v>
      </c>
      <c r="M29" s="158">
        <v>3797476.48</v>
      </c>
      <c r="N29" s="158">
        <v>3922248.9799999995</v>
      </c>
      <c r="O29" s="159">
        <f t="shared" si="6"/>
        <v>59144261.333568566</v>
      </c>
      <c r="P29" s="159">
        <f t="shared" si="7"/>
        <v>7325310.0444302065</v>
      </c>
      <c r="Q29" s="159">
        <f t="shared" si="8"/>
        <v>2674800.4500578265</v>
      </c>
      <c r="R29" s="159">
        <f t="shared" si="9"/>
        <v>2586043.3944843281</v>
      </c>
      <c r="S29" s="160">
        <f t="shared" si="19"/>
        <v>3723137.8364314213</v>
      </c>
      <c r="T29" s="160">
        <f t="shared" si="20"/>
        <v>2112780.5955697941</v>
      </c>
      <c r="U29" s="160">
        <f t="shared" si="21"/>
        <v>1122676.0299421735</v>
      </c>
      <c r="V29" s="160">
        <f t="shared" si="22"/>
        <v>1336205.5855156714</v>
      </c>
      <c r="W29" s="140">
        <f t="shared" si="23"/>
        <v>0</v>
      </c>
      <c r="X29" s="140">
        <f t="shared" si="24"/>
        <v>0</v>
      </c>
      <c r="Y29" s="140">
        <f t="shared" si="25"/>
        <v>0</v>
      </c>
      <c r="Z29" s="140">
        <f t="shared" si="26"/>
        <v>0</v>
      </c>
      <c r="AA29" s="650">
        <v>104087049.20999999</v>
      </c>
      <c r="AB29" s="652">
        <v>28982904.259999998</v>
      </c>
      <c r="AC29" s="666">
        <f t="shared" si="13"/>
        <v>11825088.159999996</v>
      </c>
      <c r="AD29" s="667">
        <v>7611678.4899999993</v>
      </c>
      <c r="AE29" s="650">
        <f t="shared" si="14"/>
        <v>4625067.2900000094</v>
      </c>
      <c r="AF29" s="655" t="s">
        <v>427</v>
      </c>
      <c r="AG29" s="444">
        <f>K29/$AA29</f>
        <v>0.60398867723843697</v>
      </c>
      <c r="AH29" s="444">
        <f>L29/$AA29</f>
        <v>9.0674975528975327E-2</v>
      </c>
      <c r="AI29" s="444">
        <f>M29/$AA29</f>
        <v>3.6483659675455221E-2</v>
      </c>
      <c r="AJ29" s="444">
        <f>N29/$AA29</f>
        <v>3.7682391899559929E-2</v>
      </c>
      <c r="AK29" s="653">
        <f t="shared" si="15"/>
        <v>0.11360767981944021</v>
      </c>
      <c r="AL29" s="653">
        <f t="shared" si="16"/>
        <v>7.3128007257109565E-2</v>
      </c>
      <c r="AM29" s="653">
        <f t="shared" si="17"/>
        <v>4.4434608581022814E-2</v>
      </c>
      <c r="AN29" s="665">
        <f t="shared" si="18"/>
        <v>0.99999999999999989</v>
      </c>
      <c r="AO29" s="159">
        <v>48390759.272919737</v>
      </c>
      <c r="AP29" s="159">
        <v>5993435.4908974413</v>
      </c>
      <c r="AQ29" s="159">
        <v>2188473.0955018578</v>
      </c>
      <c r="AR29" s="159">
        <v>2115853.6863962687</v>
      </c>
      <c r="AS29" s="674"/>
      <c r="AT29" s="162"/>
      <c r="AU29" s="654"/>
    </row>
    <row r="30" spans="1:47" x14ac:dyDescent="0.4">
      <c r="A30" s="153">
        <v>8</v>
      </c>
      <c r="B30" s="154" t="s">
        <v>114</v>
      </c>
      <c r="C30" s="153" t="s">
        <v>36</v>
      </c>
      <c r="D30" s="154" t="s">
        <v>148</v>
      </c>
      <c r="E30" s="153" t="s">
        <v>104</v>
      </c>
      <c r="F30" s="153" t="s">
        <v>107</v>
      </c>
      <c r="G30" s="153">
        <f>ตารางคะแนนV3!G34</f>
        <v>120</v>
      </c>
      <c r="H30" s="155">
        <f>ตารางคะแนนV3!J34</f>
        <v>84991</v>
      </c>
      <c r="I30" s="155">
        <v>13</v>
      </c>
      <c r="J30" s="156" t="s">
        <v>318</v>
      </c>
      <c r="K30" s="157">
        <v>180574107.69999993</v>
      </c>
      <c r="L30" s="158">
        <v>36371665.520000003</v>
      </c>
      <c r="M30" s="158">
        <v>14847669.58</v>
      </c>
      <c r="N30" s="158">
        <v>14785366.15</v>
      </c>
      <c r="O30" s="159">
        <f t="shared" si="6"/>
        <v>173892078.62841263</v>
      </c>
      <c r="P30" s="159">
        <f t="shared" si="7"/>
        <v>39589416.724429429</v>
      </c>
      <c r="Q30" s="159">
        <f t="shared" si="8"/>
        <v>11487103.74182749</v>
      </c>
      <c r="R30" s="159">
        <f t="shared" si="9"/>
        <v>19143012.052539684</v>
      </c>
      <c r="S30" s="160">
        <f t="shared" si="19"/>
        <v>6682029.0715872943</v>
      </c>
      <c r="T30" s="160">
        <f t="shared" si="20"/>
        <v>-3217751.2044294253</v>
      </c>
      <c r="U30" s="160">
        <f t="shared" si="21"/>
        <v>3360565.8381725103</v>
      </c>
      <c r="V30" s="160">
        <f t="shared" si="22"/>
        <v>-4357645.9025396835</v>
      </c>
      <c r="W30" s="140">
        <f t="shared" si="23"/>
        <v>0</v>
      </c>
      <c r="X30" s="140">
        <f t="shared" si="24"/>
        <v>0.5</v>
      </c>
      <c r="Y30" s="140">
        <f t="shared" si="25"/>
        <v>0</v>
      </c>
      <c r="Z30" s="140">
        <f t="shared" si="26"/>
        <v>0.5</v>
      </c>
      <c r="AA30" s="650">
        <v>332787420.5200001</v>
      </c>
      <c r="AB30" s="652">
        <v>115019231.69999999</v>
      </c>
      <c r="AC30" s="666">
        <f t="shared" si="13"/>
        <v>49014530.449999981</v>
      </c>
      <c r="AD30" s="667">
        <v>24848088.339999996</v>
      </c>
      <c r="AE30" s="650">
        <f t="shared" si="14"/>
        <v>12345992.78000018</v>
      </c>
      <c r="AF30" s="655" t="s">
        <v>428</v>
      </c>
      <c r="AG30" s="444">
        <f>K30/$AA30</f>
        <v>0.5426109779565651</v>
      </c>
      <c r="AH30" s="444">
        <f>L30/$AA30</f>
        <v>0.10929399153119164</v>
      </c>
      <c r="AI30" s="444">
        <f>M30/$AA30</f>
        <v>4.4616078206320527E-2</v>
      </c>
      <c r="AJ30" s="444">
        <f>N30/$AA30</f>
        <v>4.4428861304002983E-2</v>
      </c>
      <c r="AK30" s="653">
        <f t="shared" si="15"/>
        <v>0.14728480533732877</v>
      </c>
      <c r="AL30" s="653">
        <f t="shared" si="16"/>
        <v>7.4666549297967399E-2</v>
      </c>
      <c r="AM30" s="653">
        <f t="shared" si="17"/>
        <v>3.7098736366623572E-2</v>
      </c>
      <c r="AN30" s="665">
        <f t="shared" si="18"/>
        <v>1</v>
      </c>
      <c r="AO30" s="159">
        <v>142275337.05961034</v>
      </c>
      <c r="AP30" s="159">
        <v>32391340.956351351</v>
      </c>
      <c r="AQ30" s="159">
        <v>9398539.4251315817</v>
      </c>
      <c r="AR30" s="159">
        <v>15662464.406623377</v>
      </c>
      <c r="AS30" s="674"/>
      <c r="AT30" s="162"/>
      <c r="AU30" s="654"/>
    </row>
    <row r="31" spans="1:47" x14ac:dyDescent="0.4">
      <c r="A31" s="153">
        <v>8</v>
      </c>
      <c r="B31" s="154" t="s">
        <v>114</v>
      </c>
      <c r="C31" s="153" t="s">
        <v>37</v>
      </c>
      <c r="D31" s="154" t="s">
        <v>149</v>
      </c>
      <c r="E31" s="153" t="s">
        <v>104</v>
      </c>
      <c r="F31" s="153" t="s">
        <v>106</v>
      </c>
      <c r="G31" s="153">
        <f>ตารางคะแนนV3!G35</f>
        <v>32</v>
      </c>
      <c r="H31" s="155">
        <f>ตารางคะแนนV3!J35</f>
        <v>26550</v>
      </c>
      <c r="I31" s="155">
        <v>5</v>
      </c>
      <c r="J31" s="156" t="s">
        <v>316</v>
      </c>
      <c r="K31" s="157">
        <v>61116306.699999996</v>
      </c>
      <c r="L31" s="158">
        <v>5917329.6399999997</v>
      </c>
      <c r="M31" s="158">
        <v>3120110.5</v>
      </c>
      <c r="N31" s="158">
        <v>3715812.08</v>
      </c>
      <c r="O31" s="159">
        <f t="shared" si="6"/>
        <v>59144261.333568566</v>
      </c>
      <c r="P31" s="159">
        <f t="shared" si="7"/>
        <v>7325310.0444302065</v>
      </c>
      <c r="Q31" s="159">
        <f t="shared" si="8"/>
        <v>2674800.4500578265</v>
      </c>
      <c r="R31" s="159">
        <f t="shared" si="9"/>
        <v>2586043.3944843281</v>
      </c>
      <c r="S31" s="160">
        <f t="shared" si="19"/>
        <v>1972045.36643143</v>
      </c>
      <c r="T31" s="160">
        <f t="shared" si="20"/>
        <v>-1407980.4044302069</v>
      </c>
      <c r="U31" s="160">
        <f t="shared" si="21"/>
        <v>445310.04994217353</v>
      </c>
      <c r="V31" s="160">
        <f t="shared" si="22"/>
        <v>1129768.685515672</v>
      </c>
      <c r="W31" s="140">
        <f t="shared" si="23"/>
        <v>0</v>
      </c>
      <c r="X31" s="140">
        <f t="shared" si="24"/>
        <v>0.5</v>
      </c>
      <c r="Y31" s="140">
        <f t="shared" si="25"/>
        <v>0</v>
      </c>
      <c r="Z31" s="140">
        <f t="shared" si="26"/>
        <v>0</v>
      </c>
      <c r="AA31" s="650">
        <v>100287309.11999999</v>
      </c>
      <c r="AB31" s="652">
        <v>24746440.25</v>
      </c>
      <c r="AC31" s="666">
        <f t="shared" si="13"/>
        <v>11993188.029999999</v>
      </c>
      <c r="AD31" s="667">
        <v>9507592.6399999987</v>
      </c>
      <c r="AE31" s="650">
        <f t="shared" si="14"/>
        <v>4916969.5299999975</v>
      </c>
      <c r="AF31" s="655" t="s">
        <v>429</v>
      </c>
      <c r="AG31" s="444">
        <f>K31/$AA31</f>
        <v>0.60941217025646333</v>
      </c>
      <c r="AH31" s="444">
        <f>L31/$AA31</f>
        <v>5.9003773178514018E-2</v>
      </c>
      <c r="AI31" s="444">
        <f>M31/$AA31</f>
        <v>3.1111718196233526E-2</v>
      </c>
      <c r="AJ31" s="444">
        <f>N31/$AA31</f>
        <v>3.7051667978784834E-2</v>
      </c>
      <c r="AK31" s="653">
        <f t="shared" si="15"/>
        <v>0.11958829222997104</v>
      </c>
      <c r="AL31" s="653">
        <f t="shared" si="16"/>
        <v>9.4803547162917431E-2</v>
      </c>
      <c r="AM31" s="653">
        <f t="shared" si="17"/>
        <v>4.9028830997115878E-2</v>
      </c>
      <c r="AN31" s="665">
        <f t="shared" si="18"/>
        <v>0.99999999999999989</v>
      </c>
      <c r="AO31" s="159">
        <v>48390759.272919737</v>
      </c>
      <c r="AP31" s="159">
        <v>5993435.4908974413</v>
      </c>
      <c r="AQ31" s="159">
        <v>2188473.0955018578</v>
      </c>
      <c r="AR31" s="159">
        <v>2115853.6863962687</v>
      </c>
      <c r="AS31" s="674"/>
      <c r="AT31" s="162"/>
      <c r="AU31" s="654"/>
    </row>
    <row r="32" spans="1:47" x14ac:dyDescent="0.4">
      <c r="A32" s="153">
        <v>8</v>
      </c>
      <c r="B32" s="154" t="s">
        <v>114</v>
      </c>
      <c r="C32" s="153" t="s">
        <v>38</v>
      </c>
      <c r="D32" s="154" t="s">
        <v>150</v>
      </c>
      <c r="E32" s="153" t="s">
        <v>104</v>
      </c>
      <c r="F32" s="153" t="s">
        <v>106</v>
      </c>
      <c r="G32" s="153">
        <f>ตารางคะแนนV3!G36</f>
        <v>40</v>
      </c>
      <c r="H32" s="155">
        <f>ตารางคะแนนV3!J36</f>
        <v>20198</v>
      </c>
      <c r="I32" s="155">
        <v>5</v>
      </c>
      <c r="J32" s="156" t="s">
        <v>316</v>
      </c>
      <c r="K32" s="157">
        <v>62197467.599999987</v>
      </c>
      <c r="L32" s="158">
        <v>7164015.3300000001</v>
      </c>
      <c r="M32" s="158">
        <v>3542938.42</v>
      </c>
      <c r="N32" s="158">
        <v>3293221.17</v>
      </c>
      <c r="O32" s="159">
        <f t="shared" si="6"/>
        <v>59144261.333568566</v>
      </c>
      <c r="P32" s="159">
        <f t="shared" si="7"/>
        <v>7325310.0444302065</v>
      </c>
      <c r="Q32" s="159">
        <f t="shared" si="8"/>
        <v>2674800.4500578265</v>
      </c>
      <c r="R32" s="159">
        <f t="shared" si="9"/>
        <v>2586043.3944843281</v>
      </c>
      <c r="S32" s="160">
        <f t="shared" si="19"/>
        <v>3053206.266431421</v>
      </c>
      <c r="T32" s="160">
        <f t="shared" si="20"/>
        <v>-161294.71443020646</v>
      </c>
      <c r="U32" s="160">
        <f t="shared" si="21"/>
        <v>868137.96994217345</v>
      </c>
      <c r="V32" s="160">
        <f t="shared" si="22"/>
        <v>707177.77551567182</v>
      </c>
      <c r="W32" s="140">
        <f t="shared" si="23"/>
        <v>0</v>
      </c>
      <c r="X32" s="140">
        <f t="shared" si="24"/>
        <v>0.5</v>
      </c>
      <c r="Y32" s="140">
        <f t="shared" si="25"/>
        <v>0</v>
      </c>
      <c r="Z32" s="140">
        <f t="shared" si="26"/>
        <v>0</v>
      </c>
      <c r="AA32" s="650">
        <v>98964152.339999974</v>
      </c>
      <c r="AB32" s="652">
        <v>25962784.099999998</v>
      </c>
      <c r="AC32" s="666">
        <f t="shared" si="13"/>
        <v>11962609.179999996</v>
      </c>
      <c r="AD32" s="667">
        <v>7124657.4500000002</v>
      </c>
      <c r="AE32" s="650">
        <f t="shared" si="14"/>
        <v>3679243.1899999892</v>
      </c>
      <c r="AF32" s="655" t="s">
        <v>430</v>
      </c>
      <c r="AG32" s="444">
        <f>K32/$AA32</f>
        <v>0.62848482131504713</v>
      </c>
      <c r="AH32" s="444">
        <f>L32/$AA32</f>
        <v>7.2390003456882054E-2</v>
      </c>
      <c r="AI32" s="444">
        <f>M32/$AA32</f>
        <v>3.580021994052883E-2</v>
      </c>
      <c r="AJ32" s="444">
        <f>N32/$AA32</f>
        <v>3.3276909791394478E-2</v>
      </c>
      <c r="AK32" s="653">
        <f t="shared" si="15"/>
        <v>0.12087820586692249</v>
      </c>
      <c r="AL32" s="653">
        <f t="shared" si="16"/>
        <v>7.1992305107839633E-2</v>
      </c>
      <c r="AM32" s="653">
        <f t="shared" si="17"/>
        <v>3.7177534521385364E-2</v>
      </c>
      <c r="AN32" s="665">
        <f t="shared" si="18"/>
        <v>1</v>
      </c>
      <c r="AO32" s="159">
        <v>48390759.272919737</v>
      </c>
      <c r="AP32" s="159">
        <v>5993435.4908974413</v>
      </c>
      <c r="AQ32" s="159">
        <v>2188473.0955018578</v>
      </c>
      <c r="AR32" s="159">
        <v>2115853.6863962687</v>
      </c>
      <c r="AS32" s="674"/>
      <c r="AT32" s="162"/>
      <c r="AU32" s="654"/>
    </row>
    <row r="33" spans="1:47" x14ac:dyDescent="0.4">
      <c r="A33" s="153">
        <v>8</v>
      </c>
      <c r="B33" s="154" t="s">
        <v>114</v>
      </c>
      <c r="C33" s="153" t="s">
        <v>39</v>
      </c>
      <c r="D33" s="154" t="s">
        <v>151</v>
      </c>
      <c r="E33" s="153" t="s">
        <v>104</v>
      </c>
      <c r="F33" s="153" t="s">
        <v>106</v>
      </c>
      <c r="G33" s="153">
        <f>ตารางคะแนนV3!G37</f>
        <v>40</v>
      </c>
      <c r="H33" s="155">
        <f>ตารางคะแนนV3!J37</f>
        <v>31626</v>
      </c>
      <c r="I33" s="155">
        <v>6</v>
      </c>
      <c r="J33" s="156" t="s">
        <v>314</v>
      </c>
      <c r="K33" s="157">
        <v>73743548.439999998</v>
      </c>
      <c r="L33" s="158">
        <v>10429153.810000001</v>
      </c>
      <c r="M33" s="158">
        <v>8256687</v>
      </c>
      <c r="N33" s="158">
        <v>4588428.9700000007</v>
      </c>
      <c r="O33" s="159">
        <f t="shared" si="6"/>
        <v>81016206.027249634</v>
      </c>
      <c r="P33" s="159">
        <f t="shared" si="7"/>
        <v>12340516.612187507</v>
      </c>
      <c r="Q33" s="159">
        <f t="shared" si="8"/>
        <v>4541342.0558483023</v>
      </c>
      <c r="R33" s="159">
        <f t="shared" si="9"/>
        <v>3999740.2192916656</v>
      </c>
      <c r="S33" s="160">
        <f t="shared" si="19"/>
        <v>-7272657.5872496367</v>
      </c>
      <c r="T33" s="160">
        <f t="shared" si="20"/>
        <v>-1911362.8021875061</v>
      </c>
      <c r="U33" s="160">
        <f t="shared" si="21"/>
        <v>3715344.9441516977</v>
      </c>
      <c r="V33" s="160">
        <f t="shared" si="22"/>
        <v>588688.75070833508</v>
      </c>
      <c r="W33" s="140">
        <f t="shared" si="23"/>
        <v>0.5</v>
      </c>
      <c r="X33" s="140">
        <f t="shared" si="24"/>
        <v>0.5</v>
      </c>
      <c r="Y33" s="140">
        <f t="shared" si="25"/>
        <v>0</v>
      </c>
      <c r="Z33" s="140">
        <f t="shared" si="26"/>
        <v>0</v>
      </c>
      <c r="AA33" s="650">
        <v>129318502.74999999</v>
      </c>
      <c r="AB33" s="652">
        <v>38586988.729999997</v>
      </c>
      <c r="AC33" s="666">
        <f t="shared" si="13"/>
        <v>15312718.949999994</v>
      </c>
      <c r="AD33" s="667">
        <v>10267057.390000001</v>
      </c>
      <c r="AE33" s="650">
        <f t="shared" si="14"/>
        <v>6720908.1899999902</v>
      </c>
      <c r="AF33" s="655" t="s">
        <v>431</v>
      </c>
      <c r="AG33" s="444">
        <f>K33/$AA33</f>
        <v>0.57024746553524419</v>
      </c>
      <c r="AH33" s="444">
        <f>L33/$AA33</f>
        <v>8.0647034942569362E-2</v>
      </c>
      <c r="AI33" s="444">
        <f>M33/$AA33</f>
        <v>6.3847684781519018E-2</v>
      </c>
      <c r="AJ33" s="444">
        <f>N33/$AA33</f>
        <v>3.5481612239745802E-2</v>
      </c>
      <c r="AK33" s="653">
        <f t="shared" si="15"/>
        <v>0.11841088958169209</v>
      </c>
      <c r="AL33" s="653">
        <f t="shared" si="16"/>
        <v>7.9393568373184731E-2</v>
      </c>
      <c r="AM33" s="653">
        <f t="shared" si="17"/>
        <v>5.1971744546044793E-2</v>
      </c>
      <c r="AN33" s="665">
        <f t="shared" si="18"/>
        <v>1</v>
      </c>
      <c r="AO33" s="159">
        <v>66285986.749567889</v>
      </c>
      <c r="AP33" s="159">
        <v>10096786.319062505</v>
      </c>
      <c r="AQ33" s="159">
        <v>3715643.5002395199</v>
      </c>
      <c r="AR33" s="159">
        <v>3272514.7248749989</v>
      </c>
      <c r="AS33" s="674"/>
      <c r="AT33" s="162"/>
      <c r="AU33" s="654"/>
    </row>
    <row r="34" spans="1:47" x14ac:dyDescent="0.4">
      <c r="A34" s="153">
        <v>8</v>
      </c>
      <c r="B34" s="154" t="s">
        <v>114</v>
      </c>
      <c r="C34" s="153" t="s">
        <v>40</v>
      </c>
      <c r="D34" s="154" t="s">
        <v>308</v>
      </c>
      <c r="E34" s="153" t="s">
        <v>104</v>
      </c>
      <c r="F34" s="153" t="s">
        <v>107</v>
      </c>
      <c r="G34" s="153">
        <f>ตารางคะแนนV3!G38</f>
        <v>60</v>
      </c>
      <c r="H34" s="155">
        <f>ตารางคะแนนV3!J38</f>
        <v>41696</v>
      </c>
      <c r="I34" s="155">
        <v>12</v>
      </c>
      <c r="J34" s="156" t="s">
        <v>325</v>
      </c>
      <c r="K34" s="157">
        <v>114301527.87000002</v>
      </c>
      <c r="L34" s="158">
        <v>23952937.140000001</v>
      </c>
      <c r="M34" s="158">
        <v>3975938.46</v>
      </c>
      <c r="N34" s="158">
        <v>8401841</v>
      </c>
      <c r="O34" s="159">
        <f t="shared" si="6"/>
        <v>141986714.06372759</v>
      </c>
      <c r="P34" s="159">
        <f t="shared" si="7"/>
        <v>29422581.904484123</v>
      </c>
      <c r="Q34" s="159">
        <f t="shared" si="8"/>
        <v>8527305.7072401419</v>
      </c>
      <c r="R34" s="159">
        <f t="shared" si="9"/>
        <v>13204767.705555554</v>
      </c>
      <c r="S34" s="160">
        <f t="shared" si="19"/>
        <v>-27685186.193727568</v>
      </c>
      <c r="T34" s="160">
        <f t="shared" si="20"/>
        <v>-5469644.7644841224</v>
      </c>
      <c r="U34" s="160">
        <f t="shared" si="21"/>
        <v>-4551367.247240142</v>
      </c>
      <c r="V34" s="160">
        <f t="shared" si="22"/>
        <v>-4802926.7055555545</v>
      </c>
      <c r="W34" s="140">
        <f t="shared" si="23"/>
        <v>0.5</v>
      </c>
      <c r="X34" s="140">
        <f t="shared" si="24"/>
        <v>0.5</v>
      </c>
      <c r="Y34" s="140">
        <f t="shared" si="25"/>
        <v>0.5</v>
      </c>
      <c r="Z34" s="140">
        <f t="shared" si="26"/>
        <v>0.5</v>
      </c>
      <c r="AA34" s="650">
        <v>199306195.24000004</v>
      </c>
      <c r="AB34" s="652">
        <v>66868001.820000008</v>
      </c>
      <c r="AC34" s="666">
        <f t="shared" si="13"/>
        <v>30537285.220000006</v>
      </c>
      <c r="AD34" s="667">
        <v>11413950.309999999</v>
      </c>
      <c r="AE34" s="650">
        <f t="shared" si="14"/>
        <v>6722715.2400000133</v>
      </c>
      <c r="AF34" s="655" t="s">
        <v>432</v>
      </c>
      <c r="AG34" s="444">
        <f>K34/$AA34</f>
        <v>0.573497114489395</v>
      </c>
      <c r="AH34" s="444">
        <f>L34/$AA34</f>
        <v>0.12018159852560735</v>
      </c>
      <c r="AI34" s="444">
        <f>M34/$AA34</f>
        <v>1.9948895493249793E-2</v>
      </c>
      <c r="AJ34" s="444">
        <f>N34/$AA34</f>
        <v>4.2155443235884826E-2</v>
      </c>
      <c r="AK34" s="653">
        <f t="shared" si="15"/>
        <v>0.15321794279012599</v>
      </c>
      <c r="AL34" s="653">
        <f t="shared" si="16"/>
        <v>5.7268417051740794E-2</v>
      </c>
      <c r="AM34" s="653">
        <f t="shared" si="17"/>
        <v>3.3730588413996218E-2</v>
      </c>
      <c r="AN34" s="665">
        <f t="shared" si="18"/>
        <v>1</v>
      </c>
      <c r="AO34" s="159">
        <v>116170947.87032257</v>
      </c>
      <c r="AP34" s="159">
        <v>24073021.558214281</v>
      </c>
      <c r="AQ34" s="159">
        <v>6976886.4877419351</v>
      </c>
      <c r="AR34" s="159">
        <v>10803900.85</v>
      </c>
      <c r="AS34" s="674"/>
      <c r="AT34" s="162"/>
      <c r="AU34" s="654"/>
    </row>
    <row r="35" spans="1:47" x14ac:dyDescent="0.4">
      <c r="A35" s="153">
        <v>8</v>
      </c>
      <c r="B35" s="154" t="s">
        <v>114</v>
      </c>
      <c r="C35" s="153" t="s">
        <v>41</v>
      </c>
      <c r="D35" s="154" t="s">
        <v>152</v>
      </c>
      <c r="E35" s="153" t="s">
        <v>104</v>
      </c>
      <c r="F35" s="153" t="s">
        <v>106</v>
      </c>
      <c r="G35" s="153">
        <f>ตารางคะแนนV3!G39</f>
        <v>32</v>
      </c>
      <c r="H35" s="155">
        <f>ตารางคะแนนV3!J39</f>
        <v>30645</v>
      </c>
      <c r="I35" s="155">
        <v>6</v>
      </c>
      <c r="J35" s="156" t="s">
        <v>314</v>
      </c>
      <c r="K35" s="157">
        <v>61585368.00999999</v>
      </c>
      <c r="L35" s="158">
        <v>9796552.7799999993</v>
      </c>
      <c r="M35" s="158">
        <v>4192167.6</v>
      </c>
      <c r="N35" s="158">
        <v>4498499.8600000003</v>
      </c>
      <c r="O35" s="159">
        <f t="shared" si="6"/>
        <v>81016206.027249634</v>
      </c>
      <c r="P35" s="159">
        <f t="shared" si="7"/>
        <v>12340516.612187507</v>
      </c>
      <c r="Q35" s="159">
        <f t="shared" si="8"/>
        <v>4541342.0558483023</v>
      </c>
      <c r="R35" s="159">
        <f t="shared" si="9"/>
        <v>3999740.2192916656</v>
      </c>
      <c r="S35" s="160">
        <f t="shared" si="19"/>
        <v>-19430838.017249644</v>
      </c>
      <c r="T35" s="160">
        <f t="shared" si="20"/>
        <v>-2543963.8321875073</v>
      </c>
      <c r="U35" s="160">
        <f t="shared" si="21"/>
        <v>-349174.45584830223</v>
      </c>
      <c r="V35" s="160">
        <f t="shared" si="22"/>
        <v>498759.64070833474</v>
      </c>
      <c r="W35" s="140">
        <f t="shared" si="23"/>
        <v>0.5</v>
      </c>
      <c r="X35" s="140">
        <f t="shared" si="24"/>
        <v>0.5</v>
      </c>
      <c r="Y35" s="140">
        <f t="shared" si="25"/>
        <v>0.5</v>
      </c>
      <c r="Z35" s="140">
        <f t="shared" si="26"/>
        <v>0</v>
      </c>
      <c r="AA35" s="650">
        <v>110691487.11999997</v>
      </c>
      <c r="AB35" s="652">
        <v>32975704.800000004</v>
      </c>
      <c r="AC35" s="666">
        <f t="shared" si="13"/>
        <v>14488484.560000002</v>
      </c>
      <c r="AD35" s="667">
        <v>9245331.6799999997</v>
      </c>
      <c r="AE35" s="650">
        <f t="shared" si="14"/>
        <v>6885082.6299999803</v>
      </c>
      <c r="AF35" s="655" t="s">
        <v>433</v>
      </c>
      <c r="AG35" s="444">
        <f>K35/$AA35</f>
        <v>0.55636950602385227</v>
      </c>
      <c r="AH35" s="444">
        <f>L35/$AA35</f>
        <v>8.850321768086479E-2</v>
      </c>
      <c r="AI35" s="444">
        <f>M35/$AA35</f>
        <v>3.7872538431571491E-2</v>
      </c>
      <c r="AJ35" s="444">
        <f>N35/$AA35</f>
        <v>4.0639980336728186E-2</v>
      </c>
      <c r="AK35" s="653">
        <f t="shared" si="15"/>
        <v>0.13089068488431385</v>
      </c>
      <c r="AL35" s="653">
        <f t="shared" si="16"/>
        <v>8.352342100144694E-2</v>
      </c>
      <c r="AM35" s="653">
        <f t="shared" si="17"/>
        <v>6.2200651641222453E-2</v>
      </c>
      <c r="AN35" s="665">
        <f t="shared" si="18"/>
        <v>1</v>
      </c>
      <c r="AO35" s="159">
        <v>66285986.749567889</v>
      </c>
      <c r="AP35" s="159">
        <v>10096786.319062505</v>
      </c>
      <c r="AQ35" s="159">
        <v>3715643.5002395199</v>
      </c>
      <c r="AR35" s="159">
        <v>3272514.7248749989</v>
      </c>
      <c r="AS35" s="674"/>
      <c r="AT35" s="162"/>
      <c r="AU35" s="654"/>
    </row>
    <row r="36" spans="1:47" x14ac:dyDescent="0.4">
      <c r="A36" s="153">
        <v>8</v>
      </c>
      <c r="B36" s="154" t="s">
        <v>114</v>
      </c>
      <c r="C36" s="153" t="s">
        <v>42</v>
      </c>
      <c r="D36" s="154" t="s">
        <v>153</v>
      </c>
      <c r="E36" s="153" t="s">
        <v>104</v>
      </c>
      <c r="F36" s="153" t="s">
        <v>106</v>
      </c>
      <c r="G36" s="153">
        <f>ตารางคะแนนV3!G40</f>
        <v>30</v>
      </c>
      <c r="H36" s="155">
        <f>ตารางคะแนนV3!J40</f>
        <v>19546</v>
      </c>
      <c r="I36" s="155">
        <v>5</v>
      </c>
      <c r="J36" s="156" t="s">
        <v>316</v>
      </c>
      <c r="K36" s="157">
        <v>51339307.369999997</v>
      </c>
      <c r="L36" s="158">
        <v>6796812.21</v>
      </c>
      <c r="M36" s="158">
        <v>5930761.7000000002</v>
      </c>
      <c r="N36" s="158">
        <v>3015191.16</v>
      </c>
      <c r="O36" s="159">
        <f t="shared" si="6"/>
        <v>59144261.333568566</v>
      </c>
      <c r="P36" s="159">
        <f t="shared" si="7"/>
        <v>7325310.0444302065</v>
      </c>
      <c r="Q36" s="159">
        <f t="shared" si="8"/>
        <v>2674800.4500578265</v>
      </c>
      <c r="R36" s="159">
        <f t="shared" si="9"/>
        <v>2586043.3944843281</v>
      </c>
      <c r="S36" s="160">
        <f t="shared" si="19"/>
        <v>-7804953.9635685682</v>
      </c>
      <c r="T36" s="160">
        <f t="shared" si="20"/>
        <v>-528497.83443020657</v>
      </c>
      <c r="U36" s="160">
        <f t="shared" si="21"/>
        <v>3255961.2499421737</v>
      </c>
      <c r="V36" s="160">
        <f t="shared" si="22"/>
        <v>429147.76551567204</v>
      </c>
      <c r="W36" s="140">
        <f t="shared" si="23"/>
        <v>0.5</v>
      </c>
      <c r="X36" s="140">
        <f t="shared" si="24"/>
        <v>0.5</v>
      </c>
      <c r="Y36" s="140">
        <f t="shared" si="25"/>
        <v>0</v>
      </c>
      <c r="Z36" s="140">
        <f t="shared" si="26"/>
        <v>0</v>
      </c>
      <c r="AA36" s="650">
        <v>95651855.559999987</v>
      </c>
      <c r="AB36" s="652">
        <v>29952239.620000008</v>
      </c>
      <c r="AC36" s="666">
        <f t="shared" si="13"/>
        <v>14209474.550000008</v>
      </c>
      <c r="AD36" s="667">
        <v>8915680.25</v>
      </c>
      <c r="AE36" s="650">
        <f t="shared" si="14"/>
        <v>5444628.3199999817</v>
      </c>
      <c r="AF36" s="655" t="s">
        <v>434</v>
      </c>
      <c r="AG36" s="444">
        <f>K36/$AA36</f>
        <v>0.53673090887187391</v>
      </c>
      <c r="AH36" s="444">
        <f>L36/$AA36</f>
        <v>7.1057818692670652E-2</v>
      </c>
      <c r="AI36" s="444">
        <f>M36/$AA36</f>
        <v>6.2003624135443809E-2</v>
      </c>
      <c r="AJ36" s="444">
        <f>N36/$AA36</f>
        <v>3.1522557950887292E-2</v>
      </c>
      <c r="AK36" s="653">
        <f t="shared" si="15"/>
        <v>0.14855409199131286</v>
      </c>
      <c r="AL36" s="653">
        <f t="shared" si="16"/>
        <v>9.3209694655713396E-2</v>
      </c>
      <c r="AM36" s="653">
        <f t="shared" si="17"/>
        <v>5.6921303702098115E-2</v>
      </c>
      <c r="AN36" s="665">
        <f t="shared" si="18"/>
        <v>1</v>
      </c>
      <c r="AO36" s="159">
        <v>48390759.272919737</v>
      </c>
      <c r="AP36" s="159">
        <v>5993435.4908974413</v>
      </c>
      <c r="AQ36" s="159">
        <v>2188473.0955018578</v>
      </c>
      <c r="AR36" s="159">
        <v>2115853.6863962687</v>
      </c>
      <c r="AS36" s="674"/>
      <c r="AT36" s="162"/>
      <c r="AU36" s="654"/>
    </row>
    <row r="37" spans="1:47" x14ac:dyDescent="0.4">
      <c r="A37" s="153">
        <v>8</v>
      </c>
      <c r="B37" s="154" t="s">
        <v>115</v>
      </c>
      <c r="C37" s="153" t="s">
        <v>43</v>
      </c>
      <c r="D37" s="154" t="s">
        <v>154</v>
      </c>
      <c r="E37" s="153" t="s">
        <v>102</v>
      </c>
      <c r="F37" s="153" t="s">
        <v>103</v>
      </c>
      <c r="G37" s="153">
        <f>ตารางคะแนนV3!G41</f>
        <v>907</v>
      </c>
      <c r="H37" s="155">
        <f>ตารางคะแนนV3!J41</f>
        <v>143786</v>
      </c>
      <c r="I37" s="155">
        <v>19</v>
      </c>
      <c r="J37" s="156" t="s">
        <v>312</v>
      </c>
      <c r="K37" s="157">
        <v>1104149881.7600002</v>
      </c>
      <c r="L37" s="158">
        <v>609376072.96000004</v>
      </c>
      <c r="M37" s="158">
        <v>24886323.359999999</v>
      </c>
      <c r="N37" s="158">
        <v>429906404.45000005</v>
      </c>
      <c r="O37" s="159">
        <f t="shared" si="6"/>
        <v>1227609674.3449707</v>
      </c>
      <c r="P37" s="159">
        <f t="shared" si="7"/>
        <v>622846741.10228062</v>
      </c>
      <c r="Q37" s="159">
        <f t="shared" si="8"/>
        <v>56311908.463684224</v>
      </c>
      <c r="R37" s="159">
        <f t="shared" si="9"/>
        <v>323679185.61514622</v>
      </c>
      <c r="S37" s="160">
        <f t="shared" si="19"/>
        <v>-123459792.58497047</v>
      </c>
      <c r="T37" s="160">
        <f t="shared" si="20"/>
        <v>-13470668.142280579</v>
      </c>
      <c r="U37" s="160">
        <f t="shared" si="21"/>
        <v>-31425585.103684224</v>
      </c>
      <c r="V37" s="160">
        <f t="shared" si="22"/>
        <v>106227218.83485383</v>
      </c>
      <c r="W37" s="140">
        <f t="shared" si="23"/>
        <v>0.5</v>
      </c>
      <c r="X37" s="140">
        <f t="shared" si="24"/>
        <v>0.5</v>
      </c>
      <c r="Y37" s="140">
        <f t="shared" si="25"/>
        <v>0.5</v>
      </c>
      <c r="Z37" s="140">
        <f t="shared" si="26"/>
        <v>0</v>
      </c>
      <c r="AA37" s="650">
        <v>2687078019.5000014</v>
      </c>
      <c r="AB37" s="652">
        <v>1452574220.52</v>
      </c>
      <c r="AC37" s="666">
        <f t="shared" si="13"/>
        <v>388405419.74999988</v>
      </c>
      <c r="AD37" s="667">
        <v>68132239</v>
      </c>
      <c r="AE37" s="650">
        <f t="shared" si="14"/>
        <v>62221678.220001221</v>
      </c>
      <c r="AF37" s="655" t="s">
        <v>115</v>
      </c>
      <c r="AG37" s="444">
        <f>K37/$AA37</f>
        <v>0.41091098723119884</v>
      </c>
      <c r="AH37" s="444">
        <f>L37/$AA37</f>
        <v>0.22678019340628963</v>
      </c>
      <c r="AI37" s="444">
        <f>M37/$AA37</f>
        <v>9.2614814975229953E-3</v>
      </c>
      <c r="AJ37" s="444">
        <f>N37/$AA37</f>
        <v>0.1599902947849631</v>
      </c>
      <c r="AK37" s="653">
        <f t="shared" si="15"/>
        <v>0.1445456428623805</v>
      </c>
      <c r="AL37" s="653">
        <f t="shared" si="16"/>
        <v>2.5355512011771702E-2</v>
      </c>
      <c r="AM37" s="653">
        <f t="shared" si="17"/>
        <v>2.3155888205873207E-2</v>
      </c>
      <c r="AN37" s="665">
        <f t="shared" si="18"/>
        <v>1</v>
      </c>
      <c r="AO37" s="159">
        <v>1004407915.3731577</v>
      </c>
      <c r="AP37" s="159">
        <v>509601879.08368421</v>
      </c>
      <c r="AQ37" s="159">
        <v>46073379.652105272</v>
      </c>
      <c r="AR37" s="159">
        <v>264828424.59421054</v>
      </c>
      <c r="AS37" s="674"/>
      <c r="AT37" s="162"/>
      <c r="AU37" s="654"/>
    </row>
    <row r="38" spans="1:47" x14ac:dyDescent="0.4">
      <c r="A38" s="153">
        <v>8</v>
      </c>
      <c r="B38" s="154" t="s">
        <v>115</v>
      </c>
      <c r="C38" s="153" t="s">
        <v>44</v>
      </c>
      <c r="D38" s="154" t="s">
        <v>155</v>
      </c>
      <c r="E38" s="153" t="s">
        <v>104</v>
      </c>
      <c r="F38" s="153" t="s">
        <v>106</v>
      </c>
      <c r="G38" s="153">
        <f>ตารางคะแนนV3!G42</f>
        <v>60</v>
      </c>
      <c r="H38" s="155">
        <f>ตารางคะแนนV3!J42</f>
        <v>35641</v>
      </c>
      <c r="I38" s="155">
        <v>6</v>
      </c>
      <c r="J38" s="156" t="s">
        <v>314</v>
      </c>
      <c r="K38" s="157">
        <v>74417119.87999998</v>
      </c>
      <c r="L38" s="158">
        <v>10128149.130000001</v>
      </c>
      <c r="M38" s="158">
        <v>3636006.5</v>
      </c>
      <c r="N38" s="158">
        <v>7212936.8799999999</v>
      </c>
      <c r="O38" s="159">
        <f t="shared" si="6"/>
        <v>81016206.027249634</v>
      </c>
      <c r="P38" s="159">
        <f t="shared" si="7"/>
        <v>12340516.612187507</v>
      </c>
      <c r="Q38" s="159">
        <f t="shared" si="8"/>
        <v>4541342.0558483023</v>
      </c>
      <c r="R38" s="159">
        <f t="shared" si="9"/>
        <v>3999740.2192916656</v>
      </c>
      <c r="S38" s="160">
        <f t="shared" si="19"/>
        <v>-6599086.1472496539</v>
      </c>
      <c r="T38" s="160">
        <f t="shared" si="20"/>
        <v>-2212367.4821875058</v>
      </c>
      <c r="U38" s="160">
        <f t="shared" si="21"/>
        <v>-905335.55584830232</v>
      </c>
      <c r="V38" s="160">
        <f t="shared" si="22"/>
        <v>3213196.6607083343</v>
      </c>
      <c r="W38" s="140">
        <f t="shared" si="23"/>
        <v>0.5</v>
      </c>
      <c r="X38" s="140">
        <f t="shared" si="24"/>
        <v>0.5</v>
      </c>
      <c r="Y38" s="140">
        <f t="shared" si="25"/>
        <v>0.5</v>
      </c>
      <c r="Z38" s="140">
        <f t="shared" si="26"/>
        <v>0</v>
      </c>
      <c r="AA38" s="650">
        <v>128423460.72</v>
      </c>
      <c r="AB38" s="652">
        <v>42347396.359999992</v>
      </c>
      <c r="AC38" s="666">
        <f t="shared" si="13"/>
        <v>21370303.84999999</v>
      </c>
      <c r="AD38" s="667">
        <v>7308157.4699999988</v>
      </c>
      <c r="AE38" s="650">
        <f t="shared" si="14"/>
        <v>4350787.0100000277</v>
      </c>
      <c r="AF38" s="655" t="s">
        <v>435</v>
      </c>
      <c r="AG38" s="444">
        <f>K38/$AA38</f>
        <v>0.57946670696136016</v>
      </c>
      <c r="AH38" s="444">
        <f>L38/$AA38</f>
        <v>7.8865256186190724E-2</v>
      </c>
      <c r="AI38" s="444">
        <f>M38/$AA38</f>
        <v>2.8312634464255231E-2</v>
      </c>
      <c r="AJ38" s="444">
        <f>N38/$AA38</f>
        <v>5.6165258587185032E-2</v>
      </c>
      <c r="AK38" s="653">
        <f t="shared" si="15"/>
        <v>0.16640498340558962</v>
      </c>
      <c r="AL38" s="653">
        <f t="shared" si="16"/>
        <v>5.6906716491108116E-2</v>
      </c>
      <c r="AM38" s="653">
        <f t="shared" si="17"/>
        <v>3.3878443904311162E-2</v>
      </c>
      <c r="AN38" s="665">
        <f t="shared" si="18"/>
        <v>1</v>
      </c>
      <c r="AO38" s="159">
        <v>66285986.749567889</v>
      </c>
      <c r="AP38" s="159">
        <v>10096786.319062505</v>
      </c>
      <c r="AQ38" s="159">
        <v>3715643.5002395199</v>
      </c>
      <c r="AR38" s="159">
        <v>3272514.7248749989</v>
      </c>
      <c r="AS38" s="674"/>
      <c r="AT38" s="162"/>
      <c r="AU38" s="654"/>
    </row>
    <row r="39" spans="1:47" x14ac:dyDescent="0.4">
      <c r="A39" s="153">
        <v>8</v>
      </c>
      <c r="B39" s="154" t="s">
        <v>115</v>
      </c>
      <c r="C39" s="153" t="s">
        <v>45</v>
      </c>
      <c r="D39" s="154" t="s">
        <v>156</v>
      </c>
      <c r="E39" s="153" t="s">
        <v>104</v>
      </c>
      <c r="F39" s="153" t="s">
        <v>106</v>
      </c>
      <c r="G39" s="153">
        <f>ตารางคะแนนV3!G43</f>
        <v>39</v>
      </c>
      <c r="H39" s="155">
        <f>ตารางคะแนนV3!J43</f>
        <v>23666</v>
      </c>
      <c r="I39" s="155">
        <v>5</v>
      </c>
      <c r="J39" s="156" t="s">
        <v>316</v>
      </c>
      <c r="K39" s="157">
        <v>58636622.600000009</v>
      </c>
      <c r="L39" s="158">
        <v>6038599.21</v>
      </c>
      <c r="M39" s="158">
        <v>3753740.5</v>
      </c>
      <c r="N39" s="158">
        <v>4197154.5</v>
      </c>
      <c r="O39" s="159">
        <f t="shared" si="6"/>
        <v>59144261.333568566</v>
      </c>
      <c r="P39" s="159">
        <f t="shared" si="7"/>
        <v>7325310.0444302065</v>
      </c>
      <c r="Q39" s="159">
        <f t="shared" si="8"/>
        <v>2674800.4500578265</v>
      </c>
      <c r="R39" s="159">
        <f t="shared" si="9"/>
        <v>2586043.3944843281</v>
      </c>
      <c r="S39" s="160">
        <f t="shared" si="19"/>
        <v>-507638.73356855661</v>
      </c>
      <c r="T39" s="160">
        <f t="shared" si="20"/>
        <v>-1286710.8344302066</v>
      </c>
      <c r="U39" s="160">
        <f t="shared" si="21"/>
        <v>1078940.0499421735</v>
      </c>
      <c r="V39" s="160">
        <f t="shared" si="22"/>
        <v>1611111.1055156719</v>
      </c>
      <c r="W39" s="140">
        <f t="shared" si="23"/>
        <v>0.5</v>
      </c>
      <c r="X39" s="140">
        <f t="shared" si="24"/>
        <v>0.5</v>
      </c>
      <c r="Y39" s="140">
        <f t="shared" si="25"/>
        <v>0</v>
      </c>
      <c r="Z39" s="140">
        <f t="shared" si="26"/>
        <v>0</v>
      </c>
      <c r="AA39" s="650">
        <v>92709762.690000027</v>
      </c>
      <c r="AB39" s="652">
        <v>26838686.59</v>
      </c>
      <c r="AC39" s="666">
        <f t="shared" si="13"/>
        <v>12849192.379999999</v>
      </c>
      <c r="AD39" s="667">
        <v>5440782.4900000002</v>
      </c>
      <c r="AE39" s="650">
        <f t="shared" si="14"/>
        <v>1793671.0100000184</v>
      </c>
      <c r="AF39" s="655" t="s">
        <v>436</v>
      </c>
      <c r="AG39" s="444">
        <f>K39/$AA39</f>
        <v>0.63247516656975267</v>
      </c>
      <c r="AH39" s="444">
        <f>L39/$AA39</f>
        <v>6.5134447924235089E-2</v>
      </c>
      <c r="AI39" s="444">
        <f>M39/$AA39</f>
        <v>4.048916091557303E-2</v>
      </c>
      <c r="AJ39" s="444">
        <f>N39/$AA39</f>
        <v>4.5271979759395051E-2</v>
      </c>
      <c r="AK39" s="653">
        <f t="shared" si="15"/>
        <v>0.13859589332533104</v>
      </c>
      <c r="AL39" s="653">
        <f t="shared" si="16"/>
        <v>5.8686187216255924E-2</v>
      </c>
      <c r="AM39" s="653">
        <f t="shared" si="17"/>
        <v>1.9347164289457184E-2</v>
      </c>
      <c r="AN39" s="665">
        <f t="shared" si="18"/>
        <v>0.99999999999999989</v>
      </c>
      <c r="AO39" s="159">
        <v>48390759.272919737</v>
      </c>
      <c r="AP39" s="159">
        <v>5993435.4908974413</v>
      </c>
      <c r="AQ39" s="159">
        <v>2188473.0955018578</v>
      </c>
      <c r="AR39" s="159">
        <v>2115853.6863962687</v>
      </c>
      <c r="AS39" s="674"/>
      <c r="AT39" s="162"/>
      <c r="AU39" s="654"/>
    </row>
    <row r="40" spans="1:47" x14ac:dyDescent="0.4">
      <c r="A40" s="153">
        <v>8</v>
      </c>
      <c r="B40" s="154" t="s">
        <v>115</v>
      </c>
      <c r="C40" s="153" t="s">
        <v>46</v>
      </c>
      <c r="D40" s="154" t="s">
        <v>157</v>
      </c>
      <c r="E40" s="153" t="s">
        <v>104</v>
      </c>
      <c r="F40" s="153" t="s">
        <v>105</v>
      </c>
      <c r="G40" s="153">
        <f>ตารางคะแนนV3!G44</f>
        <v>90</v>
      </c>
      <c r="H40" s="155">
        <f>ตารางคะแนนV3!J44</f>
        <v>53904</v>
      </c>
      <c r="I40" s="155">
        <v>10</v>
      </c>
      <c r="J40" s="156" t="s">
        <v>315</v>
      </c>
      <c r="K40" s="157">
        <v>122607197.53000003</v>
      </c>
      <c r="L40" s="158">
        <v>36500566.890000001</v>
      </c>
      <c r="M40" s="158">
        <v>7227180.25</v>
      </c>
      <c r="N40" s="158">
        <v>13169905.859999999</v>
      </c>
      <c r="O40" s="159">
        <f t="shared" si="6"/>
        <v>116985711.00788713</v>
      </c>
      <c r="P40" s="159">
        <f t="shared" si="7"/>
        <v>22684650.053923614</v>
      </c>
      <c r="Q40" s="159">
        <f t="shared" si="8"/>
        <v>7118846.1340104165</v>
      </c>
      <c r="R40" s="159">
        <f t="shared" si="9"/>
        <v>7175477.3498305064</v>
      </c>
      <c r="S40" s="160">
        <f t="shared" si="19"/>
        <v>5621486.522112906</v>
      </c>
      <c r="T40" s="160">
        <f t="shared" si="20"/>
        <v>13815916.836076386</v>
      </c>
      <c r="U40" s="160">
        <f t="shared" si="21"/>
        <v>108334.11598958354</v>
      </c>
      <c r="V40" s="160">
        <f t="shared" si="22"/>
        <v>5994428.510169493</v>
      </c>
      <c r="W40" s="140">
        <f t="shared" si="23"/>
        <v>0</v>
      </c>
      <c r="X40" s="140">
        <f t="shared" si="24"/>
        <v>0</v>
      </c>
      <c r="Y40" s="140">
        <f t="shared" si="25"/>
        <v>0</v>
      </c>
      <c r="Z40" s="140">
        <f t="shared" si="26"/>
        <v>0</v>
      </c>
      <c r="AA40" s="650">
        <v>253468719.1999999</v>
      </c>
      <c r="AB40" s="652">
        <v>100910886.99999999</v>
      </c>
      <c r="AC40" s="666">
        <f t="shared" si="13"/>
        <v>44013233.999999985</v>
      </c>
      <c r="AD40" s="667">
        <v>16877369.939999998</v>
      </c>
      <c r="AE40" s="650">
        <f t="shared" si="14"/>
        <v>13073264.729999885</v>
      </c>
      <c r="AF40" s="655" t="s">
        <v>437</v>
      </c>
      <c r="AG40" s="444">
        <f>K40/$AA40</f>
        <v>0.48371727255723662</v>
      </c>
      <c r="AH40" s="444">
        <f>L40/$AA40</f>
        <v>0.14400422665646237</v>
      </c>
      <c r="AI40" s="444">
        <f>M40/$AA40</f>
        <v>2.851310517846339E-2</v>
      </c>
      <c r="AJ40" s="444">
        <f>N40/$AA40</f>
        <v>5.1958702839415317E-2</v>
      </c>
      <c r="AK40" s="653">
        <f t="shared" si="15"/>
        <v>0.1736436517252106</v>
      </c>
      <c r="AL40" s="653">
        <f t="shared" si="16"/>
        <v>6.6585612588679566E-2</v>
      </c>
      <c r="AM40" s="653">
        <f t="shared" si="17"/>
        <v>5.1577428454532115E-2</v>
      </c>
      <c r="AN40" s="665">
        <f t="shared" si="18"/>
        <v>1</v>
      </c>
      <c r="AO40" s="159">
        <v>95715581.733725831</v>
      </c>
      <c r="AP40" s="159">
        <v>18560168.225937501</v>
      </c>
      <c r="AQ40" s="159">
        <v>5824510.4732812494</v>
      </c>
      <c r="AR40" s="159">
        <v>5870845.1044067778</v>
      </c>
      <c r="AS40" s="674"/>
      <c r="AT40" s="162"/>
      <c r="AU40" s="654"/>
    </row>
    <row r="41" spans="1:47" x14ac:dyDescent="0.4">
      <c r="A41" s="153">
        <v>8</v>
      </c>
      <c r="B41" s="154" t="s">
        <v>115</v>
      </c>
      <c r="C41" s="153" t="s">
        <v>47</v>
      </c>
      <c r="D41" s="154" t="s">
        <v>158</v>
      </c>
      <c r="E41" s="153" t="s">
        <v>104</v>
      </c>
      <c r="F41" s="153" t="s">
        <v>107</v>
      </c>
      <c r="G41" s="153">
        <f>ตารางคะแนนV3!G45</f>
        <v>120</v>
      </c>
      <c r="H41" s="155">
        <f>ตารางคะแนนV3!J45</f>
        <v>37937</v>
      </c>
      <c r="I41" s="155">
        <v>13</v>
      </c>
      <c r="J41" s="156" t="s">
        <v>318</v>
      </c>
      <c r="K41" s="157">
        <v>132775107.03999998</v>
      </c>
      <c r="L41" s="158">
        <v>24119363.280000001</v>
      </c>
      <c r="M41" s="158">
        <v>10565893.619999999</v>
      </c>
      <c r="N41" s="158">
        <v>11678253.91</v>
      </c>
      <c r="O41" s="159">
        <f t="shared" si="6"/>
        <v>173892078.62841263</v>
      </c>
      <c r="P41" s="159">
        <f t="shared" si="7"/>
        <v>39589416.724429429</v>
      </c>
      <c r="Q41" s="159">
        <f t="shared" si="8"/>
        <v>11487103.74182749</v>
      </c>
      <c r="R41" s="159">
        <f t="shared" si="9"/>
        <v>19143012.052539684</v>
      </c>
      <c r="S41" s="160">
        <f t="shared" si="19"/>
        <v>-41116971.588412657</v>
      </c>
      <c r="T41" s="160">
        <f t="shared" si="20"/>
        <v>-15470053.444429427</v>
      </c>
      <c r="U41" s="160">
        <f t="shared" si="21"/>
        <v>-921210.12182749063</v>
      </c>
      <c r="V41" s="160">
        <f t="shared" si="22"/>
        <v>-7464758.1425396837</v>
      </c>
      <c r="W41" s="140">
        <f t="shared" si="23"/>
        <v>0.5</v>
      </c>
      <c r="X41" s="140">
        <f t="shared" si="24"/>
        <v>0.5</v>
      </c>
      <c r="Y41" s="140">
        <f t="shared" si="25"/>
        <v>0.5</v>
      </c>
      <c r="Z41" s="140">
        <f t="shared" si="26"/>
        <v>0.5</v>
      </c>
      <c r="AA41" s="650">
        <v>229965135.86000007</v>
      </c>
      <c r="AB41" s="652">
        <v>79888579.769999981</v>
      </c>
      <c r="AC41" s="666">
        <f t="shared" si="13"/>
        <v>33525068.959999982</v>
      </c>
      <c r="AD41" s="667">
        <v>13278045.970000001</v>
      </c>
      <c r="AE41" s="650">
        <f t="shared" si="14"/>
        <v>4023403.0800001118</v>
      </c>
      <c r="AF41" s="655" t="s">
        <v>438</v>
      </c>
      <c r="AG41" s="444">
        <f>K41/$AA41</f>
        <v>0.57737059377918842</v>
      </c>
      <c r="AH41" s="444">
        <f>L41/$AA41</f>
        <v>0.10488269532597137</v>
      </c>
      <c r="AI41" s="444">
        <f>M41/$AA41</f>
        <v>4.5945632499842862E-2</v>
      </c>
      <c r="AJ41" s="444">
        <f>N41/$AA41</f>
        <v>5.0782714807298339E-2</v>
      </c>
      <c r="AK41" s="653">
        <f t="shared" si="15"/>
        <v>0.14578326768806218</v>
      </c>
      <c r="AL41" s="653">
        <f t="shared" si="16"/>
        <v>5.7739386974221651E-2</v>
      </c>
      <c r="AM41" s="653">
        <f t="shared" si="17"/>
        <v>1.7495708925415153E-2</v>
      </c>
      <c r="AN41" s="665">
        <f t="shared" si="18"/>
        <v>1</v>
      </c>
      <c r="AO41" s="159">
        <v>142275337.05961034</v>
      </c>
      <c r="AP41" s="159">
        <v>32391340.956351351</v>
      </c>
      <c r="AQ41" s="159">
        <v>9398539.4251315817</v>
      </c>
      <c r="AR41" s="159">
        <v>15662464.406623377</v>
      </c>
      <c r="AS41" s="674"/>
      <c r="AT41" s="162"/>
      <c r="AU41" s="654"/>
    </row>
    <row r="42" spans="1:47" x14ac:dyDescent="0.4">
      <c r="A42" s="153">
        <v>8</v>
      </c>
      <c r="B42" s="154" t="s">
        <v>115</v>
      </c>
      <c r="C42" s="153" t="s">
        <v>48</v>
      </c>
      <c r="D42" s="154" t="s">
        <v>159</v>
      </c>
      <c r="E42" s="153" t="s">
        <v>104</v>
      </c>
      <c r="F42" s="153" t="s">
        <v>106</v>
      </c>
      <c r="G42" s="153">
        <f>ตารางคะแนนV3!G46</f>
        <v>36</v>
      </c>
      <c r="H42" s="155">
        <f>ตารางคะแนนV3!J46</f>
        <v>37338</v>
      </c>
      <c r="I42" s="155">
        <v>6</v>
      </c>
      <c r="J42" s="156" t="s">
        <v>314</v>
      </c>
      <c r="K42" s="157">
        <v>75068009.180000007</v>
      </c>
      <c r="L42" s="158">
        <v>12238445.119999999</v>
      </c>
      <c r="M42" s="158">
        <v>4316598.38</v>
      </c>
      <c r="N42" s="158">
        <v>3856010.9099999997</v>
      </c>
      <c r="O42" s="159">
        <f t="shared" si="6"/>
        <v>81016206.027249634</v>
      </c>
      <c r="P42" s="159">
        <f t="shared" si="7"/>
        <v>12340516.612187507</v>
      </c>
      <c r="Q42" s="159">
        <f t="shared" si="8"/>
        <v>4541342.0558483023</v>
      </c>
      <c r="R42" s="159">
        <f t="shared" si="9"/>
        <v>3999740.2192916656</v>
      </c>
      <c r="S42" s="160">
        <f t="shared" si="19"/>
        <v>-5948196.8472496271</v>
      </c>
      <c r="T42" s="160">
        <f t="shared" si="20"/>
        <v>-102071.49218750745</v>
      </c>
      <c r="U42" s="160">
        <f t="shared" si="21"/>
        <v>-224743.67584830243</v>
      </c>
      <c r="V42" s="160">
        <f t="shared" si="22"/>
        <v>-143729.30929166591</v>
      </c>
      <c r="W42" s="140">
        <f t="shared" si="23"/>
        <v>0.5</v>
      </c>
      <c r="X42" s="140">
        <f t="shared" si="24"/>
        <v>0.5</v>
      </c>
      <c r="Y42" s="140">
        <f t="shared" si="25"/>
        <v>0.5</v>
      </c>
      <c r="Z42" s="140">
        <f t="shared" si="26"/>
        <v>0.5</v>
      </c>
      <c r="AA42" s="650">
        <v>129253689.42000002</v>
      </c>
      <c r="AB42" s="652">
        <v>41400928.43</v>
      </c>
      <c r="AC42" s="666">
        <f t="shared" si="13"/>
        <v>20989874.020000003</v>
      </c>
      <c r="AD42" s="667">
        <v>9822979.0899999999</v>
      </c>
      <c r="AE42" s="650">
        <f t="shared" si="14"/>
        <v>2961772.72000001</v>
      </c>
      <c r="AF42" s="655" t="s">
        <v>439</v>
      </c>
      <c r="AG42" s="444">
        <f>K42/$AA42</f>
        <v>0.58078039796660841</v>
      </c>
      <c r="AH42" s="444">
        <f>L42/$AA42</f>
        <v>9.4685460623349052E-2</v>
      </c>
      <c r="AI42" s="444">
        <f>M42/$AA42</f>
        <v>3.3396326243141441E-2</v>
      </c>
      <c r="AJ42" s="444">
        <f>N42/$AA42</f>
        <v>2.9832888541155574E-2</v>
      </c>
      <c r="AK42" s="653">
        <f t="shared" si="15"/>
        <v>0.1623928424340369</v>
      </c>
      <c r="AL42" s="653">
        <f t="shared" si="16"/>
        <v>7.5997668879539501E-2</v>
      </c>
      <c r="AM42" s="653">
        <f t="shared" si="17"/>
        <v>2.2914415312169197E-2</v>
      </c>
      <c r="AN42" s="665">
        <f t="shared" si="18"/>
        <v>1</v>
      </c>
      <c r="AO42" s="159">
        <v>66285986.749567889</v>
      </c>
      <c r="AP42" s="159">
        <v>10096786.319062505</v>
      </c>
      <c r="AQ42" s="159">
        <v>3715643.5002395199</v>
      </c>
      <c r="AR42" s="159">
        <v>3272514.7248749989</v>
      </c>
      <c r="AS42" s="674"/>
      <c r="AT42" s="162"/>
      <c r="AU42" s="654"/>
    </row>
    <row r="43" spans="1:47" x14ac:dyDescent="0.4">
      <c r="A43" s="153">
        <v>8</v>
      </c>
      <c r="B43" s="154" t="s">
        <v>115</v>
      </c>
      <c r="C43" s="153" t="s">
        <v>49</v>
      </c>
      <c r="D43" s="154" t="s">
        <v>160</v>
      </c>
      <c r="E43" s="153" t="s">
        <v>104</v>
      </c>
      <c r="F43" s="153" t="s">
        <v>108</v>
      </c>
      <c r="G43" s="153">
        <f>ตารางคะแนนV3!G47</f>
        <v>15</v>
      </c>
      <c r="H43" s="155">
        <f>ตารางคะแนนV3!J47</f>
        <v>10746</v>
      </c>
      <c r="I43" s="155">
        <v>2</v>
      </c>
      <c r="J43" s="156" t="s">
        <v>320</v>
      </c>
      <c r="K43" s="157">
        <v>39291090.250000007</v>
      </c>
      <c r="L43" s="158">
        <v>3291722.2</v>
      </c>
      <c r="M43" s="158">
        <v>1694688</v>
      </c>
      <c r="N43" s="158">
        <v>1379873.31</v>
      </c>
      <c r="O43" s="159">
        <f t="shared" si="6"/>
        <v>34398712.782839507</v>
      </c>
      <c r="P43" s="159">
        <f t="shared" si="7"/>
        <v>3765430.8203809517</v>
      </c>
      <c r="Q43" s="159">
        <f t="shared" si="8"/>
        <v>1565964.3188580247</v>
      </c>
      <c r="R43" s="159">
        <f t="shared" si="9"/>
        <v>1338992.6190123458</v>
      </c>
      <c r="S43" s="160">
        <f t="shared" si="19"/>
        <v>4892377.4671605006</v>
      </c>
      <c r="T43" s="160">
        <f t="shared" si="20"/>
        <v>-473708.62038095156</v>
      </c>
      <c r="U43" s="160">
        <f t="shared" si="21"/>
        <v>128723.68114197534</v>
      </c>
      <c r="V43" s="160">
        <f t="shared" si="22"/>
        <v>40880.690987654263</v>
      </c>
      <c r="W43" s="140">
        <f t="shared" si="23"/>
        <v>0</v>
      </c>
      <c r="X43" s="140">
        <f t="shared" si="24"/>
        <v>0.5</v>
      </c>
      <c r="Y43" s="140">
        <f t="shared" si="25"/>
        <v>0</v>
      </c>
      <c r="Z43" s="140">
        <f t="shared" si="26"/>
        <v>0</v>
      </c>
      <c r="AA43" s="650">
        <v>57305401.229999997</v>
      </c>
      <c r="AB43" s="652">
        <v>12574707.6</v>
      </c>
      <c r="AC43" s="666">
        <f t="shared" si="13"/>
        <v>6208424.089999998</v>
      </c>
      <c r="AD43" s="667">
        <v>4428568.6400000006</v>
      </c>
      <c r="AE43" s="650">
        <f t="shared" si="14"/>
        <v>1011034.7399999909</v>
      </c>
      <c r="AF43" s="655" t="s">
        <v>440</v>
      </c>
      <c r="AG43" s="444">
        <f>K43/$AA43</f>
        <v>0.68564375096689312</v>
      </c>
      <c r="AH43" s="444">
        <f>L43/$AA43</f>
        <v>5.7441744222126626E-2</v>
      </c>
      <c r="AI43" s="444">
        <f>M43/$AA43</f>
        <v>2.9572919194793327E-2</v>
      </c>
      <c r="AJ43" s="444">
        <f>N43/$AA43</f>
        <v>2.4079288869504004E-2</v>
      </c>
      <c r="AK43" s="653">
        <f t="shared" si="15"/>
        <v>0.10833924825134669</v>
      </c>
      <c r="AL43" s="653">
        <f t="shared" si="16"/>
        <v>7.7280126217519562E-2</v>
      </c>
      <c r="AM43" s="653">
        <f t="shared" si="17"/>
        <v>1.7642922277816692E-2</v>
      </c>
      <c r="AN43" s="665">
        <f t="shared" si="18"/>
        <v>1</v>
      </c>
      <c r="AO43" s="159">
        <v>28144401.367777776</v>
      </c>
      <c r="AP43" s="159">
        <v>3080807.0348571423</v>
      </c>
      <c r="AQ43" s="159">
        <v>1281243.5336111111</v>
      </c>
      <c r="AR43" s="159">
        <v>1095539.4155555556</v>
      </c>
      <c r="AS43" s="674"/>
      <c r="AT43" s="162"/>
      <c r="AU43" s="654"/>
    </row>
    <row r="44" spans="1:47" x14ac:dyDescent="0.4">
      <c r="A44" s="153">
        <v>8</v>
      </c>
      <c r="B44" s="154" t="s">
        <v>115</v>
      </c>
      <c r="C44" s="153" t="s">
        <v>50</v>
      </c>
      <c r="D44" s="154" t="s">
        <v>161</v>
      </c>
      <c r="E44" s="153" t="s">
        <v>109</v>
      </c>
      <c r="F44" s="153" t="s">
        <v>110</v>
      </c>
      <c r="G44" s="153">
        <f>ตารางคะแนนV3!G48</f>
        <v>264</v>
      </c>
      <c r="H44" s="155">
        <f>ตารางคะแนนV3!J48</f>
        <v>91702</v>
      </c>
      <c r="I44" s="155">
        <v>15</v>
      </c>
      <c r="J44" s="156" t="s">
        <v>317</v>
      </c>
      <c r="K44" s="157">
        <v>274088356.72999996</v>
      </c>
      <c r="L44" s="158">
        <v>85687124.370000005</v>
      </c>
      <c r="M44" s="158">
        <v>25294551.739999998</v>
      </c>
      <c r="N44" s="158">
        <v>45736158.899999999</v>
      </c>
      <c r="O44" s="159">
        <f t="shared" si="6"/>
        <v>293723029.03351432</v>
      </c>
      <c r="P44" s="159">
        <f t="shared" si="7"/>
        <v>73559973.919353992</v>
      </c>
      <c r="Q44" s="159">
        <f t="shared" si="8"/>
        <v>9968839.4122486785</v>
      </c>
      <c r="R44" s="159">
        <f t="shared" si="9"/>
        <v>47208608.822222203</v>
      </c>
      <c r="S44" s="160">
        <f t="shared" si="19"/>
        <v>-19634672.303514361</v>
      </c>
      <c r="T44" s="160">
        <f t="shared" si="20"/>
        <v>12127150.450646013</v>
      </c>
      <c r="U44" s="160">
        <f t="shared" si="21"/>
        <v>15325712.32775132</v>
      </c>
      <c r="V44" s="160">
        <f t="shared" si="22"/>
        <v>-1472449.9222222045</v>
      </c>
      <c r="W44" s="140">
        <f t="shared" si="23"/>
        <v>0.5</v>
      </c>
      <c r="X44" s="140">
        <f t="shared" si="24"/>
        <v>0</v>
      </c>
      <c r="Y44" s="140">
        <f t="shared" si="25"/>
        <v>0</v>
      </c>
      <c r="Z44" s="140">
        <f t="shared" si="26"/>
        <v>0.5</v>
      </c>
      <c r="AA44" s="650">
        <v>625292497.31999993</v>
      </c>
      <c r="AB44" s="652">
        <v>280560250.91999996</v>
      </c>
      <c r="AC44" s="666">
        <f t="shared" si="13"/>
        <v>123842415.90999994</v>
      </c>
      <c r="AD44" s="667">
        <v>55339277.509999998</v>
      </c>
      <c r="AE44" s="650">
        <f t="shared" si="14"/>
        <v>15304612.160000019</v>
      </c>
      <c r="AF44" s="655" t="s">
        <v>441</v>
      </c>
      <c r="AG44" s="444">
        <f>K44/$AA44</f>
        <v>0.43833623129134142</v>
      </c>
      <c r="AH44" s="444">
        <f>L44/$AA44</f>
        <v>0.13703526707461633</v>
      </c>
      <c r="AI44" s="444">
        <f>M44/$AA44</f>
        <v>4.0452351257071376E-2</v>
      </c>
      <c r="AJ44" s="444">
        <f>N44/$AA44</f>
        <v>7.3143623337917713E-2</v>
      </c>
      <c r="AK44" s="653">
        <f t="shared" si="15"/>
        <v>0.19805517648266663</v>
      </c>
      <c r="AL44" s="653">
        <f t="shared" si="16"/>
        <v>8.85014257282533E-2</v>
      </c>
      <c r="AM44" s="653">
        <f t="shared" si="17"/>
        <v>2.4475924828133232E-2</v>
      </c>
      <c r="AN44" s="665">
        <f t="shared" si="18"/>
        <v>0.99999999999999978</v>
      </c>
      <c r="AO44" s="159">
        <v>240318841.93651173</v>
      </c>
      <c r="AP44" s="159">
        <v>60185433.206744172</v>
      </c>
      <c r="AQ44" s="159">
        <v>8156323.1554761911</v>
      </c>
      <c r="AR44" s="159">
        <v>38625225.399999984</v>
      </c>
      <c r="AS44" s="674"/>
      <c r="AT44" s="162"/>
      <c r="AU44" s="654"/>
    </row>
    <row r="45" spans="1:47" x14ac:dyDescent="0.4">
      <c r="A45" s="153">
        <v>8</v>
      </c>
      <c r="B45" s="154" t="s">
        <v>115</v>
      </c>
      <c r="C45" s="153" t="s">
        <v>51</v>
      </c>
      <c r="D45" s="154" t="s">
        <v>162</v>
      </c>
      <c r="E45" s="153" t="s">
        <v>104</v>
      </c>
      <c r="F45" s="153" t="s">
        <v>106</v>
      </c>
      <c r="G45" s="153">
        <f>ตารางคะแนนV3!G49</f>
        <v>40</v>
      </c>
      <c r="H45" s="155">
        <f>ตารางคะแนนV3!J49</f>
        <v>30224</v>
      </c>
      <c r="I45" s="155">
        <v>6</v>
      </c>
      <c r="J45" s="156" t="s">
        <v>314</v>
      </c>
      <c r="K45" s="157">
        <v>73330567.899999976</v>
      </c>
      <c r="L45" s="158">
        <v>10860255.5</v>
      </c>
      <c r="M45" s="158">
        <v>5804089</v>
      </c>
      <c r="N45" s="158">
        <v>4956852.29</v>
      </c>
      <c r="O45" s="159">
        <f t="shared" si="6"/>
        <v>81016206.027249634</v>
      </c>
      <c r="P45" s="159">
        <f t="shared" si="7"/>
        <v>12340516.612187507</v>
      </c>
      <c r="Q45" s="159">
        <f t="shared" si="8"/>
        <v>4541342.0558483023</v>
      </c>
      <c r="R45" s="159">
        <f t="shared" si="9"/>
        <v>3999740.2192916656</v>
      </c>
      <c r="S45" s="160">
        <f t="shared" si="19"/>
        <v>-7685638.1272496581</v>
      </c>
      <c r="T45" s="160">
        <f t="shared" si="20"/>
        <v>-1480261.1121875066</v>
      </c>
      <c r="U45" s="160">
        <f t="shared" si="21"/>
        <v>1262746.9441516977</v>
      </c>
      <c r="V45" s="160">
        <f t="shared" si="22"/>
        <v>957112.07070833445</v>
      </c>
      <c r="W45" s="140">
        <f t="shared" si="23"/>
        <v>0.5</v>
      </c>
      <c r="X45" s="140">
        <f t="shared" si="24"/>
        <v>0.5</v>
      </c>
      <c r="Y45" s="140">
        <f t="shared" si="25"/>
        <v>0</v>
      </c>
      <c r="Z45" s="140">
        <f t="shared" si="26"/>
        <v>0</v>
      </c>
      <c r="AA45" s="650">
        <v>132002100.21000001</v>
      </c>
      <c r="AB45" s="652">
        <v>41989669.100000001</v>
      </c>
      <c r="AC45" s="666">
        <f t="shared" si="13"/>
        <v>20368472.310000002</v>
      </c>
      <c r="AD45" s="667">
        <v>11687551.340000004</v>
      </c>
      <c r="AE45" s="650">
        <f t="shared" si="14"/>
        <v>4994311.8700000271</v>
      </c>
      <c r="AF45" s="655" t="s">
        <v>442</v>
      </c>
      <c r="AG45" s="444">
        <f>K45/$AA45</f>
        <v>0.5555257665093174</v>
      </c>
      <c r="AH45" s="444">
        <f>L45/$AA45</f>
        <v>8.2273353853632589E-2</v>
      </c>
      <c r="AI45" s="444">
        <f>M45/$AA45</f>
        <v>4.3969671624666341E-2</v>
      </c>
      <c r="AJ45" s="444">
        <f>N45/$AA45</f>
        <v>3.7551313820872727E-2</v>
      </c>
      <c r="AK45" s="653">
        <f t="shared" si="15"/>
        <v>0.15430415332480416</v>
      </c>
      <c r="AL45" s="653">
        <f t="shared" si="16"/>
        <v>8.85406468640004E-2</v>
      </c>
      <c r="AM45" s="653">
        <f t="shared" si="17"/>
        <v>3.7835094002706453E-2</v>
      </c>
      <c r="AN45" s="665">
        <f t="shared" si="18"/>
        <v>1</v>
      </c>
      <c r="AO45" s="159">
        <v>66285986.749567889</v>
      </c>
      <c r="AP45" s="159">
        <v>10096786.319062505</v>
      </c>
      <c r="AQ45" s="159">
        <v>3715643.5002395199</v>
      </c>
      <c r="AR45" s="159">
        <v>3272514.7248749989</v>
      </c>
      <c r="AS45" s="674"/>
      <c r="AT45" s="162"/>
      <c r="AU45" s="654"/>
    </row>
    <row r="46" spans="1:47" x14ac:dyDescent="0.4">
      <c r="A46" s="153">
        <v>8</v>
      </c>
      <c r="B46" s="154" t="s">
        <v>115</v>
      </c>
      <c r="C46" s="153" t="s">
        <v>52</v>
      </c>
      <c r="D46" s="154" t="s">
        <v>397</v>
      </c>
      <c r="E46" s="153" t="s">
        <v>104</v>
      </c>
      <c r="F46" s="153" t="s">
        <v>105</v>
      </c>
      <c r="G46" s="153">
        <f>ตารางคะแนนV3!G50</f>
        <v>82</v>
      </c>
      <c r="H46" s="155">
        <f>ตารางคะแนนV3!J50</f>
        <v>52045</v>
      </c>
      <c r="I46" s="155">
        <v>10</v>
      </c>
      <c r="J46" s="156" t="s">
        <v>315</v>
      </c>
      <c r="K46" s="157">
        <v>111035850.40000001</v>
      </c>
      <c r="L46" s="158">
        <v>21941224.109999999</v>
      </c>
      <c r="M46" s="158">
        <v>7312952</v>
      </c>
      <c r="N46" s="158">
        <v>11541694.369999999</v>
      </c>
      <c r="O46" s="159">
        <f t="shared" si="6"/>
        <v>116985711.00788713</v>
      </c>
      <c r="P46" s="159">
        <f t="shared" si="7"/>
        <v>22684650.053923614</v>
      </c>
      <c r="Q46" s="159">
        <f t="shared" si="8"/>
        <v>7118846.1340104165</v>
      </c>
      <c r="R46" s="159">
        <f t="shared" si="9"/>
        <v>7175477.3498305064</v>
      </c>
      <c r="S46" s="160">
        <f t="shared" si="19"/>
        <v>-5949860.6078871191</v>
      </c>
      <c r="T46" s="160">
        <f t="shared" si="20"/>
        <v>-743425.94392361492</v>
      </c>
      <c r="U46" s="160">
        <f t="shared" si="21"/>
        <v>194105.86598958354</v>
      </c>
      <c r="V46" s="160">
        <f t="shared" si="22"/>
        <v>4366217.0201694928</v>
      </c>
      <c r="W46" s="140">
        <f t="shared" si="23"/>
        <v>0.5</v>
      </c>
      <c r="X46" s="140">
        <f t="shared" si="24"/>
        <v>0.5</v>
      </c>
      <c r="Y46" s="140">
        <f t="shared" si="25"/>
        <v>0</v>
      </c>
      <c r="Z46" s="140">
        <f t="shared" si="26"/>
        <v>0</v>
      </c>
      <c r="AA46" s="650">
        <v>218765164.78000003</v>
      </c>
      <c r="AB46" s="652">
        <v>85848921.849999994</v>
      </c>
      <c r="AC46" s="666">
        <f t="shared" si="13"/>
        <v>45053051.369999997</v>
      </c>
      <c r="AD46" s="667">
        <v>16317110.02</v>
      </c>
      <c r="AE46" s="650">
        <f t="shared" si="14"/>
        <v>5563282.5100000314</v>
      </c>
      <c r="AF46" s="655" t="s">
        <v>443</v>
      </c>
      <c r="AG46" s="444">
        <f>K46/$AA46</f>
        <v>0.50755727271141449</v>
      </c>
      <c r="AH46" s="444">
        <f>L46/$AA46</f>
        <v>0.10029578581244902</v>
      </c>
      <c r="AI46" s="444">
        <f>M46/$AA46</f>
        <v>3.342832030572248E-2</v>
      </c>
      <c r="AJ46" s="444">
        <f>N46/$AA46</f>
        <v>5.2758373946815706E-2</v>
      </c>
      <c r="AK46" s="653">
        <f t="shared" si="15"/>
        <v>0.20594252935702695</v>
      </c>
      <c r="AL46" s="653">
        <f t="shared" si="16"/>
        <v>7.458733220350329E-2</v>
      </c>
      <c r="AM46" s="653">
        <f t="shared" si="17"/>
        <v>2.5430385663068045E-2</v>
      </c>
      <c r="AN46" s="665">
        <f t="shared" si="18"/>
        <v>1</v>
      </c>
      <c r="AO46" s="159">
        <v>95715581.733725831</v>
      </c>
      <c r="AP46" s="159">
        <v>18560168.225937501</v>
      </c>
      <c r="AQ46" s="159">
        <v>5824510.4732812494</v>
      </c>
      <c r="AR46" s="159">
        <v>5870845.1044067778</v>
      </c>
      <c r="AS46" s="674"/>
      <c r="AT46" s="162"/>
      <c r="AU46" s="654"/>
    </row>
    <row r="47" spans="1:47" x14ac:dyDescent="0.4">
      <c r="A47" s="153">
        <v>8</v>
      </c>
      <c r="B47" s="154" t="s">
        <v>115</v>
      </c>
      <c r="C47" s="153" t="s">
        <v>53</v>
      </c>
      <c r="D47" s="154" t="s">
        <v>163</v>
      </c>
      <c r="E47" s="153" t="s">
        <v>104</v>
      </c>
      <c r="F47" s="153" t="s">
        <v>105</v>
      </c>
      <c r="G47" s="153">
        <f>ตารางคะแนนV3!G51</f>
        <v>90</v>
      </c>
      <c r="H47" s="155">
        <f>ตารางคะแนนV3!J51</f>
        <v>52329</v>
      </c>
      <c r="I47" s="155">
        <v>10</v>
      </c>
      <c r="J47" s="156" t="s">
        <v>315</v>
      </c>
      <c r="K47" s="157">
        <v>124263273.86999999</v>
      </c>
      <c r="L47" s="158">
        <v>22078570</v>
      </c>
      <c r="M47" s="158">
        <v>9620973.6999999993</v>
      </c>
      <c r="N47" s="158">
        <v>12328107.43</v>
      </c>
      <c r="O47" s="159">
        <f t="shared" si="6"/>
        <v>116985711.00788713</v>
      </c>
      <c r="P47" s="159">
        <f t="shared" si="7"/>
        <v>22684650.053923614</v>
      </c>
      <c r="Q47" s="159">
        <f t="shared" si="8"/>
        <v>7118846.1340104165</v>
      </c>
      <c r="R47" s="159">
        <f t="shared" si="9"/>
        <v>7175477.3498305064</v>
      </c>
      <c r="S47" s="160">
        <f t="shared" si="19"/>
        <v>7277562.8621128649</v>
      </c>
      <c r="T47" s="160">
        <f t="shared" si="20"/>
        <v>-606080.05392361432</v>
      </c>
      <c r="U47" s="160">
        <f t="shared" si="21"/>
        <v>2502127.5659895828</v>
      </c>
      <c r="V47" s="160">
        <f t="shared" si="22"/>
        <v>5152630.0801694933</v>
      </c>
      <c r="W47" s="140">
        <f t="shared" si="23"/>
        <v>0</v>
      </c>
      <c r="X47" s="140">
        <f t="shared" si="24"/>
        <v>0.5</v>
      </c>
      <c r="Y47" s="140">
        <f t="shared" si="25"/>
        <v>0</v>
      </c>
      <c r="Z47" s="140">
        <f t="shared" si="26"/>
        <v>0</v>
      </c>
      <c r="AA47" s="650">
        <v>216447741.86000004</v>
      </c>
      <c r="AB47" s="652">
        <v>76153196</v>
      </c>
      <c r="AC47" s="666">
        <f t="shared" si="13"/>
        <v>32125544.869999997</v>
      </c>
      <c r="AD47" s="667">
        <v>11007778.83</v>
      </c>
      <c r="AE47" s="650">
        <f t="shared" si="14"/>
        <v>5023493.1600000542</v>
      </c>
      <c r="AF47" s="655" t="s">
        <v>444</v>
      </c>
      <c r="AG47" s="444">
        <f>K47/$AA47</f>
        <v>0.57410288877198989</v>
      </c>
      <c r="AH47" s="444">
        <f>L47/$AA47</f>
        <v>0.10200415957344834</v>
      </c>
      <c r="AI47" s="444">
        <f>M47/$AA47</f>
        <v>4.4449406666588899E-2</v>
      </c>
      <c r="AJ47" s="444">
        <f>N47/$AA47</f>
        <v>5.6956507487954798E-2</v>
      </c>
      <c r="AK47" s="653">
        <f t="shared" si="15"/>
        <v>0.14842171414649838</v>
      </c>
      <c r="AL47" s="653">
        <f t="shared" si="16"/>
        <v>5.0856519617191988E-2</v>
      </c>
      <c r="AM47" s="653">
        <f t="shared" si="17"/>
        <v>2.3208803736327662E-2</v>
      </c>
      <c r="AN47" s="665">
        <f t="shared" si="18"/>
        <v>0.99999999999999989</v>
      </c>
      <c r="AO47" s="159">
        <v>95715581.733725831</v>
      </c>
      <c r="AP47" s="159">
        <v>18560168.225937501</v>
      </c>
      <c r="AQ47" s="159">
        <v>5824510.4732812494</v>
      </c>
      <c r="AR47" s="159">
        <v>5870845.1044067778</v>
      </c>
      <c r="AS47" s="674"/>
      <c r="AT47" s="162"/>
      <c r="AU47" s="654"/>
    </row>
    <row r="48" spans="1:47" x14ac:dyDescent="0.4">
      <c r="A48" s="153">
        <v>8</v>
      </c>
      <c r="B48" s="154" t="s">
        <v>115</v>
      </c>
      <c r="C48" s="153" t="s">
        <v>54</v>
      </c>
      <c r="D48" s="154" t="s">
        <v>164</v>
      </c>
      <c r="E48" s="153" t="s">
        <v>104</v>
      </c>
      <c r="F48" s="153" t="s">
        <v>106</v>
      </c>
      <c r="G48" s="153">
        <f>ตารางคะแนนV3!G52</f>
        <v>38</v>
      </c>
      <c r="H48" s="155">
        <f>ตารางคะแนนV3!J52</f>
        <v>26258</v>
      </c>
      <c r="I48" s="155">
        <v>5</v>
      </c>
      <c r="J48" s="156" t="s">
        <v>316</v>
      </c>
      <c r="K48" s="157">
        <v>69559276.480000019</v>
      </c>
      <c r="L48" s="158">
        <v>7725873.21</v>
      </c>
      <c r="M48" s="158">
        <v>4585905</v>
      </c>
      <c r="N48" s="158">
        <v>4119463.8600000003</v>
      </c>
      <c r="O48" s="159">
        <f t="shared" si="6"/>
        <v>59144261.333568566</v>
      </c>
      <c r="P48" s="159">
        <f t="shared" si="7"/>
        <v>7325310.0444302065</v>
      </c>
      <c r="Q48" s="159">
        <f t="shared" si="8"/>
        <v>2674800.4500578265</v>
      </c>
      <c r="R48" s="159">
        <f t="shared" si="9"/>
        <v>2586043.3944843281</v>
      </c>
      <c r="S48" s="160">
        <f t="shared" si="19"/>
        <v>10415015.146431454</v>
      </c>
      <c r="T48" s="160">
        <f t="shared" si="20"/>
        <v>400563.16556979343</v>
      </c>
      <c r="U48" s="160">
        <f t="shared" si="21"/>
        <v>1911104.5499421735</v>
      </c>
      <c r="V48" s="160">
        <f t="shared" si="22"/>
        <v>1533420.4655156722</v>
      </c>
      <c r="W48" s="140">
        <f t="shared" si="23"/>
        <v>0</v>
      </c>
      <c r="X48" s="140">
        <f t="shared" si="24"/>
        <v>0</v>
      </c>
      <c r="Y48" s="140">
        <f t="shared" si="25"/>
        <v>0</v>
      </c>
      <c r="Z48" s="140">
        <f t="shared" si="26"/>
        <v>0</v>
      </c>
      <c r="AA48" s="650">
        <v>110433508.93000001</v>
      </c>
      <c r="AB48" s="652">
        <v>31332115.939999998</v>
      </c>
      <c r="AC48" s="666">
        <f t="shared" si="13"/>
        <v>14900873.869999997</v>
      </c>
      <c r="AD48" s="667">
        <v>8698765.5100000035</v>
      </c>
      <c r="AE48" s="650">
        <f t="shared" si="14"/>
        <v>843350.99999998696</v>
      </c>
      <c r="AF48" s="655" t="s">
        <v>445</v>
      </c>
      <c r="AG48" s="444">
        <f>K48/$AA48</f>
        <v>0.62987472873012884</v>
      </c>
      <c r="AH48" s="444">
        <f>L48/$AA48</f>
        <v>6.9959501285947231E-2</v>
      </c>
      <c r="AI48" s="444">
        <f>M48/$AA48</f>
        <v>4.1526390354098476E-2</v>
      </c>
      <c r="AJ48" s="444">
        <f>N48/$AA48</f>
        <v>3.7302662026352768E-2</v>
      </c>
      <c r="AK48" s="653">
        <f t="shared" si="15"/>
        <v>0.13493072903664727</v>
      </c>
      <c r="AL48" s="653">
        <f t="shared" si="16"/>
        <v>7.8769257576645976E-2</v>
      </c>
      <c r="AM48" s="653">
        <f t="shared" si="17"/>
        <v>7.6367309901794215E-3</v>
      </c>
      <c r="AN48" s="665">
        <f t="shared" si="18"/>
        <v>1</v>
      </c>
      <c r="AO48" s="159">
        <v>48390759.272919737</v>
      </c>
      <c r="AP48" s="159">
        <v>5993435.4908974413</v>
      </c>
      <c r="AQ48" s="159">
        <v>2188473.0955018578</v>
      </c>
      <c r="AR48" s="159">
        <v>2115853.6863962687</v>
      </c>
      <c r="AS48" s="674"/>
      <c r="AT48" s="162"/>
      <c r="AU48" s="654"/>
    </row>
    <row r="49" spans="1:47" x14ac:dyDescent="0.4">
      <c r="A49" s="153">
        <v>8</v>
      </c>
      <c r="B49" s="154" t="s">
        <v>115</v>
      </c>
      <c r="C49" s="153" t="s">
        <v>55</v>
      </c>
      <c r="D49" s="154" t="s">
        <v>165</v>
      </c>
      <c r="E49" s="153" t="s">
        <v>104</v>
      </c>
      <c r="F49" s="153" t="s">
        <v>106</v>
      </c>
      <c r="G49" s="153">
        <f>ตารางคะแนนV3!G53</f>
        <v>35</v>
      </c>
      <c r="H49" s="155">
        <f>ตารางคะแนนV3!J53</f>
        <v>17701</v>
      </c>
      <c r="I49" s="155">
        <v>5</v>
      </c>
      <c r="J49" s="156" t="s">
        <v>316</v>
      </c>
      <c r="K49" s="157">
        <v>50788917.580000006</v>
      </c>
      <c r="L49" s="158">
        <v>4972261.42</v>
      </c>
      <c r="M49" s="158">
        <v>2589403.17</v>
      </c>
      <c r="N49" s="158">
        <v>2665289.44</v>
      </c>
      <c r="O49" s="159">
        <f t="shared" si="6"/>
        <v>59144261.333568566</v>
      </c>
      <c r="P49" s="159">
        <f t="shared" si="7"/>
        <v>7325310.0444302065</v>
      </c>
      <c r="Q49" s="159">
        <f t="shared" si="8"/>
        <v>2674800.4500578265</v>
      </c>
      <c r="R49" s="159">
        <f t="shared" si="9"/>
        <v>2586043.3944843281</v>
      </c>
      <c r="S49" s="160">
        <f t="shared" si="19"/>
        <v>-8355343.7535685599</v>
      </c>
      <c r="T49" s="160">
        <f t="shared" si="20"/>
        <v>-2353048.6244302066</v>
      </c>
      <c r="U49" s="160">
        <f t="shared" si="21"/>
        <v>-85397.280057826545</v>
      </c>
      <c r="V49" s="160">
        <f t="shared" si="22"/>
        <v>79246.045515671838</v>
      </c>
      <c r="W49" s="140">
        <f t="shared" si="23"/>
        <v>0.5</v>
      </c>
      <c r="X49" s="140">
        <f t="shared" si="24"/>
        <v>0.5</v>
      </c>
      <c r="Y49" s="140">
        <f t="shared" si="25"/>
        <v>0.5</v>
      </c>
      <c r="Z49" s="140">
        <f t="shared" si="26"/>
        <v>0</v>
      </c>
      <c r="AA49" s="650">
        <v>73818390.310000017</v>
      </c>
      <c r="AB49" s="652">
        <v>16760269.630000001</v>
      </c>
      <c r="AC49" s="666">
        <f t="shared" si="13"/>
        <v>6533315.6000000015</v>
      </c>
      <c r="AD49" s="667">
        <v>5782699.919999999</v>
      </c>
      <c r="AE49" s="650">
        <f t="shared" si="14"/>
        <v>486503.18000000995</v>
      </c>
      <c r="AF49" s="655" t="s">
        <v>446</v>
      </c>
      <c r="AG49" s="444">
        <f>K49/$AA49</f>
        <v>0.68802526533987207</v>
      </c>
      <c r="AH49" s="444">
        <f>L49/$AA49</f>
        <v>6.7358030961106152E-2</v>
      </c>
      <c r="AI49" s="444">
        <f>M49/$AA49</f>
        <v>3.5078022686837414E-2</v>
      </c>
      <c r="AJ49" s="444">
        <f>N49/$AA49</f>
        <v>3.6106035756227249E-2</v>
      </c>
      <c r="AK49" s="653">
        <f t="shared" si="15"/>
        <v>8.8505256922609257E-2</v>
      </c>
      <c r="AL49" s="653">
        <f t="shared" si="16"/>
        <v>7.8336846627453882E-2</v>
      </c>
      <c r="AM49" s="653">
        <f t="shared" si="17"/>
        <v>6.5905417058939094E-3</v>
      </c>
      <c r="AN49" s="665">
        <f t="shared" si="18"/>
        <v>1</v>
      </c>
      <c r="AO49" s="159">
        <v>48390759.272919737</v>
      </c>
      <c r="AP49" s="159">
        <v>5993435.4908974413</v>
      </c>
      <c r="AQ49" s="159">
        <v>2188473.0955018578</v>
      </c>
      <c r="AR49" s="159">
        <v>2115853.6863962687</v>
      </c>
      <c r="AS49" s="674"/>
      <c r="AT49" s="162"/>
      <c r="AU49" s="654"/>
    </row>
    <row r="50" spans="1:47" x14ac:dyDescent="0.4">
      <c r="A50" s="153">
        <v>8</v>
      </c>
      <c r="B50" s="154" t="s">
        <v>115</v>
      </c>
      <c r="C50" s="153" t="s">
        <v>56</v>
      </c>
      <c r="D50" s="154" t="s">
        <v>166</v>
      </c>
      <c r="E50" s="153" t="s">
        <v>104</v>
      </c>
      <c r="F50" s="153" t="s">
        <v>106</v>
      </c>
      <c r="G50" s="153">
        <f>ตารางคะแนนV3!G54</f>
        <v>42</v>
      </c>
      <c r="H50" s="155">
        <f>ตารางคะแนนV3!J54</f>
        <v>24605</v>
      </c>
      <c r="I50" s="155">
        <v>5</v>
      </c>
      <c r="J50" s="156" t="s">
        <v>316</v>
      </c>
      <c r="K50" s="157">
        <v>76169008.320000023</v>
      </c>
      <c r="L50" s="158">
        <v>11324067.710000001</v>
      </c>
      <c r="M50" s="158">
        <v>5440282.7000000002</v>
      </c>
      <c r="N50" s="158">
        <v>3659895.79</v>
      </c>
      <c r="O50" s="159">
        <f t="shared" si="6"/>
        <v>59144261.333568566</v>
      </c>
      <c r="P50" s="159">
        <f t="shared" si="7"/>
        <v>7325310.0444302065</v>
      </c>
      <c r="Q50" s="159">
        <f t="shared" si="8"/>
        <v>2674800.4500578265</v>
      </c>
      <c r="R50" s="159">
        <f t="shared" si="9"/>
        <v>2586043.3944843281</v>
      </c>
      <c r="S50" s="160">
        <f t="shared" si="19"/>
        <v>17024746.986431457</v>
      </c>
      <c r="T50" s="160">
        <f t="shared" si="20"/>
        <v>3998757.6655697944</v>
      </c>
      <c r="U50" s="160">
        <f t="shared" si="21"/>
        <v>2765482.2499421737</v>
      </c>
      <c r="V50" s="160">
        <f t="shared" si="22"/>
        <v>1073852.3955156719</v>
      </c>
      <c r="W50" s="140">
        <f t="shared" si="23"/>
        <v>0</v>
      </c>
      <c r="X50" s="140">
        <f t="shared" si="24"/>
        <v>0</v>
      </c>
      <c r="Y50" s="140">
        <f t="shared" si="25"/>
        <v>0</v>
      </c>
      <c r="Z50" s="140">
        <f t="shared" si="26"/>
        <v>0</v>
      </c>
      <c r="AA50" s="650">
        <v>129919774.23999999</v>
      </c>
      <c r="AB50" s="652">
        <v>43334915.890000008</v>
      </c>
      <c r="AC50" s="666">
        <f t="shared" si="13"/>
        <v>22910669.690000009</v>
      </c>
      <c r="AD50" s="667">
        <v>7861668.0800000001</v>
      </c>
      <c r="AE50" s="650">
        <f t="shared" si="14"/>
        <v>2554181.9499999601</v>
      </c>
      <c r="AF50" s="655" t="s">
        <v>447</v>
      </c>
      <c r="AG50" s="444">
        <f>K50/$AA50</f>
        <v>0.58627725275517706</v>
      </c>
      <c r="AH50" s="444">
        <f>L50/$AA50</f>
        <v>8.7162002676214018E-2</v>
      </c>
      <c r="AI50" s="444">
        <f>M50/$AA50</f>
        <v>4.1874169900805086E-2</v>
      </c>
      <c r="AJ50" s="444">
        <f>N50/$AA50</f>
        <v>2.8170429108344178E-2</v>
      </c>
      <c r="AK50" s="653">
        <f t="shared" si="15"/>
        <v>0.17634474677948</v>
      </c>
      <c r="AL50" s="653">
        <f t="shared" si="16"/>
        <v>6.0511712908900145E-2</v>
      </c>
      <c r="AM50" s="653">
        <f t="shared" si="17"/>
        <v>1.9659685871079451E-2</v>
      </c>
      <c r="AN50" s="665">
        <f t="shared" si="18"/>
        <v>0.99999999999999989</v>
      </c>
      <c r="AO50" s="159">
        <v>48390759.272919737</v>
      </c>
      <c r="AP50" s="159">
        <v>5993435.4908974413</v>
      </c>
      <c r="AQ50" s="159">
        <v>2188473.0955018578</v>
      </c>
      <c r="AR50" s="159">
        <v>2115853.6863962687</v>
      </c>
      <c r="AS50" s="674"/>
      <c r="AT50" s="162"/>
      <c r="AU50" s="654"/>
    </row>
    <row r="51" spans="1:47" x14ac:dyDescent="0.4">
      <c r="A51" s="153">
        <v>8</v>
      </c>
      <c r="B51" s="154" t="s">
        <v>115</v>
      </c>
      <c r="C51" s="153" t="s">
        <v>57</v>
      </c>
      <c r="D51" s="154" t="s">
        <v>167</v>
      </c>
      <c r="E51" s="153" t="s">
        <v>104</v>
      </c>
      <c r="F51" s="153" t="s">
        <v>106</v>
      </c>
      <c r="G51" s="153">
        <f>ตารางคะแนนV3!G55</f>
        <v>30</v>
      </c>
      <c r="H51" s="155">
        <f>ตารางคะแนนV3!J55</f>
        <v>32937</v>
      </c>
      <c r="I51" s="155">
        <v>6</v>
      </c>
      <c r="J51" s="156" t="s">
        <v>314</v>
      </c>
      <c r="K51" s="157">
        <v>66778076.029999994</v>
      </c>
      <c r="L51" s="158">
        <v>10490467.800000001</v>
      </c>
      <c r="M51" s="158">
        <v>4837684.25</v>
      </c>
      <c r="N51" s="158">
        <v>5753883.0500000007</v>
      </c>
      <c r="O51" s="159">
        <f t="shared" si="6"/>
        <v>81016206.027249634</v>
      </c>
      <c r="P51" s="159">
        <f t="shared" si="7"/>
        <v>12340516.612187507</v>
      </c>
      <c r="Q51" s="159">
        <f t="shared" si="8"/>
        <v>4541342.0558483023</v>
      </c>
      <c r="R51" s="159">
        <f t="shared" si="9"/>
        <v>3999740.2192916656</v>
      </c>
      <c r="S51" s="160">
        <f t="shared" si="19"/>
        <v>-14238129.997249641</v>
      </c>
      <c r="T51" s="160">
        <f t="shared" si="20"/>
        <v>-1850048.8121875059</v>
      </c>
      <c r="U51" s="160">
        <f t="shared" si="21"/>
        <v>296342.19415169768</v>
      </c>
      <c r="V51" s="160">
        <f t="shared" si="22"/>
        <v>1754142.8307083352</v>
      </c>
      <c r="W51" s="140">
        <f t="shared" si="23"/>
        <v>0.5</v>
      </c>
      <c r="X51" s="140">
        <f t="shared" si="24"/>
        <v>0.5</v>
      </c>
      <c r="Y51" s="140">
        <f t="shared" si="25"/>
        <v>0</v>
      </c>
      <c r="Z51" s="140">
        <f t="shared" si="26"/>
        <v>0</v>
      </c>
      <c r="AA51" s="650">
        <v>114450571.01000001</v>
      </c>
      <c r="AB51" s="652">
        <v>35713468.299999997</v>
      </c>
      <c r="AC51" s="666">
        <f t="shared" si="13"/>
        <v>14631433.199999996</v>
      </c>
      <c r="AD51" s="667">
        <v>9582096.2300000004</v>
      </c>
      <c r="AE51" s="650">
        <f t="shared" si="14"/>
        <v>2376930.4500000104</v>
      </c>
      <c r="AF51" s="655" t="s">
        <v>448</v>
      </c>
      <c r="AG51" s="444">
        <f>K51/$AA51</f>
        <v>0.58346651694874752</v>
      </c>
      <c r="AH51" s="444">
        <f>L51/$AA51</f>
        <v>9.1659374937355334E-2</v>
      </c>
      <c r="AI51" s="444">
        <f>M51/$AA51</f>
        <v>4.226876464930273E-2</v>
      </c>
      <c r="AJ51" s="444">
        <f>N51/$AA51</f>
        <v>5.0273956689104338E-2</v>
      </c>
      <c r="AK51" s="653">
        <f t="shared" si="15"/>
        <v>0.1278406308582033</v>
      </c>
      <c r="AL51" s="653">
        <f t="shared" si="16"/>
        <v>8.372257250829071E-2</v>
      </c>
      <c r="AM51" s="653">
        <f t="shared" si="17"/>
        <v>2.0768183408996086E-2</v>
      </c>
      <c r="AN51" s="665">
        <f t="shared" si="18"/>
        <v>1</v>
      </c>
      <c r="AO51" s="159">
        <v>66285986.749567889</v>
      </c>
      <c r="AP51" s="159">
        <v>10096786.319062505</v>
      </c>
      <c r="AQ51" s="159">
        <v>3715643.5002395199</v>
      </c>
      <c r="AR51" s="159">
        <v>3272514.7248749989</v>
      </c>
      <c r="AS51" s="674"/>
      <c r="AT51" s="162"/>
      <c r="AU51" s="654"/>
    </row>
    <row r="52" spans="1:47" x14ac:dyDescent="0.4">
      <c r="A52" s="153">
        <v>8</v>
      </c>
      <c r="B52" s="154" t="s">
        <v>115</v>
      </c>
      <c r="C52" s="153" t="s">
        <v>58</v>
      </c>
      <c r="D52" s="154" t="s">
        <v>168</v>
      </c>
      <c r="E52" s="153" t="s">
        <v>104</v>
      </c>
      <c r="F52" s="153" t="s">
        <v>106</v>
      </c>
      <c r="G52" s="153">
        <f>ตารางคะแนนV3!G56</f>
        <v>34</v>
      </c>
      <c r="H52" s="155">
        <f>ตารางคะแนนV3!J56</f>
        <v>27810</v>
      </c>
      <c r="I52" s="155">
        <v>5</v>
      </c>
      <c r="J52" s="156" t="s">
        <v>316</v>
      </c>
      <c r="K52" s="157">
        <v>62094277.63000001</v>
      </c>
      <c r="L52" s="158">
        <v>8420439.6799999997</v>
      </c>
      <c r="M52" s="158">
        <v>3605890.55</v>
      </c>
      <c r="N52" s="158">
        <v>3994117.83</v>
      </c>
      <c r="O52" s="159">
        <f t="shared" si="6"/>
        <v>59144261.333568566</v>
      </c>
      <c r="P52" s="159">
        <f t="shared" si="7"/>
        <v>7325310.0444302065</v>
      </c>
      <c r="Q52" s="159">
        <f t="shared" si="8"/>
        <v>2674800.4500578265</v>
      </c>
      <c r="R52" s="159">
        <f t="shared" si="9"/>
        <v>2586043.3944843281</v>
      </c>
      <c r="S52" s="160">
        <f t="shared" si="19"/>
        <v>2950016.2964314446</v>
      </c>
      <c r="T52" s="160">
        <f t="shared" si="20"/>
        <v>1095129.6355697932</v>
      </c>
      <c r="U52" s="160">
        <f t="shared" si="21"/>
        <v>931090.09994217334</v>
      </c>
      <c r="V52" s="160">
        <f t="shared" si="22"/>
        <v>1408074.435515672</v>
      </c>
      <c r="W52" s="140">
        <f t="shared" si="23"/>
        <v>0</v>
      </c>
      <c r="X52" s="140">
        <f t="shared" si="24"/>
        <v>0</v>
      </c>
      <c r="Y52" s="140">
        <f t="shared" si="25"/>
        <v>0</v>
      </c>
      <c r="Z52" s="140">
        <f t="shared" si="26"/>
        <v>0</v>
      </c>
      <c r="AA52" s="650">
        <v>109345297.37</v>
      </c>
      <c r="AB52" s="652">
        <v>30379798.439999998</v>
      </c>
      <c r="AC52" s="666">
        <f t="shared" si="13"/>
        <v>14359350.379999997</v>
      </c>
      <c r="AD52" s="667">
        <v>10015088.999999998</v>
      </c>
      <c r="AE52" s="650">
        <f t="shared" si="14"/>
        <v>6856132.3000000063</v>
      </c>
      <c r="AF52" s="655" t="s">
        <v>449</v>
      </c>
      <c r="AG52" s="444">
        <f>K52/$AA52</f>
        <v>0.56787332536018331</v>
      </c>
      <c r="AH52" s="444">
        <f>L52/$AA52</f>
        <v>7.700778984126877E-2</v>
      </c>
      <c r="AI52" s="444">
        <f>M52/$AA52</f>
        <v>3.2977097659705232E-2</v>
      </c>
      <c r="AJ52" s="444">
        <f>N52/$AA52</f>
        <v>3.6527568410050587E-2</v>
      </c>
      <c r="AK52" s="653">
        <f t="shared" si="15"/>
        <v>0.13132115166700925</v>
      </c>
      <c r="AL52" s="653">
        <f t="shared" si="16"/>
        <v>9.1591401193150346E-2</v>
      </c>
      <c r="AM52" s="653">
        <f t="shared" si="17"/>
        <v>6.2701665868632558E-2</v>
      </c>
      <c r="AN52" s="665">
        <f t="shared" si="18"/>
        <v>1</v>
      </c>
      <c r="AO52" s="159">
        <v>48390759.272919737</v>
      </c>
      <c r="AP52" s="159">
        <v>5993435.4908974413</v>
      </c>
      <c r="AQ52" s="159">
        <v>2188473.0955018578</v>
      </c>
      <c r="AR52" s="159">
        <v>2115853.6863962687</v>
      </c>
      <c r="AS52" s="674"/>
      <c r="AT52" s="162"/>
      <c r="AU52" s="654"/>
    </row>
    <row r="53" spans="1:47" x14ac:dyDescent="0.4">
      <c r="A53" s="153">
        <v>8</v>
      </c>
      <c r="B53" s="154" t="s">
        <v>115</v>
      </c>
      <c r="C53" s="153" t="s">
        <v>59</v>
      </c>
      <c r="D53" s="154" t="s">
        <v>310</v>
      </c>
      <c r="E53" s="153" t="s">
        <v>109</v>
      </c>
      <c r="F53" s="153" t="s">
        <v>111</v>
      </c>
      <c r="G53" s="153">
        <f>ตารางคะแนนV3!G57</f>
        <v>276</v>
      </c>
      <c r="H53" s="155">
        <f>ตารางคะแนนV3!J57</f>
        <v>112572</v>
      </c>
      <c r="I53" s="155">
        <v>16</v>
      </c>
      <c r="J53" s="156" t="s">
        <v>323</v>
      </c>
      <c r="K53" s="157">
        <v>302757852.27000004</v>
      </c>
      <c r="L53" s="158">
        <v>119771487.95</v>
      </c>
      <c r="M53" s="158">
        <v>16886157.460000001</v>
      </c>
      <c r="N53" s="158">
        <v>39130694.559999995</v>
      </c>
      <c r="O53" s="159">
        <f t="shared" si="6"/>
        <v>412356832.27488106</v>
      </c>
      <c r="P53" s="159">
        <f t="shared" si="7"/>
        <v>120799420.83873013</v>
      </c>
      <c r="Q53" s="159">
        <f t="shared" si="8"/>
        <v>15057290.535938699</v>
      </c>
      <c r="R53" s="159">
        <f t="shared" si="9"/>
        <v>62716320.005952373</v>
      </c>
      <c r="S53" s="160">
        <f t="shared" si="19"/>
        <v>-109598980.00488102</v>
      </c>
      <c r="T53" s="160">
        <f t="shared" si="20"/>
        <v>-1027932.8887301236</v>
      </c>
      <c r="U53" s="160">
        <f t="shared" si="21"/>
        <v>1828866.9240613021</v>
      </c>
      <c r="V53" s="160">
        <f t="shared" si="22"/>
        <v>-23585625.445952378</v>
      </c>
      <c r="W53" s="140">
        <f t="shared" si="23"/>
        <v>0.5</v>
      </c>
      <c r="X53" s="140">
        <f t="shared" si="24"/>
        <v>0.5</v>
      </c>
      <c r="Y53" s="140">
        <f t="shared" si="25"/>
        <v>0</v>
      </c>
      <c r="Z53" s="140">
        <f t="shared" si="26"/>
        <v>0.5</v>
      </c>
      <c r="AA53" s="650">
        <v>664953050.38</v>
      </c>
      <c r="AB53" s="652">
        <v>280716090.9000001</v>
      </c>
      <c r="AC53" s="666">
        <f t="shared" si="13"/>
        <v>104927750.9300001</v>
      </c>
      <c r="AD53" s="667">
        <v>75895686.599999994</v>
      </c>
      <c r="AE53" s="650">
        <f t="shared" si="14"/>
        <v>5583420.6099998653</v>
      </c>
      <c r="AF53" s="655" t="s">
        <v>450</v>
      </c>
      <c r="AG53" s="444">
        <f>K53/$AA53</f>
        <v>0.45530711092607717</v>
      </c>
      <c r="AH53" s="444">
        <f>L53/$AA53</f>
        <v>0.18012021733196701</v>
      </c>
      <c r="AI53" s="444">
        <f>M53/$AA53</f>
        <v>2.5394510861105286E-2</v>
      </c>
      <c r="AJ53" s="444">
        <f>N53/$AA53</f>
        <v>5.8847304388840713E-2</v>
      </c>
      <c r="AK53" s="653">
        <f t="shared" si="15"/>
        <v>0.15779723225577677</v>
      </c>
      <c r="AL53" s="653">
        <f t="shared" si="16"/>
        <v>0.11413691020234883</v>
      </c>
      <c r="AM53" s="653">
        <f t="shared" si="17"/>
        <v>8.3967140338842179E-3</v>
      </c>
      <c r="AN53" s="665">
        <f t="shared" si="18"/>
        <v>1</v>
      </c>
      <c r="AO53" s="159">
        <v>337382862.77035725</v>
      </c>
      <c r="AP53" s="159">
        <v>98835889.777142838</v>
      </c>
      <c r="AQ53" s="159">
        <v>12319601.347586209</v>
      </c>
      <c r="AR53" s="159">
        <v>51313352.732142851</v>
      </c>
      <c r="AS53" s="674"/>
      <c r="AT53" s="162"/>
      <c r="AU53" s="654"/>
    </row>
    <row r="54" spans="1:47" x14ac:dyDescent="0.4">
      <c r="A54" s="153">
        <v>8</v>
      </c>
      <c r="B54" s="154" t="s">
        <v>115</v>
      </c>
      <c r="C54" s="153" t="s">
        <v>60</v>
      </c>
      <c r="D54" s="154" t="s">
        <v>235</v>
      </c>
      <c r="E54" s="153" t="s">
        <v>104</v>
      </c>
      <c r="F54" s="153" t="s">
        <v>106</v>
      </c>
      <c r="G54" s="153">
        <f>ตารางคะแนนV3!G58</f>
        <v>40</v>
      </c>
      <c r="H54" s="155">
        <f>ตารางคะแนนV3!J58</f>
        <v>28357</v>
      </c>
      <c r="I54" s="155">
        <v>5</v>
      </c>
      <c r="J54" s="156" t="s">
        <v>316</v>
      </c>
      <c r="K54" s="157">
        <v>62126273.559999995</v>
      </c>
      <c r="L54" s="158">
        <v>8465806.9000000004</v>
      </c>
      <c r="M54" s="158">
        <v>3656825.5</v>
      </c>
      <c r="N54" s="158">
        <v>3881393.87</v>
      </c>
      <c r="O54" s="159">
        <f t="shared" si="6"/>
        <v>59144261.333568566</v>
      </c>
      <c r="P54" s="159">
        <f t="shared" si="7"/>
        <v>7325310.0444302065</v>
      </c>
      <c r="Q54" s="159">
        <f t="shared" si="8"/>
        <v>2674800.4500578265</v>
      </c>
      <c r="R54" s="159">
        <f t="shared" si="9"/>
        <v>2586043.3944843281</v>
      </c>
      <c r="S54" s="160">
        <f t="shared" si="19"/>
        <v>2982012.2264314294</v>
      </c>
      <c r="T54" s="160">
        <f t="shared" si="20"/>
        <v>1140496.8555697938</v>
      </c>
      <c r="U54" s="160">
        <f t="shared" si="21"/>
        <v>982025.04994217353</v>
      </c>
      <c r="V54" s="160">
        <f t="shared" si="22"/>
        <v>1295350.475515672</v>
      </c>
      <c r="W54" s="140">
        <f t="shared" si="23"/>
        <v>0</v>
      </c>
      <c r="X54" s="140">
        <f t="shared" si="24"/>
        <v>0</v>
      </c>
      <c r="Y54" s="140">
        <f t="shared" si="25"/>
        <v>0</v>
      </c>
      <c r="Z54" s="140">
        <f t="shared" si="26"/>
        <v>0</v>
      </c>
      <c r="AA54" s="650">
        <v>104483360.45999998</v>
      </c>
      <c r="AB54" s="652">
        <v>29264658.230000004</v>
      </c>
      <c r="AC54" s="666">
        <f t="shared" si="13"/>
        <v>13260631.960000005</v>
      </c>
      <c r="AD54" s="667">
        <v>10201940.589999998</v>
      </c>
      <c r="AE54" s="650">
        <f t="shared" si="14"/>
        <v>2890488.0799999814</v>
      </c>
      <c r="AF54" s="655" t="s">
        <v>451</v>
      </c>
      <c r="AG54" s="444">
        <f>K54/$AA54</f>
        <v>0.59460447373133818</v>
      </c>
      <c r="AH54" s="444">
        <f>L54/$AA54</f>
        <v>8.1025407899672386E-2</v>
      </c>
      <c r="AI54" s="444">
        <f>M54/$AA54</f>
        <v>3.4999118365837453E-2</v>
      </c>
      <c r="AJ54" s="444">
        <f>N54/$AA54</f>
        <v>3.7148440219683963E-2</v>
      </c>
      <c r="AK54" s="653">
        <f t="shared" si="15"/>
        <v>0.12691620849117555</v>
      </c>
      <c r="AL54" s="653">
        <f t="shared" si="16"/>
        <v>9.7641773245852589E-2</v>
      </c>
      <c r="AM54" s="653">
        <f t="shared" si="17"/>
        <v>2.7664578046439892E-2</v>
      </c>
      <c r="AN54" s="665">
        <f t="shared" si="18"/>
        <v>1</v>
      </c>
      <c r="AO54" s="159">
        <v>48390759.272919737</v>
      </c>
      <c r="AP54" s="159">
        <v>5993435.4908974413</v>
      </c>
      <c r="AQ54" s="159">
        <v>2188473.0955018578</v>
      </c>
      <c r="AR54" s="159">
        <v>2115853.6863962687</v>
      </c>
      <c r="AS54" s="674"/>
      <c r="AT54" s="162"/>
      <c r="AU54" s="654"/>
    </row>
    <row r="55" spans="1:47" x14ac:dyDescent="0.4">
      <c r="A55" s="153">
        <v>8</v>
      </c>
      <c r="B55" s="154" t="s">
        <v>116</v>
      </c>
      <c r="C55" s="153" t="s">
        <v>61</v>
      </c>
      <c r="D55" s="154" t="s">
        <v>169</v>
      </c>
      <c r="E55" s="153" t="s">
        <v>109</v>
      </c>
      <c r="F55" s="153" t="s">
        <v>111</v>
      </c>
      <c r="G55" s="153">
        <f>ตารางคะแนนV3!G59</f>
        <v>420</v>
      </c>
      <c r="H55" s="155">
        <f>ตารางคะแนนV3!J59</f>
        <v>111946</v>
      </c>
      <c r="I55" s="155">
        <v>17</v>
      </c>
      <c r="J55" s="156" t="s">
        <v>322</v>
      </c>
      <c r="K55" s="157">
        <v>621154261.76000011</v>
      </c>
      <c r="L55" s="158">
        <v>283768817.11000001</v>
      </c>
      <c r="M55" s="158">
        <v>9724318.0600000005</v>
      </c>
      <c r="N55" s="158">
        <v>159462775.92000002</v>
      </c>
      <c r="O55" s="159">
        <f t="shared" si="6"/>
        <v>663002843.30573332</v>
      </c>
      <c r="P55" s="159">
        <f t="shared" si="7"/>
        <v>228852875.83546671</v>
      </c>
      <c r="Q55" s="159">
        <f t="shared" si="8"/>
        <v>23002960.766296301</v>
      </c>
      <c r="R55" s="159">
        <f t="shared" si="9"/>
        <v>115991322.75328889</v>
      </c>
      <c r="S55" s="160">
        <f t="shared" si="19"/>
        <v>-41848581.545733213</v>
      </c>
      <c r="T55" s="160">
        <f t="shared" si="20"/>
        <v>54915941.274533302</v>
      </c>
      <c r="U55" s="160">
        <f t="shared" si="21"/>
        <v>-13278642.706296301</v>
      </c>
      <c r="V55" s="160">
        <f t="shared" si="22"/>
        <v>43471453.166711122</v>
      </c>
      <c r="W55" s="140">
        <f t="shared" si="23"/>
        <v>0.5</v>
      </c>
      <c r="X55" s="140">
        <f t="shared" si="24"/>
        <v>0</v>
      </c>
      <c r="Y55" s="140">
        <f t="shared" si="25"/>
        <v>0.5</v>
      </c>
      <c r="Z55" s="140">
        <f t="shared" si="26"/>
        <v>0</v>
      </c>
      <c r="AA55" s="650">
        <v>1358078414.8300006</v>
      </c>
      <c r="AB55" s="652">
        <v>626850585.26000023</v>
      </c>
      <c r="AC55" s="666">
        <f t="shared" si="13"/>
        <v>173894674.1700002</v>
      </c>
      <c r="AD55" s="667">
        <v>100097005.38</v>
      </c>
      <c r="AE55" s="650">
        <f t="shared" si="14"/>
        <v>9976562.4300003052</v>
      </c>
      <c r="AF55" s="655" t="s">
        <v>116</v>
      </c>
      <c r="AG55" s="444">
        <f>K55/$AA55</f>
        <v>0.45737731708058549</v>
      </c>
      <c r="AH55" s="444">
        <f>L55/$AA55</f>
        <v>0.20894877203796894</v>
      </c>
      <c r="AI55" s="444">
        <f>M55/$AA55</f>
        <v>7.1603509442547579E-3</v>
      </c>
      <c r="AJ55" s="444">
        <f>N55/$AA55</f>
        <v>0.11741794448589406</v>
      </c>
      <c r="AK55" s="653">
        <f t="shared" si="15"/>
        <v>0.12804464916833813</v>
      </c>
      <c r="AL55" s="653">
        <f t="shared" si="16"/>
        <v>7.3704879104885684E-2</v>
      </c>
      <c r="AM55" s="653">
        <f t="shared" si="17"/>
        <v>7.3460871780729508E-3</v>
      </c>
      <c r="AN55" s="665">
        <f t="shared" si="18"/>
        <v>0.99999999999999989</v>
      </c>
      <c r="AO55" s="159">
        <v>542456871.79559994</v>
      </c>
      <c r="AP55" s="159">
        <v>187243262.04720002</v>
      </c>
      <c r="AQ55" s="159">
        <v>18820604.263333336</v>
      </c>
      <c r="AR55" s="159">
        <v>94901991.343600005</v>
      </c>
      <c r="AS55" s="674"/>
      <c r="AT55" s="162"/>
      <c r="AU55" s="654"/>
    </row>
    <row r="56" spans="1:47" x14ac:dyDescent="0.4">
      <c r="A56" s="153">
        <v>8</v>
      </c>
      <c r="B56" s="154" t="s">
        <v>116</v>
      </c>
      <c r="C56" s="153" t="s">
        <v>62</v>
      </c>
      <c r="D56" s="154" t="s">
        <v>170</v>
      </c>
      <c r="E56" s="153" t="s">
        <v>104</v>
      </c>
      <c r="F56" s="153" t="s">
        <v>107</v>
      </c>
      <c r="G56" s="153">
        <f>ตารางคะแนนV3!G60</f>
        <v>120</v>
      </c>
      <c r="H56" s="155">
        <f>ตารางคะแนนV3!J60</f>
        <v>58977</v>
      </c>
      <c r="I56" s="155">
        <v>13</v>
      </c>
      <c r="J56" s="156" t="s">
        <v>318</v>
      </c>
      <c r="K56" s="157">
        <v>169406481.72000003</v>
      </c>
      <c r="L56" s="158">
        <v>34949860.359999999</v>
      </c>
      <c r="M56" s="158">
        <v>10905279.560000001</v>
      </c>
      <c r="N56" s="158">
        <v>10824644.1</v>
      </c>
      <c r="O56" s="159">
        <f t="shared" si="6"/>
        <v>173892078.62841263</v>
      </c>
      <c r="P56" s="159">
        <f t="shared" si="7"/>
        <v>39589416.724429429</v>
      </c>
      <c r="Q56" s="159">
        <f t="shared" si="8"/>
        <v>11487103.74182749</v>
      </c>
      <c r="R56" s="159">
        <f t="shared" si="9"/>
        <v>19143012.052539684</v>
      </c>
      <c r="S56" s="160">
        <f t="shared" si="19"/>
        <v>-4485596.9084126055</v>
      </c>
      <c r="T56" s="160">
        <f t="shared" si="20"/>
        <v>-4639556.3644294292</v>
      </c>
      <c r="U56" s="160">
        <f t="shared" si="21"/>
        <v>-581824.18182748929</v>
      </c>
      <c r="V56" s="160">
        <f t="shared" si="22"/>
        <v>-8318367.9525396843</v>
      </c>
      <c r="W56" s="140">
        <f t="shared" si="23"/>
        <v>0.5</v>
      </c>
      <c r="X56" s="140">
        <f t="shared" si="24"/>
        <v>0.5</v>
      </c>
      <c r="Y56" s="140">
        <f t="shared" si="25"/>
        <v>0.5</v>
      </c>
      <c r="Z56" s="140">
        <f t="shared" si="26"/>
        <v>0.5</v>
      </c>
      <c r="AA56" s="650">
        <v>288750130.10000002</v>
      </c>
      <c r="AB56" s="652">
        <v>86995950.989999995</v>
      </c>
      <c r="AC56" s="666">
        <f t="shared" si="13"/>
        <v>30316166.969999991</v>
      </c>
      <c r="AD56" s="667">
        <v>23117177.200000007</v>
      </c>
      <c r="AE56" s="650">
        <f t="shared" si="14"/>
        <v>9230520.1899999939</v>
      </c>
      <c r="AF56" s="655" t="s">
        <v>452</v>
      </c>
      <c r="AG56" s="444">
        <f>K56/$AA56</f>
        <v>0.58668884984166458</v>
      </c>
      <c r="AH56" s="444">
        <f>L56/$AA56</f>
        <v>0.12103842290182226</v>
      </c>
      <c r="AI56" s="444">
        <f>M56/$AA56</f>
        <v>3.7767184922906462E-2</v>
      </c>
      <c r="AJ56" s="444">
        <f>N56/$AA56</f>
        <v>3.7487928044400209E-2</v>
      </c>
      <c r="AK56" s="653">
        <f t="shared" si="15"/>
        <v>0.10499100713651935</v>
      </c>
      <c r="AL56" s="653">
        <f t="shared" si="16"/>
        <v>8.0059452066719619E-2</v>
      </c>
      <c r="AM56" s="653">
        <f t="shared" si="17"/>
        <v>3.1967155085967501E-2</v>
      </c>
      <c r="AN56" s="665">
        <f t="shared" si="18"/>
        <v>1</v>
      </c>
      <c r="AO56" s="159">
        <v>142275337.05961034</v>
      </c>
      <c r="AP56" s="159">
        <v>32391340.956351351</v>
      </c>
      <c r="AQ56" s="159">
        <v>9398539.4251315817</v>
      </c>
      <c r="AR56" s="159">
        <v>15662464.406623377</v>
      </c>
      <c r="AS56" s="674"/>
      <c r="AT56" s="162"/>
      <c r="AU56" s="654"/>
    </row>
    <row r="57" spans="1:47" x14ac:dyDescent="0.4">
      <c r="A57" s="153">
        <v>8</v>
      </c>
      <c r="B57" s="154" t="s">
        <v>116</v>
      </c>
      <c r="C57" s="153" t="s">
        <v>63</v>
      </c>
      <c r="D57" s="154" t="s">
        <v>171</v>
      </c>
      <c r="E57" s="153" t="s">
        <v>104</v>
      </c>
      <c r="F57" s="153" t="s">
        <v>106</v>
      </c>
      <c r="G57" s="153">
        <f>ตารางคะแนนV3!G61</f>
        <v>30</v>
      </c>
      <c r="H57" s="155">
        <f>ตารางคะแนนV3!J61</f>
        <v>23019</v>
      </c>
      <c r="I57" s="155">
        <v>5</v>
      </c>
      <c r="J57" s="156" t="s">
        <v>316</v>
      </c>
      <c r="K57" s="157">
        <v>61505603.150000006</v>
      </c>
      <c r="L57" s="158">
        <v>6873487.9699999997</v>
      </c>
      <c r="M57" s="158">
        <v>4142242.5</v>
      </c>
      <c r="N57" s="158">
        <v>2598266.9</v>
      </c>
      <c r="O57" s="159">
        <f t="shared" si="6"/>
        <v>59144261.333568566</v>
      </c>
      <c r="P57" s="159">
        <f t="shared" si="7"/>
        <v>7325310.0444302065</v>
      </c>
      <c r="Q57" s="159">
        <f t="shared" si="8"/>
        <v>2674800.4500578265</v>
      </c>
      <c r="R57" s="159">
        <f t="shared" si="9"/>
        <v>2586043.3944843281</v>
      </c>
      <c r="S57" s="160">
        <f t="shared" si="19"/>
        <v>2361341.8164314404</v>
      </c>
      <c r="T57" s="160">
        <f t="shared" si="20"/>
        <v>-451822.07443020679</v>
      </c>
      <c r="U57" s="160">
        <f t="shared" si="21"/>
        <v>1467442.0499421735</v>
      </c>
      <c r="V57" s="160">
        <f t="shared" si="22"/>
        <v>12223.505515671801</v>
      </c>
      <c r="W57" s="140">
        <f t="shared" si="23"/>
        <v>0</v>
      </c>
      <c r="X57" s="140">
        <f t="shared" si="24"/>
        <v>0.5</v>
      </c>
      <c r="Y57" s="140">
        <f t="shared" si="25"/>
        <v>0</v>
      </c>
      <c r="Z57" s="140">
        <f t="shared" si="26"/>
        <v>0</v>
      </c>
      <c r="AA57" s="650">
        <v>93491439.320000023</v>
      </c>
      <c r="AB57" s="652">
        <v>26154576.129999999</v>
      </c>
      <c r="AC57" s="666">
        <f t="shared" si="13"/>
        <v>12540578.76</v>
      </c>
      <c r="AD57" s="667">
        <v>4275314.8699999992</v>
      </c>
      <c r="AE57" s="650">
        <f t="shared" si="14"/>
        <v>1555945.1700000204</v>
      </c>
      <c r="AF57" s="655" t="s">
        <v>453</v>
      </c>
      <c r="AG57" s="444">
        <f>K57/$AA57</f>
        <v>0.65787417112576752</v>
      </c>
      <c r="AH57" s="444">
        <f>L57/$AA57</f>
        <v>7.3519971667925732E-2</v>
      </c>
      <c r="AI57" s="444">
        <f>M57/$AA57</f>
        <v>4.4306115406160793E-2</v>
      </c>
      <c r="AJ57" s="444">
        <f>N57/$AA57</f>
        <v>2.7791495337949827E-2</v>
      </c>
      <c r="AK57" s="653">
        <f t="shared" si="15"/>
        <v>0.13413611825010457</v>
      </c>
      <c r="AL57" s="653">
        <f t="shared" si="16"/>
        <v>4.5729479630392304E-2</v>
      </c>
      <c r="AM57" s="653">
        <f t="shared" si="17"/>
        <v>1.6642648581699254E-2</v>
      </c>
      <c r="AN57" s="665">
        <f t="shared" si="18"/>
        <v>0.99999999999999989</v>
      </c>
      <c r="AO57" s="159">
        <v>48390759.272919737</v>
      </c>
      <c r="AP57" s="159">
        <v>5993435.4908974413</v>
      </c>
      <c r="AQ57" s="159">
        <v>2188473.0955018578</v>
      </c>
      <c r="AR57" s="159">
        <v>2115853.6863962687</v>
      </c>
      <c r="AS57" s="674"/>
      <c r="AT57" s="162"/>
      <c r="AU57" s="654"/>
    </row>
    <row r="58" spans="1:47" x14ac:dyDescent="0.4">
      <c r="A58" s="153">
        <v>8</v>
      </c>
      <c r="B58" s="154" t="s">
        <v>116</v>
      </c>
      <c r="C58" s="153" t="s">
        <v>64</v>
      </c>
      <c r="D58" s="154" t="s">
        <v>172</v>
      </c>
      <c r="E58" s="153" t="s">
        <v>104</v>
      </c>
      <c r="F58" s="153" t="s">
        <v>106</v>
      </c>
      <c r="G58" s="153">
        <f>ตารางคะแนนV3!G62</f>
        <v>41</v>
      </c>
      <c r="H58" s="155">
        <f>ตารางคะแนนV3!J62</f>
        <v>20622</v>
      </c>
      <c r="I58" s="155">
        <v>5</v>
      </c>
      <c r="J58" s="156" t="s">
        <v>316</v>
      </c>
      <c r="K58" s="157">
        <v>71400196.859999999</v>
      </c>
      <c r="L58" s="158">
        <v>9909153.6899999995</v>
      </c>
      <c r="M58" s="158">
        <v>4705011.71</v>
      </c>
      <c r="N58" s="158">
        <v>3922768.51</v>
      </c>
      <c r="O58" s="159">
        <f t="shared" si="6"/>
        <v>59144261.333568566</v>
      </c>
      <c r="P58" s="159">
        <f t="shared" si="7"/>
        <v>7325310.0444302065</v>
      </c>
      <c r="Q58" s="159">
        <f t="shared" si="8"/>
        <v>2674800.4500578265</v>
      </c>
      <c r="R58" s="159">
        <f t="shared" si="9"/>
        <v>2586043.3944843281</v>
      </c>
      <c r="S58" s="160">
        <f t="shared" si="19"/>
        <v>12255935.526431434</v>
      </c>
      <c r="T58" s="160">
        <f t="shared" si="20"/>
        <v>2583843.6455697929</v>
      </c>
      <c r="U58" s="160">
        <f t="shared" si="21"/>
        <v>2030211.2599421735</v>
      </c>
      <c r="V58" s="160">
        <f t="shared" si="22"/>
        <v>1336725.1155156717</v>
      </c>
      <c r="W58" s="140">
        <f t="shared" si="23"/>
        <v>0</v>
      </c>
      <c r="X58" s="140">
        <f t="shared" si="24"/>
        <v>0</v>
      </c>
      <c r="Y58" s="140">
        <f t="shared" si="25"/>
        <v>0</v>
      </c>
      <c r="Z58" s="140">
        <f t="shared" si="26"/>
        <v>0</v>
      </c>
      <c r="AA58" s="650">
        <v>125513207.15000004</v>
      </c>
      <c r="AB58" s="652">
        <v>32892696.629999999</v>
      </c>
      <c r="AC58" s="666">
        <f t="shared" si="13"/>
        <v>14355762.719999997</v>
      </c>
      <c r="AD58" s="667">
        <v>16858392.449999999</v>
      </c>
      <c r="AE58" s="650">
        <f t="shared" si="14"/>
        <v>4361921.2100000419</v>
      </c>
      <c r="AF58" s="655" t="s">
        <v>454</v>
      </c>
      <c r="AG58" s="444">
        <f>K58/$AA58</f>
        <v>0.56886600606635829</v>
      </c>
      <c r="AH58" s="444">
        <f>L58/$AA58</f>
        <v>7.8949091613583211E-2</v>
      </c>
      <c r="AI58" s="444">
        <f>M58/$AA58</f>
        <v>3.7486188241346349E-2</v>
      </c>
      <c r="AJ58" s="444">
        <f>N58/$AA58</f>
        <v>3.125383056551112E-2</v>
      </c>
      <c r="AK58" s="653">
        <f t="shared" si="15"/>
        <v>0.11437651101404425</v>
      </c>
      <c r="AL58" s="653">
        <f t="shared" si="16"/>
        <v>0.13431568543900438</v>
      </c>
      <c r="AM58" s="653">
        <f t="shared" si="17"/>
        <v>3.4752687060152464E-2</v>
      </c>
      <c r="AN58" s="665">
        <f t="shared" si="18"/>
        <v>1</v>
      </c>
      <c r="AO58" s="159">
        <v>48390759.272919737</v>
      </c>
      <c r="AP58" s="159">
        <v>5993435.4908974413</v>
      </c>
      <c r="AQ58" s="159">
        <v>2188473.0955018578</v>
      </c>
      <c r="AR58" s="159">
        <v>2115853.6863962687</v>
      </c>
      <c r="AS58" s="674"/>
      <c r="AT58" s="162"/>
      <c r="AU58" s="654"/>
    </row>
    <row r="59" spans="1:47" x14ac:dyDescent="0.4">
      <c r="A59" s="153">
        <v>8</v>
      </c>
      <c r="B59" s="154" t="s">
        <v>116</v>
      </c>
      <c r="C59" s="153" t="s">
        <v>65</v>
      </c>
      <c r="D59" s="154" t="s">
        <v>309</v>
      </c>
      <c r="E59" s="153" t="s">
        <v>109</v>
      </c>
      <c r="F59" s="153" t="s">
        <v>110</v>
      </c>
      <c r="G59" s="153">
        <f>ตารางคะแนนV3!G63</f>
        <v>266</v>
      </c>
      <c r="H59" s="155">
        <f>ตารางคะแนนV3!J63</f>
        <v>62328</v>
      </c>
      <c r="I59" s="155">
        <v>15</v>
      </c>
      <c r="J59" s="156" t="s">
        <v>317</v>
      </c>
      <c r="K59" s="157">
        <v>351553788.5800001</v>
      </c>
      <c r="L59" s="158">
        <v>96602496.170000002</v>
      </c>
      <c r="M59" s="158">
        <v>7206150.5300000003</v>
      </c>
      <c r="N59" s="158">
        <v>74699733.549999997</v>
      </c>
      <c r="O59" s="159">
        <f t="shared" si="6"/>
        <v>293723029.03351432</v>
      </c>
      <c r="P59" s="159">
        <f t="shared" si="7"/>
        <v>73559973.919353992</v>
      </c>
      <c r="Q59" s="159">
        <f t="shared" si="8"/>
        <v>9968839.4122486785</v>
      </c>
      <c r="R59" s="159">
        <f t="shared" si="9"/>
        <v>47208608.822222203</v>
      </c>
      <c r="S59" s="160">
        <f t="shared" si="19"/>
        <v>57830759.546485782</v>
      </c>
      <c r="T59" s="160">
        <f t="shared" si="20"/>
        <v>23042522.25064601</v>
      </c>
      <c r="U59" s="160">
        <f t="shared" si="21"/>
        <v>-2762688.8822486782</v>
      </c>
      <c r="V59" s="160">
        <f t="shared" si="22"/>
        <v>27491124.727777794</v>
      </c>
      <c r="W59" s="140">
        <f t="shared" si="23"/>
        <v>0</v>
      </c>
      <c r="X59" s="140">
        <f t="shared" si="24"/>
        <v>0</v>
      </c>
      <c r="Y59" s="140">
        <f t="shared" si="25"/>
        <v>0.5</v>
      </c>
      <c r="Z59" s="140">
        <f t="shared" si="26"/>
        <v>0</v>
      </c>
      <c r="AA59" s="650">
        <v>710724144.19000018</v>
      </c>
      <c r="AB59" s="652">
        <v>274461895.56000006</v>
      </c>
      <c r="AC59" s="666">
        <f t="shared" si="13"/>
        <v>95953515.310000047</v>
      </c>
      <c r="AD59" s="667">
        <v>78551949.429999977</v>
      </c>
      <c r="AE59" s="650">
        <f t="shared" si="14"/>
        <v>6156510.6200000495</v>
      </c>
      <c r="AF59" s="655" t="s">
        <v>455</v>
      </c>
      <c r="AG59" s="444">
        <f>K59/$AA59</f>
        <v>0.49464168546104448</v>
      </c>
      <c r="AH59" s="444">
        <f>L59/$AA59</f>
        <v>0.13592122479544602</v>
      </c>
      <c r="AI59" s="444">
        <f>M59/$AA59</f>
        <v>1.0139166635759537E-2</v>
      </c>
      <c r="AJ59" s="444">
        <f>N59/$AA59</f>
        <v>0.10510369481697286</v>
      </c>
      <c r="AK59" s="653">
        <f t="shared" si="15"/>
        <v>0.1350080985631304</v>
      </c>
      <c r="AL59" s="653">
        <f t="shared" si="16"/>
        <v>0.1105238228814138</v>
      </c>
      <c r="AM59" s="653">
        <f t="shared" si="17"/>
        <v>8.6623068462328891E-3</v>
      </c>
      <c r="AN59" s="665">
        <f t="shared" si="18"/>
        <v>1</v>
      </c>
      <c r="AO59" s="159">
        <v>240318841.93651173</v>
      </c>
      <c r="AP59" s="159">
        <v>60185433.206744172</v>
      </c>
      <c r="AQ59" s="159">
        <v>8156323.1554761911</v>
      </c>
      <c r="AR59" s="159">
        <v>38625225.399999984</v>
      </c>
      <c r="AS59" s="674"/>
      <c r="AT59" s="162"/>
      <c r="AU59" s="654"/>
    </row>
    <row r="60" spans="1:47" x14ac:dyDescent="0.4">
      <c r="A60" s="153">
        <v>8</v>
      </c>
      <c r="B60" s="154" t="s">
        <v>116</v>
      </c>
      <c r="C60" s="153" t="s">
        <v>66</v>
      </c>
      <c r="D60" s="154" t="s">
        <v>173</v>
      </c>
      <c r="E60" s="153" t="s">
        <v>104</v>
      </c>
      <c r="F60" s="153" t="s">
        <v>106</v>
      </c>
      <c r="G60" s="153">
        <f>ตารางคะแนนV3!G64</f>
        <v>30</v>
      </c>
      <c r="H60" s="155">
        <f>ตารางคะแนนV3!J64</f>
        <v>20109</v>
      </c>
      <c r="I60" s="155">
        <v>5</v>
      </c>
      <c r="J60" s="156" t="s">
        <v>316</v>
      </c>
      <c r="K60" s="157">
        <v>52256449.080000013</v>
      </c>
      <c r="L60" s="158">
        <v>5960091.3700000001</v>
      </c>
      <c r="M60" s="158">
        <v>3199357.33</v>
      </c>
      <c r="N60" s="158">
        <v>2814175.14</v>
      </c>
      <c r="O60" s="159">
        <f t="shared" si="6"/>
        <v>59144261.333568566</v>
      </c>
      <c r="P60" s="159">
        <f t="shared" si="7"/>
        <v>7325310.0444302065</v>
      </c>
      <c r="Q60" s="159">
        <f t="shared" si="8"/>
        <v>2674800.4500578265</v>
      </c>
      <c r="R60" s="159">
        <f t="shared" si="9"/>
        <v>2586043.3944843281</v>
      </c>
      <c r="S60" s="160">
        <f t="shared" si="19"/>
        <v>-6887812.2535685524</v>
      </c>
      <c r="T60" s="160">
        <f t="shared" si="20"/>
        <v>-1365218.6744302064</v>
      </c>
      <c r="U60" s="160">
        <f t="shared" si="21"/>
        <v>524556.8799421736</v>
      </c>
      <c r="V60" s="160">
        <f t="shared" si="22"/>
        <v>228131.74551567202</v>
      </c>
      <c r="W60" s="140">
        <f t="shared" si="23"/>
        <v>0.5</v>
      </c>
      <c r="X60" s="140">
        <f t="shared" si="24"/>
        <v>0.5</v>
      </c>
      <c r="Y60" s="140">
        <f t="shared" si="25"/>
        <v>0</v>
      </c>
      <c r="Z60" s="140">
        <f t="shared" si="26"/>
        <v>0</v>
      </c>
      <c r="AA60" s="650">
        <v>82894693.25999999</v>
      </c>
      <c r="AB60" s="652">
        <v>23035259.52</v>
      </c>
      <c r="AC60" s="666">
        <f t="shared" si="13"/>
        <v>11061635.679999998</v>
      </c>
      <c r="AD60" s="667">
        <v>7368057.7000000002</v>
      </c>
      <c r="AE60" s="650">
        <f t="shared" si="14"/>
        <v>234926.95999997575</v>
      </c>
      <c r="AF60" s="655" t="s">
        <v>456</v>
      </c>
      <c r="AG60" s="444">
        <f>K60/$AA60</f>
        <v>0.63039559017483981</v>
      </c>
      <c r="AH60" s="444">
        <f>L60/$AA60</f>
        <v>7.1899552741043593E-2</v>
      </c>
      <c r="AI60" s="444">
        <f>M60/$AA60</f>
        <v>3.8595442050375718E-2</v>
      </c>
      <c r="AJ60" s="444">
        <f>N60/$AA60</f>
        <v>3.394879731532769E-2</v>
      </c>
      <c r="AK60" s="653">
        <f t="shared" si="15"/>
        <v>0.13344202439238267</v>
      </c>
      <c r="AL60" s="653">
        <f t="shared" si="16"/>
        <v>8.8884552318566609E-2</v>
      </c>
      <c r="AM60" s="653">
        <f t="shared" si="17"/>
        <v>2.8340410074638328E-3</v>
      </c>
      <c r="AN60" s="665">
        <f t="shared" si="18"/>
        <v>1</v>
      </c>
      <c r="AO60" s="159">
        <v>48390759.272919737</v>
      </c>
      <c r="AP60" s="159">
        <v>5993435.4908974413</v>
      </c>
      <c r="AQ60" s="159">
        <v>2188473.0955018578</v>
      </c>
      <c r="AR60" s="159">
        <v>2115853.6863962687</v>
      </c>
      <c r="AS60" s="674"/>
      <c r="AT60" s="162"/>
      <c r="AU60" s="654"/>
    </row>
    <row r="61" spans="1:47" x14ac:dyDescent="0.4">
      <c r="A61" s="153">
        <v>8</v>
      </c>
      <c r="B61" s="154" t="s">
        <v>116</v>
      </c>
      <c r="C61" s="153" t="s">
        <v>67</v>
      </c>
      <c r="D61" s="154" t="s">
        <v>174</v>
      </c>
      <c r="E61" s="153" t="s">
        <v>104</v>
      </c>
      <c r="F61" s="153" t="s">
        <v>108</v>
      </c>
      <c r="G61" s="153">
        <f>ตารางคะแนนV3!G65</f>
        <v>30</v>
      </c>
      <c r="H61" s="155">
        <f>ตารางคะแนนV3!J65</f>
        <v>11895</v>
      </c>
      <c r="I61" s="155">
        <v>2</v>
      </c>
      <c r="J61" s="156" t="s">
        <v>320</v>
      </c>
      <c r="K61" s="157">
        <v>37824911.789999992</v>
      </c>
      <c r="L61" s="158">
        <v>3577908.54</v>
      </c>
      <c r="M61" s="158">
        <v>2222886</v>
      </c>
      <c r="N61" s="158">
        <v>1799883.11</v>
      </c>
      <c r="O61" s="159">
        <f t="shared" si="6"/>
        <v>34398712.782839507</v>
      </c>
      <c r="P61" s="159">
        <f t="shared" si="7"/>
        <v>3765430.8203809517</v>
      </c>
      <c r="Q61" s="159">
        <f t="shared" si="8"/>
        <v>1565964.3188580247</v>
      </c>
      <c r="R61" s="159">
        <f t="shared" si="9"/>
        <v>1338992.6190123458</v>
      </c>
      <c r="S61" s="160">
        <f t="shared" si="19"/>
        <v>3426199.0071604848</v>
      </c>
      <c r="T61" s="160">
        <f t="shared" si="20"/>
        <v>-187522.28038095171</v>
      </c>
      <c r="U61" s="160">
        <f t="shared" si="21"/>
        <v>656921.68114197534</v>
      </c>
      <c r="V61" s="160">
        <f t="shared" si="22"/>
        <v>460890.49098765431</v>
      </c>
      <c r="W61" s="140">
        <f t="shared" si="23"/>
        <v>0</v>
      </c>
      <c r="X61" s="140">
        <f t="shared" si="24"/>
        <v>0.5</v>
      </c>
      <c r="Y61" s="140">
        <f t="shared" si="25"/>
        <v>0</v>
      </c>
      <c r="Z61" s="140">
        <f t="shared" si="26"/>
        <v>0</v>
      </c>
      <c r="AA61" s="650">
        <v>61331019.370000012</v>
      </c>
      <c r="AB61" s="652">
        <v>14569836.050000001</v>
      </c>
      <c r="AC61" s="666">
        <f t="shared" si="13"/>
        <v>6969158.4000000013</v>
      </c>
      <c r="AD61" s="667">
        <v>8066880.8099999987</v>
      </c>
      <c r="AE61" s="650">
        <f t="shared" si="14"/>
        <v>869390.72000002116</v>
      </c>
      <c r="AF61" s="655" t="s">
        <v>457</v>
      </c>
      <c r="AG61" s="444">
        <f>K61/$AA61</f>
        <v>0.61673378623969188</v>
      </c>
      <c r="AH61" s="444">
        <f>L61/$AA61</f>
        <v>5.8337666269902722E-2</v>
      </c>
      <c r="AI61" s="444">
        <f>M61/$AA61</f>
        <v>3.6244073925947522E-2</v>
      </c>
      <c r="AJ61" s="444">
        <f>N61/$AA61</f>
        <v>2.9347027466502709E-2</v>
      </c>
      <c r="AK61" s="653">
        <f t="shared" si="15"/>
        <v>0.1136318696735857</v>
      </c>
      <c r="AL61" s="653">
        <f t="shared" si="16"/>
        <v>0.13153019292462476</v>
      </c>
      <c r="AM61" s="653">
        <f t="shared" si="17"/>
        <v>1.4175383499744707E-2</v>
      </c>
      <c r="AN61" s="665">
        <f t="shared" si="18"/>
        <v>1.0000000000000002</v>
      </c>
      <c r="AO61" s="159">
        <v>28144401.367777776</v>
      </c>
      <c r="AP61" s="159">
        <v>3080807.0348571423</v>
      </c>
      <c r="AQ61" s="159">
        <v>1281243.5336111111</v>
      </c>
      <c r="AR61" s="159">
        <v>1095539.4155555556</v>
      </c>
      <c r="AS61" s="674"/>
      <c r="AT61" s="162"/>
      <c r="AU61" s="654"/>
    </row>
    <row r="62" spans="1:47" x14ac:dyDescent="0.4">
      <c r="A62" s="153">
        <v>8</v>
      </c>
      <c r="B62" s="154" t="s">
        <v>116</v>
      </c>
      <c r="C62" s="153" t="s">
        <v>68</v>
      </c>
      <c r="D62" s="154" t="s">
        <v>175</v>
      </c>
      <c r="E62" s="153" t="s">
        <v>104</v>
      </c>
      <c r="F62" s="153" t="s">
        <v>106</v>
      </c>
      <c r="G62" s="153">
        <f>ตารางคะแนนV3!G66</f>
        <v>30</v>
      </c>
      <c r="H62" s="155">
        <f>ตารางคะแนนV3!J66</f>
        <v>36390</v>
      </c>
      <c r="I62" s="155">
        <v>6</v>
      </c>
      <c r="J62" s="156" t="s">
        <v>314</v>
      </c>
      <c r="K62" s="157">
        <v>48545202.589999996</v>
      </c>
      <c r="L62" s="158">
        <v>10930672.779999999</v>
      </c>
      <c r="M62" s="158">
        <v>3471198.4</v>
      </c>
      <c r="N62" s="158">
        <v>4074171.98</v>
      </c>
      <c r="O62" s="159">
        <f t="shared" si="6"/>
        <v>81016206.027249634</v>
      </c>
      <c r="P62" s="159">
        <f t="shared" si="7"/>
        <v>12340516.612187507</v>
      </c>
      <c r="Q62" s="159">
        <f t="shared" si="8"/>
        <v>4541342.0558483023</v>
      </c>
      <c r="R62" s="159">
        <f t="shared" si="9"/>
        <v>3999740.2192916656</v>
      </c>
      <c r="S62" s="160">
        <f t="shared" si="19"/>
        <v>-32471003.437249638</v>
      </c>
      <c r="T62" s="160">
        <f t="shared" si="20"/>
        <v>-1409843.8321875073</v>
      </c>
      <c r="U62" s="160">
        <f t="shared" si="21"/>
        <v>-1070143.6558483024</v>
      </c>
      <c r="V62" s="160">
        <f t="shared" si="22"/>
        <v>74431.76070833439</v>
      </c>
      <c r="W62" s="140">
        <f t="shared" si="23"/>
        <v>0.5</v>
      </c>
      <c r="X62" s="140">
        <f t="shared" si="24"/>
        <v>0.5</v>
      </c>
      <c r="Y62" s="140">
        <f t="shared" si="25"/>
        <v>0.5</v>
      </c>
      <c r="Z62" s="140">
        <f t="shared" si="26"/>
        <v>0</v>
      </c>
      <c r="AA62" s="650">
        <v>86942845.98999998</v>
      </c>
      <c r="AB62" s="652">
        <v>29353150.260000002</v>
      </c>
      <c r="AC62" s="666">
        <f t="shared" si="13"/>
        <v>10877107.100000003</v>
      </c>
      <c r="AD62" s="667">
        <v>6128265.2700000005</v>
      </c>
      <c r="AE62" s="650">
        <f t="shared" si="14"/>
        <v>2916227.8699999796</v>
      </c>
      <c r="AF62" s="655" t="s">
        <v>458</v>
      </c>
      <c r="AG62" s="444">
        <f>K62/$AA62</f>
        <v>0.55835764331413285</v>
      </c>
      <c r="AH62" s="444">
        <f>L62/$AA62</f>
        <v>0.12572250948924799</v>
      </c>
      <c r="AI62" s="444">
        <f>M62/$AA62</f>
        <v>3.9925060658806258E-2</v>
      </c>
      <c r="AJ62" s="444">
        <f>N62/$AA62</f>
        <v>4.6860347549108346E-2</v>
      </c>
      <c r="AK62" s="653">
        <f t="shared" si="15"/>
        <v>0.12510640727416572</v>
      </c>
      <c r="AL62" s="653">
        <f t="shared" si="16"/>
        <v>7.048613603820679E-2</v>
      </c>
      <c r="AM62" s="653">
        <f t="shared" si="17"/>
        <v>3.3541895676332006E-2</v>
      </c>
      <c r="AN62" s="665">
        <f t="shared" si="18"/>
        <v>1</v>
      </c>
      <c r="AO62" s="159">
        <v>66285986.749567889</v>
      </c>
      <c r="AP62" s="159">
        <v>10096786.319062505</v>
      </c>
      <c r="AQ62" s="159">
        <v>3715643.5002395199</v>
      </c>
      <c r="AR62" s="159">
        <v>3272514.7248749989</v>
      </c>
      <c r="AS62" s="674"/>
      <c r="AT62" s="162"/>
      <c r="AU62" s="654"/>
    </row>
    <row r="63" spans="1:47" x14ac:dyDescent="0.4">
      <c r="A63" s="153">
        <v>8</v>
      </c>
      <c r="B63" s="154" t="s">
        <v>116</v>
      </c>
      <c r="C63" s="153" t="s">
        <v>69</v>
      </c>
      <c r="D63" s="154" t="s">
        <v>176</v>
      </c>
      <c r="E63" s="153" t="s">
        <v>104</v>
      </c>
      <c r="F63" s="153" t="s">
        <v>106</v>
      </c>
      <c r="G63" s="153">
        <f>ตารางคะแนนV3!G67</f>
        <v>30</v>
      </c>
      <c r="H63" s="155">
        <f>ตารางคะแนนV3!J67</f>
        <v>28641</v>
      </c>
      <c r="I63" s="155">
        <v>5</v>
      </c>
      <c r="J63" s="156" t="s">
        <v>316</v>
      </c>
      <c r="K63" s="157">
        <v>44889377.159999996</v>
      </c>
      <c r="L63" s="158">
        <v>8766396.3900000006</v>
      </c>
      <c r="M63" s="158">
        <v>3674734.65</v>
      </c>
      <c r="N63" s="158">
        <v>4433733.71</v>
      </c>
      <c r="O63" s="159">
        <f t="shared" si="6"/>
        <v>59144261.333568566</v>
      </c>
      <c r="P63" s="159">
        <f t="shared" si="7"/>
        <v>7325310.0444302065</v>
      </c>
      <c r="Q63" s="159">
        <f t="shared" si="8"/>
        <v>2674800.4500578265</v>
      </c>
      <c r="R63" s="159">
        <f t="shared" si="9"/>
        <v>2586043.3944843281</v>
      </c>
      <c r="S63" s="160">
        <f t="shared" si="19"/>
        <v>-14254884.173568569</v>
      </c>
      <c r="T63" s="160">
        <f t="shared" si="20"/>
        <v>1441086.3455697941</v>
      </c>
      <c r="U63" s="160">
        <f t="shared" si="21"/>
        <v>999934.19994217344</v>
      </c>
      <c r="V63" s="160">
        <f t="shared" si="22"/>
        <v>1847690.3155156719</v>
      </c>
      <c r="W63" s="140">
        <f t="shared" si="23"/>
        <v>0.5</v>
      </c>
      <c r="X63" s="140">
        <f t="shared" si="24"/>
        <v>0</v>
      </c>
      <c r="Y63" s="140">
        <f t="shared" si="25"/>
        <v>0</v>
      </c>
      <c r="Z63" s="140">
        <f t="shared" si="26"/>
        <v>0</v>
      </c>
      <c r="AA63" s="650">
        <v>82029036.610000059</v>
      </c>
      <c r="AB63" s="652">
        <v>27768776.699999996</v>
      </c>
      <c r="AC63" s="666">
        <f t="shared" si="13"/>
        <v>10893911.949999996</v>
      </c>
      <c r="AD63" s="667">
        <v>8559642.2400000002</v>
      </c>
      <c r="AE63" s="650">
        <f t="shared" si="14"/>
        <v>811240.51000006683</v>
      </c>
      <c r="AF63" s="655" t="s">
        <v>459</v>
      </c>
      <c r="AG63" s="444">
        <f>K63/$AA63</f>
        <v>0.54723764919272</v>
      </c>
      <c r="AH63" s="444">
        <f>L63/$AA63</f>
        <v>0.10686943004925283</v>
      </c>
      <c r="AI63" s="444">
        <f>M63/$AA63</f>
        <v>4.4797974008535628E-2</v>
      </c>
      <c r="AJ63" s="444">
        <f>N63/$AA63</f>
        <v>5.4050783639942063E-2</v>
      </c>
      <c r="AK63" s="653">
        <f t="shared" si="15"/>
        <v>0.13280555764410784</v>
      </c>
      <c r="AL63" s="653">
        <f t="shared" si="16"/>
        <v>0.10434893049757583</v>
      </c>
      <c r="AM63" s="653">
        <f t="shared" si="17"/>
        <v>9.8896749678658233E-3</v>
      </c>
      <c r="AN63" s="665">
        <f t="shared" si="18"/>
        <v>1</v>
      </c>
      <c r="AO63" s="159">
        <v>48390759.272919737</v>
      </c>
      <c r="AP63" s="159">
        <v>5993435.4908974413</v>
      </c>
      <c r="AQ63" s="159">
        <v>2188473.0955018578</v>
      </c>
      <c r="AR63" s="159">
        <v>2115853.6863962687</v>
      </c>
      <c r="AS63" s="674"/>
      <c r="AT63" s="162"/>
      <c r="AU63" s="654"/>
    </row>
    <row r="64" spans="1:47" x14ac:dyDescent="0.4">
      <c r="A64" s="153">
        <v>8</v>
      </c>
      <c r="B64" s="154" t="s">
        <v>117</v>
      </c>
      <c r="C64" s="153" t="s">
        <v>70</v>
      </c>
      <c r="D64" s="154" t="s">
        <v>177</v>
      </c>
      <c r="E64" s="153" t="s">
        <v>109</v>
      </c>
      <c r="F64" s="153" t="s">
        <v>111</v>
      </c>
      <c r="G64" s="153">
        <f>ตารางคะแนนV3!G68</f>
        <v>386</v>
      </c>
      <c r="H64" s="155">
        <f>ตารางคะแนนV3!J68</f>
        <v>100956</v>
      </c>
      <c r="I64" s="155">
        <v>16</v>
      </c>
      <c r="J64" s="156" t="s">
        <v>323</v>
      </c>
      <c r="K64" s="157">
        <v>452830412.24999994</v>
      </c>
      <c r="L64" s="158">
        <v>108894952.90000001</v>
      </c>
      <c r="M64" s="158">
        <v>16417706.6</v>
      </c>
      <c r="N64" s="158">
        <v>86369935.459999993</v>
      </c>
      <c r="O64" s="159">
        <f t="shared" si="6"/>
        <v>412356832.27488106</v>
      </c>
      <c r="P64" s="159">
        <f t="shared" si="7"/>
        <v>120799420.83873013</v>
      </c>
      <c r="Q64" s="159">
        <f t="shared" si="8"/>
        <v>15057290.535938699</v>
      </c>
      <c r="R64" s="159">
        <f t="shared" si="9"/>
        <v>62716320.005952373</v>
      </c>
      <c r="S64" s="160">
        <f t="shared" si="19"/>
        <v>40473579.975118876</v>
      </c>
      <c r="T64" s="160">
        <f t="shared" si="20"/>
        <v>-11904467.938730121</v>
      </c>
      <c r="U64" s="160">
        <f t="shared" si="21"/>
        <v>1360416.0640613008</v>
      </c>
      <c r="V64" s="160">
        <f t="shared" si="22"/>
        <v>23653615.45404762</v>
      </c>
      <c r="W64" s="140">
        <f t="shared" si="23"/>
        <v>0</v>
      </c>
      <c r="X64" s="140">
        <f t="shared" si="24"/>
        <v>0.5</v>
      </c>
      <c r="Y64" s="140">
        <f t="shared" si="25"/>
        <v>0</v>
      </c>
      <c r="Z64" s="140">
        <f t="shared" si="26"/>
        <v>0</v>
      </c>
      <c r="AA64" s="650">
        <v>1193922035.7200003</v>
      </c>
      <c r="AB64" s="652">
        <v>340171801.85000002</v>
      </c>
      <c r="AC64" s="666">
        <f t="shared" si="13"/>
        <v>128489206.89000003</v>
      </c>
      <c r="AD64" s="667">
        <v>46881712.250000007</v>
      </c>
      <c r="AE64" s="650">
        <f t="shared" si="14"/>
        <v>354038109.37000024</v>
      </c>
      <c r="AF64" s="655" t="s">
        <v>117</v>
      </c>
      <c r="AG64" s="444">
        <f>K64/$AA64</f>
        <v>0.37927971735350241</v>
      </c>
      <c r="AH64" s="444">
        <f>L64/$AA64</f>
        <v>9.120775866602579E-2</v>
      </c>
      <c r="AI64" s="444">
        <f>M64/$AA64</f>
        <v>1.3751070931611731E-2</v>
      </c>
      <c r="AJ64" s="444">
        <f>N64/$AA64</f>
        <v>7.2341353016333432E-2</v>
      </c>
      <c r="AK64" s="653">
        <f t="shared" si="15"/>
        <v>0.107619428275745</v>
      </c>
      <c r="AL64" s="653">
        <f t="shared" si="16"/>
        <v>3.926697962461826E-2</v>
      </c>
      <c r="AM64" s="653">
        <f t="shared" si="17"/>
        <v>0.2965336921321633</v>
      </c>
      <c r="AN64" s="665">
        <f t="shared" si="18"/>
        <v>0.99999999999999989</v>
      </c>
      <c r="AO64" s="159">
        <v>337382862.77035725</v>
      </c>
      <c r="AP64" s="159">
        <v>98835889.777142838</v>
      </c>
      <c r="AQ64" s="159">
        <v>12319601.347586209</v>
      </c>
      <c r="AR64" s="159">
        <v>51313352.732142851</v>
      </c>
      <c r="AS64" s="674"/>
      <c r="AT64" s="162"/>
      <c r="AU64" s="654"/>
    </row>
    <row r="65" spans="1:47" x14ac:dyDescent="0.4">
      <c r="A65" s="153">
        <v>8</v>
      </c>
      <c r="B65" s="154" t="s">
        <v>117</v>
      </c>
      <c r="C65" s="153" t="s">
        <v>71</v>
      </c>
      <c r="D65" s="154" t="s">
        <v>178</v>
      </c>
      <c r="E65" s="153" t="s">
        <v>104</v>
      </c>
      <c r="F65" s="153" t="s">
        <v>105</v>
      </c>
      <c r="G65" s="153">
        <f>ตารางคะแนนV3!G69</f>
        <v>70</v>
      </c>
      <c r="H65" s="155">
        <f>ตารางคะแนนV3!J69</f>
        <v>68869</v>
      </c>
      <c r="I65" s="155">
        <v>10</v>
      </c>
      <c r="J65" s="156" t="s">
        <v>315</v>
      </c>
      <c r="K65" s="157">
        <v>108128920.59999998</v>
      </c>
      <c r="L65" s="158">
        <v>24002880.129999999</v>
      </c>
      <c r="M65" s="158">
        <v>5457777.21</v>
      </c>
      <c r="N65" s="158">
        <v>7313259.3499999996</v>
      </c>
      <c r="O65" s="159">
        <f t="shared" si="6"/>
        <v>116985711.00788713</v>
      </c>
      <c r="P65" s="159">
        <f t="shared" si="7"/>
        <v>22684650.053923614</v>
      </c>
      <c r="Q65" s="159">
        <f t="shared" si="8"/>
        <v>7118846.1340104165</v>
      </c>
      <c r="R65" s="159">
        <f t="shared" si="9"/>
        <v>7175477.3498305064</v>
      </c>
      <c r="S65" s="160">
        <f t="shared" si="19"/>
        <v>-8856790.4078871459</v>
      </c>
      <c r="T65" s="160">
        <f t="shared" si="20"/>
        <v>1318230.0760763846</v>
      </c>
      <c r="U65" s="160">
        <f t="shared" si="21"/>
        <v>-1661068.9240104165</v>
      </c>
      <c r="V65" s="160">
        <f t="shared" si="22"/>
        <v>137782.00016949326</v>
      </c>
      <c r="W65" s="140">
        <f t="shared" si="23"/>
        <v>0.5</v>
      </c>
      <c r="X65" s="140">
        <f t="shared" si="24"/>
        <v>0</v>
      </c>
      <c r="Y65" s="140">
        <f t="shared" si="25"/>
        <v>0.5</v>
      </c>
      <c r="Z65" s="140">
        <f t="shared" si="26"/>
        <v>0</v>
      </c>
      <c r="AA65" s="650">
        <v>191696450.93000001</v>
      </c>
      <c r="AB65" s="652">
        <v>65778781.99000001</v>
      </c>
      <c r="AC65" s="666">
        <f t="shared" si="13"/>
        <v>29004865.300000012</v>
      </c>
      <c r="AD65" s="667">
        <v>14590324.459999999</v>
      </c>
      <c r="AE65" s="650">
        <f t="shared" si="14"/>
        <v>3198423.8800000194</v>
      </c>
      <c r="AF65" s="655" t="s">
        <v>460</v>
      </c>
      <c r="AG65" s="444">
        <f>K65/$AA65</f>
        <v>0.56406323682791815</v>
      </c>
      <c r="AH65" s="444">
        <f>L65/$AA65</f>
        <v>0.12521296045676353</v>
      </c>
      <c r="AI65" s="444">
        <f>M65/$AA65</f>
        <v>2.8470935082637316E-2</v>
      </c>
      <c r="AJ65" s="444">
        <f>N65/$AA65</f>
        <v>3.8150207343538738E-2</v>
      </c>
      <c r="AK65" s="653">
        <f t="shared" si="15"/>
        <v>0.15130621959501717</v>
      </c>
      <c r="AL65" s="653">
        <f t="shared" si="16"/>
        <v>7.611160451440914E-2</v>
      </c>
      <c r="AM65" s="653">
        <f t="shared" si="17"/>
        <v>1.6684836179716014E-2</v>
      </c>
      <c r="AN65" s="665">
        <f t="shared" si="18"/>
        <v>1</v>
      </c>
      <c r="AO65" s="159">
        <v>95715581.733725831</v>
      </c>
      <c r="AP65" s="159">
        <v>18560168.225937501</v>
      </c>
      <c r="AQ65" s="159">
        <v>5824510.4732812494</v>
      </c>
      <c r="AR65" s="159">
        <v>5870845.1044067778</v>
      </c>
      <c r="AS65" s="674"/>
      <c r="AT65" s="162"/>
      <c r="AU65" s="654"/>
    </row>
    <row r="66" spans="1:47" x14ac:dyDescent="0.4">
      <c r="A66" s="153">
        <v>8</v>
      </c>
      <c r="B66" s="154" t="s">
        <v>117</v>
      </c>
      <c r="C66" s="153" t="s">
        <v>72</v>
      </c>
      <c r="D66" s="154" t="s">
        <v>179</v>
      </c>
      <c r="E66" s="153" t="s">
        <v>104</v>
      </c>
      <c r="F66" s="153" t="s">
        <v>106</v>
      </c>
      <c r="G66" s="153">
        <f>ตารางคะแนนV3!G70</f>
        <v>40</v>
      </c>
      <c r="H66" s="155">
        <f>ตารางคะแนนV3!J70</f>
        <v>46327</v>
      </c>
      <c r="I66" s="155">
        <v>6</v>
      </c>
      <c r="J66" s="156" t="s">
        <v>314</v>
      </c>
      <c r="K66" s="157">
        <v>84013741.099999994</v>
      </c>
      <c r="L66" s="158">
        <v>14691209.18</v>
      </c>
      <c r="M66" s="158">
        <v>5798131.6100000003</v>
      </c>
      <c r="N66" s="158">
        <v>6426089.9400000004</v>
      </c>
      <c r="O66" s="159">
        <f t="shared" si="6"/>
        <v>81016206.027249634</v>
      </c>
      <c r="P66" s="159">
        <f t="shared" si="7"/>
        <v>12340516.612187507</v>
      </c>
      <c r="Q66" s="159">
        <f t="shared" si="8"/>
        <v>4541342.0558483023</v>
      </c>
      <c r="R66" s="159">
        <f t="shared" si="9"/>
        <v>3999740.2192916656</v>
      </c>
      <c r="S66" s="160">
        <f t="shared" si="19"/>
        <v>2997535.0727503598</v>
      </c>
      <c r="T66" s="160">
        <f t="shared" si="20"/>
        <v>2350692.5678124931</v>
      </c>
      <c r="U66" s="160">
        <f t="shared" si="21"/>
        <v>1256789.554151698</v>
      </c>
      <c r="V66" s="160">
        <f t="shared" si="22"/>
        <v>2426349.7207083348</v>
      </c>
      <c r="W66" s="140">
        <f t="shared" si="23"/>
        <v>0</v>
      </c>
      <c r="X66" s="140">
        <f t="shared" si="24"/>
        <v>0</v>
      </c>
      <c r="Y66" s="140">
        <f t="shared" si="25"/>
        <v>0</v>
      </c>
      <c r="Z66" s="140">
        <f t="shared" si="26"/>
        <v>0</v>
      </c>
      <c r="AA66" s="650">
        <v>150612693.44999996</v>
      </c>
      <c r="AB66" s="652">
        <v>50461147.400000006</v>
      </c>
      <c r="AC66" s="666">
        <f t="shared" si="13"/>
        <v>23545716.670000006</v>
      </c>
      <c r="AD66" s="667">
        <v>11880761.099999998</v>
      </c>
      <c r="AE66" s="650">
        <f t="shared" si="14"/>
        <v>4257043.8499999642</v>
      </c>
      <c r="AF66" s="655" t="s">
        <v>461</v>
      </c>
      <c r="AG66" s="444">
        <f>K66/$AA66</f>
        <v>0.55781315090743444</v>
      </c>
      <c r="AH66" s="444">
        <f>L66/$AA66</f>
        <v>9.7542968281602055E-2</v>
      </c>
      <c r="AI66" s="444">
        <f>M66/$AA66</f>
        <v>3.8496965144075655E-2</v>
      </c>
      <c r="AJ66" s="444">
        <f>N66/$AA66</f>
        <v>4.2666323752674394E-2</v>
      </c>
      <c r="AK66" s="653">
        <f t="shared" si="15"/>
        <v>0.15633288357476097</v>
      </c>
      <c r="AL66" s="653">
        <f t="shared" si="16"/>
        <v>7.8882867226221828E-2</v>
      </c>
      <c r="AM66" s="653">
        <f t="shared" si="17"/>
        <v>2.8264841113230656E-2</v>
      </c>
      <c r="AN66" s="665">
        <f t="shared" si="18"/>
        <v>1</v>
      </c>
      <c r="AO66" s="159">
        <v>66285986.749567889</v>
      </c>
      <c r="AP66" s="159">
        <v>10096786.319062505</v>
      </c>
      <c r="AQ66" s="159">
        <v>3715643.5002395199</v>
      </c>
      <c r="AR66" s="159">
        <v>3272514.7248749989</v>
      </c>
      <c r="AS66" s="674"/>
      <c r="AT66" s="162"/>
      <c r="AU66" s="654"/>
    </row>
    <row r="67" spans="1:47" x14ac:dyDescent="0.4">
      <c r="A67" s="153">
        <v>8</v>
      </c>
      <c r="B67" s="154" t="s">
        <v>117</v>
      </c>
      <c r="C67" s="153" t="s">
        <v>73</v>
      </c>
      <c r="D67" s="154" t="s">
        <v>180</v>
      </c>
      <c r="E67" s="153" t="s">
        <v>104</v>
      </c>
      <c r="F67" s="153" t="s">
        <v>107</v>
      </c>
      <c r="G67" s="153">
        <f>ตารางคะแนนV3!G71</f>
        <v>96</v>
      </c>
      <c r="H67" s="155">
        <f>ตารางคะแนนV3!J71</f>
        <v>80657</v>
      </c>
      <c r="I67" s="155">
        <v>12</v>
      </c>
      <c r="J67" s="156" t="s">
        <v>325</v>
      </c>
      <c r="K67" s="157">
        <v>122461243.87</v>
      </c>
      <c r="L67" s="158">
        <v>26881748.27</v>
      </c>
      <c r="M67" s="158">
        <v>10521097.4</v>
      </c>
      <c r="N67" s="158">
        <v>11125004.76</v>
      </c>
      <c r="O67" s="159">
        <f t="shared" si="6"/>
        <v>141986714.06372759</v>
      </c>
      <c r="P67" s="159">
        <f t="shared" si="7"/>
        <v>29422581.904484123</v>
      </c>
      <c r="Q67" s="159">
        <f t="shared" si="8"/>
        <v>8527305.7072401419</v>
      </c>
      <c r="R67" s="159">
        <f t="shared" si="9"/>
        <v>13204767.705555554</v>
      </c>
      <c r="S67" s="160">
        <f t="shared" si="19"/>
        <v>-19525470.193727583</v>
      </c>
      <c r="T67" s="160">
        <f t="shared" si="20"/>
        <v>-2540833.6344841234</v>
      </c>
      <c r="U67" s="160">
        <f t="shared" si="21"/>
        <v>1993791.6927598584</v>
      </c>
      <c r="V67" s="160">
        <f t="shared" si="22"/>
        <v>-2079762.9455555547</v>
      </c>
      <c r="W67" s="140">
        <f t="shared" si="23"/>
        <v>0.5</v>
      </c>
      <c r="X67" s="140">
        <f t="shared" si="24"/>
        <v>0.5</v>
      </c>
      <c r="Y67" s="140">
        <f t="shared" si="25"/>
        <v>0</v>
      </c>
      <c r="Z67" s="140">
        <f t="shared" si="26"/>
        <v>0.5</v>
      </c>
      <c r="AA67" s="650">
        <v>225038947.51000008</v>
      </c>
      <c r="AB67" s="652">
        <v>82103195.129999995</v>
      </c>
      <c r="AC67" s="666">
        <f t="shared" si="13"/>
        <v>33575344.700000003</v>
      </c>
      <c r="AD67" s="667">
        <v>17099890.34</v>
      </c>
      <c r="AE67" s="650">
        <f t="shared" si="14"/>
        <v>3374618.17000008</v>
      </c>
      <c r="AF67" s="655" t="s">
        <v>462</v>
      </c>
      <c r="AG67" s="444">
        <f>K67/$AA67</f>
        <v>0.54417799774218278</v>
      </c>
      <c r="AH67" s="444">
        <f>L67/$AA67</f>
        <v>0.11945375930451084</v>
      </c>
      <c r="AI67" s="444">
        <f>M67/$AA67</f>
        <v>4.6752340056747166E-2</v>
      </c>
      <c r="AJ67" s="444">
        <f>N67/$AA67</f>
        <v>4.9435908242086123E-2</v>
      </c>
      <c r="AK67" s="653">
        <f t="shared" si="15"/>
        <v>0.14919792805424498</v>
      </c>
      <c r="AL67" s="653">
        <f t="shared" si="16"/>
        <v>7.5986359380036339E-2</v>
      </c>
      <c r="AM67" s="653">
        <f t="shared" si="17"/>
        <v>1.4995707220191837E-2</v>
      </c>
      <c r="AN67" s="665">
        <f t="shared" si="18"/>
        <v>1</v>
      </c>
      <c r="AO67" s="159">
        <v>116170947.87032257</v>
      </c>
      <c r="AP67" s="159">
        <v>24073021.558214281</v>
      </c>
      <c r="AQ67" s="159">
        <v>6976886.4877419351</v>
      </c>
      <c r="AR67" s="159">
        <v>10803900.85</v>
      </c>
      <c r="AS67" s="674"/>
      <c r="AT67" s="162"/>
      <c r="AU67" s="654"/>
    </row>
    <row r="68" spans="1:47" x14ac:dyDescent="0.4">
      <c r="A68" s="153">
        <v>8</v>
      </c>
      <c r="B68" s="154" t="s">
        <v>117</v>
      </c>
      <c r="C68" s="153" t="s">
        <v>74</v>
      </c>
      <c r="D68" s="154" t="s">
        <v>181</v>
      </c>
      <c r="E68" s="153" t="s">
        <v>104</v>
      </c>
      <c r="F68" s="153" t="s">
        <v>105</v>
      </c>
      <c r="G68" s="153">
        <f>ตารางคะแนนV3!G72</f>
        <v>60</v>
      </c>
      <c r="H68" s="155">
        <f>ตารางคะแนนV3!J72</f>
        <v>52638</v>
      </c>
      <c r="I68" s="155">
        <v>10</v>
      </c>
      <c r="J68" s="156" t="s">
        <v>315</v>
      </c>
      <c r="K68" s="157">
        <v>86986294.890000001</v>
      </c>
      <c r="L68" s="158">
        <v>15124356.66</v>
      </c>
      <c r="M68" s="158">
        <v>6711961.1600000001</v>
      </c>
      <c r="N68" s="158">
        <v>5844701.6399999997</v>
      </c>
      <c r="O68" s="159">
        <f t="shared" ref="O68:O90" si="27">AO68/9*11</f>
        <v>116985711.00788713</v>
      </c>
      <c r="P68" s="159">
        <f t="shared" ref="P68:P90" si="28">AP68/9*11</f>
        <v>22684650.053923614</v>
      </c>
      <c r="Q68" s="159">
        <f t="shared" ref="Q68:Q90" si="29">AQ68/9*11</f>
        <v>7118846.1340104165</v>
      </c>
      <c r="R68" s="159">
        <f t="shared" ref="R68:R90" si="30">AR68/9*11</f>
        <v>7175477.3498305064</v>
      </c>
      <c r="S68" s="160">
        <f t="shared" si="19"/>
        <v>-29999416.117887124</v>
      </c>
      <c r="T68" s="160">
        <f t="shared" si="20"/>
        <v>-7560293.3939236142</v>
      </c>
      <c r="U68" s="160">
        <f t="shared" si="21"/>
        <v>-406884.97401041631</v>
      </c>
      <c r="V68" s="160">
        <f t="shared" si="22"/>
        <v>-1330775.7098305067</v>
      </c>
      <c r="W68" s="140">
        <f t="shared" si="23"/>
        <v>0.5</v>
      </c>
      <c r="X68" s="140">
        <f t="shared" si="24"/>
        <v>0.5</v>
      </c>
      <c r="Y68" s="140">
        <f t="shared" si="25"/>
        <v>0.5</v>
      </c>
      <c r="Z68" s="140">
        <f t="shared" si="26"/>
        <v>0.5</v>
      </c>
      <c r="AA68" s="650">
        <v>152224420.40000001</v>
      </c>
      <c r="AB68" s="652">
        <v>50663935.839999996</v>
      </c>
      <c r="AC68" s="666">
        <f t="shared" ref="AC68:AC91" si="31">AB68-L68-M68-N68</f>
        <v>22982916.379999992</v>
      </c>
      <c r="AD68" s="667">
        <v>12675656.410000002</v>
      </c>
      <c r="AE68" s="650">
        <f t="shared" ref="AE68:AE91" si="32">AA68-K68-L68-M68-N68-AC68-AD68</f>
        <v>1898533.2600000184</v>
      </c>
      <c r="AF68" s="655" t="s">
        <v>463</v>
      </c>
      <c r="AG68" s="444">
        <f>K68/$AA68</f>
        <v>0.5714345612972358</v>
      </c>
      <c r="AH68" s="444">
        <f>L68/$AA68</f>
        <v>9.9355652793801014E-2</v>
      </c>
      <c r="AI68" s="444">
        <f>M68/$AA68</f>
        <v>4.4092538781642161E-2</v>
      </c>
      <c r="AJ68" s="444">
        <f>N68/$AA68</f>
        <v>3.8395295739289931E-2</v>
      </c>
      <c r="AK68" s="653">
        <f t="shared" ref="AK68:AK91" si="33">AC68/$AA68</f>
        <v>0.15098048210403953</v>
      </c>
      <c r="AL68" s="653">
        <f t="shared" ref="AL68:AL90" si="34">AD68/$AA68</f>
        <v>8.3269533079463789E-2</v>
      </c>
      <c r="AM68" s="653">
        <f t="shared" ref="AM68:AM90" si="35">AE68/$AA68</f>
        <v>1.2471936204527788E-2</v>
      </c>
      <c r="AN68" s="665">
        <f t="shared" ref="AN68:AN90" si="36">AG68+AH68+AI68+AJ68+AK68+AL68+AM68</f>
        <v>1</v>
      </c>
      <c r="AO68" s="159">
        <v>95715581.733725831</v>
      </c>
      <c r="AP68" s="159">
        <v>18560168.225937501</v>
      </c>
      <c r="AQ68" s="159">
        <v>5824510.4732812494</v>
      </c>
      <c r="AR68" s="159">
        <v>5870845.1044067778</v>
      </c>
      <c r="AS68" s="674"/>
      <c r="AT68" s="162"/>
      <c r="AU68" s="654"/>
    </row>
    <row r="69" spans="1:47" x14ac:dyDescent="0.4">
      <c r="A69" s="153">
        <v>8</v>
      </c>
      <c r="B69" s="154" t="s">
        <v>117</v>
      </c>
      <c r="C69" s="153" t="s">
        <v>75</v>
      </c>
      <c r="D69" s="154" t="s">
        <v>306</v>
      </c>
      <c r="E69" s="153" t="s">
        <v>104</v>
      </c>
      <c r="F69" s="153" t="s">
        <v>106</v>
      </c>
      <c r="G69" s="153">
        <f>ตารางคะแนนV3!G73</f>
        <v>30</v>
      </c>
      <c r="H69" s="155">
        <f>ตารางคะแนนV3!J73</f>
        <v>28535</v>
      </c>
      <c r="I69" s="155">
        <v>5</v>
      </c>
      <c r="J69" s="156" t="s">
        <v>316</v>
      </c>
      <c r="K69" s="157">
        <v>66497911.009999998</v>
      </c>
      <c r="L69" s="158">
        <v>10267173.5</v>
      </c>
      <c r="M69" s="158">
        <v>7548461.3399999999</v>
      </c>
      <c r="N69" s="158">
        <v>4162005.6</v>
      </c>
      <c r="O69" s="159">
        <f t="shared" si="27"/>
        <v>59144261.333568566</v>
      </c>
      <c r="P69" s="159">
        <f t="shared" si="28"/>
        <v>7325310.0444302065</v>
      </c>
      <c r="Q69" s="159">
        <f t="shared" si="29"/>
        <v>2674800.4500578265</v>
      </c>
      <c r="R69" s="159">
        <f t="shared" si="30"/>
        <v>2586043.3944843281</v>
      </c>
      <c r="S69" s="160">
        <f t="shared" si="19"/>
        <v>7353649.6764314324</v>
      </c>
      <c r="T69" s="160">
        <f t="shared" si="20"/>
        <v>2941863.4555697935</v>
      </c>
      <c r="U69" s="160">
        <f t="shared" si="21"/>
        <v>4873660.8899421729</v>
      </c>
      <c r="V69" s="160">
        <f t="shared" si="22"/>
        <v>1575962.205515672</v>
      </c>
      <c r="W69" s="140">
        <f t="shared" si="23"/>
        <v>0</v>
      </c>
      <c r="X69" s="140">
        <f t="shared" si="24"/>
        <v>0</v>
      </c>
      <c r="Y69" s="140">
        <f t="shared" si="25"/>
        <v>0</v>
      </c>
      <c r="Z69" s="140">
        <f t="shared" si="26"/>
        <v>0</v>
      </c>
      <c r="AA69" s="650">
        <v>117524670.45999999</v>
      </c>
      <c r="AB69" s="652">
        <v>39321586.600000009</v>
      </c>
      <c r="AC69" s="666">
        <f t="shared" si="31"/>
        <v>17343946.160000008</v>
      </c>
      <c r="AD69" s="667">
        <v>9054966.5800000019</v>
      </c>
      <c r="AE69" s="650">
        <f t="shared" si="32"/>
        <v>2650206.2699999847</v>
      </c>
      <c r="AF69" s="655" t="s">
        <v>464</v>
      </c>
      <c r="AG69" s="444">
        <f>K69/$AA69</f>
        <v>0.56582086765036144</v>
      </c>
      <c r="AH69" s="444">
        <f>L69/$AA69</f>
        <v>8.7361857385462524E-2</v>
      </c>
      <c r="AI69" s="444">
        <f>M69/$AA69</f>
        <v>6.4228738616792375E-2</v>
      </c>
      <c r="AJ69" s="444">
        <f>N69/$AA69</f>
        <v>3.5413888707023056E-2</v>
      </c>
      <c r="AK69" s="653">
        <f t="shared" si="33"/>
        <v>0.14757706694360051</v>
      </c>
      <c r="AL69" s="653">
        <f t="shared" si="34"/>
        <v>7.7047368391319135E-2</v>
      </c>
      <c r="AM69" s="653">
        <f t="shared" si="35"/>
        <v>2.2550212305440954E-2</v>
      </c>
      <c r="AN69" s="665">
        <f t="shared" si="36"/>
        <v>0.99999999999999989</v>
      </c>
      <c r="AO69" s="159">
        <v>48390759.272919737</v>
      </c>
      <c r="AP69" s="159">
        <v>5993435.4908974413</v>
      </c>
      <c r="AQ69" s="159">
        <v>2188473.0955018578</v>
      </c>
      <c r="AR69" s="159">
        <v>2115853.6863962687</v>
      </c>
      <c r="AS69" s="674"/>
      <c r="AT69" s="162"/>
      <c r="AU69" s="654"/>
    </row>
    <row r="70" spans="1:47" x14ac:dyDescent="0.4">
      <c r="A70" s="153">
        <v>8</v>
      </c>
      <c r="B70" s="154" t="s">
        <v>118</v>
      </c>
      <c r="C70" s="153" t="s">
        <v>76</v>
      </c>
      <c r="D70" s="154" t="s">
        <v>182</v>
      </c>
      <c r="E70" s="153" t="s">
        <v>102</v>
      </c>
      <c r="F70" s="153" t="s">
        <v>103</v>
      </c>
      <c r="G70" s="153">
        <f>ตารางคะแนนV3!G74</f>
        <v>1141</v>
      </c>
      <c r="H70" s="155">
        <f>ตารางคะแนนV3!J74</f>
        <v>259662</v>
      </c>
      <c r="I70" s="155">
        <v>20</v>
      </c>
      <c r="J70" s="156" t="s">
        <v>328</v>
      </c>
      <c r="K70" s="157">
        <v>1740128082.9100001</v>
      </c>
      <c r="L70" s="158">
        <v>947287532.85000002</v>
      </c>
      <c r="M70" s="158">
        <v>21614342</v>
      </c>
      <c r="N70" s="158">
        <v>585836624.38000011</v>
      </c>
      <c r="O70" s="159">
        <f t="shared" si="27"/>
        <v>1935234547.3804445</v>
      </c>
      <c r="P70" s="159">
        <f t="shared" si="28"/>
        <v>1000198222.188</v>
      </c>
      <c r="Q70" s="159">
        <f t="shared" si="29"/>
        <v>100723690.43733332</v>
      </c>
      <c r="R70" s="159">
        <f t="shared" si="30"/>
        <v>597495568.62111115</v>
      </c>
      <c r="S70" s="160">
        <f t="shared" si="19"/>
        <v>-195106464.47044444</v>
      </c>
      <c r="T70" s="160">
        <f t="shared" si="20"/>
        <v>-52910689.33799994</v>
      </c>
      <c r="U70" s="160">
        <f t="shared" si="21"/>
        <v>-79109348.437333316</v>
      </c>
      <c r="V70" s="160">
        <f t="shared" si="22"/>
        <v>-11658944.24111104</v>
      </c>
      <c r="W70" s="140">
        <f t="shared" si="23"/>
        <v>0.5</v>
      </c>
      <c r="X70" s="140">
        <f t="shared" si="24"/>
        <v>0.5</v>
      </c>
      <c r="Y70" s="140">
        <f t="shared" si="25"/>
        <v>0.5</v>
      </c>
      <c r="Z70" s="140">
        <f t="shared" si="26"/>
        <v>0.5</v>
      </c>
      <c r="AA70" s="650">
        <v>4163264019.4999986</v>
      </c>
      <c r="AB70" s="652">
        <v>2101501931.509999</v>
      </c>
      <c r="AC70" s="666">
        <f t="shared" si="31"/>
        <v>546763432.27999878</v>
      </c>
      <c r="AD70" s="667">
        <v>239113668.10000002</v>
      </c>
      <c r="AE70" s="650">
        <f t="shared" si="32"/>
        <v>82520336.979999423</v>
      </c>
      <c r="AF70" s="655" t="s">
        <v>118</v>
      </c>
      <c r="AG70" s="444">
        <f>K70/$AA70</f>
        <v>0.41797207065406983</v>
      </c>
      <c r="AH70" s="444">
        <f>L70/$AA70</f>
        <v>0.22753482085524035</v>
      </c>
      <c r="AI70" s="444">
        <f>M70/$AA70</f>
        <v>5.1916817907205048E-3</v>
      </c>
      <c r="AJ70" s="444">
        <f>N70/$AA70</f>
        <v>0.14071570326456456</v>
      </c>
      <c r="AK70" s="653">
        <f t="shared" si="33"/>
        <v>0.1313304728499213</v>
      </c>
      <c r="AL70" s="653">
        <f t="shared" si="34"/>
        <v>5.7434183126516485E-2</v>
      </c>
      <c r="AM70" s="653">
        <f t="shared" si="35"/>
        <v>1.9821067458966963E-2</v>
      </c>
      <c r="AN70" s="665">
        <f t="shared" si="36"/>
        <v>1</v>
      </c>
      <c r="AO70" s="159">
        <v>1583373720.5840001</v>
      </c>
      <c r="AP70" s="159">
        <v>818343999.972</v>
      </c>
      <c r="AQ70" s="159">
        <v>82410292.175999999</v>
      </c>
      <c r="AR70" s="159">
        <v>488860010.69000006</v>
      </c>
      <c r="AS70" s="674"/>
      <c r="AT70" s="162"/>
      <c r="AU70" s="654"/>
    </row>
    <row r="71" spans="1:47" x14ac:dyDescent="0.4">
      <c r="A71" s="153">
        <v>8</v>
      </c>
      <c r="B71" s="154" t="s">
        <v>118</v>
      </c>
      <c r="C71" s="153" t="s">
        <v>77</v>
      </c>
      <c r="D71" s="154" t="s">
        <v>183</v>
      </c>
      <c r="E71" s="153" t="s">
        <v>104</v>
      </c>
      <c r="F71" s="153" t="s">
        <v>105</v>
      </c>
      <c r="G71" s="153">
        <f>ตารางคะแนนV3!G75</f>
        <v>60</v>
      </c>
      <c r="H71" s="155">
        <f>ตารางคะแนนV3!J75</f>
        <v>50641</v>
      </c>
      <c r="I71" s="155">
        <v>10</v>
      </c>
      <c r="J71" s="156" t="s">
        <v>315</v>
      </c>
      <c r="K71" s="157">
        <v>90068551.900000021</v>
      </c>
      <c r="L71" s="158">
        <v>14492359.439999999</v>
      </c>
      <c r="M71" s="158">
        <v>5479317</v>
      </c>
      <c r="N71" s="158">
        <v>4532344.83</v>
      </c>
      <c r="O71" s="159">
        <f t="shared" si="27"/>
        <v>116985711.00788713</v>
      </c>
      <c r="P71" s="159">
        <f t="shared" si="28"/>
        <v>22684650.053923614</v>
      </c>
      <c r="Q71" s="159">
        <f t="shared" si="29"/>
        <v>7118846.1340104165</v>
      </c>
      <c r="R71" s="159">
        <f t="shared" si="30"/>
        <v>7175477.3498305064</v>
      </c>
      <c r="S71" s="160">
        <f t="shared" si="19"/>
        <v>-26917159.107887104</v>
      </c>
      <c r="T71" s="160">
        <f t="shared" si="20"/>
        <v>-8192290.6139236148</v>
      </c>
      <c r="U71" s="160">
        <f t="shared" si="21"/>
        <v>-1639529.1340104165</v>
      </c>
      <c r="V71" s="160">
        <f t="shared" si="22"/>
        <v>-2643132.5198305063</v>
      </c>
      <c r="W71" s="140">
        <f t="shared" si="23"/>
        <v>0.5</v>
      </c>
      <c r="X71" s="140">
        <f t="shared" si="24"/>
        <v>0.5</v>
      </c>
      <c r="Y71" s="140">
        <f t="shared" si="25"/>
        <v>0.5</v>
      </c>
      <c r="Z71" s="140">
        <f t="shared" si="26"/>
        <v>0.5</v>
      </c>
      <c r="AA71" s="650">
        <v>168990309.67000002</v>
      </c>
      <c r="AB71" s="652">
        <v>53171974.839999989</v>
      </c>
      <c r="AC71" s="666">
        <f t="shared" si="31"/>
        <v>28667953.569999993</v>
      </c>
      <c r="AD71" s="667">
        <v>10188180.59</v>
      </c>
      <c r="AE71" s="650">
        <f t="shared" si="32"/>
        <v>15561602.340000007</v>
      </c>
      <c r="AF71" s="655" t="s">
        <v>465</v>
      </c>
      <c r="AG71" s="444">
        <f>K71/$AA71</f>
        <v>0.53298057193861348</v>
      </c>
      <c r="AH71" s="444">
        <f>L71/$AA71</f>
        <v>8.5758523481614488E-2</v>
      </c>
      <c r="AI71" s="444">
        <f>M71/$AA71</f>
        <v>3.2423853241643687E-2</v>
      </c>
      <c r="AJ71" s="444">
        <f>N71/$AA71</f>
        <v>2.6820146308096884E-2</v>
      </c>
      <c r="AK71" s="653">
        <f t="shared" si="33"/>
        <v>0.16964258853647907</v>
      </c>
      <c r="AL71" s="653">
        <f t="shared" si="34"/>
        <v>6.0288549147553015E-2</v>
      </c>
      <c r="AM71" s="653">
        <f t="shared" si="35"/>
        <v>9.2085767345999353E-2</v>
      </c>
      <c r="AN71" s="665">
        <f t="shared" si="36"/>
        <v>1</v>
      </c>
      <c r="AO71" s="159">
        <v>95715581.733725831</v>
      </c>
      <c r="AP71" s="159">
        <v>18560168.225937501</v>
      </c>
      <c r="AQ71" s="159">
        <v>5824510.4732812494</v>
      </c>
      <c r="AR71" s="159">
        <v>5870845.1044067778</v>
      </c>
      <c r="AS71" s="674"/>
      <c r="AT71" s="162"/>
      <c r="AU71" s="654"/>
    </row>
    <row r="72" spans="1:47" x14ac:dyDescent="0.4">
      <c r="A72" s="153">
        <v>8</v>
      </c>
      <c r="B72" s="154" t="s">
        <v>118</v>
      </c>
      <c r="C72" s="153" t="s">
        <v>78</v>
      </c>
      <c r="D72" s="154" t="s">
        <v>184</v>
      </c>
      <c r="E72" s="153" t="s">
        <v>104</v>
      </c>
      <c r="F72" s="153" t="s">
        <v>105</v>
      </c>
      <c r="G72" s="153">
        <f>ตารางคะแนนV3!G76</f>
        <v>60</v>
      </c>
      <c r="H72" s="155">
        <f>ตารางคะแนนV3!J76</f>
        <v>48600</v>
      </c>
      <c r="I72" s="155">
        <v>9</v>
      </c>
      <c r="J72" s="156" t="s">
        <v>319</v>
      </c>
      <c r="K72" s="157">
        <v>86069533.389999986</v>
      </c>
      <c r="L72" s="158">
        <v>12718245.359999999</v>
      </c>
      <c r="M72" s="158">
        <v>4913884.26</v>
      </c>
      <c r="N72" s="158">
        <v>6104531.7800000003</v>
      </c>
      <c r="O72" s="159">
        <f t="shared" si="27"/>
        <v>92836305.091403708</v>
      </c>
      <c r="P72" s="159">
        <f t="shared" si="28"/>
        <v>15991382.812022474</v>
      </c>
      <c r="Q72" s="159">
        <f t="shared" si="29"/>
        <v>4849015.0058641965</v>
      </c>
      <c r="R72" s="159">
        <f t="shared" si="30"/>
        <v>5149025.808888888</v>
      </c>
      <c r="S72" s="160">
        <f t="shared" si="19"/>
        <v>-6766771.7014037222</v>
      </c>
      <c r="T72" s="160">
        <f t="shared" si="20"/>
        <v>-3273137.4520224743</v>
      </c>
      <c r="U72" s="160">
        <f t="shared" si="21"/>
        <v>64869.25413580332</v>
      </c>
      <c r="V72" s="160">
        <f t="shared" si="22"/>
        <v>955505.97111111227</v>
      </c>
      <c r="W72" s="140">
        <f t="shared" si="23"/>
        <v>0.5</v>
      </c>
      <c r="X72" s="140">
        <f t="shared" si="24"/>
        <v>0.5</v>
      </c>
      <c r="Y72" s="140">
        <f t="shared" si="25"/>
        <v>0</v>
      </c>
      <c r="Z72" s="140">
        <f t="shared" si="26"/>
        <v>0</v>
      </c>
      <c r="AA72" s="650">
        <v>133775494.98999999</v>
      </c>
      <c r="AB72" s="652">
        <v>39962094.359999992</v>
      </c>
      <c r="AC72" s="666">
        <f t="shared" si="31"/>
        <v>16225432.959999993</v>
      </c>
      <c r="AD72" s="667">
        <v>6317134.1399999997</v>
      </c>
      <c r="AE72" s="650">
        <f t="shared" si="32"/>
        <v>1426733.1000000173</v>
      </c>
      <c r="AF72" s="655" t="s">
        <v>466</v>
      </c>
      <c r="AG72" s="444">
        <f>K72/$AA72</f>
        <v>0.64338788951170667</v>
      </c>
      <c r="AH72" s="444">
        <f>L72/$AA72</f>
        <v>9.5071562702501791E-2</v>
      </c>
      <c r="AI72" s="444">
        <f>M72/$AA72</f>
        <v>3.6732319774763857E-2</v>
      </c>
      <c r="AJ72" s="444">
        <f>N72/$AA72</f>
        <v>4.563266075342369E-2</v>
      </c>
      <c r="AK72" s="653">
        <f t="shared" si="33"/>
        <v>0.1212885286742006</v>
      </c>
      <c r="AL72" s="653">
        <f t="shared" si="34"/>
        <v>4.7221908171389826E-2</v>
      </c>
      <c r="AM72" s="653">
        <f t="shared" si="35"/>
        <v>1.0665130412013566E-2</v>
      </c>
      <c r="AN72" s="665">
        <f t="shared" si="36"/>
        <v>1</v>
      </c>
      <c r="AO72" s="159">
        <v>75956976.892966673</v>
      </c>
      <c r="AP72" s="159">
        <v>13083858.664382024</v>
      </c>
      <c r="AQ72" s="159">
        <v>3967375.9138888884</v>
      </c>
      <c r="AR72" s="159">
        <v>4212839.2981818179</v>
      </c>
      <c r="AS72" s="674"/>
      <c r="AT72" s="162"/>
      <c r="AU72" s="654"/>
    </row>
    <row r="73" spans="1:47" x14ac:dyDescent="0.4">
      <c r="A73" s="153">
        <v>8</v>
      </c>
      <c r="B73" s="154" t="s">
        <v>118</v>
      </c>
      <c r="C73" s="153" t="s">
        <v>79</v>
      </c>
      <c r="D73" s="154" t="s">
        <v>185</v>
      </c>
      <c r="E73" s="153" t="s">
        <v>109</v>
      </c>
      <c r="F73" s="153" t="s">
        <v>111</v>
      </c>
      <c r="G73" s="153">
        <f>ตารางคะแนนV3!G77</f>
        <v>280</v>
      </c>
      <c r="H73" s="155">
        <f>ตารางคะแนนV3!J77</f>
        <v>82745</v>
      </c>
      <c r="I73" s="155">
        <v>16</v>
      </c>
      <c r="J73" s="156" t="s">
        <v>323</v>
      </c>
      <c r="K73" s="157">
        <v>326419098.06</v>
      </c>
      <c r="L73" s="158">
        <v>89476236.790000007</v>
      </c>
      <c r="M73" s="158">
        <v>9668972.2400000002</v>
      </c>
      <c r="N73" s="158">
        <v>51978255.909999996</v>
      </c>
      <c r="O73" s="159">
        <f t="shared" si="27"/>
        <v>412356832.27488106</v>
      </c>
      <c r="P73" s="159">
        <f t="shared" si="28"/>
        <v>120799420.83873013</v>
      </c>
      <c r="Q73" s="159">
        <f t="shared" si="29"/>
        <v>15057290.535938699</v>
      </c>
      <c r="R73" s="159">
        <f t="shared" si="30"/>
        <v>62716320.005952373</v>
      </c>
      <c r="S73" s="160">
        <f t="shared" si="19"/>
        <v>-85937734.214881063</v>
      </c>
      <c r="T73" s="160">
        <f t="shared" si="20"/>
        <v>-31323184.04873012</v>
      </c>
      <c r="U73" s="160">
        <f t="shared" si="21"/>
        <v>-5388318.2959386986</v>
      </c>
      <c r="V73" s="160">
        <f t="shared" si="22"/>
        <v>-10738064.095952377</v>
      </c>
      <c r="W73" s="140">
        <f t="shared" si="23"/>
        <v>0.5</v>
      </c>
      <c r="X73" s="140">
        <f t="shared" si="24"/>
        <v>0.5</v>
      </c>
      <c r="Y73" s="140">
        <f t="shared" si="25"/>
        <v>0.5</v>
      </c>
      <c r="Z73" s="140">
        <f t="shared" si="26"/>
        <v>0.5</v>
      </c>
      <c r="AA73" s="650">
        <v>667674156.08999991</v>
      </c>
      <c r="AB73" s="652">
        <v>252441787.92000008</v>
      </c>
      <c r="AC73" s="666">
        <f t="shared" si="31"/>
        <v>101318322.98000005</v>
      </c>
      <c r="AD73" s="667">
        <v>65146084.969999999</v>
      </c>
      <c r="AE73" s="650">
        <f t="shared" si="32"/>
        <v>23667185.139999837</v>
      </c>
      <c r="AF73" s="655" t="s">
        <v>467</v>
      </c>
      <c r="AG73" s="444">
        <f>K73/$AA73</f>
        <v>0.48888982010560245</v>
      </c>
      <c r="AH73" s="444">
        <f>L73/$AA73</f>
        <v>0.13401183193009339</v>
      </c>
      <c r="AI73" s="444">
        <f>M73/$AA73</f>
        <v>1.4481573312082278E-2</v>
      </c>
      <c r="AJ73" s="444">
        <f>N73/$AA73</f>
        <v>7.7849734688537994E-2</v>
      </c>
      <c r="AK73" s="653">
        <f t="shared" si="33"/>
        <v>0.15174815747450127</v>
      </c>
      <c r="AL73" s="653">
        <f t="shared" si="34"/>
        <v>9.757167381092785E-2</v>
      </c>
      <c r="AM73" s="653">
        <f t="shared" si="35"/>
        <v>3.544720867825471E-2</v>
      </c>
      <c r="AN73" s="665">
        <f t="shared" si="36"/>
        <v>0.99999999999999978</v>
      </c>
      <c r="AO73" s="159">
        <v>337382862.77035725</v>
      </c>
      <c r="AP73" s="159">
        <v>98835889.777142838</v>
      </c>
      <c r="AQ73" s="159">
        <v>12319601.347586209</v>
      </c>
      <c r="AR73" s="159">
        <v>51313352.732142851</v>
      </c>
      <c r="AS73" s="674"/>
      <c r="AT73" s="162"/>
      <c r="AU73" s="654"/>
    </row>
    <row r="74" spans="1:47" x14ac:dyDescent="0.4">
      <c r="A74" s="153">
        <v>8</v>
      </c>
      <c r="B74" s="154" t="s">
        <v>118</v>
      </c>
      <c r="C74" s="153" t="s">
        <v>80</v>
      </c>
      <c r="D74" s="154" t="s">
        <v>186</v>
      </c>
      <c r="E74" s="153" t="s">
        <v>104</v>
      </c>
      <c r="F74" s="153" t="s">
        <v>108</v>
      </c>
      <c r="G74" s="153">
        <f>ตารางคะแนนV3!G78</f>
        <v>10</v>
      </c>
      <c r="H74" s="155">
        <f>ตารางคะแนนV3!J78</f>
        <v>3965</v>
      </c>
      <c r="I74" s="155">
        <v>2</v>
      </c>
      <c r="J74" s="156" t="s">
        <v>320</v>
      </c>
      <c r="K74" s="157">
        <v>26647953.210000005</v>
      </c>
      <c r="L74" s="158">
        <v>2560189.67</v>
      </c>
      <c r="M74" s="158">
        <v>16536.5</v>
      </c>
      <c r="N74" s="158">
        <v>920820.08000000007</v>
      </c>
      <c r="O74" s="159">
        <f t="shared" si="27"/>
        <v>34398712.782839507</v>
      </c>
      <c r="P74" s="159">
        <f t="shared" si="28"/>
        <v>3765430.8203809517</v>
      </c>
      <c r="Q74" s="159">
        <f t="shared" si="29"/>
        <v>1565964.3188580247</v>
      </c>
      <c r="R74" s="159">
        <f t="shared" si="30"/>
        <v>1338992.6190123458</v>
      </c>
      <c r="S74" s="160">
        <f t="shared" si="19"/>
        <v>-7750759.5728395022</v>
      </c>
      <c r="T74" s="160">
        <f t="shared" si="20"/>
        <v>-1205241.1503809518</v>
      </c>
      <c r="U74" s="160">
        <f t="shared" si="21"/>
        <v>-1549427.8188580247</v>
      </c>
      <c r="V74" s="160">
        <f t="shared" si="22"/>
        <v>-418172.53901234572</v>
      </c>
      <c r="W74" s="140">
        <f t="shared" si="23"/>
        <v>0.5</v>
      </c>
      <c r="X74" s="140">
        <f t="shared" si="24"/>
        <v>0.5</v>
      </c>
      <c r="Y74" s="140">
        <f t="shared" si="25"/>
        <v>0.5</v>
      </c>
      <c r="Z74" s="140">
        <f t="shared" si="26"/>
        <v>0.5</v>
      </c>
      <c r="AA74" s="650">
        <v>47740873.190000027</v>
      </c>
      <c r="AB74" s="652">
        <v>12273124.380000001</v>
      </c>
      <c r="AC74" s="666">
        <f t="shared" si="31"/>
        <v>8775578.1300000008</v>
      </c>
      <c r="AD74" s="667">
        <v>7837778.4999999991</v>
      </c>
      <c r="AE74" s="650">
        <f t="shared" si="32"/>
        <v>982017.10000002664</v>
      </c>
      <c r="AF74" s="655" t="s">
        <v>468</v>
      </c>
      <c r="AG74" s="444">
        <f>K74/$AA74</f>
        <v>0.55817900740830562</v>
      </c>
      <c r="AH74" s="444">
        <f>L74/$AA74</f>
        <v>5.3626787675435023E-2</v>
      </c>
      <c r="AI74" s="444">
        <f>M74/$AA74</f>
        <v>3.4638034235753764E-4</v>
      </c>
      <c r="AJ74" s="444">
        <f>N74/$AA74</f>
        <v>1.9287876791346126E-2</v>
      </c>
      <c r="AK74" s="653">
        <f t="shared" si="33"/>
        <v>0.1838168752187416</v>
      </c>
      <c r="AL74" s="653">
        <f t="shared" si="34"/>
        <v>0.16417333777719273</v>
      </c>
      <c r="AM74" s="653">
        <f t="shared" si="35"/>
        <v>2.0569734786621444E-2</v>
      </c>
      <c r="AN74" s="665">
        <f t="shared" si="36"/>
        <v>1</v>
      </c>
      <c r="AO74" s="159">
        <v>28144401.367777776</v>
      </c>
      <c r="AP74" s="159">
        <v>3080807.0348571423</v>
      </c>
      <c r="AQ74" s="159">
        <v>1281243.5336111111</v>
      </c>
      <c r="AR74" s="159">
        <v>1095539.4155555556</v>
      </c>
      <c r="AS74" s="674"/>
      <c r="AT74" s="162"/>
      <c r="AU74" s="654"/>
    </row>
    <row r="75" spans="1:47" x14ac:dyDescent="0.4">
      <c r="A75" s="153">
        <v>8</v>
      </c>
      <c r="B75" s="154" t="s">
        <v>118</v>
      </c>
      <c r="C75" s="153" t="s">
        <v>81</v>
      </c>
      <c r="D75" s="154" t="s">
        <v>187</v>
      </c>
      <c r="E75" s="153" t="s">
        <v>104</v>
      </c>
      <c r="F75" s="153" t="s">
        <v>106</v>
      </c>
      <c r="G75" s="153">
        <f>ตารางคะแนนV3!G79</f>
        <v>40</v>
      </c>
      <c r="H75" s="155">
        <f>ตารางคะแนนV3!J79</f>
        <v>36047</v>
      </c>
      <c r="I75" s="155">
        <v>6</v>
      </c>
      <c r="J75" s="156" t="s">
        <v>314</v>
      </c>
      <c r="K75" s="157">
        <v>75250408.060000002</v>
      </c>
      <c r="L75" s="158">
        <v>10471722.74</v>
      </c>
      <c r="M75" s="158">
        <v>4992131.38</v>
      </c>
      <c r="N75" s="158">
        <v>4153017.33</v>
      </c>
      <c r="O75" s="159">
        <f t="shared" si="27"/>
        <v>81016206.027249634</v>
      </c>
      <c r="P75" s="159">
        <f t="shared" si="28"/>
        <v>12340516.612187507</v>
      </c>
      <c r="Q75" s="159">
        <f t="shared" si="29"/>
        <v>4541342.0558483023</v>
      </c>
      <c r="R75" s="159">
        <f t="shared" si="30"/>
        <v>3999740.2192916656</v>
      </c>
      <c r="S75" s="160">
        <f t="shared" si="19"/>
        <v>-5765797.9672496319</v>
      </c>
      <c r="T75" s="160">
        <f t="shared" si="20"/>
        <v>-1868793.8721875064</v>
      </c>
      <c r="U75" s="160">
        <f t="shared" si="21"/>
        <v>450789.32415169757</v>
      </c>
      <c r="V75" s="160">
        <f t="shared" si="22"/>
        <v>153277.11070833448</v>
      </c>
      <c r="W75" s="140">
        <f t="shared" si="23"/>
        <v>0.5</v>
      </c>
      <c r="X75" s="140">
        <f t="shared" si="24"/>
        <v>0.5</v>
      </c>
      <c r="Y75" s="140">
        <f t="shared" si="25"/>
        <v>0</v>
      </c>
      <c r="Z75" s="140">
        <f t="shared" si="26"/>
        <v>0</v>
      </c>
      <c r="AA75" s="650">
        <v>127252401.91</v>
      </c>
      <c r="AB75" s="652">
        <v>34011208.090000004</v>
      </c>
      <c r="AC75" s="666">
        <f t="shared" si="31"/>
        <v>14394336.640000002</v>
      </c>
      <c r="AD75" s="667">
        <v>10639368.68</v>
      </c>
      <c r="AE75" s="650">
        <f t="shared" si="32"/>
        <v>7351417.0799999908</v>
      </c>
      <c r="AF75" s="655" t="s">
        <v>469</v>
      </c>
      <c r="AG75" s="444">
        <f>K75/$AA75</f>
        <v>0.59134764397784245</v>
      </c>
      <c r="AH75" s="444">
        <f>L75/$AA75</f>
        <v>8.2290963336049142E-2</v>
      </c>
      <c r="AI75" s="444">
        <f>M75/$AA75</f>
        <v>3.9230154441648291E-2</v>
      </c>
      <c r="AJ75" s="444">
        <f>N75/$AA75</f>
        <v>3.2636062405621592E-2</v>
      </c>
      <c r="AK75" s="653">
        <f t="shared" si="33"/>
        <v>0.11311642392558123</v>
      </c>
      <c r="AL75" s="653">
        <f t="shared" si="34"/>
        <v>8.3608391828428941E-2</v>
      </c>
      <c r="AM75" s="653">
        <f t="shared" si="35"/>
        <v>5.777036008482829E-2</v>
      </c>
      <c r="AN75" s="665">
        <f t="shared" si="36"/>
        <v>0.99999999999999978</v>
      </c>
      <c r="AO75" s="159">
        <v>66285986.749567889</v>
      </c>
      <c r="AP75" s="159">
        <v>10096786.319062505</v>
      </c>
      <c r="AQ75" s="159">
        <v>3715643.5002395199</v>
      </c>
      <c r="AR75" s="159">
        <v>3272514.7248749989</v>
      </c>
      <c r="AS75" s="674"/>
      <c r="AT75" s="162"/>
      <c r="AU75" s="654"/>
    </row>
    <row r="76" spans="1:47" x14ac:dyDescent="0.4">
      <c r="A76" s="153">
        <v>8</v>
      </c>
      <c r="B76" s="154" t="s">
        <v>118</v>
      </c>
      <c r="C76" s="153" t="s">
        <v>82</v>
      </c>
      <c r="D76" s="154" t="s">
        <v>188</v>
      </c>
      <c r="E76" s="153" t="s">
        <v>104</v>
      </c>
      <c r="F76" s="153" t="s">
        <v>107</v>
      </c>
      <c r="G76" s="153">
        <f>ตารางคะแนนV3!G80</f>
        <v>150</v>
      </c>
      <c r="H76" s="155">
        <f>ตารางคะแนนV3!J80</f>
        <v>90398</v>
      </c>
      <c r="I76" s="155">
        <v>13</v>
      </c>
      <c r="J76" s="156" t="s">
        <v>318</v>
      </c>
      <c r="K76" s="157">
        <v>192392868.26999995</v>
      </c>
      <c r="L76" s="158">
        <v>48845963.520000003</v>
      </c>
      <c r="M76" s="158">
        <v>13388801.52</v>
      </c>
      <c r="N76" s="158">
        <v>27771101.039999999</v>
      </c>
      <c r="O76" s="159">
        <f t="shared" si="27"/>
        <v>173892078.62841263</v>
      </c>
      <c r="P76" s="159">
        <f t="shared" si="28"/>
        <v>39589416.724429429</v>
      </c>
      <c r="Q76" s="159">
        <f t="shared" si="29"/>
        <v>11487103.74182749</v>
      </c>
      <c r="R76" s="159">
        <f t="shared" si="30"/>
        <v>19143012.052539684</v>
      </c>
      <c r="S76" s="160">
        <f t="shared" si="19"/>
        <v>18500789.641587317</v>
      </c>
      <c r="T76" s="160">
        <f t="shared" si="20"/>
        <v>9256546.7955705747</v>
      </c>
      <c r="U76" s="160">
        <f t="shared" si="21"/>
        <v>1901697.7781725097</v>
      </c>
      <c r="V76" s="160">
        <f t="shared" si="22"/>
        <v>8628088.9874603152</v>
      </c>
      <c r="W76" s="140">
        <f t="shared" si="23"/>
        <v>0</v>
      </c>
      <c r="X76" s="140">
        <f t="shared" si="24"/>
        <v>0</v>
      </c>
      <c r="Y76" s="140">
        <f t="shared" si="25"/>
        <v>0</v>
      </c>
      <c r="Z76" s="140">
        <f t="shared" si="26"/>
        <v>0</v>
      </c>
      <c r="AA76" s="650">
        <v>400298442.55000007</v>
      </c>
      <c r="AB76" s="652">
        <v>151460222.94</v>
      </c>
      <c r="AC76" s="666">
        <f t="shared" si="31"/>
        <v>61454356.859999992</v>
      </c>
      <c r="AD76" s="667">
        <v>36906351.850000001</v>
      </c>
      <c r="AE76" s="650">
        <f t="shared" si="32"/>
        <v>19538999.490000114</v>
      </c>
      <c r="AF76" s="655" t="s">
        <v>470</v>
      </c>
      <c r="AG76" s="444">
        <f>K76/$AA76</f>
        <v>0.48062357436219288</v>
      </c>
      <c r="AH76" s="444">
        <f>L76/$AA76</f>
        <v>0.12202386601566355</v>
      </c>
      <c r="AI76" s="444">
        <f>M76/$AA76</f>
        <v>3.344704874370738E-2</v>
      </c>
      <c r="AJ76" s="444">
        <f>N76/$AA76</f>
        <v>6.9375990731043613E-2</v>
      </c>
      <c r="AK76" s="653">
        <f t="shared" si="33"/>
        <v>0.15352134889289237</v>
      </c>
      <c r="AL76" s="653">
        <f t="shared" si="34"/>
        <v>9.2197090787806746E-2</v>
      </c>
      <c r="AM76" s="653">
        <f t="shared" si="35"/>
        <v>4.8811080466693441E-2</v>
      </c>
      <c r="AN76" s="665">
        <f t="shared" si="36"/>
        <v>1</v>
      </c>
      <c r="AO76" s="159">
        <v>142275337.05961034</v>
      </c>
      <c r="AP76" s="159">
        <v>32391340.956351351</v>
      </c>
      <c r="AQ76" s="159">
        <v>9398539.4251315817</v>
      </c>
      <c r="AR76" s="159">
        <v>15662464.406623377</v>
      </c>
      <c r="AS76" s="674"/>
      <c r="AT76" s="162"/>
      <c r="AU76" s="654"/>
    </row>
    <row r="77" spans="1:47" x14ac:dyDescent="0.4">
      <c r="A77" s="153">
        <v>8</v>
      </c>
      <c r="B77" s="154" t="s">
        <v>118</v>
      </c>
      <c r="C77" s="153" t="s">
        <v>83</v>
      </c>
      <c r="D77" s="154" t="s">
        <v>189</v>
      </c>
      <c r="E77" s="153" t="s">
        <v>104</v>
      </c>
      <c r="F77" s="153" t="s">
        <v>106</v>
      </c>
      <c r="G77" s="153">
        <f>ตารางคะแนนV3!G81</f>
        <v>35</v>
      </c>
      <c r="H77" s="155">
        <f>ตารางคะแนนV3!J81</f>
        <v>24618</v>
      </c>
      <c r="I77" s="155">
        <v>5</v>
      </c>
      <c r="J77" s="156" t="s">
        <v>316</v>
      </c>
      <c r="K77" s="157">
        <v>53911621.240000002</v>
      </c>
      <c r="L77" s="158">
        <v>7867086.1299999999</v>
      </c>
      <c r="M77" s="158">
        <v>2683862.5499999998</v>
      </c>
      <c r="N77" s="158">
        <v>2719309.8899999997</v>
      </c>
      <c r="O77" s="159">
        <f t="shared" si="27"/>
        <v>59144261.333568566</v>
      </c>
      <c r="P77" s="159">
        <f t="shared" si="28"/>
        <v>7325310.0444302065</v>
      </c>
      <c r="Q77" s="159">
        <f t="shared" si="29"/>
        <v>2674800.4500578265</v>
      </c>
      <c r="R77" s="159">
        <f t="shared" si="30"/>
        <v>2586043.3944843281</v>
      </c>
      <c r="S77" s="160">
        <f t="shared" si="19"/>
        <v>-5232640.0935685635</v>
      </c>
      <c r="T77" s="160">
        <f t="shared" si="20"/>
        <v>541776.08556979336</v>
      </c>
      <c r="U77" s="160">
        <f t="shared" si="21"/>
        <v>9062.0999421733432</v>
      </c>
      <c r="V77" s="160">
        <f t="shared" si="22"/>
        <v>133266.49551567156</v>
      </c>
      <c r="W77" s="140">
        <f t="shared" si="23"/>
        <v>0.5</v>
      </c>
      <c r="X77" s="140">
        <f t="shared" si="24"/>
        <v>0</v>
      </c>
      <c r="Y77" s="140">
        <f t="shared" si="25"/>
        <v>0</v>
      </c>
      <c r="Z77" s="140">
        <f t="shared" si="26"/>
        <v>0</v>
      </c>
      <c r="AA77" s="650">
        <v>96094714.880000025</v>
      </c>
      <c r="AB77" s="652">
        <v>25102514.849999998</v>
      </c>
      <c r="AC77" s="666">
        <f t="shared" si="31"/>
        <v>11832256.279999997</v>
      </c>
      <c r="AD77" s="667">
        <v>6493753.5599999996</v>
      </c>
      <c r="AE77" s="650">
        <f t="shared" si="32"/>
        <v>10586825.230000023</v>
      </c>
      <c r="AF77" s="655" t="s">
        <v>471</v>
      </c>
      <c r="AG77" s="444">
        <f>K77/$AA77</f>
        <v>0.56102587231069989</v>
      </c>
      <c r="AH77" s="444">
        <f>L77/$AA77</f>
        <v>8.1868041752599638E-2</v>
      </c>
      <c r="AI77" s="444">
        <f>M77/$AA77</f>
        <v>2.7929346097249164E-2</v>
      </c>
      <c r="AJ77" s="444">
        <f>N77/$AA77</f>
        <v>2.8298225281127957E-2</v>
      </c>
      <c r="AK77" s="653">
        <f t="shared" si="33"/>
        <v>0.1231311867127733</v>
      </c>
      <c r="AL77" s="653">
        <f t="shared" si="34"/>
        <v>6.7576594281061025E-2</v>
      </c>
      <c r="AM77" s="653">
        <f t="shared" si="35"/>
        <v>0.11017073356448903</v>
      </c>
      <c r="AN77" s="665">
        <f t="shared" si="36"/>
        <v>1</v>
      </c>
      <c r="AO77" s="159">
        <v>48390759.272919737</v>
      </c>
      <c r="AP77" s="159">
        <v>5993435.4908974413</v>
      </c>
      <c r="AQ77" s="159">
        <v>2188473.0955018578</v>
      </c>
      <c r="AR77" s="159">
        <v>2115853.6863962687</v>
      </c>
      <c r="AS77" s="674"/>
      <c r="AT77" s="162"/>
      <c r="AU77" s="654"/>
    </row>
    <row r="78" spans="1:47" x14ac:dyDescent="0.4">
      <c r="A78" s="153">
        <v>8</v>
      </c>
      <c r="B78" s="154" t="s">
        <v>118</v>
      </c>
      <c r="C78" s="153" t="s">
        <v>84</v>
      </c>
      <c r="D78" s="154" t="s">
        <v>190</v>
      </c>
      <c r="E78" s="153" t="s">
        <v>104</v>
      </c>
      <c r="F78" s="153" t="s">
        <v>106</v>
      </c>
      <c r="G78" s="153">
        <f>ตารางคะแนนV3!G82</f>
        <v>34</v>
      </c>
      <c r="H78" s="155">
        <f>ตารางคะแนนV3!J82</f>
        <v>29397</v>
      </c>
      <c r="I78" s="155">
        <v>5</v>
      </c>
      <c r="J78" s="156" t="s">
        <v>316</v>
      </c>
      <c r="K78" s="157">
        <v>58887390.129999995</v>
      </c>
      <c r="L78" s="158">
        <v>5887416.8300000001</v>
      </c>
      <c r="M78" s="158">
        <v>4816902</v>
      </c>
      <c r="N78" s="158">
        <v>3148676.57</v>
      </c>
      <c r="O78" s="159">
        <f t="shared" si="27"/>
        <v>59144261.333568566</v>
      </c>
      <c r="P78" s="159">
        <f t="shared" si="28"/>
        <v>7325310.0444302065</v>
      </c>
      <c r="Q78" s="159">
        <f t="shared" si="29"/>
        <v>2674800.4500578265</v>
      </c>
      <c r="R78" s="159">
        <f t="shared" si="30"/>
        <v>2586043.3944843281</v>
      </c>
      <c r="S78" s="160">
        <f t="shared" si="19"/>
        <v>-256871.20356857032</v>
      </c>
      <c r="T78" s="160">
        <f t="shared" si="20"/>
        <v>-1437893.2144302065</v>
      </c>
      <c r="U78" s="160">
        <f t="shared" si="21"/>
        <v>2142101.5499421735</v>
      </c>
      <c r="V78" s="160">
        <f t="shared" si="22"/>
        <v>562633.17551567173</v>
      </c>
      <c r="W78" s="140">
        <f t="shared" si="23"/>
        <v>0.5</v>
      </c>
      <c r="X78" s="140">
        <f t="shared" si="24"/>
        <v>0.5</v>
      </c>
      <c r="Y78" s="140">
        <f t="shared" si="25"/>
        <v>0</v>
      </c>
      <c r="Z78" s="140">
        <f t="shared" si="26"/>
        <v>0</v>
      </c>
      <c r="AA78" s="650">
        <v>91729173.480000019</v>
      </c>
      <c r="AB78" s="652">
        <v>23660048.25</v>
      </c>
      <c r="AC78" s="666">
        <f t="shared" si="31"/>
        <v>9807052.8500000015</v>
      </c>
      <c r="AD78" s="667">
        <v>5521388.370000001</v>
      </c>
      <c r="AE78" s="650">
        <f t="shared" si="32"/>
        <v>3660346.7300000228</v>
      </c>
      <c r="AF78" s="655" t="s">
        <v>472</v>
      </c>
      <c r="AG78" s="444">
        <f>K78/$AA78</f>
        <v>0.64197013769931532</v>
      </c>
      <c r="AH78" s="444">
        <f>L78/$AA78</f>
        <v>6.4182599784174996E-2</v>
      </c>
      <c r="AI78" s="444">
        <f>M78/$AA78</f>
        <v>5.251221413272892E-2</v>
      </c>
      <c r="AJ78" s="444">
        <f>N78/$AA78</f>
        <v>3.4325792444717874E-2</v>
      </c>
      <c r="AK78" s="653">
        <f t="shared" si="33"/>
        <v>0.10691312782991838</v>
      </c>
      <c r="AL78" s="653">
        <f t="shared" si="34"/>
        <v>6.0192283005840508E-2</v>
      </c>
      <c r="AM78" s="653">
        <f t="shared" si="35"/>
        <v>3.9903845103304011E-2</v>
      </c>
      <c r="AN78" s="665">
        <f t="shared" si="36"/>
        <v>1</v>
      </c>
      <c r="AO78" s="159">
        <v>48390759.272919737</v>
      </c>
      <c r="AP78" s="159">
        <v>5993435.4908974413</v>
      </c>
      <c r="AQ78" s="159">
        <v>2188473.0955018578</v>
      </c>
      <c r="AR78" s="159">
        <v>2115853.6863962687</v>
      </c>
      <c r="AS78" s="674"/>
      <c r="AT78" s="162"/>
      <c r="AU78" s="654"/>
    </row>
    <row r="79" spans="1:47" x14ac:dyDescent="0.4">
      <c r="A79" s="153">
        <v>8</v>
      </c>
      <c r="B79" s="154" t="s">
        <v>118</v>
      </c>
      <c r="C79" s="153" t="s">
        <v>85</v>
      </c>
      <c r="D79" s="154" t="s">
        <v>191</v>
      </c>
      <c r="E79" s="153" t="s">
        <v>104</v>
      </c>
      <c r="F79" s="153" t="s">
        <v>106</v>
      </c>
      <c r="G79" s="153">
        <f>ตารางคะแนนV3!G83</f>
        <v>30</v>
      </c>
      <c r="H79" s="155">
        <f>ตารางคะแนนV3!J83</f>
        <v>35670</v>
      </c>
      <c r="I79" s="155">
        <v>6</v>
      </c>
      <c r="J79" s="156" t="s">
        <v>314</v>
      </c>
      <c r="K79" s="157">
        <v>70188227.530000001</v>
      </c>
      <c r="L79" s="158">
        <v>10328713.189999999</v>
      </c>
      <c r="M79" s="158">
        <v>5576354.3499999996</v>
      </c>
      <c r="N79" s="158">
        <v>4686201.68</v>
      </c>
      <c r="O79" s="159">
        <f t="shared" si="27"/>
        <v>81016206.027249634</v>
      </c>
      <c r="P79" s="159">
        <f t="shared" si="28"/>
        <v>12340516.612187507</v>
      </c>
      <c r="Q79" s="159">
        <f t="shared" si="29"/>
        <v>4541342.0558483023</v>
      </c>
      <c r="R79" s="159">
        <f t="shared" si="30"/>
        <v>3999740.2192916656</v>
      </c>
      <c r="S79" s="160">
        <f t="shared" si="19"/>
        <v>-10827978.497249633</v>
      </c>
      <c r="T79" s="160">
        <f t="shared" si="20"/>
        <v>-2011803.4221875072</v>
      </c>
      <c r="U79" s="160">
        <f t="shared" si="21"/>
        <v>1035012.2941516973</v>
      </c>
      <c r="V79" s="160">
        <f t="shared" si="22"/>
        <v>686461.46070833411</v>
      </c>
      <c r="W79" s="140">
        <f t="shared" si="23"/>
        <v>0.5</v>
      </c>
      <c r="X79" s="140">
        <f t="shared" si="24"/>
        <v>0.5</v>
      </c>
      <c r="Y79" s="140">
        <f t="shared" si="25"/>
        <v>0</v>
      </c>
      <c r="Z79" s="140">
        <f t="shared" si="26"/>
        <v>0</v>
      </c>
      <c r="AA79" s="650">
        <v>126617041.28999998</v>
      </c>
      <c r="AB79" s="652">
        <v>34097326.259999998</v>
      </c>
      <c r="AC79" s="666">
        <f t="shared" si="31"/>
        <v>13506057.039999999</v>
      </c>
      <c r="AD79" s="667">
        <v>10492115.339999996</v>
      </c>
      <c r="AE79" s="650">
        <f t="shared" si="32"/>
        <v>11839372.159999982</v>
      </c>
      <c r="AF79" s="655" t="s">
        <v>473</v>
      </c>
      <c r="AG79" s="444">
        <f>K79/$AA79</f>
        <v>0.55433476264259673</v>
      </c>
      <c r="AH79" s="444">
        <f>L79/$AA79</f>
        <v>8.1574431725532234E-2</v>
      </c>
      <c r="AI79" s="444">
        <f>M79/$AA79</f>
        <v>4.4041104524217084E-2</v>
      </c>
      <c r="AJ79" s="444">
        <f>N79/$AA79</f>
        <v>3.7010829128970565E-2</v>
      </c>
      <c r="AK79" s="653">
        <f t="shared" si="33"/>
        <v>0.10666855663659144</v>
      </c>
      <c r="AL79" s="653">
        <f t="shared" si="34"/>
        <v>8.2864954299233393E-2</v>
      </c>
      <c r="AM79" s="653">
        <f t="shared" si="35"/>
        <v>9.3505361042858587E-2</v>
      </c>
      <c r="AN79" s="665">
        <f t="shared" si="36"/>
        <v>1</v>
      </c>
      <c r="AO79" s="159">
        <v>66285986.749567889</v>
      </c>
      <c r="AP79" s="159">
        <v>10096786.319062505</v>
      </c>
      <c r="AQ79" s="159">
        <v>3715643.5002395199</v>
      </c>
      <c r="AR79" s="159">
        <v>3272514.7248749989</v>
      </c>
      <c r="AS79" s="674"/>
      <c r="AT79" s="162"/>
      <c r="AU79" s="654"/>
    </row>
    <row r="80" spans="1:47" x14ac:dyDescent="0.4">
      <c r="A80" s="153">
        <v>8</v>
      </c>
      <c r="B80" s="154" t="s">
        <v>118</v>
      </c>
      <c r="C80" s="153" t="s">
        <v>86</v>
      </c>
      <c r="D80" s="154" t="s">
        <v>192</v>
      </c>
      <c r="E80" s="153" t="s">
        <v>104</v>
      </c>
      <c r="F80" s="153" t="s">
        <v>105</v>
      </c>
      <c r="G80" s="153">
        <f>ตารางคะแนนV3!G84</f>
        <v>60</v>
      </c>
      <c r="H80" s="155">
        <f>ตารางคะแนนV3!J84</f>
        <v>42557</v>
      </c>
      <c r="I80" s="155">
        <v>9</v>
      </c>
      <c r="J80" s="156" t="s">
        <v>319</v>
      </c>
      <c r="K80" s="157">
        <v>85131968.709999993</v>
      </c>
      <c r="L80" s="158">
        <v>15955408.9</v>
      </c>
      <c r="M80" s="158">
        <v>7811152</v>
      </c>
      <c r="N80" s="158">
        <v>5227973.63</v>
      </c>
      <c r="O80" s="159">
        <f t="shared" si="27"/>
        <v>92836305.091403708</v>
      </c>
      <c r="P80" s="159">
        <f t="shared" si="28"/>
        <v>15991382.812022474</v>
      </c>
      <c r="Q80" s="159">
        <f t="shared" si="29"/>
        <v>4849015.0058641965</v>
      </c>
      <c r="R80" s="159">
        <f t="shared" si="30"/>
        <v>5149025.808888888</v>
      </c>
      <c r="S80" s="160">
        <f t="shared" si="19"/>
        <v>-7704336.3814037144</v>
      </c>
      <c r="T80" s="160">
        <f t="shared" si="20"/>
        <v>-35973.912022473291</v>
      </c>
      <c r="U80" s="160">
        <f t="shared" si="21"/>
        <v>2962136.9941358035</v>
      </c>
      <c r="V80" s="160">
        <f t="shared" si="22"/>
        <v>78947.821111111902</v>
      </c>
      <c r="W80" s="140">
        <f t="shared" si="23"/>
        <v>0.5</v>
      </c>
      <c r="X80" s="140">
        <f t="shared" si="24"/>
        <v>0.5</v>
      </c>
      <c r="Y80" s="140">
        <f t="shared" si="25"/>
        <v>0</v>
      </c>
      <c r="Z80" s="140">
        <f t="shared" si="26"/>
        <v>0</v>
      </c>
      <c r="AA80" s="650">
        <v>177555026.53999999</v>
      </c>
      <c r="AB80" s="652">
        <v>73192692.660000011</v>
      </c>
      <c r="AC80" s="666">
        <f t="shared" si="31"/>
        <v>44198158.13000001</v>
      </c>
      <c r="AD80" s="667">
        <v>10184965.060000001</v>
      </c>
      <c r="AE80" s="650">
        <f t="shared" si="32"/>
        <v>9045400.1099999789</v>
      </c>
      <c r="AF80" s="655" t="s">
        <v>474</v>
      </c>
      <c r="AG80" s="444">
        <f>K80/$AA80</f>
        <v>0.47946808586025175</v>
      </c>
      <c r="AH80" s="444">
        <f>L80/$AA80</f>
        <v>8.9861769677388043E-2</v>
      </c>
      <c r="AI80" s="444">
        <f>M80/$AA80</f>
        <v>4.3992851975048347E-2</v>
      </c>
      <c r="AJ80" s="444">
        <f>N80/$AA80</f>
        <v>2.9444244592096807E-2</v>
      </c>
      <c r="AK80" s="653">
        <f t="shared" si="33"/>
        <v>0.24892653838804699</v>
      </c>
      <c r="AL80" s="653">
        <f t="shared" si="34"/>
        <v>5.73623020337614E-2</v>
      </c>
      <c r="AM80" s="653">
        <f t="shared" si="35"/>
        <v>5.0944207473406625E-2</v>
      </c>
      <c r="AN80" s="665">
        <f t="shared" si="36"/>
        <v>1</v>
      </c>
      <c r="AO80" s="159">
        <v>75956976.892966673</v>
      </c>
      <c r="AP80" s="159">
        <v>13083858.664382024</v>
      </c>
      <c r="AQ80" s="159">
        <v>3967375.9138888884</v>
      </c>
      <c r="AR80" s="159">
        <v>4212839.2981818179</v>
      </c>
      <c r="AS80" s="674"/>
      <c r="AT80" s="162"/>
      <c r="AU80" s="654"/>
    </row>
    <row r="81" spans="1:47" x14ac:dyDescent="0.4">
      <c r="A81" s="153">
        <v>8</v>
      </c>
      <c r="B81" s="154" t="s">
        <v>118</v>
      </c>
      <c r="C81" s="153" t="s">
        <v>87</v>
      </c>
      <c r="D81" s="154" t="s">
        <v>193</v>
      </c>
      <c r="E81" s="153" t="s">
        <v>104</v>
      </c>
      <c r="F81" s="153" t="s">
        <v>107</v>
      </c>
      <c r="G81" s="153">
        <f>ตารางคะแนนV3!G85</f>
        <v>137</v>
      </c>
      <c r="H81" s="155">
        <f>ตารางคะแนนV3!J85</f>
        <v>85449</v>
      </c>
      <c r="I81" s="155">
        <v>13</v>
      </c>
      <c r="J81" s="156" t="s">
        <v>318</v>
      </c>
      <c r="K81" s="157">
        <v>171204987.81000003</v>
      </c>
      <c r="L81" s="158">
        <v>38342241.25</v>
      </c>
      <c r="M81" s="158">
        <v>10285156</v>
      </c>
      <c r="N81" s="158">
        <v>17468298.739999998</v>
      </c>
      <c r="O81" s="159">
        <f t="shared" si="27"/>
        <v>173892078.62841263</v>
      </c>
      <c r="P81" s="159">
        <f t="shared" si="28"/>
        <v>39589416.724429429</v>
      </c>
      <c r="Q81" s="159">
        <f t="shared" si="29"/>
        <v>11487103.74182749</v>
      </c>
      <c r="R81" s="159">
        <f t="shared" si="30"/>
        <v>19143012.052539684</v>
      </c>
      <c r="S81" s="160">
        <f t="shared" si="19"/>
        <v>-2687090.8184126019</v>
      </c>
      <c r="T81" s="160">
        <f t="shared" si="20"/>
        <v>-1247175.4744294286</v>
      </c>
      <c r="U81" s="160">
        <f t="shared" si="21"/>
        <v>-1201947.7418274898</v>
      </c>
      <c r="V81" s="160">
        <f t="shared" si="22"/>
        <v>-1674713.3125396855</v>
      </c>
      <c r="W81" s="140">
        <f t="shared" si="23"/>
        <v>0.5</v>
      </c>
      <c r="X81" s="140">
        <f t="shared" si="24"/>
        <v>0.5</v>
      </c>
      <c r="Y81" s="140">
        <f t="shared" si="25"/>
        <v>0.5</v>
      </c>
      <c r="Z81" s="140">
        <f t="shared" si="26"/>
        <v>0.5</v>
      </c>
      <c r="AA81" s="650">
        <v>340111961.00999999</v>
      </c>
      <c r="AB81" s="652">
        <v>118401598.02000003</v>
      </c>
      <c r="AC81" s="666">
        <f t="shared" si="31"/>
        <v>52305902.030000031</v>
      </c>
      <c r="AD81" s="667">
        <v>28949577.77</v>
      </c>
      <c r="AE81" s="650">
        <f t="shared" si="32"/>
        <v>21555797.409999933</v>
      </c>
      <c r="AF81" s="655" t="s">
        <v>475</v>
      </c>
      <c r="AG81" s="444">
        <f>K81/$AA81</f>
        <v>0.50337832077880451</v>
      </c>
      <c r="AH81" s="444">
        <f>L81/$AA81</f>
        <v>0.11273417475862503</v>
      </c>
      <c r="AI81" s="444">
        <f>M81/$AA81</f>
        <v>3.0240500714697284E-2</v>
      </c>
      <c r="AJ81" s="444">
        <f>N81/$AA81</f>
        <v>5.1360436393139357E-2</v>
      </c>
      <c r="AK81" s="653">
        <f t="shared" si="33"/>
        <v>0.15379024564344013</v>
      </c>
      <c r="AL81" s="653">
        <f t="shared" si="34"/>
        <v>8.5117787930865579E-2</v>
      </c>
      <c r="AM81" s="653">
        <f t="shared" si="35"/>
        <v>6.3378533780428112E-2</v>
      </c>
      <c r="AN81" s="665">
        <f t="shared" si="36"/>
        <v>1</v>
      </c>
      <c r="AO81" s="159">
        <v>142275337.05961034</v>
      </c>
      <c r="AP81" s="159">
        <v>32391340.956351351</v>
      </c>
      <c r="AQ81" s="159">
        <v>9398539.4251315817</v>
      </c>
      <c r="AR81" s="159">
        <v>15662464.406623377</v>
      </c>
      <c r="AS81" s="674"/>
      <c r="AT81" s="162"/>
      <c r="AU81" s="654"/>
    </row>
    <row r="82" spans="1:47" x14ac:dyDescent="0.4">
      <c r="A82" s="153">
        <v>8</v>
      </c>
      <c r="B82" s="154" t="s">
        <v>118</v>
      </c>
      <c r="C82" s="153" t="s">
        <v>88</v>
      </c>
      <c r="D82" s="154" t="s">
        <v>194</v>
      </c>
      <c r="E82" s="153" t="s">
        <v>104</v>
      </c>
      <c r="F82" s="153" t="s">
        <v>106</v>
      </c>
      <c r="G82" s="153">
        <f>ตารางคะแนนV3!G86</f>
        <v>70</v>
      </c>
      <c r="H82" s="155">
        <f>ตารางคะแนนV3!J86</f>
        <v>46637</v>
      </c>
      <c r="I82" s="155">
        <v>6</v>
      </c>
      <c r="J82" s="156" t="s">
        <v>314</v>
      </c>
      <c r="K82" s="157">
        <v>96287783.010000005</v>
      </c>
      <c r="L82" s="158">
        <v>14822532.310000001</v>
      </c>
      <c r="M82" s="158">
        <v>6390394.8700000001</v>
      </c>
      <c r="N82" s="158">
        <v>5622694.9300000006</v>
      </c>
      <c r="O82" s="159">
        <f t="shared" si="27"/>
        <v>81016206.027249634</v>
      </c>
      <c r="P82" s="159">
        <f t="shared" si="28"/>
        <v>12340516.612187507</v>
      </c>
      <c r="Q82" s="159">
        <f t="shared" si="29"/>
        <v>4541342.0558483023</v>
      </c>
      <c r="R82" s="159">
        <f t="shared" si="30"/>
        <v>3999740.2192916656</v>
      </c>
      <c r="S82" s="160">
        <f t="shared" si="19"/>
        <v>15271576.982750371</v>
      </c>
      <c r="T82" s="160">
        <f t="shared" si="20"/>
        <v>2482015.6978124939</v>
      </c>
      <c r="U82" s="160">
        <f t="shared" si="21"/>
        <v>1849052.8141516978</v>
      </c>
      <c r="V82" s="160">
        <f t="shared" si="22"/>
        <v>1622954.710708335</v>
      </c>
      <c r="W82" s="140">
        <f t="shared" si="23"/>
        <v>0</v>
      </c>
      <c r="X82" s="140">
        <f t="shared" si="24"/>
        <v>0</v>
      </c>
      <c r="Y82" s="140">
        <f t="shared" si="25"/>
        <v>0</v>
      </c>
      <c r="Z82" s="140">
        <f t="shared" si="26"/>
        <v>0</v>
      </c>
      <c r="AA82" s="650">
        <v>161697244.20000002</v>
      </c>
      <c r="AB82" s="652">
        <v>46921798.610000014</v>
      </c>
      <c r="AC82" s="666">
        <f t="shared" si="31"/>
        <v>20086176.500000011</v>
      </c>
      <c r="AD82" s="667">
        <v>8821748.9199999999</v>
      </c>
      <c r="AE82" s="650">
        <f t="shared" si="32"/>
        <v>9665913.660000002</v>
      </c>
      <c r="AF82" s="655" t="s">
        <v>476</v>
      </c>
      <c r="AG82" s="444">
        <f>K82/$AA82</f>
        <v>0.59548190500330123</v>
      </c>
      <c r="AH82" s="444">
        <f>L82/$AA82</f>
        <v>9.1668428756066567E-2</v>
      </c>
      <c r="AI82" s="444">
        <f>M82/$AA82</f>
        <v>3.9520740762259692E-2</v>
      </c>
      <c r="AJ82" s="444">
        <f>N82/$AA82</f>
        <v>3.4772979328240153E-2</v>
      </c>
      <c r="AK82" s="653">
        <f t="shared" si="33"/>
        <v>0.1242208956582824</v>
      </c>
      <c r="AL82" s="653">
        <f t="shared" si="34"/>
        <v>5.4557200177688614E-2</v>
      </c>
      <c r="AM82" s="653">
        <f t="shared" si="35"/>
        <v>5.9777850314161392E-2</v>
      </c>
      <c r="AN82" s="665">
        <f t="shared" si="36"/>
        <v>1.0000000000000002</v>
      </c>
      <c r="AO82" s="159">
        <v>66285986.749567889</v>
      </c>
      <c r="AP82" s="159">
        <v>10096786.319062505</v>
      </c>
      <c r="AQ82" s="159">
        <v>3715643.5002395199</v>
      </c>
      <c r="AR82" s="159">
        <v>3272514.7248749989</v>
      </c>
      <c r="AS82" s="674"/>
      <c r="AT82" s="162"/>
      <c r="AU82" s="654"/>
    </row>
    <row r="83" spans="1:47" x14ac:dyDescent="0.4">
      <c r="A83" s="153">
        <v>8</v>
      </c>
      <c r="B83" s="154" t="s">
        <v>118</v>
      </c>
      <c r="C83" s="153" t="s">
        <v>89</v>
      </c>
      <c r="D83" s="154" t="s">
        <v>195</v>
      </c>
      <c r="E83" s="153" t="s">
        <v>104</v>
      </c>
      <c r="F83" s="153" t="s">
        <v>107</v>
      </c>
      <c r="G83" s="153">
        <f>ตารางคะแนนV3!G87</f>
        <v>122</v>
      </c>
      <c r="H83" s="155">
        <f>ตารางคะแนนV3!J87</f>
        <v>87744</v>
      </c>
      <c r="I83" s="155">
        <v>13</v>
      </c>
      <c r="J83" s="156" t="s">
        <v>318</v>
      </c>
      <c r="K83" s="157">
        <v>142841103.21999997</v>
      </c>
      <c r="L83" s="158">
        <v>32494521.719999999</v>
      </c>
      <c r="M83" s="158">
        <v>7036163.7699999996</v>
      </c>
      <c r="N83" s="158">
        <v>12973052.619999999</v>
      </c>
      <c r="O83" s="159">
        <f t="shared" si="27"/>
        <v>173892078.62841263</v>
      </c>
      <c r="P83" s="159">
        <f t="shared" si="28"/>
        <v>39589416.724429429</v>
      </c>
      <c r="Q83" s="159">
        <f t="shared" si="29"/>
        <v>11487103.74182749</v>
      </c>
      <c r="R83" s="159">
        <f t="shared" si="30"/>
        <v>19143012.052539684</v>
      </c>
      <c r="S83" s="160">
        <f t="shared" si="19"/>
        <v>-31050975.408412665</v>
      </c>
      <c r="T83" s="160">
        <f t="shared" si="20"/>
        <v>-7094895.0044294298</v>
      </c>
      <c r="U83" s="160">
        <f t="shared" si="21"/>
        <v>-4450939.9718274903</v>
      </c>
      <c r="V83" s="160">
        <f t="shared" si="22"/>
        <v>-6169959.4325396847</v>
      </c>
      <c r="W83" s="140">
        <f t="shared" si="23"/>
        <v>0.5</v>
      </c>
      <c r="X83" s="140">
        <f t="shared" si="24"/>
        <v>0.5</v>
      </c>
      <c r="Y83" s="140">
        <f t="shared" si="25"/>
        <v>0.5</v>
      </c>
      <c r="Z83" s="140">
        <f t="shared" si="26"/>
        <v>0.5</v>
      </c>
      <c r="AA83" s="650">
        <v>296914665.19999999</v>
      </c>
      <c r="AB83" s="652">
        <v>102314583.11999999</v>
      </c>
      <c r="AC83" s="666">
        <f t="shared" si="31"/>
        <v>49810845.009999998</v>
      </c>
      <c r="AD83" s="667">
        <v>27777733.830000002</v>
      </c>
      <c r="AE83" s="650">
        <f t="shared" si="32"/>
        <v>23981245.03000002</v>
      </c>
      <c r="AF83" s="655" t="s">
        <v>477</v>
      </c>
      <c r="AG83" s="444">
        <f>K83/$AA83</f>
        <v>0.48108470197584557</v>
      </c>
      <c r="AH83" s="444">
        <f>L83/$AA83</f>
        <v>0.1094406087961734</v>
      </c>
      <c r="AI83" s="444">
        <f>M83/$AA83</f>
        <v>2.3697595958288152E-2</v>
      </c>
      <c r="AJ83" s="444">
        <f>N83/$AA83</f>
        <v>4.3692865797859554E-2</v>
      </c>
      <c r="AK83" s="653">
        <f t="shared" si="33"/>
        <v>0.16776148452097409</v>
      </c>
      <c r="AL83" s="653">
        <f t="shared" si="34"/>
        <v>9.3554603681462081E-2</v>
      </c>
      <c r="AM83" s="653">
        <f t="shared" si="35"/>
        <v>8.0768139269397132E-2</v>
      </c>
      <c r="AN83" s="665">
        <f t="shared" si="36"/>
        <v>1</v>
      </c>
      <c r="AO83" s="159">
        <v>142275337.05961034</v>
      </c>
      <c r="AP83" s="159">
        <v>32391340.956351351</v>
      </c>
      <c r="AQ83" s="159">
        <v>9398539.4251315817</v>
      </c>
      <c r="AR83" s="159">
        <v>15662464.406623377</v>
      </c>
      <c r="AS83" s="674"/>
      <c r="AT83" s="162"/>
      <c r="AU83" s="654"/>
    </row>
    <row r="84" spans="1:47" x14ac:dyDescent="0.4">
      <c r="A84" s="153">
        <v>8</v>
      </c>
      <c r="B84" s="154" t="s">
        <v>118</v>
      </c>
      <c r="C84" s="153" t="s">
        <v>90</v>
      </c>
      <c r="D84" s="154" t="s">
        <v>196</v>
      </c>
      <c r="E84" s="153" t="s">
        <v>104</v>
      </c>
      <c r="F84" s="153" t="s">
        <v>106</v>
      </c>
      <c r="G84" s="153">
        <f>ตารางคะแนนV3!G88</f>
        <v>30</v>
      </c>
      <c r="H84" s="155">
        <f>ตารางคะแนนV3!J88</f>
        <v>22227</v>
      </c>
      <c r="I84" s="155">
        <v>5</v>
      </c>
      <c r="J84" s="156" t="s">
        <v>316</v>
      </c>
      <c r="K84" s="157">
        <v>53351618.719999999</v>
      </c>
      <c r="L84" s="158">
        <v>6261738.4199999999</v>
      </c>
      <c r="M84" s="158">
        <v>1150984</v>
      </c>
      <c r="N84" s="158">
        <v>4294724.8599999994</v>
      </c>
      <c r="O84" s="159">
        <f t="shared" si="27"/>
        <v>59144261.333568566</v>
      </c>
      <c r="P84" s="159">
        <f t="shared" si="28"/>
        <v>7325310.0444302065</v>
      </c>
      <c r="Q84" s="159">
        <f t="shared" si="29"/>
        <v>2674800.4500578265</v>
      </c>
      <c r="R84" s="159">
        <f t="shared" si="30"/>
        <v>2586043.3944843281</v>
      </c>
      <c r="S84" s="160">
        <f t="shared" si="19"/>
        <v>-5792642.6135685667</v>
      </c>
      <c r="T84" s="160">
        <f t="shared" si="20"/>
        <v>-1063571.6244302066</v>
      </c>
      <c r="U84" s="160">
        <f t="shared" si="21"/>
        <v>-1523816.4500578265</v>
      </c>
      <c r="V84" s="160">
        <f t="shared" si="22"/>
        <v>1708681.4655156713</v>
      </c>
      <c r="W84" s="140">
        <f t="shared" si="23"/>
        <v>0.5</v>
      </c>
      <c r="X84" s="140">
        <f t="shared" si="24"/>
        <v>0.5</v>
      </c>
      <c r="Y84" s="140">
        <f t="shared" si="25"/>
        <v>0.5</v>
      </c>
      <c r="Z84" s="140">
        <f t="shared" si="26"/>
        <v>0</v>
      </c>
      <c r="AA84" s="650">
        <v>87253002.709999964</v>
      </c>
      <c r="AB84" s="652">
        <v>23010265.289999995</v>
      </c>
      <c r="AC84" s="666">
        <f t="shared" si="31"/>
        <v>11302818.009999996</v>
      </c>
      <c r="AD84" s="667">
        <v>6627981.2700000005</v>
      </c>
      <c r="AE84" s="650">
        <f t="shared" si="32"/>
        <v>4263137.4299999671</v>
      </c>
      <c r="AF84" s="655" t="s">
        <v>478</v>
      </c>
      <c r="AG84" s="444">
        <f>K84/$AA84</f>
        <v>0.61145882735202917</v>
      </c>
      <c r="AH84" s="444">
        <f>L84/$AA84</f>
        <v>7.1765305783365888E-2</v>
      </c>
      <c r="AI84" s="444">
        <f>M84/$AA84</f>
        <v>1.319133971612976E-2</v>
      </c>
      <c r="AJ84" s="444">
        <f>N84/$AA84</f>
        <v>4.9221513605374016E-2</v>
      </c>
      <c r="AK84" s="653">
        <f t="shared" si="33"/>
        <v>0.12954073394547594</v>
      </c>
      <c r="AL84" s="653">
        <f t="shared" si="34"/>
        <v>7.5962787114951344E-2</v>
      </c>
      <c r="AM84" s="653">
        <f t="shared" si="35"/>
        <v>4.8859492482673884E-2</v>
      </c>
      <c r="AN84" s="665">
        <f t="shared" si="36"/>
        <v>0.99999999999999989</v>
      </c>
      <c r="AO84" s="159">
        <v>48390759.272919737</v>
      </c>
      <c r="AP84" s="159">
        <v>5993435.4908974413</v>
      </c>
      <c r="AQ84" s="159">
        <v>2188473.0955018578</v>
      </c>
      <c r="AR84" s="159">
        <v>2115853.6863962687</v>
      </c>
      <c r="AS84" s="674"/>
      <c r="AT84" s="162"/>
      <c r="AU84" s="654"/>
    </row>
    <row r="85" spans="1:47" x14ac:dyDescent="0.4">
      <c r="A85" s="153">
        <v>8</v>
      </c>
      <c r="B85" s="154" t="s">
        <v>118</v>
      </c>
      <c r="C85" s="153" t="s">
        <v>91</v>
      </c>
      <c r="D85" s="154" t="s">
        <v>197</v>
      </c>
      <c r="E85" s="153" t="s">
        <v>104</v>
      </c>
      <c r="F85" s="153" t="s">
        <v>106</v>
      </c>
      <c r="G85" s="153">
        <f>ตารางคะแนนV3!G89</f>
        <v>34</v>
      </c>
      <c r="H85" s="155">
        <f>ตารางคะแนนV3!J89</f>
        <v>20829</v>
      </c>
      <c r="I85" s="155">
        <v>5</v>
      </c>
      <c r="J85" s="156" t="s">
        <v>316</v>
      </c>
      <c r="K85" s="157">
        <v>53221324</v>
      </c>
      <c r="L85" s="158">
        <v>5381128.5800000001</v>
      </c>
      <c r="M85" s="158">
        <v>2976072.77</v>
      </c>
      <c r="N85" s="158">
        <v>2456662.23</v>
      </c>
      <c r="O85" s="159">
        <f t="shared" si="27"/>
        <v>59144261.333568566</v>
      </c>
      <c r="P85" s="159">
        <f t="shared" si="28"/>
        <v>7325310.0444302065</v>
      </c>
      <c r="Q85" s="159">
        <f t="shared" si="29"/>
        <v>2674800.4500578265</v>
      </c>
      <c r="R85" s="159">
        <f t="shared" si="30"/>
        <v>2586043.3944843281</v>
      </c>
      <c r="S85" s="160">
        <f t="shared" si="19"/>
        <v>-5922937.3335685655</v>
      </c>
      <c r="T85" s="160">
        <f t="shared" si="20"/>
        <v>-1944181.4644302065</v>
      </c>
      <c r="U85" s="160">
        <f t="shared" si="21"/>
        <v>301272.31994217355</v>
      </c>
      <c r="V85" s="160">
        <f t="shared" si="22"/>
        <v>-129381.16448432812</v>
      </c>
      <c r="W85" s="140">
        <f t="shared" si="23"/>
        <v>0.5</v>
      </c>
      <c r="X85" s="140">
        <f t="shared" si="24"/>
        <v>0.5</v>
      </c>
      <c r="Y85" s="140">
        <f t="shared" si="25"/>
        <v>0</v>
      </c>
      <c r="Z85" s="140">
        <f t="shared" si="26"/>
        <v>0.5</v>
      </c>
      <c r="AA85" s="650">
        <v>78025809.799999982</v>
      </c>
      <c r="AB85" s="652">
        <v>18584248.489999998</v>
      </c>
      <c r="AC85" s="666">
        <f t="shared" si="31"/>
        <v>7770384.9099999983</v>
      </c>
      <c r="AD85" s="667">
        <v>4297562.0999999987</v>
      </c>
      <c r="AE85" s="650">
        <f t="shared" si="32"/>
        <v>1922675.2099999869</v>
      </c>
      <c r="AF85" s="655" t="s">
        <v>479</v>
      </c>
      <c r="AG85" s="444">
        <f>K85/$AA85</f>
        <v>0.68209896361754918</v>
      </c>
      <c r="AH85" s="444">
        <f>L85/$AA85</f>
        <v>6.8966007450524419E-2</v>
      </c>
      <c r="AI85" s="444">
        <f>M85/$AA85</f>
        <v>3.8142158058063508E-2</v>
      </c>
      <c r="AJ85" s="444">
        <f>N85/$AA85</f>
        <v>3.1485251307189897E-2</v>
      </c>
      <c r="AK85" s="653">
        <f t="shared" si="33"/>
        <v>9.9587366410133688E-2</v>
      </c>
      <c r="AL85" s="653">
        <f t="shared" si="34"/>
        <v>5.5078724732441027E-2</v>
      </c>
      <c r="AM85" s="653">
        <f t="shared" si="35"/>
        <v>2.4641528424098297E-2</v>
      </c>
      <c r="AN85" s="665">
        <f t="shared" si="36"/>
        <v>1</v>
      </c>
      <c r="AO85" s="159">
        <v>48390759.272919737</v>
      </c>
      <c r="AP85" s="159">
        <v>5993435.4908974413</v>
      </c>
      <c r="AQ85" s="159">
        <v>2188473.0955018578</v>
      </c>
      <c r="AR85" s="159">
        <v>2115853.6863962687</v>
      </c>
      <c r="AS85" s="674"/>
      <c r="AT85" s="162"/>
      <c r="AU85" s="654"/>
    </row>
    <row r="86" spans="1:47" x14ac:dyDescent="0.4">
      <c r="A86" s="153">
        <v>8</v>
      </c>
      <c r="B86" s="154" t="s">
        <v>118</v>
      </c>
      <c r="C86" s="153" t="s">
        <v>92</v>
      </c>
      <c r="D86" s="154" t="s">
        <v>198</v>
      </c>
      <c r="E86" s="153" t="s">
        <v>104</v>
      </c>
      <c r="F86" s="153" t="s">
        <v>106</v>
      </c>
      <c r="G86" s="153">
        <f>ตารางคะแนนV3!G90</f>
        <v>30</v>
      </c>
      <c r="H86" s="155">
        <f>ตารางคะแนนV3!J90</f>
        <v>23288</v>
      </c>
      <c r="I86" s="155">
        <v>5</v>
      </c>
      <c r="J86" s="156" t="s">
        <v>316</v>
      </c>
      <c r="K86" s="157">
        <v>54964396.460000001</v>
      </c>
      <c r="L86" s="158">
        <v>7358461.54</v>
      </c>
      <c r="M86" s="158">
        <v>4053732</v>
      </c>
      <c r="N86" s="158">
        <v>2412710.7000000002</v>
      </c>
      <c r="O86" s="159">
        <f t="shared" si="27"/>
        <v>59144261.333568566</v>
      </c>
      <c r="P86" s="159">
        <f t="shared" si="28"/>
        <v>7325310.0444302065</v>
      </c>
      <c r="Q86" s="159">
        <f t="shared" si="29"/>
        <v>2674800.4500578265</v>
      </c>
      <c r="R86" s="159">
        <f t="shared" si="30"/>
        <v>2586043.3944843281</v>
      </c>
      <c r="S86" s="160">
        <f t="shared" si="19"/>
        <v>-4179864.8735685647</v>
      </c>
      <c r="T86" s="160">
        <f t="shared" si="20"/>
        <v>33151.495569793507</v>
      </c>
      <c r="U86" s="160">
        <f t="shared" si="21"/>
        <v>1378931.5499421735</v>
      </c>
      <c r="V86" s="160">
        <f t="shared" si="22"/>
        <v>-173332.69448432792</v>
      </c>
      <c r="W86" s="140">
        <f t="shared" si="23"/>
        <v>0.5</v>
      </c>
      <c r="X86" s="140">
        <f t="shared" si="24"/>
        <v>0</v>
      </c>
      <c r="Y86" s="140">
        <f t="shared" si="25"/>
        <v>0</v>
      </c>
      <c r="Z86" s="140">
        <f t="shared" si="26"/>
        <v>0.5</v>
      </c>
      <c r="AA86" s="650">
        <v>90021242.299999982</v>
      </c>
      <c r="AB86" s="652">
        <v>28112720.459999997</v>
      </c>
      <c r="AC86" s="666">
        <f t="shared" si="31"/>
        <v>14287816.219999999</v>
      </c>
      <c r="AD86" s="667">
        <v>5974843.2399999993</v>
      </c>
      <c r="AE86" s="650">
        <f t="shared" si="32"/>
        <v>969282.13999998476</v>
      </c>
      <c r="AF86" s="655" t="s">
        <v>480</v>
      </c>
      <c r="AG86" s="444">
        <f>K86/$AA86</f>
        <v>0.61057140576696989</v>
      </c>
      <c r="AH86" s="444">
        <f>L86/$AA86</f>
        <v>8.1741390720621074E-2</v>
      </c>
      <c r="AI86" s="444">
        <f>M86/$AA86</f>
        <v>4.5030838238054406E-2</v>
      </c>
      <c r="AJ86" s="444">
        <f>N86/$AA86</f>
        <v>2.6801570811026239E-2</v>
      </c>
      <c r="AK86" s="653">
        <f t="shared" si="33"/>
        <v>0.15871605251108606</v>
      </c>
      <c r="AL86" s="653">
        <f t="shared" si="34"/>
        <v>6.6371481745259142E-2</v>
      </c>
      <c r="AM86" s="653">
        <f t="shared" si="35"/>
        <v>1.0767260206983225E-2</v>
      </c>
      <c r="AN86" s="665">
        <f t="shared" si="36"/>
        <v>1</v>
      </c>
      <c r="AO86" s="159">
        <v>48390759.272919737</v>
      </c>
      <c r="AP86" s="159">
        <v>5993435.4908974413</v>
      </c>
      <c r="AQ86" s="159">
        <v>2188473.0955018578</v>
      </c>
      <c r="AR86" s="159">
        <v>2115853.6863962687</v>
      </c>
      <c r="AS86" s="674"/>
      <c r="AT86" s="162"/>
      <c r="AU86" s="654"/>
    </row>
    <row r="87" spans="1:47" x14ac:dyDescent="0.4">
      <c r="A87" s="153">
        <v>8</v>
      </c>
      <c r="B87" s="154" t="s">
        <v>118</v>
      </c>
      <c r="C87" s="153" t="s">
        <v>93</v>
      </c>
      <c r="D87" s="154" t="s">
        <v>199</v>
      </c>
      <c r="E87" s="153" t="s">
        <v>104</v>
      </c>
      <c r="F87" s="153" t="s">
        <v>106</v>
      </c>
      <c r="G87" s="153">
        <f>ตารางคะแนนV3!G91</f>
        <v>40</v>
      </c>
      <c r="H87" s="155">
        <f>ตารางคะแนนV3!J91</f>
        <v>19370</v>
      </c>
      <c r="I87" s="155">
        <v>5</v>
      </c>
      <c r="J87" s="156" t="s">
        <v>316</v>
      </c>
      <c r="K87" s="157">
        <v>51976505.699999996</v>
      </c>
      <c r="L87" s="158">
        <v>6185557.9000000004</v>
      </c>
      <c r="M87" s="158">
        <v>3041867.9</v>
      </c>
      <c r="N87" s="158">
        <v>3306007.9899999998</v>
      </c>
      <c r="O87" s="159">
        <f t="shared" si="27"/>
        <v>59144261.333568566</v>
      </c>
      <c r="P87" s="159">
        <f t="shared" si="28"/>
        <v>7325310.0444302065</v>
      </c>
      <c r="Q87" s="159">
        <f t="shared" si="29"/>
        <v>2674800.4500578265</v>
      </c>
      <c r="R87" s="159">
        <f t="shared" si="30"/>
        <v>2586043.3944843281</v>
      </c>
      <c r="S87" s="160">
        <f t="shared" ref="S87:V90" si="37">SUM(K87-O87)</f>
        <v>-7167755.63356857</v>
      </c>
      <c r="T87" s="160">
        <f t="shared" si="37"/>
        <v>-1139752.1444302062</v>
      </c>
      <c r="U87" s="160">
        <f t="shared" si="37"/>
        <v>367067.44994217344</v>
      </c>
      <c r="V87" s="160">
        <f t="shared" si="37"/>
        <v>719964.59551567165</v>
      </c>
      <c r="W87" s="140">
        <f t="shared" ref="W87:Z90" si="38">IF(S87&lt;1,0.5,0)</f>
        <v>0.5</v>
      </c>
      <c r="X87" s="140">
        <f t="shared" si="38"/>
        <v>0.5</v>
      </c>
      <c r="Y87" s="140">
        <f t="shared" si="38"/>
        <v>0</v>
      </c>
      <c r="Z87" s="140">
        <f t="shared" si="38"/>
        <v>0</v>
      </c>
      <c r="AA87" s="650">
        <v>85175242.019999951</v>
      </c>
      <c r="AB87" s="652">
        <v>21327069.729999993</v>
      </c>
      <c r="AC87" s="666">
        <f t="shared" si="31"/>
        <v>8793635.939999992</v>
      </c>
      <c r="AD87" s="667">
        <v>3545907.44</v>
      </c>
      <c r="AE87" s="650">
        <f t="shared" si="32"/>
        <v>8325759.1499999687</v>
      </c>
      <c r="AF87" s="655" t="s">
        <v>481</v>
      </c>
      <c r="AG87" s="444">
        <f>K87/$AA87</f>
        <v>0.61023020853636578</v>
      </c>
      <c r="AH87" s="444">
        <f>L87/$AA87</f>
        <v>7.2621547685741514E-2</v>
      </c>
      <c r="AI87" s="444">
        <f>M87/$AA87</f>
        <v>3.5713052617869175E-2</v>
      </c>
      <c r="AJ87" s="444">
        <f>N87/$AA87</f>
        <v>3.8814189564893964E-2</v>
      </c>
      <c r="AK87" s="653">
        <f t="shared" si="33"/>
        <v>0.10324169009035705</v>
      </c>
      <c r="AL87" s="653">
        <f t="shared" si="34"/>
        <v>4.1630729257774078E-2</v>
      </c>
      <c r="AM87" s="653">
        <f t="shared" si="35"/>
        <v>9.7748582246998506E-2</v>
      </c>
      <c r="AN87" s="665">
        <f t="shared" si="36"/>
        <v>1</v>
      </c>
      <c r="AO87" s="159">
        <v>48390759.272919737</v>
      </c>
      <c r="AP87" s="159">
        <v>5993435.4908974413</v>
      </c>
      <c r="AQ87" s="159">
        <v>2188473.0955018578</v>
      </c>
      <c r="AR87" s="159">
        <v>2115853.6863962687</v>
      </c>
      <c r="AS87" s="674"/>
      <c r="AT87" s="162"/>
      <c r="AU87" s="654"/>
    </row>
    <row r="88" spans="1:47" x14ac:dyDescent="0.4">
      <c r="A88" s="153">
        <v>8</v>
      </c>
      <c r="B88" s="154" t="s">
        <v>118</v>
      </c>
      <c r="C88" s="153" t="s">
        <v>94</v>
      </c>
      <c r="D88" s="154" t="s">
        <v>307</v>
      </c>
      <c r="E88" s="153" t="s">
        <v>104</v>
      </c>
      <c r="F88" s="153" t="s">
        <v>107</v>
      </c>
      <c r="G88" s="153">
        <f>ตารางคะแนนV3!G92</f>
        <v>138</v>
      </c>
      <c r="H88" s="155">
        <f>ตารางคะแนนV3!J92</f>
        <v>96992</v>
      </c>
      <c r="I88" s="155">
        <v>13</v>
      </c>
      <c r="J88" s="156" t="s">
        <v>318</v>
      </c>
      <c r="K88" s="157">
        <v>182387361.81999999</v>
      </c>
      <c r="L88" s="158">
        <v>45378047.789999999</v>
      </c>
      <c r="M88" s="158">
        <v>23627564.649999999</v>
      </c>
      <c r="N88" s="158">
        <v>27238360.640000004</v>
      </c>
      <c r="O88" s="159">
        <f t="shared" si="27"/>
        <v>173892078.62841263</v>
      </c>
      <c r="P88" s="159">
        <f t="shared" si="28"/>
        <v>39589416.724429429</v>
      </c>
      <c r="Q88" s="159">
        <f t="shared" si="29"/>
        <v>11487103.74182749</v>
      </c>
      <c r="R88" s="159">
        <f t="shared" si="30"/>
        <v>19143012.052539684</v>
      </c>
      <c r="S88" s="160">
        <f t="shared" si="37"/>
        <v>8495283.1915873587</v>
      </c>
      <c r="T88" s="160">
        <f t="shared" si="37"/>
        <v>5788631.0655705705</v>
      </c>
      <c r="U88" s="160">
        <f t="shared" si="37"/>
        <v>12140460.908172509</v>
      </c>
      <c r="V88" s="160">
        <f t="shared" si="37"/>
        <v>8095348.5874603204</v>
      </c>
      <c r="W88" s="140">
        <f t="shared" si="38"/>
        <v>0</v>
      </c>
      <c r="X88" s="140">
        <f t="shared" si="38"/>
        <v>0</v>
      </c>
      <c r="Y88" s="140">
        <f t="shared" si="38"/>
        <v>0</v>
      </c>
      <c r="Z88" s="140">
        <f t="shared" si="38"/>
        <v>0</v>
      </c>
      <c r="AA88" s="650">
        <v>386144767.36999995</v>
      </c>
      <c r="AB88" s="652">
        <v>164958564.07999998</v>
      </c>
      <c r="AC88" s="666">
        <f t="shared" si="31"/>
        <v>68714590.999999985</v>
      </c>
      <c r="AD88" s="667">
        <v>31179228.079999994</v>
      </c>
      <c r="AE88" s="650">
        <f t="shared" si="32"/>
        <v>7619613.3899999745</v>
      </c>
      <c r="AF88" s="655" t="s">
        <v>482</v>
      </c>
      <c r="AG88" s="444">
        <f>K88/$AA88</f>
        <v>0.47232897408457769</v>
      </c>
      <c r="AH88" s="444">
        <f>L88/$AA88</f>
        <v>0.1175156356489462</v>
      </c>
      <c r="AI88" s="444">
        <f>M88/$AA88</f>
        <v>6.1188358995320297E-2</v>
      </c>
      <c r="AJ88" s="444">
        <f>N88/$AA88</f>
        <v>7.0539245748474658E-2</v>
      </c>
      <c r="AK88" s="653">
        <f t="shared" si="33"/>
        <v>0.17795033574586386</v>
      </c>
      <c r="AL88" s="653">
        <f t="shared" si="34"/>
        <v>8.0744919301533297E-2</v>
      </c>
      <c r="AM88" s="653">
        <f t="shared" si="35"/>
        <v>1.9732530475284001E-2</v>
      </c>
      <c r="AN88" s="665">
        <f t="shared" si="36"/>
        <v>1</v>
      </c>
      <c r="AO88" s="159">
        <v>142275337.05961034</v>
      </c>
      <c r="AP88" s="159">
        <v>32391340.956351351</v>
      </c>
      <c r="AQ88" s="159">
        <v>9398539.4251315817</v>
      </c>
      <c r="AR88" s="159">
        <v>15662464.406623377</v>
      </c>
      <c r="AS88" s="674"/>
      <c r="AT88" s="162"/>
      <c r="AU88" s="654"/>
    </row>
    <row r="89" spans="1:47" x14ac:dyDescent="0.4">
      <c r="A89" s="153">
        <v>8</v>
      </c>
      <c r="B89" s="154" t="s">
        <v>118</v>
      </c>
      <c r="C89" s="153" t="s">
        <v>95</v>
      </c>
      <c r="D89" s="154" t="s">
        <v>200</v>
      </c>
      <c r="E89" s="153" t="s">
        <v>104</v>
      </c>
      <c r="F89" s="153" t="s">
        <v>106</v>
      </c>
      <c r="G89" s="153">
        <f>ตารางคะแนนV3!G93</f>
        <v>30</v>
      </c>
      <c r="H89" s="155">
        <f>ตารางคะแนนV3!J93</f>
        <v>18145</v>
      </c>
      <c r="I89" s="155">
        <v>5</v>
      </c>
      <c r="J89" s="156" t="s">
        <v>316</v>
      </c>
      <c r="K89" s="157">
        <v>42157383.900000006</v>
      </c>
      <c r="L89" s="158">
        <v>4788055.18</v>
      </c>
      <c r="M89" s="158">
        <v>2597230</v>
      </c>
      <c r="N89" s="158">
        <v>2249452.21</v>
      </c>
      <c r="O89" s="159">
        <f t="shared" si="27"/>
        <v>59144261.333568566</v>
      </c>
      <c r="P89" s="159">
        <f t="shared" si="28"/>
        <v>7325310.0444302065</v>
      </c>
      <c r="Q89" s="159">
        <f t="shared" si="29"/>
        <v>2674800.4500578265</v>
      </c>
      <c r="R89" s="159">
        <f t="shared" si="30"/>
        <v>2586043.3944843281</v>
      </c>
      <c r="S89" s="160">
        <f t="shared" si="37"/>
        <v>-16986877.43356856</v>
      </c>
      <c r="T89" s="160">
        <f t="shared" si="37"/>
        <v>-2537254.8644302068</v>
      </c>
      <c r="U89" s="160">
        <f t="shared" si="37"/>
        <v>-77570.450057826471</v>
      </c>
      <c r="V89" s="160">
        <f t="shared" si="37"/>
        <v>-336591.18448432814</v>
      </c>
      <c r="W89" s="140">
        <f t="shared" si="38"/>
        <v>0.5</v>
      </c>
      <c r="X89" s="140">
        <f t="shared" si="38"/>
        <v>0.5</v>
      </c>
      <c r="Y89" s="140">
        <f t="shared" si="38"/>
        <v>0.5</v>
      </c>
      <c r="Z89" s="140">
        <f t="shared" si="38"/>
        <v>0.5</v>
      </c>
      <c r="AA89" s="650">
        <v>71299744.750000015</v>
      </c>
      <c r="AB89" s="652">
        <v>16561033.930000003</v>
      </c>
      <c r="AC89" s="666">
        <f t="shared" si="31"/>
        <v>6926296.5400000038</v>
      </c>
      <c r="AD89" s="667">
        <v>7126038.6499999994</v>
      </c>
      <c r="AE89" s="650">
        <f t="shared" si="32"/>
        <v>5455288.2700000061</v>
      </c>
      <c r="AF89" s="655" t="s">
        <v>483</v>
      </c>
      <c r="AG89" s="444">
        <f>K89/$AA89</f>
        <v>0.59126977309410345</v>
      </c>
      <c r="AH89" s="444">
        <f>L89/$AA89</f>
        <v>6.7153889495516025E-2</v>
      </c>
      <c r="AI89" s="444">
        <f>M89/$AA89</f>
        <v>3.6426918625118911E-2</v>
      </c>
      <c r="AJ89" s="444">
        <f>N89/$AA89</f>
        <v>3.1549232299320391E-2</v>
      </c>
      <c r="AK89" s="653">
        <f t="shared" si="33"/>
        <v>9.7143356743924422E-2</v>
      </c>
      <c r="AL89" s="653">
        <f t="shared" si="34"/>
        <v>9.9944798890742148E-2</v>
      </c>
      <c r="AM89" s="653">
        <f t="shared" si="35"/>
        <v>7.6512030851274615E-2</v>
      </c>
      <c r="AN89" s="665">
        <f t="shared" si="36"/>
        <v>1</v>
      </c>
      <c r="AO89" s="159">
        <v>48390759.272919737</v>
      </c>
      <c r="AP89" s="159">
        <v>5993435.4908974413</v>
      </c>
      <c r="AQ89" s="159">
        <v>2188473.0955018578</v>
      </c>
      <c r="AR89" s="159">
        <v>2115853.6863962687</v>
      </c>
      <c r="AS89" s="674"/>
      <c r="AT89" s="162"/>
      <c r="AU89" s="654"/>
    </row>
    <row r="90" spans="1:47" x14ac:dyDescent="0.4">
      <c r="A90" s="153">
        <v>8</v>
      </c>
      <c r="B90" s="154" t="s">
        <v>118</v>
      </c>
      <c r="C90" s="153" t="s">
        <v>96</v>
      </c>
      <c r="D90" s="154" t="s">
        <v>201</v>
      </c>
      <c r="E90" s="153" t="s">
        <v>104</v>
      </c>
      <c r="F90" s="153" t="s">
        <v>108</v>
      </c>
      <c r="G90" s="153">
        <f>ตารางคะแนนV3!G94</f>
        <v>30</v>
      </c>
      <c r="H90" s="155">
        <f>ตารางคะแนนV3!J94</f>
        <v>18973</v>
      </c>
      <c r="I90" s="155">
        <v>3</v>
      </c>
      <c r="J90" s="156" t="s">
        <v>324</v>
      </c>
      <c r="K90" s="157">
        <v>35822760.320000008</v>
      </c>
      <c r="L90" s="158">
        <v>4830203.04</v>
      </c>
      <c r="M90" s="158">
        <v>3265402</v>
      </c>
      <c r="N90" s="158">
        <v>2798026.28</v>
      </c>
      <c r="O90" s="159">
        <f t="shared" si="27"/>
        <v>33605600.405731</v>
      </c>
      <c r="P90" s="159">
        <f t="shared" si="28"/>
        <v>5394237.7090555551</v>
      </c>
      <c r="Q90" s="159">
        <f t="shared" si="29"/>
        <v>2543650.3259444446</v>
      </c>
      <c r="R90" s="159">
        <f t="shared" si="30"/>
        <v>1896660.2379999997</v>
      </c>
      <c r="S90" s="160">
        <f t="shared" si="37"/>
        <v>2217159.9142690077</v>
      </c>
      <c r="T90" s="160">
        <f t="shared" si="37"/>
        <v>-564034.66905555502</v>
      </c>
      <c r="U90" s="160">
        <f t="shared" si="37"/>
        <v>721751.67405555537</v>
      </c>
      <c r="V90" s="160">
        <f t="shared" si="37"/>
        <v>901366.04200000013</v>
      </c>
      <c r="W90" s="140">
        <f t="shared" si="38"/>
        <v>0</v>
      </c>
      <c r="X90" s="140">
        <f t="shared" si="38"/>
        <v>0.5</v>
      </c>
      <c r="Y90" s="140">
        <f t="shared" si="38"/>
        <v>0</v>
      </c>
      <c r="Z90" s="140">
        <f t="shared" si="38"/>
        <v>0</v>
      </c>
      <c r="AA90" s="650">
        <v>65566996.339999974</v>
      </c>
      <c r="AB90" s="652">
        <v>17243567.59</v>
      </c>
      <c r="AC90" s="666">
        <f t="shared" si="31"/>
        <v>6349936.2700000014</v>
      </c>
      <c r="AD90" s="667">
        <v>6006989.0900000008</v>
      </c>
      <c r="AE90" s="650">
        <f t="shared" si="32"/>
        <v>6493679.3399999635</v>
      </c>
      <c r="AF90" s="655" t="s">
        <v>484</v>
      </c>
      <c r="AG90" s="444">
        <f>K90/$AA90</f>
        <v>0.54635353637735395</v>
      </c>
      <c r="AH90" s="444">
        <f>L90/$AA90</f>
        <v>7.3668206714134224E-2</v>
      </c>
      <c r="AI90" s="444">
        <f>M90/$AA90</f>
        <v>4.9802525390474542E-2</v>
      </c>
      <c r="AJ90" s="444">
        <f>N90/$AA90</f>
        <v>4.267430927429916E-2</v>
      </c>
      <c r="AK90" s="653">
        <f t="shared" si="33"/>
        <v>9.6846532927514065E-2</v>
      </c>
      <c r="AL90" s="653">
        <f t="shared" si="34"/>
        <v>9.1616048093015379E-2</v>
      </c>
      <c r="AM90" s="653">
        <f t="shared" si="35"/>
        <v>9.9038841223208704E-2</v>
      </c>
      <c r="AN90" s="665">
        <f t="shared" si="36"/>
        <v>1</v>
      </c>
      <c r="AO90" s="159">
        <v>27495491.241052635</v>
      </c>
      <c r="AP90" s="159">
        <v>4413467.2165000001</v>
      </c>
      <c r="AQ90" s="159">
        <v>2081168.4484999999</v>
      </c>
      <c r="AR90" s="159">
        <v>1551812.9219999998</v>
      </c>
      <c r="AS90" s="674"/>
      <c r="AT90" s="162"/>
      <c r="AU90" s="654"/>
    </row>
    <row r="91" spans="1:47" ht="21.6" thickBot="1" x14ac:dyDescent="0.45">
      <c r="A91" s="640" t="s">
        <v>531</v>
      </c>
      <c r="B91" s="641"/>
      <c r="C91" s="641"/>
      <c r="D91" s="641"/>
      <c r="E91" s="641"/>
      <c r="F91" s="641"/>
      <c r="G91" s="641"/>
      <c r="H91" s="641"/>
      <c r="I91" s="641"/>
      <c r="J91" s="642"/>
      <c r="K91" s="639">
        <f>SUM(K3:K90)</f>
        <v>12945947327.519993</v>
      </c>
      <c r="L91" s="639">
        <f>SUM(L3:L90)</f>
        <v>3853934310.8099999</v>
      </c>
      <c r="M91" s="639">
        <f>SUM(M3:M90)</f>
        <v>614744252.18999982</v>
      </c>
      <c r="N91" s="639">
        <f>SUM(N3:N90)</f>
        <v>2246667638.0699992</v>
      </c>
      <c r="O91" s="639">
        <f t="shared" ref="O91:V91" si="39">SUM(O3:O90)</f>
        <v>13794339032.977879</v>
      </c>
      <c r="P91" s="639">
        <f t="shared" si="39"/>
        <v>3976616778.8731208</v>
      </c>
      <c r="Q91" s="639">
        <f t="shared" si="39"/>
        <v>673694210.76733446</v>
      </c>
      <c r="R91" s="639">
        <f t="shared" si="39"/>
        <v>2007806869.7211699</v>
      </c>
      <c r="S91" s="639">
        <f t="shared" si="39"/>
        <v>-848391705.4578774</v>
      </c>
      <c r="T91" s="639">
        <f t="shared" si="39"/>
        <v>-122682468.06311835</v>
      </c>
      <c r="U91" s="639">
        <f t="shared" si="39"/>
        <v>-58949958.577334188</v>
      </c>
      <c r="V91" s="639">
        <f t="shared" si="39"/>
        <v>238860768.34882897</v>
      </c>
      <c r="W91" s="638">
        <f>COUNTIF(W3:W90,0.5)</f>
        <v>57</v>
      </c>
      <c r="X91" s="638">
        <f>COUNTIF(X3:X90,0.5)</f>
        <v>59</v>
      </c>
      <c r="Y91" s="638">
        <f>COUNTIF(Y3:Y90,0.5)</f>
        <v>30</v>
      </c>
      <c r="Z91" s="638">
        <f>COUNTIF(Z3:Z90,0.5)</f>
        <v>26</v>
      </c>
      <c r="AA91" s="668">
        <f>SUM(AA3:AA90)</f>
        <v>26954994154</v>
      </c>
      <c r="AB91" s="669">
        <f t="shared" ref="AB91:AE91" si="40">SUM(AB3:AB90)</f>
        <v>10499262543.620005</v>
      </c>
      <c r="AC91" s="669">
        <f t="shared" si="40"/>
        <v>3783916342.5499983</v>
      </c>
      <c r="AD91" s="669">
        <f t="shared" si="40"/>
        <v>1848988198.3599999</v>
      </c>
      <c r="AE91" s="669">
        <f t="shared" si="40"/>
        <v>1660796084.500001</v>
      </c>
      <c r="AF91" s="670" t="s">
        <v>531</v>
      </c>
      <c r="AG91" s="671">
        <f>K91/$AA91</f>
        <v>0.48028010147421502</v>
      </c>
      <c r="AH91" s="671">
        <f>L91/$AA91</f>
        <v>0.14297663315345566</v>
      </c>
      <c r="AI91" s="671">
        <f>M91/$AA91</f>
        <v>2.2806321109840585E-2</v>
      </c>
      <c r="AJ91" s="671">
        <f>N91/$AA91</f>
        <v>8.3348845309862696E-2</v>
      </c>
      <c r="AK91" s="673">
        <f t="shared" si="33"/>
        <v>0.14037904519406033</v>
      </c>
      <c r="AL91" s="673">
        <f t="shared" ref="AL91" si="41">AD91/$AA91</f>
        <v>6.8595384877337046E-2</v>
      </c>
      <c r="AM91" s="673">
        <f t="shared" ref="AM91" si="42">AE91/$AA91</f>
        <v>6.1613668881228316E-2</v>
      </c>
      <c r="AN91" s="671">
        <f t="shared" ref="AN91" si="43">AG91+AH91+AI91+AJ91+AK91+AL91+AM91</f>
        <v>0.99999999999999978</v>
      </c>
      <c r="AS91" s="674"/>
      <c r="AU91" s="654"/>
    </row>
    <row r="92" spans="1:47" ht="21.6" thickTop="1" x14ac:dyDescent="0.4">
      <c r="A92" s="163"/>
      <c r="C92" s="163"/>
      <c r="J92" s="164" t="s">
        <v>333</v>
      </c>
      <c r="K92" s="162"/>
      <c r="L92" s="162"/>
      <c r="M92" s="162"/>
      <c r="N92" s="162"/>
      <c r="AM92" s="165"/>
      <c r="AN92" s="165"/>
      <c r="AS92" s="674"/>
      <c r="AU92" s="654"/>
    </row>
    <row r="93" spans="1:47" x14ac:dyDescent="0.4">
      <c r="A93" s="163"/>
      <c r="C93" s="163"/>
      <c r="H93" s="161" t="s">
        <v>239</v>
      </c>
      <c r="AM93" s="165"/>
      <c r="AN93" s="165"/>
      <c r="AS93" s="674"/>
      <c r="AU93" s="654"/>
    </row>
    <row r="94" spans="1:47" x14ac:dyDescent="0.4">
      <c r="A94" s="163"/>
      <c r="C94" s="163"/>
    </row>
    <row r="95" spans="1:47" x14ac:dyDescent="0.4">
      <c r="A95" s="163"/>
      <c r="C95" s="163"/>
    </row>
    <row r="96" spans="1:47" x14ac:dyDescent="0.4">
      <c r="A96" s="163"/>
      <c r="C96" s="163"/>
    </row>
    <row r="97" spans="1:3" x14ac:dyDescent="0.4">
      <c r="A97" s="163"/>
      <c r="C97" s="163"/>
    </row>
    <row r="98" spans="1:3" x14ac:dyDescent="0.4">
      <c r="A98" s="163"/>
      <c r="C98" s="163"/>
    </row>
    <row r="99" spans="1:3" x14ac:dyDescent="0.4">
      <c r="A99" s="163"/>
      <c r="C99" s="163"/>
    </row>
    <row r="100" spans="1:3" x14ac:dyDescent="0.4">
      <c r="A100" s="163"/>
      <c r="C100" s="163"/>
    </row>
    <row r="101" spans="1:3" x14ac:dyDescent="0.4">
      <c r="A101" s="163"/>
      <c r="C101" s="163"/>
    </row>
  </sheetData>
  <mergeCells count="7">
    <mergeCell ref="A91:J91"/>
    <mergeCell ref="A1:J1"/>
    <mergeCell ref="AB1:AE1"/>
    <mergeCell ref="AG1:AN1"/>
    <mergeCell ref="AF1:AF2"/>
    <mergeCell ref="AA1:AA2"/>
    <mergeCell ref="W1:Z1"/>
  </mergeCell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5:AG67"/>
  <sheetViews>
    <sheetView topLeftCell="J1" zoomScale="60" zoomScaleNormal="60" workbookViewId="0">
      <selection activeCell="Z28" sqref="Z28"/>
    </sheetView>
  </sheetViews>
  <sheetFormatPr defaultColWidth="8.8984375" defaultRowHeight="18" x14ac:dyDescent="0.35"/>
  <cols>
    <col min="1" max="1" width="8.8984375" style="6"/>
    <col min="2" max="2" width="12" style="6" bestFit="1" customWidth="1"/>
    <col min="3" max="3" width="26.8984375" style="6" bestFit="1" customWidth="1"/>
    <col min="4" max="7" width="21.59765625" style="6" customWidth="1"/>
    <col min="8" max="8" width="5" style="6" bestFit="1" customWidth="1"/>
    <col min="9" max="10" width="8.8984375" style="6"/>
    <col min="11" max="11" width="7.8984375" style="6" customWidth="1"/>
    <col min="12" max="12" width="6.296875" style="6" customWidth="1"/>
    <col min="13" max="13" width="22" style="6" bestFit="1" customWidth="1"/>
    <col min="14" max="14" width="14.296875" style="6" bestFit="1" customWidth="1"/>
    <col min="15" max="15" width="5.69921875" style="6" bestFit="1" customWidth="1"/>
    <col min="16" max="16" width="4" style="6" customWidth="1"/>
    <col min="17" max="17" width="3.3984375" style="6" customWidth="1"/>
    <col min="18" max="18" width="6.09765625" style="6" customWidth="1"/>
    <col min="19" max="19" width="22" style="6" bestFit="1" customWidth="1"/>
    <col min="20" max="20" width="13.09765625" style="6" bestFit="1" customWidth="1"/>
    <col min="21" max="21" width="5.69921875" style="6" bestFit="1" customWidth="1"/>
    <col min="22" max="22" width="4" style="6" customWidth="1"/>
    <col min="23" max="23" width="3.3984375" style="6" customWidth="1"/>
    <col min="24" max="24" width="7.59765625" style="6" customWidth="1"/>
    <col min="25" max="25" width="21.296875" style="6" bestFit="1" customWidth="1"/>
    <col min="26" max="26" width="18.3984375" style="6" customWidth="1"/>
    <col min="27" max="27" width="4.59765625" style="6" bestFit="1" customWidth="1"/>
    <col min="28" max="28" width="4" style="6" customWidth="1"/>
    <col min="29" max="29" width="3.3984375" style="6" customWidth="1"/>
    <col min="30" max="30" width="8.19921875" style="6" customWidth="1"/>
    <col min="31" max="31" width="21.296875" style="6" bestFit="1" customWidth="1"/>
    <col min="32" max="32" width="21.3984375" style="6" customWidth="1"/>
    <col min="33" max="33" width="4.59765625" style="6" bestFit="1" customWidth="1"/>
    <col min="34" max="16384" width="8.8984375" style="6"/>
  </cols>
  <sheetData>
    <row r="5" spans="1:33" x14ac:dyDescent="0.35">
      <c r="A5" s="11"/>
      <c r="B5" s="11"/>
      <c r="C5" s="11"/>
      <c r="D5" s="11"/>
      <c r="E5" s="11"/>
      <c r="F5" s="11"/>
      <c r="G5" s="11"/>
      <c r="H5" s="11"/>
      <c r="N5" s="8" t="s">
        <v>240</v>
      </c>
      <c r="T5" s="8" t="s">
        <v>240</v>
      </c>
      <c r="X5"/>
      <c r="Y5"/>
      <c r="Z5" s="1" t="s">
        <v>240</v>
      </c>
      <c r="AA5"/>
      <c r="AD5"/>
      <c r="AE5"/>
      <c r="AF5" s="1" t="s">
        <v>240</v>
      </c>
      <c r="AG5"/>
    </row>
    <row r="6" spans="1:33" ht="70.2" x14ac:dyDescent="0.45">
      <c r="A6" s="11"/>
      <c r="B6" s="41" t="s">
        <v>8</v>
      </c>
      <c r="C6" s="41" t="s">
        <v>234</v>
      </c>
      <c r="D6" s="42" t="s">
        <v>329</v>
      </c>
      <c r="E6" s="42" t="s">
        <v>330</v>
      </c>
      <c r="F6" s="43" t="s">
        <v>331</v>
      </c>
      <c r="G6" s="43" t="s">
        <v>332</v>
      </c>
      <c r="L6" s="8" t="s">
        <v>8</v>
      </c>
      <c r="M6" s="8" t="s">
        <v>234</v>
      </c>
      <c r="N6" s="122" t="s">
        <v>357</v>
      </c>
      <c r="O6" s="6" t="s">
        <v>97</v>
      </c>
      <c r="R6" s="8" t="s">
        <v>8</v>
      </c>
      <c r="S6" s="8" t="s">
        <v>234</v>
      </c>
      <c r="T6" s="122" t="s">
        <v>358</v>
      </c>
      <c r="U6" s="6" t="s">
        <v>97</v>
      </c>
      <c r="X6" s="1" t="s">
        <v>8</v>
      </c>
      <c r="Y6" s="1" t="s">
        <v>234</v>
      </c>
      <c r="Z6" t="s">
        <v>359</v>
      </c>
      <c r="AA6" t="s">
        <v>97</v>
      </c>
      <c r="AD6" s="1" t="s">
        <v>8</v>
      </c>
      <c r="AE6" s="1" t="s">
        <v>234</v>
      </c>
      <c r="AF6" t="s">
        <v>360</v>
      </c>
      <c r="AG6" t="s">
        <v>97</v>
      </c>
    </row>
    <row r="7" spans="1:33" ht="23.4" x14ac:dyDescent="0.45">
      <c r="B7" s="41">
        <v>2</v>
      </c>
      <c r="C7" s="41" t="s">
        <v>320</v>
      </c>
      <c r="D7" s="44">
        <f>INDEX($N$6:$N$23,MATCH(B7,$L$6:$L$23,0))</f>
        <v>18649499.362499997</v>
      </c>
      <c r="E7" s="44">
        <f>INDEX($T$6:$T$23,MATCH(B7,$R$6:$R$23,0))</f>
        <v>2051001.5440000002</v>
      </c>
      <c r="F7" s="44">
        <f>INDEX($Z$6:$Z$23,MATCH(B7,$X$6:$X$23,0))</f>
        <v>907618.55222222232</v>
      </c>
      <c r="G7" s="44">
        <f>INDEX($AF$6:$AF$23,MATCH(B7,$AD$6:$AD$23,0))</f>
        <v>763842.05027027032</v>
      </c>
      <c r="L7" s="9">
        <v>2</v>
      </c>
      <c r="M7" s="6" t="s">
        <v>320</v>
      </c>
      <c r="N7" s="7">
        <v>18649499.362499997</v>
      </c>
      <c r="O7" s="6">
        <v>36</v>
      </c>
      <c r="R7" s="9">
        <v>2</v>
      </c>
      <c r="S7" s="6" t="s">
        <v>320</v>
      </c>
      <c r="T7" s="7">
        <v>2051001.5440000002</v>
      </c>
      <c r="U7" s="6">
        <v>35</v>
      </c>
      <c r="X7" s="2">
        <v>2</v>
      </c>
      <c r="Y7" t="s">
        <v>320</v>
      </c>
      <c r="Z7" s="5">
        <v>907618.55222222232</v>
      </c>
      <c r="AA7">
        <v>36</v>
      </c>
      <c r="AD7" s="2">
        <v>2</v>
      </c>
      <c r="AE7" t="s">
        <v>320</v>
      </c>
      <c r="AF7" s="5">
        <v>763842.05027027032</v>
      </c>
      <c r="AG7">
        <v>37</v>
      </c>
    </row>
    <row r="8" spans="1:33" ht="23.4" x14ac:dyDescent="0.45">
      <c r="B8" s="41">
        <v>3</v>
      </c>
      <c r="C8" s="41" t="s">
        <v>324</v>
      </c>
      <c r="D8" s="44">
        <f t="shared" ref="D8:D23" si="0">INDEX($N$6:$N$23,MATCH(B8,$L$6:$L$23,0))</f>
        <v>17959587.705263156</v>
      </c>
      <c r="E8" s="44">
        <f t="shared" ref="E8:E23" si="1">INDEX($T$6:$T$23,MATCH(B8,$R$6:$R$23,0))</f>
        <v>2847340.0269999998</v>
      </c>
      <c r="F8" s="44">
        <f t="shared" ref="F8:F23" si="2">INDEX($Z$6:$Z$23,MATCH(B8,$X$6:$X$23,0))</f>
        <v>1328456.5763157895</v>
      </c>
      <c r="G8" s="44">
        <f t="shared" ref="G8:G23" si="3">INDEX($AF$6:$AF$23,MATCH(B8,$AD$6:$AD$23,0))</f>
        <v>1008530.3084999999</v>
      </c>
      <c r="L8" s="9">
        <v>3</v>
      </c>
      <c r="M8" s="6" t="s">
        <v>324</v>
      </c>
      <c r="N8" s="7">
        <v>17959587.705263156</v>
      </c>
      <c r="O8" s="6">
        <v>19</v>
      </c>
      <c r="R8" s="9">
        <v>3</v>
      </c>
      <c r="S8" s="6" t="s">
        <v>324</v>
      </c>
      <c r="T8" s="7">
        <v>2847340.0269999998</v>
      </c>
      <c r="U8" s="6">
        <v>20</v>
      </c>
      <c r="X8" s="2">
        <v>3</v>
      </c>
      <c r="Y8" t="s">
        <v>324</v>
      </c>
      <c r="Z8" s="5">
        <v>1328456.5763157895</v>
      </c>
      <c r="AA8">
        <v>19</v>
      </c>
      <c r="AD8" s="2">
        <v>3</v>
      </c>
      <c r="AE8" t="s">
        <v>324</v>
      </c>
      <c r="AF8" s="5">
        <v>1008530.3084999999</v>
      </c>
      <c r="AG8">
        <v>20</v>
      </c>
    </row>
    <row r="9" spans="1:33" ht="23.4" x14ac:dyDescent="0.45">
      <c r="B9" s="41">
        <v>4</v>
      </c>
      <c r="C9" s="41" t="s">
        <v>326</v>
      </c>
      <c r="D9" s="44"/>
      <c r="E9" s="44"/>
      <c r="F9" s="44"/>
      <c r="G9" s="44"/>
      <c r="L9" s="9">
        <v>5</v>
      </c>
      <c r="M9" s="6" t="s">
        <v>316</v>
      </c>
      <c r="N9" s="7">
        <v>31975474.288036361</v>
      </c>
      <c r="O9" s="6">
        <v>275</v>
      </c>
      <c r="R9" s="9">
        <v>5</v>
      </c>
      <c r="S9" s="6" t="s">
        <v>316</v>
      </c>
      <c r="T9" s="7">
        <v>3910312.262631251</v>
      </c>
      <c r="U9" s="6">
        <v>272</v>
      </c>
      <c r="X9" s="2">
        <v>5</v>
      </c>
      <c r="Y9" t="s">
        <v>316</v>
      </c>
      <c r="Z9" s="5">
        <v>1528799.480777778</v>
      </c>
      <c r="AA9">
        <v>270</v>
      </c>
      <c r="AD9" s="2">
        <v>5</v>
      </c>
      <c r="AE9" t="s">
        <v>316</v>
      </c>
      <c r="AF9" s="5">
        <v>1399316.2858619406</v>
      </c>
      <c r="AG9">
        <v>268</v>
      </c>
    </row>
    <row r="10" spans="1:33" ht="23.4" x14ac:dyDescent="0.45">
      <c r="B10" s="41">
        <v>5</v>
      </c>
      <c r="C10" s="41" t="s">
        <v>316</v>
      </c>
      <c r="D10" s="44">
        <f t="shared" si="0"/>
        <v>31975474.288036361</v>
      </c>
      <c r="E10" s="44">
        <f t="shared" si="1"/>
        <v>3910312.262631251</v>
      </c>
      <c r="F10" s="44">
        <f t="shared" si="2"/>
        <v>1528799.480777778</v>
      </c>
      <c r="G10" s="44">
        <f t="shared" si="3"/>
        <v>1399316.2858619406</v>
      </c>
      <c r="L10" s="9">
        <v>6</v>
      </c>
      <c r="M10" s="6" t="s">
        <v>314</v>
      </c>
      <c r="N10" s="7">
        <v>43977824.318772987</v>
      </c>
      <c r="O10" s="6">
        <v>163</v>
      </c>
      <c r="R10" s="9">
        <v>6</v>
      </c>
      <c r="S10" s="6" t="s">
        <v>314</v>
      </c>
      <c r="T10" s="7">
        <v>6676450.5611801222</v>
      </c>
      <c r="U10" s="6">
        <v>161</v>
      </c>
      <c r="X10" s="2">
        <v>6</v>
      </c>
      <c r="Y10" t="s">
        <v>314</v>
      </c>
      <c r="Z10" s="5">
        <v>2597685.9547904185</v>
      </c>
      <c r="AA10">
        <v>167</v>
      </c>
      <c r="AD10" s="2">
        <v>6</v>
      </c>
      <c r="AE10" t="s">
        <v>314</v>
      </c>
      <c r="AF10" s="5">
        <v>2165895.1924999999</v>
      </c>
      <c r="AG10">
        <v>160</v>
      </c>
    </row>
    <row r="11" spans="1:33" ht="23.4" x14ac:dyDescent="0.45">
      <c r="B11" s="41">
        <v>6</v>
      </c>
      <c r="C11" s="41" t="s">
        <v>314</v>
      </c>
      <c r="D11" s="44">
        <f t="shared" si="0"/>
        <v>43977824.318772987</v>
      </c>
      <c r="E11" s="44">
        <f t="shared" si="1"/>
        <v>6676450.5611801222</v>
      </c>
      <c r="F11" s="44">
        <f t="shared" si="2"/>
        <v>2597685.9547904185</v>
      </c>
      <c r="G11" s="44">
        <f t="shared" si="3"/>
        <v>2165895.1924999999</v>
      </c>
      <c r="L11" s="9">
        <v>9</v>
      </c>
      <c r="M11" s="6" t="s">
        <v>319</v>
      </c>
      <c r="N11" s="7">
        <v>50030143.409077771</v>
      </c>
      <c r="O11" s="6">
        <v>90</v>
      </c>
      <c r="R11" s="9">
        <v>9</v>
      </c>
      <c r="S11" s="6" t="s">
        <v>319</v>
      </c>
      <c r="T11" s="7">
        <v>8568853.5210112371</v>
      </c>
      <c r="U11" s="6">
        <v>89</v>
      </c>
      <c r="X11" s="2">
        <v>9</v>
      </c>
      <c r="Y11" t="s">
        <v>319</v>
      </c>
      <c r="Z11" s="5">
        <v>2687644.8470454556</v>
      </c>
      <c r="AA11">
        <v>88</v>
      </c>
      <c r="AD11" s="2">
        <v>9</v>
      </c>
      <c r="AE11" t="s">
        <v>319</v>
      </c>
      <c r="AF11" s="5">
        <v>2825451.0744444458</v>
      </c>
      <c r="AG11">
        <v>90</v>
      </c>
    </row>
    <row r="12" spans="1:33" ht="23.4" x14ac:dyDescent="0.45">
      <c r="B12" s="41">
        <v>7</v>
      </c>
      <c r="C12" s="41" t="s">
        <v>321</v>
      </c>
      <c r="D12" s="44"/>
      <c r="E12" s="44"/>
      <c r="F12" s="44"/>
      <c r="G12" s="44"/>
      <c r="L12" s="9">
        <v>10</v>
      </c>
      <c r="M12" s="6" t="s">
        <v>315</v>
      </c>
      <c r="N12" s="7">
        <v>62183675.253786877</v>
      </c>
      <c r="O12" s="6">
        <v>61</v>
      </c>
      <c r="R12" s="9">
        <v>10</v>
      </c>
      <c r="S12" s="6" t="s">
        <v>315</v>
      </c>
      <c r="T12" s="7">
        <v>12319311.143076921</v>
      </c>
      <c r="U12" s="6">
        <v>65</v>
      </c>
      <c r="X12" s="2">
        <v>10</v>
      </c>
      <c r="Y12" t="s">
        <v>315</v>
      </c>
      <c r="Z12" s="5">
        <v>4075188.42</v>
      </c>
      <c r="AA12">
        <v>64</v>
      </c>
      <c r="AD12" s="2">
        <v>10</v>
      </c>
      <c r="AE12" t="s">
        <v>315</v>
      </c>
      <c r="AF12" s="5">
        <v>3911011.4423333346</v>
      </c>
      <c r="AG12">
        <v>60</v>
      </c>
    </row>
    <row r="13" spans="1:33" ht="23.4" x14ac:dyDescent="0.45">
      <c r="B13" s="41">
        <v>9</v>
      </c>
      <c r="C13" s="41" t="s">
        <v>319</v>
      </c>
      <c r="D13" s="44">
        <f t="shared" si="0"/>
        <v>50030143.409077771</v>
      </c>
      <c r="E13" s="44">
        <f t="shared" si="1"/>
        <v>8568853.5210112371</v>
      </c>
      <c r="F13" s="44">
        <f t="shared" si="2"/>
        <v>2687644.8470454556</v>
      </c>
      <c r="G13" s="44">
        <f t="shared" si="3"/>
        <v>2825451.0744444458</v>
      </c>
      <c r="L13" s="9">
        <v>12</v>
      </c>
      <c r="M13" s="6" t="s">
        <v>325</v>
      </c>
      <c r="N13" s="7">
        <v>76741496.006129041</v>
      </c>
      <c r="O13" s="6">
        <v>31</v>
      </c>
      <c r="R13" s="9">
        <v>12</v>
      </c>
      <c r="S13" s="6" t="s">
        <v>325</v>
      </c>
      <c r="T13" s="7">
        <v>16583896.043448277</v>
      </c>
      <c r="U13" s="6">
        <v>29</v>
      </c>
      <c r="X13" s="2">
        <v>12</v>
      </c>
      <c r="Y13" t="s">
        <v>325</v>
      </c>
      <c r="Z13" s="5">
        <v>4852651.9132258063</v>
      </c>
      <c r="AA13">
        <v>31</v>
      </c>
      <c r="AD13" s="2">
        <v>12</v>
      </c>
      <c r="AE13" t="s">
        <v>325</v>
      </c>
      <c r="AF13" s="5">
        <v>7250957.2551612891</v>
      </c>
      <c r="AG13">
        <v>31</v>
      </c>
    </row>
    <row r="14" spans="1:33" ht="23.4" x14ac:dyDescent="0.45">
      <c r="B14" s="41">
        <v>10</v>
      </c>
      <c r="C14" s="41" t="s">
        <v>315</v>
      </c>
      <c r="D14" s="44">
        <f t="shared" si="0"/>
        <v>62183675.253786877</v>
      </c>
      <c r="E14" s="44">
        <f t="shared" si="1"/>
        <v>12319311.143076921</v>
      </c>
      <c r="F14" s="44">
        <f t="shared" si="2"/>
        <v>4075188.42</v>
      </c>
      <c r="G14" s="44">
        <f t="shared" si="3"/>
        <v>3911011.4423333346</v>
      </c>
      <c r="L14" s="9">
        <v>13</v>
      </c>
      <c r="M14" s="6" t="s">
        <v>318</v>
      </c>
      <c r="N14" s="7">
        <v>93553486.588571444</v>
      </c>
      <c r="O14" s="6">
        <v>77</v>
      </c>
      <c r="R14" s="9">
        <v>13</v>
      </c>
      <c r="S14" s="6" t="s">
        <v>318</v>
      </c>
      <c r="T14" s="7">
        <v>21036055.804444443</v>
      </c>
      <c r="U14" s="6">
        <v>72</v>
      </c>
      <c r="X14" s="2">
        <v>13</v>
      </c>
      <c r="Y14" t="s">
        <v>318</v>
      </c>
      <c r="Z14" s="5">
        <v>6564496.598571429</v>
      </c>
      <c r="AA14">
        <v>77</v>
      </c>
      <c r="AD14" s="2">
        <v>13</v>
      </c>
      <c r="AE14" t="s">
        <v>318</v>
      </c>
      <c r="AF14" s="5">
        <v>10320373.010129873</v>
      </c>
      <c r="AG14">
        <v>77</v>
      </c>
    </row>
    <row r="15" spans="1:33" ht="23.4" x14ac:dyDescent="0.45">
      <c r="B15" s="41">
        <v>12</v>
      </c>
      <c r="C15" s="41" t="s">
        <v>325</v>
      </c>
      <c r="D15" s="44">
        <f t="shared" si="0"/>
        <v>76741496.006129041</v>
      </c>
      <c r="E15" s="44">
        <f t="shared" si="1"/>
        <v>16583896.043448277</v>
      </c>
      <c r="F15" s="44">
        <f t="shared" si="2"/>
        <v>4852651.9132258063</v>
      </c>
      <c r="G15" s="44">
        <f t="shared" si="3"/>
        <v>7250957.2551612891</v>
      </c>
      <c r="L15" s="9">
        <v>15</v>
      </c>
      <c r="M15" s="6" t="s">
        <v>317</v>
      </c>
      <c r="N15" s="7">
        <v>157543798.24302328</v>
      </c>
      <c r="O15" s="6">
        <v>43</v>
      </c>
      <c r="R15" s="9">
        <v>15</v>
      </c>
      <c r="S15" s="6" t="s">
        <v>317</v>
      </c>
      <c r="T15" s="7">
        <v>39730904.659302317</v>
      </c>
      <c r="U15" s="6">
        <v>43</v>
      </c>
      <c r="X15" s="2">
        <v>15</v>
      </c>
      <c r="Y15" t="s">
        <v>317</v>
      </c>
      <c r="Z15" s="5">
        <v>5245784.711219511</v>
      </c>
      <c r="AA15">
        <v>41</v>
      </c>
      <c r="AD15" s="2">
        <v>15</v>
      </c>
      <c r="AE15" t="s">
        <v>317</v>
      </c>
      <c r="AF15" s="5">
        <v>25362185.357142851</v>
      </c>
      <c r="AG15">
        <v>42</v>
      </c>
    </row>
    <row r="16" spans="1:33" ht="23.4" x14ac:dyDescent="0.45">
      <c r="B16" s="41">
        <v>13</v>
      </c>
      <c r="C16" s="41" t="s">
        <v>318</v>
      </c>
      <c r="D16" s="44">
        <f t="shared" si="0"/>
        <v>93553486.588571444</v>
      </c>
      <c r="E16" s="44">
        <f t="shared" si="1"/>
        <v>21036055.804444443</v>
      </c>
      <c r="F16" s="44">
        <f t="shared" si="2"/>
        <v>6564496.598571429</v>
      </c>
      <c r="G16" s="44">
        <f t="shared" si="3"/>
        <v>10320373.010129873</v>
      </c>
      <c r="L16" s="9">
        <v>16</v>
      </c>
      <c r="M16" s="6" t="s">
        <v>323</v>
      </c>
      <c r="N16" s="7">
        <v>222384126.53357139</v>
      </c>
      <c r="O16" s="6">
        <v>28</v>
      </c>
      <c r="R16" s="9">
        <v>16</v>
      </c>
      <c r="S16" s="6" t="s">
        <v>323</v>
      </c>
      <c r="T16" s="7">
        <v>67945416.855172411</v>
      </c>
      <c r="U16" s="6">
        <v>29</v>
      </c>
      <c r="X16" s="2">
        <v>16</v>
      </c>
      <c r="Y16" t="s">
        <v>323</v>
      </c>
      <c r="Z16" s="5">
        <v>8540556.56724138</v>
      </c>
      <c r="AA16">
        <v>29</v>
      </c>
      <c r="AD16" s="2">
        <v>16</v>
      </c>
      <c r="AE16" t="s">
        <v>323</v>
      </c>
      <c r="AF16" s="5">
        <v>33511049.714827582</v>
      </c>
      <c r="AG16">
        <v>29</v>
      </c>
    </row>
    <row r="17" spans="2:33" ht="23.4" x14ac:dyDescent="0.45">
      <c r="B17" s="41">
        <v>14</v>
      </c>
      <c r="C17" s="41" t="s">
        <v>313</v>
      </c>
      <c r="D17" s="44"/>
      <c r="E17" s="44"/>
      <c r="F17" s="44"/>
      <c r="G17" s="44"/>
      <c r="L17" s="9">
        <v>17</v>
      </c>
      <c r="M17" s="6" t="s">
        <v>322</v>
      </c>
      <c r="N17" s="7">
        <v>358821249.49839997</v>
      </c>
      <c r="O17" s="6">
        <v>25</v>
      </c>
      <c r="R17" s="9">
        <v>17</v>
      </c>
      <c r="S17" s="6" t="s">
        <v>322</v>
      </c>
      <c r="T17" s="7">
        <v>125680408.3724</v>
      </c>
      <c r="U17" s="6">
        <v>25</v>
      </c>
      <c r="X17" s="2">
        <v>17</v>
      </c>
      <c r="Y17" t="s">
        <v>322</v>
      </c>
      <c r="Z17" s="5">
        <v>13828042.358333336</v>
      </c>
      <c r="AA17">
        <v>24</v>
      </c>
      <c r="AD17" s="2">
        <v>17</v>
      </c>
      <c r="AE17" t="s">
        <v>322</v>
      </c>
      <c r="AF17" s="5">
        <v>62891980.283200018</v>
      </c>
      <c r="AG17">
        <v>25</v>
      </c>
    </row>
    <row r="18" spans="2:33" ht="23.4" x14ac:dyDescent="0.45">
      <c r="B18" s="41">
        <v>15</v>
      </c>
      <c r="C18" s="41" t="s">
        <v>317</v>
      </c>
      <c r="D18" s="44">
        <f t="shared" si="0"/>
        <v>157543798.24302328</v>
      </c>
      <c r="E18" s="44">
        <f t="shared" si="1"/>
        <v>39730904.659302317</v>
      </c>
      <c r="F18" s="44">
        <f t="shared" si="2"/>
        <v>5245784.711219511</v>
      </c>
      <c r="G18" s="44">
        <f t="shared" si="3"/>
        <v>25362185.357142851</v>
      </c>
      <c r="L18" s="9">
        <v>18</v>
      </c>
      <c r="M18" s="6" t="s">
        <v>327</v>
      </c>
      <c r="N18" s="7">
        <v>508629527.67083329</v>
      </c>
      <c r="O18" s="6">
        <v>12</v>
      </c>
      <c r="R18" s="9">
        <v>18</v>
      </c>
      <c r="S18" s="6" t="s">
        <v>327</v>
      </c>
      <c r="T18" s="7">
        <v>214509610.4316667</v>
      </c>
      <c r="U18" s="6">
        <v>12</v>
      </c>
      <c r="X18" s="2">
        <v>18</v>
      </c>
      <c r="Y18" t="s">
        <v>327</v>
      </c>
      <c r="Z18" s="5">
        <v>24777965.502499998</v>
      </c>
      <c r="AA18">
        <v>12</v>
      </c>
      <c r="AD18" s="2">
        <v>18</v>
      </c>
      <c r="AE18" t="s">
        <v>327</v>
      </c>
      <c r="AF18" s="5">
        <v>112212885.02583332</v>
      </c>
      <c r="AG18">
        <v>12</v>
      </c>
    </row>
    <row r="19" spans="2:33" ht="23.4" x14ac:dyDescent="0.45">
      <c r="B19" s="41">
        <v>16</v>
      </c>
      <c r="C19" s="41" t="s">
        <v>323</v>
      </c>
      <c r="D19" s="44">
        <f t="shared" si="0"/>
        <v>222384126.53357139</v>
      </c>
      <c r="E19" s="44">
        <f t="shared" si="1"/>
        <v>67945416.855172411</v>
      </c>
      <c r="F19" s="44">
        <f t="shared" si="2"/>
        <v>8540556.56724138</v>
      </c>
      <c r="G19" s="44">
        <f t="shared" si="3"/>
        <v>33511049.714827582</v>
      </c>
      <c r="L19" s="9">
        <v>19</v>
      </c>
      <c r="M19" s="6" t="s">
        <v>312</v>
      </c>
      <c r="N19" s="7">
        <v>661406170.74789476</v>
      </c>
      <c r="O19" s="6">
        <v>19</v>
      </c>
      <c r="R19" s="9">
        <v>19</v>
      </c>
      <c r="S19" s="6" t="s">
        <v>312</v>
      </c>
      <c r="T19" s="7">
        <v>337877132.0173685</v>
      </c>
      <c r="U19" s="6">
        <v>19</v>
      </c>
      <c r="X19" s="2">
        <v>19</v>
      </c>
      <c r="Y19" t="s">
        <v>312</v>
      </c>
      <c r="Z19" s="5">
        <v>29482659.683157895</v>
      </c>
      <c r="AA19">
        <v>19</v>
      </c>
      <c r="AD19" s="2">
        <v>19</v>
      </c>
      <c r="AE19" t="s">
        <v>312</v>
      </c>
      <c r="AF19" s="5">
        <v>168268698.86578947</v>
      </c>
      <c r="AG19">
        <v>19</v>
      </c>
    </row>
    <row r="20" spans="2:33" ht="23.4" x14ac:dyDescent="0.45">
      <c r="B20" s="41">
        <v>17</v>
      </c>
      <c r="C20" s="41" t="s">
        <v>322</v>
      </c>
      <c r="D20" s="44">
        <f t="shared" si="0"/>
        <v>358821249.49839997</v>
      </c>
      <c r="E20" s="44">
        <f t="shared" si="1"/>
        <v>125680408.3724</v>
      </c>
      <c r="F20" s="44">
        <f t="shared" si="2"/>
        <v>13828042.358333336</v>
      </c>
      <c r="G20" s="44">
        <f t="shared" si="3"/>
        <v>62891980.283200018</v>
      </c>
      <c r="L20" s="9">
        <v>20</v>
      </c>
      <c r="M20" s="6" t="s">
        <v>328</v>
      </c>
      <c r="N20" s="7">
        <v>1046182742.4280001</v>
      </c>
      <c r="O20" s="6">
        <v>5</v>
      </c>
      <c r="R20" s="9">
        <v>20</v>
      </c>
      <c r="S20" s="6" t="s">
        <v>328</v>
      </c>
      <c r="T20" s="7">
        <v>555670506.11400008</v>
      </c>
      <c r="U20" s="6">
        <v>5</v>
      </c>
      <c r="X20" s="2">
        <v>20</v>
      </c>
      <c r="Y20" t="s">
        <v>328</v>
      </c>
      <c r="Z20" s="5">
        <v>52895052.267999999</v>
      </c>
      <c r="AA20">
        <v>5</v>
      </c>
      <c r="AD20" s="2">
        <v>20</v>
      </c>
      <c r="AE20" t="s">
        <v>328</v>
      </c>
      <c r="AF20" s="5">
        <v>321539691.62799996</v>
      </c>
      <c r="AG20">
        <v>5</v>
      </c>
    </row>
    <row r="21" spans="2:33" ht="23.4" x14ac:dyDescent="0.45">
      <c r="B21" s="41">
        <v>18</v>
      </c>
      <c r="C21" s="41" t="s">
        <v>327</v>
      </c>
      <c r="D21" s="44">
        <f t="shared" si="0"/>
        <v>508629527.67083329</v>
      </c>
      <c r="E21" s="44">
        <f t="shared" si="1"/>
        <v>214509610.4316667</v>
      </c>
      <c r="F21" s="44">
        <f t="shared" si="2"/>
        <v>24777965.502499998</v>
      </c>
      <c r="G21" s="44">
        <f t="shared" si="3"/>
        <v>112212885.02583332</v>
      </c>
      <c r="L21" s="9" t="s">
        <v>214</v>
      </c>
      <c r="N21" s="7">
        <v>91318588.541490972</v>
      </c>
      <c r="O21" s="6">
        <v>884</v>
      </c>
      <c r="R21" s="9" t="s">
        <v>214</v>
      </c>
      <c r="T21" s="7">
        <v>27875738.680086412</v>
      </c>
      <c r="U21" s="6">
        <v>876</v>
      </c>
      <c r="X21" s="2" t="s">
        <v>214</v>
      </c>
      <c r="Y21"/>
      <c r="Z21" s="5">
        <v>4506049.1173129259</v>
      </c>
      <c r="AA21">
        <v>882</v>
      </c>
      <c r="AD21" s="2" t="s">
        <v>214</v>
      </c>
      <c r="AE21"/>
      <c r="AF21" s="5">
        <v>13758951.460664004</v>
      </c>
      <c r="AG21">
        <v>875</v>
      </c>
    </row>
    <row r="22" spans="2:33" ht="23.4" x14ac:dyDescent="0.45">
      <c r="B22" s="41">
        <v>19</v>
      </c>
      <c r="C22" s="41" t="s">
        <v>312</v>
      </c>
      <c r="D22" s="44">
        <f t="shared" si="0"/>
        <v>661406170.74789476</v>
      </c>
      <c r="E22" s="44">
        <f t="shared" si="1"/>
        <v>337877132.0173685</v>
      </c>
      <c r="F22" s="44">
        <f t="shared" si="2"/>
        <v>29482659.683157895</v>
      </c>
      <c r="G22" s="44">
        <f t="shared" si="3"/>
        <v>168268698.86578947</v>
      </c>
      <c r="L22"/>
      <c r="M22"/>
      <c r="N22"/>
      <c r="O22"/>
      <c r="R22"/>
      <c r="S22"/>
      <c r="T22"/>
      <c r="U22"/>
      <c r="X22"/>
      <c r="Y22"/>
      <c r="Z22"/>
      <c r="AA22"/>
      <c r="AD22"/>
      <c r="AE22"/>
      <c r="AF22"/>
      <c r="AG22"/>
    </row>
    <row r="23" spans="2:33" ht="23.4" x14ac:dyDescent="0.45">
      <c r="B23" s="41">
        <v>20</v>
      </c>
      <c r="C23" s="41" t="s">
        <v>328</v>
      </c>
      <c r="D23" s="44">
        <f t="shared" si="0"/>
        <v>1046182742.4280001</v>
      </c>
      <c r="E23" s="44">
        <f t="shared" si="1"/>
        <v>555670506.11400008</v>
      </c>
      <c r="F23" s="44">
        <f t="shared" si="2"/>
        <v>52895052.267999999</v>
      </c>
      <c r="G23" s="44">
        <f t="shared" si="3"/>
        <v>321539691.62799996</v>
      </c>
      <c r="L23"/>
      <c r="M23"/>
      <c r="N23"/>
      <c r="O23"/>
      <c r="R23"/>
      <c r="S23"/>
      <c r="T23"/>
      <c r="U23"/>
      <c r="X23"/>
      <c r="Y23"/>
      <c r="Z23"/>
      <c r="AA23"/>
      <c r="AD23"/>
      <c r="AE23"/>
      <c r="AF23"/>
      <c r="AG23"/>
    </row>
    <row r="24" spans="2:33" x14ac:dyDescent="0.35">
      <c r="L24"/>
      <c r="M24"/>
      <c r="N24"/>
      <c r="O24"/>
      <c r="R24"/>
      <c r="S24"/>
      <c r="T24"/>
      <c r="U24"/>
      <c r="X24"/>
      <c r="Y24"/>
      <c r="Z24"/>
      <c r="AA24"/>
      <c r="AD24"/>
      <c r="AE24"/>
      <c r="AF24"/>
      <c r="AG24"/>
    </row>
    <row r="25" spans="2:33" x14ac:dyDescent="0.35">
      <c r="X25"/>
      <c r="Y25"/>
      <c r="Z25"/>
      <c r="AD25"/>
      <c r="AE25"/>
      <c r="AF25"/>
      <c r="AG25"/>
    </row>
    <row r="26" spans="2:33" x14ac:dyDescent="0.35">
      <c r="X26"/>
      <c r="Y26"/>
      <c r="Z26"/>
      <c r="AD26"/>
      <c r="AE26"/>
      <c r="AF26"/>
      <c r="AG26"/>
    </row>
    <row r="27" spans="2:33" x14ac:dyDescent="0.35">
      <c r="X27"/>
      <c r="Y27"/>
      <c r="Z27"/>
      <c r="AD27"/>
      <c r="AE27"/>
      <c r="AF27"/>
      <c r="AG27"/>
    </row>
    <row r="28" spans="2:33" x14ac:dyDescent="0.35">
      <c r="X28"/>
      <c r="Y28"/>
      <c r="Z28"/>
      <c r="AD28"/>
      <c r="AE28"/>
      <c r="AF28"/>
      <c r="AG28"/>
    </row>
    <row r="29" spans="2:33" x14ac:dyDescent="0.35">
      <c r="X29"/>
      <c r="Y29"/>
      <c r="Z29"/>
      <c r="AD29"/>
      <c r="AE29"/>
      <c r="AF29"/>
      <c r="AG29"/>
    </row>
    <row r="30" spans="2:33" x14ac:dyDescent="0.35">
      <c r="D30" s="10"/>
      <c r="E30" s="10"/>
      <c r="F30" s="10"/>
      <c r="G30" s="10"/>
      <c r="X30"/>
      <c r="Y30"/>
      <c r="Z30"/>
      <c r="AD30"/>
      <c r="AE30"/>
      <c r="AF30"/>
      <c r="AG30"/>
    </row>
    <row r="31" spans="2:33" x14ac:dyDescent="0.35">
      <c r="D31" s="10"/>
      <c r="E31" s="10"/>
      <c r="F31" s="10"/>
      <c r="G31" s="10"/>
      <c r="X31"/>
      <c r="Y31"/>
      <c r="Z31"/>
      <c r="AD31"/>
      <c r="AE31"/>
      <c r="AF31"/>
      <c r="AG31"/>
    </row>
    <row r="32" spans="2:33" x14ac:dyDescent="0.35">
      <c r="X32"/>
      <c r="Y32"/>
      <c r="Z32"/>
      <c r="AD32"/>
      <c r="AE32"/>
      <c r="AF32"/>
      <c r="AG32"/>
    </row>
    <row r="33" spans="4:33" x14ac:dyDescent="0.35">
      <c r="X33"/>
      <c r="Y33"/>
      <c r="Z33"/>
      <c r="AD33"/>
      <c r="AE33"/>
      <c r="AF33"/>
      <c r="AG33"/>
    </row>
    <row r="34" spans="4:33" x14ac:dyDescent="0.35">
      <c r="X34"/>
      <c r="Y34"/>
      <c r="Z34"/>
      <c r="AD34"/>
      <c r="AE34"/>
      <c r="AF34"/>
      <c r="AG34"/>
    </row>
    <row r="35" spans="4:33" x14ac:dyDescent="0.35">
      <c r="X35"/>
      <c r="Y35"/>
      <c r="Z35"/>
      <c r="AD35"/>
      <c r="AE35"/>
      <c r="AF35"/>
      <c r="AG35"/>
    </row>
    <row r="36" spans="4:33" x14ac:dyDescent="0.35">
      <c r="X36"/>
      <c r="Y36"/>
      <c r="Z36"/>
      <c r="AD36"/>
      <c r="AE36"/>
      <c r="AF36"/>
      <c r="AG36"/>
    </row>
    <row r="37" spans="4:33" x14ac:dyDescent="0.35">
      <c r="X37"/>
      <c r="Y37"/>
      <c r="Z37"/>
      <c r="AD37"/>
      <c r="AE37"/>
      <c r="AF37"/>
      <c r="AG37"/>
    </row>
    <row r="38" spans="4:33" x14ac:dyDescent="0.35">
      <c r="X38"/>
      <c r="Y38"/>
      <c r="Z38"/>
      <c r="AD38"/>
      <c r="AE38"/>
      <c r="AF38"/>
      <c r="AG38"/>
    </row>
    <row r="39" spans="4:33" x14ac:dyDescent="0.35">
      <c r="X39"/>
      <c r="Y39"/>
      <c r="Z39"/>
      <c r="AD39"/>
      <c r="AE39"/>
      <c r="AF39"/>
      <c r="AG39"/>
    </row>
    <row r="40" spans="4:33" x14ac:dyDescent="0.35">
      <c r="X40"/>
      <c r="Y40"/>
      <c r="Z40"/>
      <c r="AD40"/>
      <c r="AE40"/>
      <c r="AF40"/>
      <c r="AG40"/>
    </row>
    <row r="41" spans="4:33" x14ac:dyDescent="0.35">
      <c r="X41"/>
      <c r="Y41"/>
      <c r="Z41"/>
      <c r="AD41"/>
      <c r="AE41"/>
      <c r="AF41"/>
      <c r="AG41"/>
    </row>
    <row r="48" spans="4:33" x14ac:dyDescent="0.35">
      <c r="D48" s="8" t="s">
        <v>240</v>
      </c>
    </row>
    <row r="49" spans="2:8" x14ac:dyDescent="0.35">
      <c r="B49" s="8" t="s">
        <v>8</v>
      </c>
      <c r="C49" s="8" t="s">
        <v>234</v>
      </c>
      <c r="D49" s="6" t="s">
        <v>329</v>
      </c>
      <c r="E49" s="6" t="s">
        <v>330</v>
      </c>
      <c r="F49" s="6" t="s">
        <v>331</v>
      </c>
      <c r="G49" s="6" t="s">
        <v>332</v>
      </c>
      <c r="H49" s="6" t="s">
        <v>97</v>
      </c>
    </row>
    <row r="50" spans="2:8" x14ac:dyDescent="0.35">
      <c r="B50" s="9">
        <v>2</v>
      </c>
      <c r="C50" s="6" t="s">
        <v>320</v>
      </c>
      <c r="D50" s="7">
        <v>8217174.4592500003</v>
      </c>
      <c r="E50" s="7">
        <v>977488.5155000001</v>
      </c>
      <c r="F50" s="7">
        <v>444024.23599999992</v>
      </c>
      <c r="G50" s="7">
        <v>316825.06825000001</v>
      </c>
      <c r="H50" s="6">
        <v>40</v>
      </c>
    </row>
    <row r="51" spans="2:8" x14ac:dyDescent="0.35">
      <c r="B51" s="9">
        <v>3</v>
      </c>
      <c r="C51" s="6" t="s">
        <v>324</v>
      </c>
      <c r="D51" s="7">
        <v>8681311.5973529425</v>
      </c>
      <c r="E51" s="7">
        <v>1194024.4308823531</v>
      </c>
      <c r="F51" s="7">
        <v>613258.38852941163</v>
      </c>
      <c r="G51" s="7">
        <v>492605.07352941175</v>
      </c>
      <c r="H51" s="6">
        <v>34</v>
      </c>
    </row>
    <row r="52" spans="2:8" x14ac:dyDescent="0.35">
      <c r="B52" s="9">
        <v>4</v>
      </c>
      <c r="C52" s="6" t="s">
        <v>326</v>
      </c>
      <c r="D52" s="7">
        <v>11021048.308333334</v>
      </c>
      <c r="E52" s="7">
        <v>1592080.3949999998</v>
      </c>
      <c r="F52" s="7">
        <v>604518.92500000005</v>
      </c>
      <c r="G52" s="7">
        <v>748755.46499999997</v>
      </c>
      <c r="H52" s="6">
        <v>6</v>
      </c>
    </row>
    <row r="53" spans="2:8" x14ac:dyDescent="0.35">
      <c r="B53" s="9">
        <v>5</v>
      </c>
      <c r="C53" s="6" t="s">
        <v>316</v>
      </c>
      <c r="D53" s="7">
        <v>15040805.709348647</v>
      </c>
      <c r="E53" s="7">
        <v>1740882.0024605365</v>
      </c>
      <c r="F53" s="7">
        <v>828154.70823754801</v>
      </c>
      <c r="G53" s="7">
        <v>664073.97210727981</v>
      </c>
      <c r="H53" s="6">
        <v>261</v>
      </c>
    </row>
    <row r="54" spans="2:8" x14ac:dyDescent="0.35">
      <c r="B54" s="9">
        <v>6</v>
      </c>
      <c r="C54" s="6" t="s">
        <v>314</v>
      </c>
      <c r="D54" s="7">
        <v>20696012.580565229</v>
      </c>
      <c r="E54" s="7">
        <v>3232991.1655869591</v>
      </c>
      <c r="F54" s="7">
        <v>1317947.7381304346</v>
      </c>
      <c r="G54" s="7">
        <v>1108266.5666739135</v>
      </c>
      <c r="H54" s="6">
        <v>230</v>
      </c>
    </row>
    <row r="55" spans="2:8" x14ac:dyDescent="0.35">
      <c r="B55" s="9">
        <v>7</v>
      </c>
      <c r="C55" s="6" t="s">
        <v>321</v>
      </c>
      <c r="D55" s="7">
        <v>31110696.562941175</v>
      </c>
      <c r="E55" s="7">
        <v>6794345.9076470584</v>
      </c>
      <c r="F55" s="7">
        <v>1934146.3452941175</v>
      </c>
      <c r="G55" s="7">
        <v>1559312.3964705884</v>
      </c>
      <c r="H55" s="6">
        <v>17</v>
      </c>
    </row>
    <row r="56" spans="2:8" x14ac:dyDescent="0.35">
      <c r="B56" s="9">
        <v>9</v>
      </c>
      <c r="C56" s="6" t="s">
        <v>319</v>
      </c>
      <c r="D56" s="7">
        <v>26727915.428205132</v>
      </c>
      <c r="E56" s="7">
        <v>4698555.5266666673</v>
      </c>
      <c r="F56" s="7">
        <v>1651151.2733333334</v>
      </c>
      <c r="G56" s="7">
        <v>1745837.0569230772</v>
      </c>
      <c r="H56" s="6">
        <v>39</v>
      </c>
    </row>
    <row r="57" spans="2:8" x14ac:dyDescent="0.35">
      <c r="B57" s="9">
        <v>10</v>
      </c>
      <c r="C57" s="6" t="s">
        <v>315</v>
      </c>
      <c r="D57" s="7">
        <v>31439043.495818187</v>
      </c>
      <c r="E57" s="7">
        <v>5848265.0616363641</v>
      </c>
      <c r="F57" s="7">
        <v>2313880.6249090908</v>
      </c>
      <c r="G57" s="7">
        <v>2075399.1555090905</v>
      </c>
      <c r="H57" s="6">
        <v>55</v>
      </c>
    </row>
    <row r="58" spans="2:8" x14ac:dyDescent="0.35">
      <c r="B58" s="9">
        <v>12</v>
      </c>
      <c r="C58" s="6" t="s">
        <v>325</v>
      </c>
      <c r="D58" s="7">
        <v>36030542.942800008</v>
      </c>
      <c r="E58" s="7">
        <v>7794810.7476000004</v>
      </c>
      <c r="F58" s="7">
        <v>2810286.4536000001</v>
      </c>
      <c r="G58" s="7">
        <v>3623894.3680000002</v>
      </c>
      <c r="H58" s="6">
        <v>25</v>
      </c>
    </row>
    <row r="59" spans="2:8" x14ac:dyDescent="0.35">
      <c r="B59" s="9">
        <v>13</v>
      </c>
      <c r="C59" s="6" t="s">
        <v>318</v>
      </c>
      <c r="D59" s="7">
        <v>43615816.038823515</v>
      </c>
      <c r="E59" s="7">
        <v>9766888.4116176479</v>
      </c>
      <c r="F59" s="7">
        <v>3452016.0575000006</v>
      </c>
      <c r="G59" s="7">
        <v>4730106.6252941163</v>
      </c>
      <c r="H59" s="6">
        <v>68</v>
      </c>
    </row>
    <row r="60" spans="2:8" x14ac:dyDescent="0.35">
      <c r="B60" s="9">
        <v>14</v>
      </c>
      <c r="C60" s="6" t="s">
        <v>313</v>
      </c>
      <c r="D60" s="7">
        <v>66188308.248999998</v>
      </c>
      <c r="E60" s="7">
        <v>13856578.655000001</v>
      </c>
      <c r="F60" s="7">
        <v>3034938.8840000001</v>
      </c>
      <c r="G60" s="7">
        <v>7955779.4689999996</v>
      </c>
      <c r="H60" s="6">
        <v>10</v>
      </c>
    </row>
    <row r="61" spans="2:8" x14ac:dyDescent="0.35">
      <c r="B61" s="9">
        <v>15</v>
      </c>
      <c r="C61" s="6" t="s">
        <v>317</v>
      </c>
      <c r="D61" s="7">
        <v>76855805.206333324</v>
      </c>
      <c r="E61" s="7">
        <v>20030425.173</v>
      </c>
      <c r="F61" s="7">
        <v>4700965.7579999994</v>
      </c>
      <c r="G61" s="7">
        <v>11467240.554333333</v>
      </c>
      <c r="H61" s="6">
        <v>30</v>
      </c>
    </row>
    <row r="62" spans="2:8" x14ac:dyDescent="0.35">
      <c r="B62" s="9">
        <v>16</v>
      </c>
      <c r="C62" s="6" t="s">
        <v>323</v>
      </c>
      <c r="D62" s="7">
        <v>106716509.79275863</v>
      </c>
      <c r="E62" s="7">
        <v>32762292.01896552</v>
      </c>
      <c r="F62" s="7">
        <v>4794836.6841379311</v>
      </c>
      <c r="G62" s="7">
        <v>16632310.889655173</v>
      </c>
      <c r="H62" s="6">
        <v>29</v>
      </c>
    </row>
    <row r="63" spans="2:8" x14ac:dyDescent="0.35">
      <c r="B63" s="9">
        <v>17</v>
      </c>
      <c r="C63" s="6" t="s">
        <v>322</v>
      </c>
      <c r="D63" s="7">
        <v>162544555.72043478</v>
      </c>
      <c r="E63" s="7">
        <v>55408862.402173914</v>
      </c>
      <c r="F63" s="7">
        <v>9668621.2947826087</v>
      </c>
      <c r="G63" s="7">
        <v>28518198.849999998</v>
      </c>
      <c r="H63" s="6">
        <v>23</v>
      </c>
    </row>
    <row r="64" spans="2:8" x14ac:dyDescent="0.35">
      <c r="B64" s="9">
        <v>18</v>
      </c>
      <c r="C64" s="6" t="s">
        <v>327</v>
      </c>
      <c r="D64" s="7">
        <v>236961033.63785717</v>
      </c>
      <c r="E64" s="7">
        <v>102971920.00642857</v>
      </c>
      <c r="F64" s="7">
        <v>13677850.80642857</v>
      </c>
      <c r="G64" s="7">
        <v>47598732.84785714</v>
      </c>
      <c r="H64" s="6">
        <v>14</v>
      </c>
    </row>
    <row r="65" spans="2:8" x14ac:dyDescent="0.35">
      <c r="B65" s="9">
        <v>19</v>
      </c>
      <c r="C65" s="6" t="s">
        <v>312</v>
      </c>
      <c r="D65" s="7">
        <v>304729330.05937499</v>
      </c>
      <c r="E65" s="7">
        <v>161556204.80374998</v>
      </c>
      <c r="F65" s="7">
        <v>23075587.09</v>
      </c>
      <c r="G65" s="7">
        <v>77961791.691249996</v>
      </c>
      <c r="H65" s="6">
        <v>16</v>
      </c>
    </row>
    <row r="66" spans="2:8" x14ac:dyDescent="0.35">
      <c r="B66" s="9">
        <v>20</v>
      </c>
      <c r="C66" s="6" t="s">
        <v>328</v>
      </c>
      <c r="D66" s="7">
        <v>483110024.09750009</v>
      </c>
      <c r="E66" s="7">
        <v>215318818.50750002</v>
      </c>
      <c r="F66" s="7">
        <v>61667810.572500005</v>
      </c>
      <c r="G66" s="7">
        <v>149907673.07249999</v>
      </c>
      <c r="H66" s="6">
        <v>4</v>
      </c>
    </row>
    <row r="67" spans="2:8" x14ac:dyDescent="0.35">
      <c r="B67" s="9" t="s">
        <v>231</v>
      </c>
      <c r="D67" s="7">
        <v>40476351.496625982</v>
      </c>
      <c r="E67" s="7">
        <v>11785125.533770479</v>
      </c>
      <c r="F67" s="7">
        <v>2698363.7782352944</v>
      </c>
      <c r="G67" s="7">
        <v>5725148.1289655957</v>
      </c>
      <c r="H67" s="6">
        <v>901</v>
      </c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6</vt:i4>
      </vt:variant>
    </vt:vector>
  </HeadingPairs>
  <TitlesOfParts>
    <vt:vector size="14" baseType="lpstr">
      <vt:lpstr>สรุปการประเมิน</vt:lpstr>
      <vt:lpstr>TPS_V3 ราย รพ.</vt:lpstr>
      <vt:lpstr>SetTPS</vt:lpstr>
      <vt:lpstr>TPS_V3 เขต</vt:lpstr>
      <vt:lpstr>ตารางคะแนนV3</vt:lpstr>
      <vt:lpstr>ตารางคะแนนV3 เรียงคะแนน</vt:lpstr>
      <vt:lpstr>HGR คชจ. ส.ค.8</vt:lpstr>
      <vt:lpstr>MeanHGR_Q3Y2568</vt:lpstr>
      <vt:lpstr>'TPS_V3 เขต'!Print_Area</vt:lpstr>
      <vt:lpstr>'TPS_V3 ราย รพ.'!Print_Area</vt:lpstr>
      <vt:lpstr>ตารางคะแนนV3!Print_Area</vt:lpstr>
      <vt:lpstr>'ตารางคะแนนV3 เรียงคะแนน'!Print_Area</vt:lpstr>
      <vt:lpstr>'TPS_V3 เขต'!Print_Titles</vt:lpstr>
      <vt:lpstr>'TPS_V3 ราย รพ.'!Print_Titles</vt:lpstr>
    </vt:vector>
  </TitlesOfParts>
  <Company>ADMIN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r8 way</cp:lastModifiedBy>
  <cp:lastPrinted>2024-08-05T09:24:14Z</cp:lastPrinted>
  <dcterms:created xsi:type="dcterms:W3CDTF">2018-08-04T03:40:22Z</dcterms:created>
  <dcterms:modified xsi:type="dcterms:W3CDTF">2025-09-22T08:26:32Z</dcterms:modified>
</cp:coreProperties>
</file>