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-68\Unitcost\unitcost 68\Unitcost มิ.ย.68\"/>
    </mc:Choice>
  </mc:AlternateContent>
  <xr:revisionPtr revIDLastSave="0" documentId="13_ncr:1_{FA4DA6AC-EAC9-4E37-B4A2-CEACE5401EB5}" xr6:coauthVersionLast="47" xr6:coauthVersionMax="47" xr10:uidLastSave="{00000000-0000-0000-0000-000000000000}"/>
  <bookViews>
    <workbookView xWindow="-108" yWindow="-108" windowWidth="23256" windowHeight="13896" tabRatio="815" activeTab="3" xr2:uid="{00000000-000D-0000-FFFF-FFFF00000000}"/>
  </bookViews>
  <sheets>
    <sheet name="ค่ากลางกลุ่ม UnitCost, HGR" sheetId="63" r:id="rId1"/>
    <sheet name="รายเขต" sheetId="118" r:id="rId2"/>
    <sheet name="Q2Y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19" l="1"/>
  <c r="H9" i="119" s="1"/>
  <c r="G10" i="119"/>
  <c r="I10" i="119" s="1"/>
  <c r="G11" i="119"/>
  <c r="I11" i="119" s="1"/>
  <c r="G12" i="119"/>
  <c r="I12" i="119" s="1"/>
  <c r="H12" i="119"/>
  <c r="G13" i="119"/>
  <c r="I13" i="119" s="1"/>
  <c r="H13" i="119"/>
  <c r="G14" i="119"/>
  <c r="I14" i="119" s="1"/>
  <c r="H14" i="119"/>
  <c r="I9" i="119"/>
  <c r="F9" i="119"/>
  <c r="F10" i="119"/>
  <c r="F11" i="119"/>
  <c r="F12" i="119"/>
  <c r="F13" i="119"/>
  <c r="F14" i="119"/>
  <c r="E9" i="118"/>
  <c r="G9" i="118" s="1"/>
  <c r="E10" i="118"/>
  <c r="G10" i="118" s="1"/>
  <c r="G11" i="118"/>
  <c r="G12" i="118"/>
  <c r="E13" i="118"/>
  <c r="G13" i="118" s="1"/>
  <c r="E14" i="118"/>
  <c r="G14" i="118" s="1"/>
  <c r="E15" i="118"/>
  <c r="G15" i="118" s="1"/>
  <c r="E16" i="118"/>
  <c r="F16" i="118" s="1"/>
  <c r="E17" i="118"/>
  <c r="F17" i="118" s="1"/>
  <c r="F18" i="118"/>
  <c r="E19" i="118"/>
  <c r="F19" i="118" s="1"/>
  <c r="F15" i="118"/>
  <c r="F9" i="118"/>
  <c r="F10" i="118"/>
  <c r="F11" i="118"/>
  <c r="F12" i="118"/>
  <c r="F13" i="118"/>
  <c r="F14" i="118"/>
  <c r="G8" i="118"/>
  <c r="H10" i="119" l="1"/>
  <c r="E20" i="118"/>
  <c r="F20" i="118" s="1"/>
  <c r="H11" i="119"/>
  <c r="G16" i="118"/>
  <c r="G19" i="118"/>
  <c r="G18" i="118"/>
  <c r="G17" i="118"/>
  <c r="F8" i="118"/>
  <c r="I25" i="63" l="1"/>
  <c r="D25" i="63"/>
  <c r="E25" i="63" l="1"/>
  <c r="B7" i="63"/>
  <c r="B8" i="63"/>
  <c r="B9" i="63"/>
  <c r="B10" i="63"/>
  <c r="B11" i="63"/>
  <c r="B6" i="63"/>
  <c r="A6" i="63" l="1"/>
  <c r="A7" i="63"/>
  <c r="A8" i="63"/>
  <c r="A9" i="63"/>
  <c r="A10" i="63"/>
  <c r="A11" i="63"/>
  <c r="A25" i="63"/>
  <c r="J15" i="119" l="1"/>
  <c r="D15" i="119"/>
  <c r="C20" i="118" l="1"/>
  <c r="G20" i="118" s="1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D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5" i="119"/>
  <c r="F15" i="119" s="1"/>
  <c r="F8" i="119"/>
  <c r="G8" i="119"/>
  <c r="H8" i="119" s="1"/>
  <c r="I8" i="119" l="1"/>
  <c r="G15" i="119"/>
  <c r="H15" i="119" s="1"/>
  <c r="I15" i="119"/>
</calcChain>
</file>

<file path=xl/sharedStrings.xml><?xml version="1.0" encoding="utf-8"?>
<sst xmlns="http://schemas.openxmlformats.org/spreadsheetml/2006/main" count="814" uniqueCount="327">
  <si>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</si>
  <si>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</si>
  <si>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</si>
  <si>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</si>
  <si>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</si>
  <si>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</si>
  <si>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</si>
  <si>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</si>
  <si>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</si>
  <si>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</si>
  <si>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</si>
  <si>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</si>
  <si>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</si>
  <si>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</si>
  <si>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</si>
  <si>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</si>
  <si>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</si>
  <si>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</si>
  <si>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</si>
  <si>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</si>
  <si>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</si>
  <si>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</si>
  <si>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</si>
  <si>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</si>
  <si>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</si>
  <si>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</si>
  <si>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</si>
  <si>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</si>
  <si>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</si>
  <si>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</si>
  <si>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</si>
  <si>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</si>
  <si>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</si>
  <si>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</si>
  <si>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</si>
  <si>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</si>
  <si>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</si>
  <si>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</si>
  <si>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</si>
  <si>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</si>
  <si>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</si>
  <si>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</si>
  <si>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</si>
  <si>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</si>
  <si>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</si>
  <si>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</si>
  <si>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</si>
  <si>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</si>
  <si>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</si>
  <si>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</si>
  <si>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</si>
  <si>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</si>
  <si>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</si>
  <si>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</si>
  <si>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</si>
  <si>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</si>
  <si>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</si>
  <si>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</si>
  <si>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</si>
  <si>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</si>
  <si>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</si>
  <si>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</si>
  <si>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</si>
  <si>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</si>
  <si>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</si>
  <si>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</si>
  <si>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</si>
  <si>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</si>
  <si>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</si>
  <si>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</si>
  <si>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</si>
  <si>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</si>
  <si>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</si>
  <si>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</si>
  <si>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</si>
  <si>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</si>
  <si>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</si>
  <si>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</si>
  <si>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</si>
  <si>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</si>
  <si>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</si>
  <si>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</si>
  <si>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</si>
  <si>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</si>
  <si>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</si>
  <si>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</si>
  <si>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</si>
  <si>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</si>
  <si>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</si>
  <si>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</si>
  <si>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</si>
  <si>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</si>
  <si>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</si>
  <si>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</si>
  <si>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</si>
  <si>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</si>
  <si>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</si>
  <si>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</si>
  <si>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</si>
  <si>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</si>
  <si>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</si>
  <si>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</si>
  <si>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</si>
  <si>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</si>
  <si>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</si>
  <si>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</si>
  <si>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</si>
  <si>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</si>
  <si>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</si>
  <si>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</si>
  <si>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</si>
  <si>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</si>
  <si>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</si>
  <si>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</si>
  <si>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</si>
  <si>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</si>
  <si>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</si>
  <si>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</si>
  <si>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</si>
  <si>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</si>
  <si>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</si>
  <si>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</si>
  <si>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</si>
  <si>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</si>
  <si>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</si>
  <si>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</si>
  <si>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</si>
  <si>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</si>
  <si>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</si>
  <si>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</si>
  <si>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</si>
  <si>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</si>
  <si>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</si>
  <si>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</si>
  <si>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</si>
  <si>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</si>
  <si>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</si>
  <si>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</si>
  <si>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</si>
  <si>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</si>
  <si>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</si>
  <si>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</si>
  <si>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</si>
  <si>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</si>
  <si>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</si>
  <si>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</si>
  <si>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</si>
  <si>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</si>
  <si>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</si>
  <si>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</si>
  <si>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</si>
  <si>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</si>
  <si>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</si>
  <si>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</si>
  <si>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</si>
  <si>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</si>
  <si>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</si>
  <si>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</si>
  <si>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</si>
  <si>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</si>
  <si>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</si>
  <si>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</si>
  <si>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</si>
  <si>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</si>
  <si>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</si>
  <si>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</si>
  <si>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</si>
  <si>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</si>
  <si>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</si>
  <si>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</si>
  <si>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</si>
  <si>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</si>
  <si>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</si>
  <si>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</si>
  <si>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</si>
  <si>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</si>
  <si>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</si>
  <si>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</si>
  <si>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</si>
  <si>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</si>
  <si>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</si>
  <si>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</si>
  <si>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</si>
  <si>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</si>
  <si>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</si>
  <si>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</si>
  <si>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</si>
  <si>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</si>
  <si>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</si>
  <si>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</si>
  <si>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</si>
  <si>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</si>
  <si>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</si>
  <si>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</si>
  <si>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</si>
  <si>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</si>
  <si>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</si>
  <si>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</si>
  <si>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</si>
  <si>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</si>
  <si>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</si>
  <si>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</si>
  <si>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</si>
  <si>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</si>
  <si>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</si>
  <si>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</si>
  <si>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</si>
  <si>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</si>
  <si>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</si>
  <si>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</si>
  <si>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</si>
  <si>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</si>
  <si>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</si>
  <si>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</si>
  <si>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</si>
  <si>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</si>
  <si>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</si>
  <si>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</si>
  <si>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</si>
  <si>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</si>
  <si>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</si>
  <si>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</si>
  <si>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</si>
  <si>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</si>
  <si>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</si>
  <si>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</si>
  <si>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</si>
  <si>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</si>
  <si>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</si>
  <si>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</si>
  <si>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</si>
  <si>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</si>
  <si>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</si>
  <si>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</si>
  <si>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</si>
  <si>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</si>
  <si>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</si>
  <si>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</si>
  <si>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</si>
  <si>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</si>
  <si>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</si>
  <si>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</si>
  <si>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</si>
  <si>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</si>
  <si>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</si>
  <si>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</si>
  <si>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</si>
  <si>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</si>
  <si>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</si>
  <si>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</si>
  <si>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</si>
  <si>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</si>
  <si>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</si>
  <si>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</si>
  <si>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</si>
  <si>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</si>
  <si>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</si>
  <si>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</si>
  <si>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</si>
  <si>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</si>
  <si>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</si>
  <si>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</si>
  <si>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</si>
  <si>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</si>
  <si>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</si>
  <si>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</si>
  <si>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</si>
  <si>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</si>
  <si>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</si>
  <si>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</si>
  <si>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</si>
  <si>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</si>
  <si>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</si>
  <si>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</si>
  <si>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</si>
  <si>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</si>
  <si>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</si>
  <si>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</si>
  <si>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</si>
  <si>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</si>
  <si>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</si>
  <si>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</si>
  <si>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</si>
  <si>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</si>
  <si>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</si>
  <si>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</si>
  <si>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</si>
  <si>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</si>
  <si>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</si>
  <si>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</si>
  <si>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</si>
  <si>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</si>
  <si>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</si>
  <si>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-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</si>
  <si>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</si>
  <si>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</si>
  <si>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</si>
  <si>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</si>
  <si>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</si>
  <si>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</si>
  <si>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</si>
  <si>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</si>
  <si>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>เป้าหมาย: ไม่น้อยกว่าร้อยละ 90</t>
  </si>
  <si>
    <t>ค่ากลางกลุ่ม Unit Cost ไตรมาสที่ 2/2568  ข้อมูลจาก กองเศรษฐกิจสุขภาพ</t>
  </si>
  <si>
    <r>
      <t>ไตรมาส 2 / 2568  ข้อมูล ณ  เมษายน</t>
    </r>
    <r>
      <rPr>
        <b/>
        <sz val="16"/>
        <color rgb="FFFF0000"/>
        <rFont val="TH SarabunPSK"/>
        <family val="2"/>
      </rPr>
      <t xml:space="preserve"> 2568</t>
    </r>
  </si>
  <si>
    <t>รพ.นิคมนํ้าอูน</t>
  </si>
  <si>
    <t>รพ.คําตากล้า</t>
  </si>
  <si>
    <t>รพ.อากาศอํานวย</t>
  </si>
  <si>
    <t>รพ.พระอาจารย์แบน ธนากโร</t>
  </si>
  <si>
    <t>รพ.หนองบัวลําภู</t>
  </si>
  <si>
    <t>รพ.นํ้าโสม</t>
  </si>
  <si>
    <t>หมายเหตุ ค่ากลางกลุ่ม เทียบค่ากลางจาก ไตรมาสที่ 2/2568</t>
  </si>
  <si>
    <t xml:space="preserve">ผ่าน </t>
  </si>
  <si>
    <t>ไม่ผ่าน</t>
  </si>
  <si>
    <t>รวม</t>
  </si>
  <si>
    <t>ไม่สมบูรณ์</t>
  </si>
  <si>
    <t>นายูง</t>
  </si>
  <si>
    <t>นาวัง</t>
  </si>
  <si>
    <t>บึงกาฬ, เซากา, บึงโขงหลง, บุ่งคล้า</t>
  </si>
  <si>
    <t>โพนพิสัย, สังคม, ท่าบ่อ</t>
  </si>
  <si>
    <t>รพฃ.โพธิ์ตาก</t>
  </si>
  <si>
    <t>นาทม, ศรีสงคราม</t>
  </si>
  <si>
    <t>เป้าหมาย: ไม่น้อยกว่าร้อยละ 85</t>
  </si>
  <si>
    <t>ผลการคำนวนต้นทุนผุ้ป่วยนอกต่อครั้ง และ ต้นทุนผุ้ป่วยใน ต่อ AdjRW  เดือนมิถุนายน ปี 2568  ข้อมูล ณ 21 กรกฎาคม 68</t>
  </si>
  <si>
    <t>เดือนมิถุนายน 2568  ข้อมูล ณ 21 กรกฎาคม 2568</t>
  </si>
  <si>
    <t>เลย, นาแห้ว</t>
  </si>
  <si>
    <t>พระอาจารย์มั่นฯ, โพนนาแก้ว, พระอาจารย์แบนฯ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</si>
</sst>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32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09">
    <xf numFmtId="0" fontId="0" fillId="0" borderId="0" xfId="0"/>
    <xf numFmtId="0" fontId="5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66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66" fontId="30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6" fillId="47" borderId="1" xfId="0" applyFont="1" applyFill="1" applyBorder="1" applyAlignment="1">
      <alignment horizontal="center"/>
    </xf>
    <xf numFmtId="2" fontId="6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2" fontId="31" fillId="0" borderId="1" xfId="0" applyNumberFormat="1" applyFont="1" applyBorder="1" applyAlignment="1">
      <alignment horizontal="center" vertical="top" shrinkToFit="1"/>
    </xf>
    <xf numFmtId="4" fontId="31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0" fontId="5" fillId="7" borderId="26" xfId="8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/>
    </xf>
    <xf numFmtId="4" fontId="31" fillId="4" borderId="1" xfId="0" applyNumberFormat="1" applyFont="1" applyFill="1" applyBorder="1" applyAlignment="1">
      <alignment horizontal="center" vertical="top" shrinkToFit="1"/>
    </xf>
    <xf numFmtId="2" fontId="31" fillId="4" borderId="1" xfId="0" applyNumberFormat="1" applyFont="1" applyFill="1" applyBorder="1" applyAlignment="1">
      <alignment horizontal="center" vertical="top" shrinkToFit="1"/>
    </xf>
    <xf numFmtId="4" fontId="31" fillId="2" borderId="1" xfId="0" applyNumberFormat="1" applyFont="1" applyFill="1" applyBorder="1" applyAlignment="1">
      <alignment horizontal="center" vertical="top" shrinkToFi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5" fillId="0" borderId="1" xfId="7" applyNumberFormat="1" applyFont="1" applyBorder="1" applyAlignment="1"/>
    <xf numFmtId="2" fontId="5" fillId="0" borderId="1" xfId="0" applyNumberFormat="1" applyFont="1" applyBorder="1"/>
    <xf numFmtId="164" fontId="5" fillId="4" borderId="1" xfId="7" applyNumberFormat="1" applyFont="1" applyFill="1" applyBorder="1" applyAlignment="1"/>
    <xf numFmtId="164" fontId="31" fillId="4" borderId="1" xfId="2" applyNumberFormat="1" applyFont="1" applyFill="1" applyBorder="1"/>
    <xf numFmtId="164" fontId="5" fillId="2" borderId="1" xfId="7" applyNumberFormat="1" applyFont="1" applyFill="1" applyBorder="1" applyAlignment="1"/>
    <xf numFmtId="164" fontId="31" fillId="2" borderId="1" xfId="2" applyNumberFormat="1" applyFont="1" applyFill="1" applyBorder="1"/>
    <xf numFmtId="164" fontId="5" fillId="4" borderId="1" xfId="7" applyNumberFormat="1" applyFont="1" applyFill="1" applyBorder="1" applyAlignment="1">
      <alignment horizontal="center"/>
    </xf>
    <xf numFmtId="164" fontId="5" fillId="2" borderId="1" xfId="7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47" borderId="1" xfId="0" applyNumberFormat="1" applyFont="1" applyFill="1" applyBorder="1" applyAlignment="1">
      <alignment horizontal="center" vertical="center"/>
    </xf>
    <xf numFmtId="1" fontId="5" fillId="0" borderId="1" xfId="8" applyNumberFormat="1" applyFont="1" applyBorder="1" applyAlignment="1">
      <alignment horizontal="center" vertical="center"/>
    </xf>
    <xf numFmtId="1" fontId="5" fillId="7" borderId="1" xfId="8" applyNumberFormat="1" applyFont="1" applyFill="1" applyBorder="1" applyAlignment="1">
      <alignment horizontal="center" vertical="center"/>
    </xf>
    <xf numFmtId="1" fontId="5" fillId="3" borderId="1" xfId="8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top"/>
    </xf>
    <xf numFmtId="0" fontId="31" fillId="0" borderId="18" xfId="0" applyFont="1" applyBorder="1" applyAlignment="1">
      <alignment horizontal="center" wrapText="1" readingOrder="1"/>
    </xf>
    <xf numFmtId="0" fontId="31" fillId="46" borderId="18" xfId="0" applyFont="1" applyFill="1" applyBorder="1" applyAlignment="1">
      <alignment horizontal="center" wrapText="1" readingOrder="1"/>
    </xf>
    <xf numFmtId="0" fontId="31" fillId="0" borderId="25" xfId="0" applyFont="1" applyBorder="1" applyAlignment="1">
      <alignment horizontal="center" wrapText="1" readingOrder="1"/>
    </xf>
    <xf numFmtId="4" fontId="31" fillId="0" borderId="18" xfId="0" applyNumberFormat="1" applyFont="1" applyBorder="1" applyAlignment="1">
      <alignment horizontal="right" vertical="top" shrinkToFit="1"/>
    </xf>
    <xf numFmtId="2" fontId="31" fillId="0" borderId="18" xfId="0" applyNumberFormat="1" applyFont="1" applyBorder="1" applyAlignment="1">
      <alignment horizontal="left" vertical="top" indent="2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47" borderId="1" xfId="0" applyFont="1" applyFill="1" applyBorder="1" applyAlignment="1">
      <alignment horizontal="center" vertical="center"/>
    </xf>
    <xf numFmtId="1" fontId="1" fillId="47" borderId="1" xfId="0" applyNumberFormat="1" applyFont="1" applyFill="1" applyBorder="1" applyAlignment="1">
      <alignment horizontal="center"/>
    </xf>
    <xf numFmtId="43" fontId="5" fillId="4" borderId="1" xfId="7" applyFont="1" applyFill="1" applyBorder="1" applyAlignment="1">
      <alignment horizontal="left"/>
    </xf>
    <xf numFmtId="43" fontId="31" fillId="4" borderId="1" xfId="7" applyFont="1" applyFill="1" applyBorder="1" applyAlignment="1">
      <alignment horizontal="left"/>
    </xf>
    <xf numFmtId="43" fontId="1" fillId="4" borderId="18" xfId="7" applyFont="1" applyFill="1" applyBorder="1" applyAlignment="1">
      <alignment horizontal="left" vertical="top" wrapText="1"/>
    </xf>
    <xf numFmtId="43" fontId="5" fillId="4" borderId="18" xfId="7" applyFont="1" applyFill="1" applyBorder="1" applyAlignment="1">
      <alignment horizontal="left" wrapText="1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7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8" borderId="4" xfId="0" applyFont="1" applyFill="1" applyBorder="1" applyAlignment="1">
      <alignment horizontal="center"/>
    </xf>
    <xf numFmtId="0" fontId="1" fillId="48" borderId="8" xfId="0" applyFont="1" applyFill="1" applyBorder="1" applyAlignment="1">
      <alignment horizontal="center"/>
    </xf>
    <xf numFmtId="0" fontId="1" fillId="48" borderId="6" xfId="0" applyFont="1" applyFill="1" applyBorder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68" fontId="27" fillId="0" borderId="20" xfId="0" applyNumberFormat="1" applyFont="1" applyBorder="1" applyAlignment="1">
      <alignment horizontal="left" vertical="top" wrapText="1"/>
    </xf>
    <xf numFmtId="168" fontId="27" fillId="0" borderId="21" xfId="0" applyNumberFormat="1" applyFont="1" applyBorder="1" applyAlignment="1">
      <alignment horizontal="left" vertical="top" wrapText="1"/>
    </xf>
    <xf numFmtId="168" fontId="27" fillId="0" borderId="19" xfId="0" applyNumberFormat="1" applyFont="1" applyBorder="1" applyAlignment="1">
      <alignment horizontal="left" vertical="top" wrapText="1"/>
    </xf>
    <xf numFmtId="166" fontId="27" fillId="0" borderId="19" xfId="0" applyNumberFormat="1" applyFont="1" applyBorder="1" applyAlignment="1">
      <alignment horizontal="center" vertical="top" wrapText="1"/>
    </xf>
    <xf numFmtId="166" fontId="27" fillId="0" borderId="20" xfId="0" applyNumberFormat="1" applyFont="1" applyBorder="1" applyAlignment="1">
      <alignment horizontal="center" vertical="top" wrapText="1"/>
    </xf>
    <xf numFmtId="166" fontId="27" fillId="0" borderId="21" xfId="0" applyNumberFormat="1" applyFont="1" applyBorder="1" applyAlignment="1">
      <alignment horizontal="center" vertical="top" wrapText="1"/>
    </xf>
    <xf numFmtId="166" fontId="30" fillId="44" borderId="19" xfId="0" applyNumberFormat="1" applyFont="1" applyFill="1" applyBorder="1" applyAlignment="1">
      <alignment horizontal="center" vertical="top" wrapText="1"/>
    </xf>
    <xf numFmtId="166" fontId="30" fillId="44" borderId="20" xfId="0" applyNumberFormat="1" applyFont="1" applyFill="1" applyBorder="1" applyAlignment="1">
      <alignment horizontal="center" vertical="top" wrapText="1"/>
    </xf>
    <xf numFmtId="166" fontId="30" fillId="44" borderId="21" xfId="0" applyNumberFormat="1" applyFont="1" applyFill="1" applyBorder="1" applyAlignment="1">
      <alignment horizontal="center" vertical="top" wrapText="1"/>
    </xf>
    <xf numFmtId="168" fontId="30" fillId="44" borderId="19" xfId="0" applyNumberFormat="1" applyFont="1" applyFill="1" applyBorder="1" applyAlignment="1">
      <alignment horizontal="left" vertical="top" wrapText="1"/>
    </xf>
    <xf numFmtId="168" fontId="30" fillId="44" borderId="20" xfId="0" applyNumberFormat="1" applyFont="1" applyFill="1" applyBorder="1" applyAlignment="1">
      <alignment horizontal="left" vertical="top" wrapText="1"/>
    </xf>
    <xf numFmtId="168" fontId="30" fillId="44" borderId="21" xfId="0" applyNumberFormat="1" applyFont="1" applyFill="1" applyBorder="1" applyAlignment="1">
      <alignment horizontal="left" vertical="top" wrapText="1"/>
    </xf>
    <xf numFmtId="167" fontId="27" fillId="0" borderId="19" xfId="0" applyNumberFormat="1" applyFont="1" applyBorder="1" applyAlignment="1">
      <alignment horizontal="left" vertical="top" wrapText="1"/>
    </xf>
    <xf numFmtId="167" fontId="27" fillId="0" borderId="20" xfId="0" applyNumberFormat="1" applyFont="1" applyBorder="1" applyAlignment="1">
      <alignment horizontal="left" vertical="top" wrapText="1"/>
    </xf>
    <xf numFmtId="167" fontId="27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167" fontId="30" fillId="44" borderId="19" xfId="0" applyNumberFormat="1" applyFont="1" applyFill="1" applyBorder="1" applyAlignment="1">
      <alignment horizontal="left" vertical="top" wrapText="1"/>
    </xf>
    <xf numFmtId="167" fontId="30" fillId="44" borderId="20" xfId="0" applyNumberFormat="1" applyFont="1" applyFill="1" applyBorder="1" applyAlignment="1">
      <alignment horizontal="left" vertical="top" wrapText="1"/>
    </xf>
    <xf numFmtId="167" fontId="30" fillId="44" borderId="21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166" fontId="27" fillId="0" borderId="19" xfId="0" applyNumberFormat="1" applyFont="1" applyBorder="1" applyAlignment="1">
      <alignment horizontal="left" vertical="top" wrapText="1"/>
    </xf>
    <xf numFmtId="166" fontId="27" fillId="0" borderId="20" xfId="0" applyNumberFormat="1" applyFont="1" applyBorder="1" applyAlignment="1">
      <alignment horizontal="left" vertical="top" wrapText="1"/>
    </xf>
    <xf numFmtId="166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 xr:uid="{00000000-0005-0000-0000-00001C000000}"/>
    <cellStyle name="Comma 2 2" xfId="9" xr:uid="{00000000-0005-0000-0000-00001D000000}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 2" xfId="14" xr:uid="{00000000-0005-0000-0000-00003B000000}"/>
    <cellStyle name="จุลภาค 3" xfId="57" xr:uid="{00000000-0005-0000-0000-00003C000000}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L26"/>
  <sheetViews>
    <sheetView zoomScale="60" zoomScaleNormal="60" zoomScaleSheetLayoutView="50" workbookViewId="0">
      <selection activeCell="F15" sqref="F15"/>
    </sheetView>
  </sheetViews>
  <sheetFormatPr defaultColWidth="9" defaultRowHeight="21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39"/>
      <c r="B2" s="117" t="s">
        <v>303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>
      <c r="A3" s="115" t="s">
        <v>170</v>
      </c>
      <c r="B3" s="115" t="s">
        <v>176</v>
      </c>
      <c r="C3" s="115" t="s">
        <v>180</v>
      </c>
      <c r="D3" s="49"/>
      <c r="E3" s="112" t="s">
        <v>198</v>
      </c>
      <c r="F3" s="113"/>
      <c r="G3" s="113"/>
      <c r="H3" s="114"/>
      <c r="I3" s="112" t="s">
        <v>199</v>
      </c>
      <c r="J3" s="113"/>
      <c r="K3" s="113"/>
      <c r="L3" s="113"/>
    </row>
    <row r="4" spans="1:12" ht="42">
      <c r="A4" s="116"/>
      <c r="B4" s="116"/>
      <c r="C4" s="116"/>
      <c r="D4" s="76" t="s">
        <v>301</v>
      </c>
      <c r="E4" s="75" t="s">
        <v>197</v>
      </c>
      <c r="F4" s="75" t="s">
        <v>200</v>
      </c>
      <c r="G4" s="75" t="s">
        <v>201</v>
      </c>
      <c r="H4" s="41" t="s">
        <v>202</v>
      </c>
      <c r="I4" s="75" t="s">
        <v>197</v>
      </c>
      <c r="J4" s="75" t="s">
        <v>200</v>
      </c>
      <c r="K4" s="75" t="s">
        <v>201</v>
      </c>
      <c r="L4" s="41" t="s">
        <v>202</v>
      </c>
    </row>
    <row r="5" spans="1:12">
      <c r="A5" s="2">
        <v>1</v>
      </c>
      <c r="B5" s="2"/>
      <c r="C5" s="2" t="s">
        <v>290</v>
      </c>
      <c r="D5" s="2" t="s">
        <v>293</v>
      </c>
      <c r="E5" s="2" t="s">
        <v>293</v>
      </c>
      <c r="F5" s="2" t="s">
        <v>293</v>
      </c>
      <c r="G5" s="2" t="s">
        <v>293</v>
      </c>
      <c r="H5" s="2"/>
      <c r="I5" s="2" t="s">
        <v>293</v>
      </c>
      <c r="J5" s="2" t="s">
        <v>293</v>
      </c>
      <c r="K5" s="2" t="s">
        <v>293</v>
      </c>
      <c r="L5" s="40" t="s">
        <v>293</v>
      </c>
    </row>
    <row r="6" spans="1:12" ht="24.6" customHeight="1">
      <c r="A6" s="13">
        <f>'[2]Table 1'!A6</f>
        <v>2</v>
      </c>
      <c r="B6" s="13">
        <f>'[2]Table 1'!B6</f>
        <v>2</v>
      </c>
      <c r="C6" s="14" t="s">
        <v>225</v>
      </c>
      <c r="D6" s="86">
        <v>37</v>
      </c>
      <c r="E6" s="13">
        <v>36</v>
      </c>
      <c r="F6" s="93">
        <v>1012.59</v>
      </c>
      <c r="G6" s="94">
        <v>263.72000000000003</v>
      </c>
      <c r="H6" s="93">
        <v>1276.31</v>
      </c>
      <c r="I6" s="42">
        <v>30</v>
      </c>
      <c r="J6" s="93">
        <v>18625.04</v>
      </c>
      <c r="K6" s="93">
        <v>4580.1000000000004</v>
      </c>
      <c r="L6" s="93">
        <v>23205.13</v>
      </c>
    </row>
    <row r="7" spans="1:12">
      <c r="A7" s="15">
        <f>'[2]Table 1'!A7</f>
        <v>3</v>
      </c>
      <c r="B7" s="13">
        <f>'[2]Table 1'!B7</f>
        <v>3</v>
      </c>
      <c r="C7" s="14" t="s">
        <v>230</v>
      </c>
      <c r="D7" s="86">
        <v>22</v>
      </c>
      <c r="E7" s="13">
        <v>20</v>
      </c>
      <c r="F7" s="44">
        <v>843.8</v>
      </c>
      <c r="G7" s="45">
        <v>156.85</v>
      </c>
      <c r="H7" s="45">
        <v>1000.64</v>
      </c>
      <c r="I7" s="42">
        <v>17</v>
      </c>
      <c r="J7" s="46">
        <v>14068.94</v>
      </c>
      <c r="K7" s="46">
        <v>6822.67</v>
      </c>
      <c r="L7" s="46">
        <v>20891.61</v>
      </c>
    </row>
    <row r="8" spans="1:12">
      <c r="A8" s="74">
        <f>'[2]Table 1'!A8</f>
        <v>4</v>
      </c>
      <c r="B8" s="74">
        <f>'[2]Table 1'!B8</f>
        <v>4</v>
      </c>
      <c r="C8" s="33" t="s">
        <v>236</v>
      </c>
      <c r="D8" s="87" t="s">
        <v>293</v>
      </c>
      <c r="E8" s="74" t="s">
        <v>293</v>
      </c>
      <c r="F8" s="89"/>
      <c r="G8" s="43"/>
      <c r="H8" s="43"/>
      <c r="I8" s="43" t="s">
        <v>293</v>
      </c>
      <c r="J8" s="43"/>
      <c r="K8" s="43"/>
      <c r="L8" s="43"/>
    </row>
    <row r="9" spans="1:12">
      <c r="A9" s="15">
        <f>'[2]Table 1'!A9</f>
        <v>5</v>
      </c>
      <c r="B9" s="13">
        <f>'[2]Table 1'!B9</f>
        <v>5</v>
      </c>
      <c r="C9" s="14" t="s">
        <v>222</v>
      </c>
      <c r="D9" s="86">
        <v>274</v>
      </c>
      <c r="E9" s="13">
        <v>265</v>
      </c>
      <c r="F9" s="44">
        <v>899.72</v>
      </c>
      <c r="G9" s="45">
        <v>139.74</v>
      </c>
      <c r="H9" s="46">
        <v>1039.45</v>
      </c>
      <c r="I9" s="42">
        <v>255</v>
      </c>
      <c r="J9" s="46">
        <v>15699.3</v>
      </c>
      <c r="K9" s="46">
        <v>4741.45</v>
      </c>
      <c r="L9" s="46">
        <v>20440.75</v>
      </c>
    </row>
    <row r="10" spans="1:12" ht="24.6" customHeight="1">
      <c r="A10" s="13">
        <f>'[2]Table 1'!A10</f>
        <v>6</v>
      </c>
      <c r="B10" s="13">
        <f>'[2]Table 1'!B10</f>
        <v>6</v>
      </c>
      <c r="C10" s="14" t="s">
        <v>221</v>
      </c>
      <c r="D10" s="86">
        <v>174</v>
      </c>
      <c r="E10" s="13">
        <v>161</v>
      </c>
      <c r="F10" s="44">
        <v>907.84</v>
      </c>
      <c r="G10" s="45">
        <v>158.88</v>
      </c>
      <c r="H10" s="45">
        <v>1066.72</v>
      </c>
      <c r="I10" s="42">
        <v>155</v>
      </c>
      <c r="J10" s="46">
        <v>1456.28</v>
      </c>
      <c r="K10" s="46">
        <v>3570.76</v>
      </c>
      <c r="L10" s="46"/>
    </row>
    <row r="11" spans="1:12">
      <c r="A11" s="34">
        <f>'[2]Table 1'!A11</f>
        <v>7</v>
      </c>
      <c r="B11" s="74">
        <f>'[2]Table 1'!B11</f>
        <v>7</v>
      </c>
      <c r="C11" s="33" t="s">
        <v>237</v>
      </c>
      <c r="D11" s="87" t="s">
        <v>293</v>
      </c>
      <c r="E11" s="74" t="s">
        <v>293</v>
      </c>
      <c r="F11" s="89"/>
      <c r="G11" s="43"/>
      <c r="H11" s="43"/>
      <c r="I11" s="43" t="s">
        <v>293</v>
      </c>
      <c r="J11" s="43"/>
      <c r="K11" s="43"/>
      <c r="L11" s="43"/>
    </row>
    <row r="12" spans="1:12">
      <c r="A12" s="34">
        <v>8</v>
      </c>
      <c r="B12" s="74">
        <v>8</v>
      </c>
      <c r="C12" s="33" t="s">
        <v>291</v>
      </c>
      <c r="D12" s="87" t="s">
        <v>293</v>
      </c>
      <c r="E12" s="74" t="s">
        <v>293</v>
      </c>
      <c r="F12" s="89"/>
      <c r="G12" s="43"/>
      <c r="H12" s="43"/>
      <c r="I12" s="43" t="s">
        <v>293</v>
      </c>
      <c r="J12" s="43"/>
      <c r="K12" s="43"/>
      <c r="L12" s="43"/>
    </row>
    <row r="13" spans="1:12">
      <c r="A13" s="13">
        <v>9</v>
      </c>
      <c r="B13" s="13">
        <v>9</v>
      </c>
      <c r="C13" s="14" t="s">
        <v>287</v>
      </c>
      <c r="D13" s="86">
        <v>84</v>
      </c>
      <c r="E13" s="13">
        <v>91</v>
      </c>
      <c r="F13" s="44">
        <v>876.05</v>
      </c>
      <c r="G13" s="45">
        <v>131.83000000000001</v>
      </c>
      <c r="H13" s="45">
        <v>1007.88</v>
      </c>
      <c r="I13" s="42">
        <v>83</v>
      </c>
      <c r="J13" s="46">
        <v>14450.8</v>
      </c>
      <c r="K13" s="46">
        <v>3126.29</v>
      </c>
      <c r="L13" s="46">
        <v>17577.09</v>
      </c>
    </row>
    <row r="14" spans="1:12">
      <c r="A14" s="16">
        <v>10</v>
      </c>
      <c r="B14" s="17">
        <v>10</v>
      </c>
      <c r="C14" s="18" t="s">
        <v>223</v>
      </c>
      <c r="D14" s="88">
        <v>69</v>
      </c>
      <c r="E14" s="17">
        <v>65</v>
      </c>
      <c r="F14" s="44">
        <v>891.71</v>
      </c>
      <c r="G14" s="45">
        <v>133.71</v>
      </c>
      <c r="H14" s="46">
        <v>1025.42</v>
      </c>
      <c r="I14" s="42">
        <v>65</v>
      </c>
      <c r="J14" s="46">
        <v>15049.94</v>
      </c>
      <c r="K14" s="46">
        <v>4605.2</v>
      </c>
      <c r="L14" s="46">
        <v>19655.14</v>
      </c>
    </row>
    <row r="15" spans="1:12">
      <c r="A15" s="74">
        <v>11</v>
      </c>
      <c r="B15" s="74">
        <v>11</v>
      </c>
      <c r="C15" s="33" t="s">
        <v>292</v>
      </c>
      <c r="D15" s="87" t="s">
        <v>293</v>
      </c>
      <c r="E15" s="74" t="s">
        <v>293</v>
      </c>
      <c r="F15" s="89"/>
      <c r="G15" s="43"/>
      <c r="H15" s="43"/>
      <c r="I15" s="43" t="s">
        <v>293</v>
      </c>
      <c r="J15" s="43"/>
      <c r="K15" s="43"/>
      <c r="L15" s="43"/>
    </row>
    <row r="16" spans="1:12">
      <c r="A16" s="15">
        <v>12</v>
      </c>
      <c r="B16" s="13">
        <v>12</v>
      </c>
      <c r="C16" s="14" t="s">
        <v>227</v>
      </c>
      <c r="D16" s="86">
        <v>35</v>
      </c>
      <c r="E16" s="13">
        <v>31</v>
      </c>
      <c r="F16" s="44">
        <v>956.47</v>
      </c>
      <c r="G16" s="45">
        <v>128.63</v>
      </c>
      <c r="H16" s="46">
        <v>1085.0999999999999</v>
      </c>
      <c r="I16" s="42">
        <v>29</v>
      </c>
      <c r="J16" s="46">
        <v>15311.37</v>
      </c>
      <c r="K16" s="46">
        <v>4225.6000000000004</v>
      </c>
      <c r="L16" s="46">
        <v>19566.97</v>
      </c>
    </row>
    <row r="17" spans="1:12">
      <c r="A17" s="13">
        <v>13</v>
      </c>
      <c r="B17" s="13">
        <v>13</v>
      </c>
      <c r="C17" s="14" t="s">
        <v>224</v>
      </c>
      <c r="D17" s="86">
        <v>75</v>
      </c>
      <c r="E17" s="13">
        <v>74</v>
      </c>
      <c r="F17" s="44">
        <v>879.31</v>
      </c>
      <c r="G17" s="45">
        <v>110.52</v>
      </c>
      <c r="H17" s="46">
        <v>1007.83</v>
      </c>
      <c r="I17" s="42">
        <v>71</v>
      </c>
      <c r="J17" s="46">
        <v>13961.22</v>
      </c>
      <c r="K17" s="46">
        <v>2077.08</v>
      </c>
      <c r="L17" s="46">
        <v>16038.3</v>
      </c>
    </row>
    <row r="18" spans="1:12">
      <c r="A18" s="34">
        <v>14</v>
      </c>
      <c r="B18" s="74">
        <v>14</v>
      </c>
      <c r="C18" s="33" t="s">
        <v>288</v>
      </c>
      <c r="D18" s="87" t="s">
        <v>293</v>
      </c>
      <c r="E18" s="74" t="s">
        <v>293</v>
      </c>
      <c r="F18" s="89"/>
      <c r="G18" s="43"/>
      <c r="H18" s="43"/>
      <c r="I18" s="43" t="s">
        <v>293</v>
      </c>
      <c r="J18" s="43"/>
      <c r="K18" s="43"/>
      <c r="L18" s="43"/>
    </row>
    <row r="19" spans="1:12">
      <c r="A19" s="13">
        <v>15</v>
      </c>
      <c r="B19" s="13">
        <v>15</v>
      </c>
      <c r="C19" s="14" t="s">
        <v>229</v>
      </c>
      <c r="D19" s="86">
        <v>41</v>
      </c>
      <c r="E19" s="13">
        <v>41</v>
      </c>
      <c r="F19" s="44">
        <v>939.96</v>
      </c>
      <c r="G19" s="45">
        <v>128.12</v>
      </c>
      <c r="H19" s="46">
        <v>1068.08</v>
      </c>
      <c r="I19" s="42">
        <v>42</v>
      </c>
      <c r="J19" s="46">
        <v>16632.900000000001</v>
      </c>
      <c r="K19" s="46">
        <v>3807.9</v>
      </c>
      <c r="L19" s="46">
        <v>20440.8</v>
      </c>
    </row>
    <row r="20" spans="1:12">
      <c r="A20" s="15">
        <v>16</v>
      </c>
      <c r="B20" s="13">
        <v>16</v>
      </c>
      <c r="C20" s="14" t="s">
        <v>220</v>
      </c>
      <c r="D20" s="86">
        <v>29</v>
      </c>
      <c r="E20" s="13">
        <v>30</v>
      </c>
      <c r="F20" s="50">
        <v>1050.21</v>
      </c>
      <c r="G20" s="45">
        <v>175.57</v>
      </c>
      <c r="H20" s="46">
        <v>1225.79</v>
      </c>
      <c r="I20" s="42">
        <v>30</v>
      </c>
      <c r="J20" s="46">
        <v>15757.24</v>
      </c>
      <c r="K20" s="46">
        <v>2576.91</v>
      </c>
      <c r="L20" s="46">
        <v>18334.150000000001</v>
      </c>
    </row>
    <row r="21" spans="1:12">
      <c r="A21" s="13">
        <v>17</v>
      </c>
      <c r="B21" s="13">
        <v>17</v>
      </c>
      <c r="C21" s="14" t="s">
        <v>226</v>
      </c>
      <c r="D21" s="86">
        <v>27</v>
      </c>
      <c r="E21" s="13">
        <v>25</v>
      </c>
      <c r="F21" s="44">
        <v>1115.22</v>
      </c>
      <c r="G21" s="45">
        <v>173.01</v>
      </c>
      <c r="H21" s="46">
        <v>1288.23</v>
      </c>
      <c r="I21" s="42">
        <v>25</v>
      </c>
      <c r="J21" s="46">
        <v>15964.41</v>
      </c>
      <c r="K21" s="46">
        <v>2541.36</v>
      </c>
      <c r="L21" s="46">
        <v>18505.77</v>
      </c>
    </row>
    <row r="22" spans="1:12">
      <c r="A22" s="15">
        <v>18</v>
      </c>
      <c r="B22" s="13">
        <v>18</v>
      </c>
      <c r="C22" s="14" t="s">
        <v>289</v>
      </c>
      <c r="D22" s="86">
        <v>12</v>
      </c>
      <c r="E22" s="13">
        <v>12</v>
      </c>
      <c r="F22" s="44">
        <v>1243.73</v>
      </c>
      <c r="G22" s="45">
        <v>162.81</v>
      </c>
      <c r="H22" s="46">
        <v>1406.53</v>
      </c>
      <c r="I22" s="42">
        <v>12</v>
      </c>
      <c r="J22" s="46">
        <v>16428</v>
      </c>
      <c r="K22" s="46">
        <v>1578.95</v>
      </c>
      <c r="L22" s="46">
        <v>18006.95</v>
      </c>
    </row>
    <row r="23" spans="1:12">
      <c r="A23" s="13">
        <v>19</v>
      </c>
      <c r="B23" s="13">
        <v>19</v>
      </c>
      <c r="C23" s="14" t="s">
        <v>228</v>
      </c>
      <c r="D23" s="86">
        <v>19</v>
      </c>
      <c r="E23" s="13">
        <v>19</v>
      </c>
      <c r="F23" s="44">
        <v>1328.01</v>
      </c>
      <c r="G23" s="45">
        <v>198.4</v>
      </c>
      <c r="H23" s="46">
        <v>1526.41</v>
      </c>
      <c r="I23" s="42">
        <v>19</v>
      </c>
      <c r="J23" s="46">
        <v>15378.57</v>
      </c>
      <c r="K23" s="46">
        <v>1421.44</v>
      </c>
      <c r="L23" s="46">
        <v>16800.02</v>
      </c>
    </row>
    <row r="24" spans="1:12">
      <c r="A24" s="15">
        <v>20</v>
      </c>
      <c r="B24" s="13">
        <v>20</v>
      </c>
      <c r="C24" s="14" t="s">
        <v>231</v>
      </c>
      <c r="D24" s="86">
        <v>4</v>
      </c>
      <c r="E24" s="13">
        <v>5</v>
      </c>
      <c r="F24" s="44">
        <v>1908.47</v>
      </c>
      <c r="G24" s="45">
        <v>139.47</v>
      </c>
      <c r="H24" s="46">
        <v>2047.94</v>
      </c>
      <c r="I24" s="42">
        <v>5</v>
      </c>
      <c r="J24" s="46">
        <v>15783.64</v>
      </c>
      <c r="K24" s="46">
        <v>925.34</v>
      </c>
      <c r="L24" s="46">
        <v>16708.98</v>
      </c>
    </row>
    <row r="25" spans="1:12">
      <c r="A25" s="111" t="str">
        <f>'[2]Table 1'!C23</f>
        <v>รวม</v>
      </c>
      <c r="B25" s="111"/>
      <c r="C25" s="111"/>
      <c r="D25" s="74">
        <f>SUM(D6:D24)</f>
        <v>902</v>
      </c>
      <c r="E25" s="48">
        <f>SUM(E6:E24)</f>
        <v>875</v>
      </c>
      <c r="F25" s="48"/>
      <c r="G25" s="48"/>
      <c r="H25" s="48"/>
      <c r="I25" s="48">
        <f t="shared" ref="I25" si="0">SUM(I6:I24)</f>
        <v>838</v>
      </c>
      <c r="J25" s="48"/>
      <c r="K25" s="48"/>
      <c r="L25" s="48"/>
    </row>
    <row r="26" spans="1:12">
      <c r="E26" s="19"/>
    </row>
  </sheetData>
  <autoFilter ref="A4:L25" xr:uid="{00000000-0009-0000-0000-000000000000}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H23"/>
  <sheetViews>
    <sheetView zoomScale="70" zoomScaleNormal="70" workbookViewId="0">
      <selection activeCell="H26" sqref="H26"/>
    </sheetView>
  </sheetViews>
  <sheetFormatPr defaultRowHeight="21"/>
  <cols>
    <col min="1" max="7" width="10.88671875" style="1" customWidth="1"/>
    <col min="8" max="8" width="19.88671875" style="1" customWidth="1"/>
    <col min="9" max="11" width="9" style="1" bestFit="1" customWidth="1"/>
    <col min="12" max="12" width="13.33203125" style="1" bestFit="1" customWidth="1"/>
    <col min="13" max="16384" width="8.88671875" style="1"/>
  </cols>
  <sheetData>
    <row r="2" spans="1:8">
      <c r="A2" s="118" t="s">
        <v>232</v>
      </c>
      <c r="B2" s="118"/>
      <c r="C2" s="118"/>
      <c r="D2" s="118"/>
      <c r="E2" s="118"/>
      <c r="F2" s="118"/>
      <c r="G2" s="118"/>
      <c r="H2" s="118"/>
    </row>
    <row r="3" spans="1:8">
      <c r="A3" s="119" t="s">
        <v>219</v>
      </c>
      <c r="B3" s="119"/>
      <c r="C3" s="119"/>
      <c r="D3" s="119"/>
      <c r="E3" s="119"/>
      <c r="F3" s="119"/>
      <c r="G3" s="119"/>
      <c r="H3" s="119"/>
    </row>
    <row r="4" spans="1:8">
      <c r="A4" s="119" t="s">
        <v>302</v>
      </c>
      <c r="B4" s="119"/>
      <c r="C4" s="119"/>
      <c r="D4" s="119"/>
      <c r="E4" s="119"/>
      <c r="F4" s="119"/>
      <c r="G4" s="119"/>
      <c r="H4" s="119"/>
    </row>
    <row r="5" spans="1:8">
      <c r="A5" s="120" t="s">
        <v>304</v>
      </c>
      <c r="B5" s="120"/>
      <c r="C5" s="120"/>
      <c r="D5" s="120"/>
      <c r="E5" s="120"/>
      <c r="F5" s="120"/>
      <c r="G5" s="120"/>
      <c r="H5" s="120"/>
    </row>
    <row r="6" spans="1:8">
      <c r="A6" s="121" t="s">
        <v>173</v>
      </c>
      <c r="B6" s="122" t="s">
        <v>210</v>
      </c>
      <c r="C6" s="124" t="s">
        <v>211</v>
      </c>
      <c r="D6" s="121"/>
      <c r="E6" s="124"/>
      <c r="F6" s="124"/>
      <c r="G6" s="124"/>
      <c r="H6" s="124"/>
    </row>
    <row r="7" spans="1:8" ht="42">
      <c r="A7" s="121"/>
      <c r="B7" s="123"/>
      <c r="C7" s="3" t="s">
        <v>212</v>
      </c>
      <c r="D7" s="78" t="s">
        <v>171</v>
      </c>
      <c r="E7" s="7" t="s">
        <v>213</v>
      </c>
      <c r="F7" s="8" t="s">
        <v>171</v>
      </c>
      <c r="G7" s="78" t="s">
        <v>214</v>
      </c>
      <c r="H7" s="78" t="s">
        <v>215</v>
      </c>
    </row>
    <row r="8" spans="1:8">
      <c r="A8" s="32">
        <v>1</v>
      </c>
      <c r="B8" s="90">
        <v>103</v>
      </c>
      <c r="C8" s="32">
        <v>81</v>
      </c>
      <c r="D8" s="82">
        <f>C8/B8*100</f>
        <v>78.640776699029118</v>
      </c>
      <c r="E8" s="5">
        <v>20</v>
      </c>
      <c r="F8" s="6">
        <f>E8*100/103</f>
        <v>19.417475728155338</v>
      </c>
      <c r="G8" s="32">
        <f>C8+E8</f>
        <v>101</v>
      </c>
      <c r="H8" s="32"/>
    </row>
    <row r="9" spans="1:8">
      <c r="A9" s="32">
        <v>2</v>
      </c>
      <c r="B9" s="90">
        <v>47</v>
      </c>
      <c r="C9" s="32">
        <v>32</v>
      </c>
      <c r="D9" s="82">
        <f t="shared" ref="D9:D20" si="0">C9/B9*100</f>
        <v>68.085106382978722</v>
      </c>
      <c r="E9" s="5">
        <f t="shared" ref="E9:E19" si="1">B9-C9</f>
        <v>15</v>
      </c>
      <c r="F9" s="6">
        <f t="shared" ref="F9:F19" si="2">E9*100/103</f>
        <v>14.563106796116505</v>
      </c>
      <c r="G9" s="32">
        <f t="shared" ref="G9:G20" si="3">C9+E9</f>
        <v>47</v>
      </c>
      <c r="H9" s="32"/>
    </row>
    <row r="10" spans="1:8">
      <c r="A10" s="32">
        <v>3</v>
      </c>
      <c r="B10" s="90">
        <v>54</v>
      </c>
      <c r="C10" s="32">
        <v>40</v>
      </c>
      <c r="D10" s="82">
        <f t="shared" si="0"/>
        <v>74.074074074074076</v>
      </c>
      <c r="E10" s="5">
        <f t="shared" si="1"/>
        <v>14</v>
      </c>
      <c r="F10" s="6">
        <f t="shared" si="2"/>
        <v>13.592233009708737</v>
      </c>
      <c r="G10" s="32">
        <f t="shared" si="3"/>
        <v>54</v>
      </c>
      <c r="H10" s="32"/>
    </row>
    <row r="11" spans="1:8">
      <c r="A11" s="32">
        <v>4</v>
      </c>
      <c r="B11" s="90">
        <v>72</v>
      </c>
      <c r="C11" s="32">
        <v>41</v>
      </c>
      <c r="D11" s="82">
        <f t="shared" si="0"/>
        <v>56.944444444444443</v>
      </c>
      <c r="E11" s="5">
        <v>29</v>
      </c>
      <c r="F11" s="6">
        <f t="shared" si="2"/>
        <v>28.155339805825243</v>
      </c>
      <c r="G11" s="32">
        <f t="shared" si="3"/>
        <v>70</v>
      </c>
      <c r="H11" s="32"/>
    </row>
    <row r="12" spans="1:8">
      <c r="A12" s="32">
        <v>5</v>
      </c>
      <c r="B12" s="90">
        <v>67</v>
      </c>
      <c r="C12" s="32">
        <v>40</v>
      </c>
      <c r="D12" s="82">
        <f t="shared" si="0"/>
        <v>59.701492537313428</v>
      </c>
      <c r="E12" s="5">
        <v>27</v>
      </c>
      <c r="F12" s="6">
        <f t="shared" si="2"/>
        <v>26.21359223300971</v>
      </c>
      <c r="G12" s="32">
        <f t="shared" si="3"/>
        <v>67</v>
      </c>
      <c r="H12" s="32"/>
    </row>
    <row r="13" spans="1:8">
      <c r="A13" s="32">
        <v>6</v>
      </c>
      <c r="B13" s="90">
        <v>73</v>
      </c>
      <c r="C13" s="32">
        <v>42</v>
      </c>
      <c r="D13" s="82">
        <f t="shared" si="0"/>
        <v>57.534246575342465</v>
      </c>
      <c r="E13" s="5">
        <f t="shared" si="1"/>
        <v>31</v>
      </c>
      <c r="F13" s="6">
        <f t="shared" si="2"/>
        <v>30.097087378640776</v>
      </c>
      <c r="G13" s="32">
        <f t="shared" si="3"/>
        <v>73</v>
      </c>
      <c r="H13" s="32"/>
    </row>
    <row r="14" spans="1:8">
      <c r="A14" s="32">
        <v>7</v>
      </c>
      <c r="B14" s="90">
        <v>77</v>
      </c>
      <c r="C14" s="32">
        <v>54</v>
      </c>
      <c r="D14" s="82">
        <f t="shared" si="0"/>
        <v>70.129870129870127</v>
      </c>
      <c r="E14" s="5">
        <f t="shared" si="1"/>
        <v>23</v>
      </c>
      <c r="F14" s="6">
        <f t="shared" si="2"/>
        <v>22.33009708737864</v>
      </c>
      <c r="G14" s="32">
        <f t="shared" si="3"/>
        <v>77</v>
      </c>
      <c r="H14" s="32"/>
    </row>
    <row r="15" spans="1:8">
      <c r="A15" s="29">
        <v>8</v>
      </c>
      <c r="B15" s="91">
        <v>88</v>
      </c>
      <c r="C15" s="29">
        <v>74</v>
      </c>
      <c r="D15" s="83">
        <f t="shared" si="0"/>
        <v>84.090909090909093</v>
      </c>
      <c r="E15" s="30">
        <f t="shared" si="1"/>
        <v>14</v>
      </c>
      <c r="F15" s="31">
        <f>E15*100/103</f>
        <v>13.592233009708737</v>
      </c>
      <c r="G15" s="29">
        <f t="shared" si="3"/>
        <v>88</v>
      </c>
      <c r="H15" s="29"/>
    </row>
    <row r="16" spans="1:8">
      <c r="A16" s="32">
        <v>9</v>
      </c>
      <c r="B16" s="90">
        <v>90</v>
      </c>
      <c r="C16" s="32">
        <v>67</v>
      </c>
      <c r="D16" s="82">
        <f t="shared" si="0"/>
        <v>74.444444444444443</v>
      </c>
      <c r="E16" s="5">
        <f t="shared" si="1"/>
        <v>23</v>
      </c>
      <c r="F16" s="6">
        <f t="shared" si="2"/>
        <v>22.33009708737864</v>
      </c>
      <c r="G16" s="32">
        <f t="shared" si="3"/>
        <v>90</v>
      </c>
      <c r="H16" s="32"/>
    </row>
    <row r="17" spans="1:8">
      <c r="A17" s="32">
        <v>10</v>
      </c>
      <c r="B17" s="90">
        <v>71</v>
      </c>
      <c r="C17" s="32">
        <v>48</v>
      </c>
      <c r="D17" s="82">
        <f t="shared" si="0"/>
        <v>67.605633802816897</v>
      </c>
      <c r="E17" s="5">
        <f t="shared" si="1"/>
        <v>23</v>
      </c>
      <c r="F17" s="6">
        <f t="shared" si="2"/>
        <v>22.33009708737864</v>
      </c>
      <c r="G17" s="32">
        <f t="shared" si="3"/>
        <v>71</v>
      </c>
      <c r="H17" s="32"/>
    </row>
    <row r="18" spans="1:8">
      <c r="A18" s="32">
        <v>11</v>
      </c>
      <c r="B18" s="90">
        <v>82</v>
      </c>
      <c r="C18" s="32">
        <v>47</v>
      </c>
      <c r="D18" s="82">
        <f t="shared" si="0"/>
        <v>57.317073170731703</v>
      </c>
      <c r="E18" s="5">
        <v>31</v>
      </c>
      <c r="F18" s="6">
        <f t="shared" si="2"/>
        <v>30.097087378640776</v>
      </c>
      <c r="G18" s="32">
        <f t="shared" si="3"/>
        <v>78</v>
      </c>
      <c r="H18" s="32"/>
    </row>
    <row r="19" spans="1:8">
      <c r="A19" s="9">
        <v>12</v>
      </c>
      <c r="B19" s="92">
        <v>78</v>
      </c>
      <c r="C19" s="9">
        <v>30</v>
      </c>
      <c r="D19" s="84">
        <f t="shared" si="0"/>
        <v>38.461538461538467</v>
      </c>
      <c r="E19" s="5">
        <f t="shared" si="1"/>
        <v>48</v>
      </c>
      <c r="F19" s="6">
        <f t="shared" si="2"/>
        <v>46.601941747572816</v>
      </c>
      <c r="G19" s="32">
        <f t="shared" si="3"/>
        <v>78</v>
      </c>
      <c r="H19" s="9"/>
    </row>
    <row r="20" spans="1:8">
      <c r="A20" s="35" t="s">
        <v>216</v>
      </c>
      <c r="B20" s="35">
        <f>SUM(B8:B19)</f>
        <v>902</v>
      </c>
      <c r="C20" s="35">
        <f>SUM(C8:C19)</f>
        <v>596</v>
      </c>
      <c r="D20" s="85">
        <f t="shared" si="0"/>
        <v>66.075388026607541</v>
      </c>
      <c r="E20" s="37">
        <f>SUM(E8:E19)</f>
        <v>298</v>
      </c>
      <c r="F20" s="38">
        <f>E20*100/103</f>
        <v>289.32038834951459</v>
      </c>
      <c r="G20" s="35">
        <f t="shared" si="3"/>
        <v>894</v>
      </c>
      <c r="H20" s="35"/>
    </row>
    <row r="21" spans="1:8">
      <c r="D21" s="100"/>
    </row>
    <row r="22" spans="1:8">
      <c r="D22" s="100"/>
    </row>
    <row r="23" spans="1:8">
      <c r="D23" s="100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2:K24"/>
  <sheetViews>
    <sheetView topLeftCell="B1" zoomScale="70" zoomScaleNormal="70" zoomScaleSheetLayoutView="50" workbookViewId="0">
      <selection activeCell="K24" sqref="K24"/>
    </sheetView>
  </sheetViews>
  <sheetFormatPr defaultRowHeight="21"/>
  <cols>
    <col min="1" max="1" width="8.88671875" style="1"/>
    <col min="2" max="2" width="5.44140625" style="1" customWidth="1"/>
    <col min="3" max="3" width="13.88671875" style="1" customWidth="1"/>
    <col min="4" max="9" width="8.88671875" style="1"/>
    <col min="10" max="10" width="9.77734375" style="1" customWidth="1"/>
    <col min="11" max="11" width="59.6640625" style="1" customWidth="1"/>
    <col min="12" max="12" width="8.88671875" style="1"/>
    <col min="13" max="13" width="34.33203125" style="1" customWidth="1"/>
    <col min="14" max="16384" width="8.88671875" style="1"/>
  </cols>
  <sheetData>
    <row r="2" spans="2:11">
      <c r="B2" s="118" t="s">
        <v>232</v>
      </c>
      <c r="C2" s="118"/>
      <c r="D2" s="118"/>
      <c r="E2" s="118"/>
      <c r="F2" s="118"/>
      <c r="G2" s="118"/>
      <c r="H2" s="118"/>
      <c r="I2" s="118"/>
      <c r="J2" s="118"/>
      <c r="K2" s="118"/>
    </row>
    <row r="3" spans="2:11">
      <c r="B3" s="119" t="s">
        <v>219</v>
      </c>
      <c r="C3" s="119"/>
      <c r="D3" s="119"/>
      <c r="E3" s="119"/>
      <c r="F3" s="119"/>
      <c r="G3" s="119"/>
      <c r="H3" s="119"/>
      <c r="I3" s="119"/>
      <c r="J3" s="119"/>
      <c r="K3" s="119"/>
    </row>
    <row r="4" spans="2:11">
      <c r="B4" s="127" t="s">
        <v>322</v>
      </c>
      <c r="C4" s="127"/>
      <c r="D4" s="127"/>
      <c r="E4" s="127"/>
      <c r="F4" s="127"/>
      <c r="G4" s="127"/>
      <c r="H4" s="127"/>
      <c r="I4" s="127"/>
      <c r="J4" s="127"/>
      <c r="K4" s="127"/>
    </row>
    <row r="5" spans="2:11">
      <c r="B5" s="128" t="s">
        <v>324</v>
      </c>
      <c r="C5" s="129"/>
      <c r="D5" s="129"/>
      <c r="E5" s="129"/>
      <c r="F5" s="129"/>
      <c r="G5" s="129"/>
      <c r="H5" s="129"/>
      <c r="I5" s="129"/>
      <c r="J5" s="129"/>
      <c r="K5" s="130"/>
    </row>
    <row r="6" spans="2:11">
      <c r="B6" s="121" t="s">
        <v>173</v>
      </c>
      <c r="C6" s="121" t="s">
        <v>209</v>
      </c>
      <c r="D6" s="121" t="s">
        <v>210</v>
      </c>
      <c r="E6" s="124" t="s">
        <v>211</v>
      </c>
      <c r="F6" s="124"/>
      <c r="G6" s="124"/>
      <c r="H6" s="124"/>
      <c r="I6" s="124"/>
      <c r="J6" s="124"/>
      <c r="K6" s="131" t="s">
        <v>235</v>
      </c>
    </row>
    <row r="7" spans="2:11">
      <c r="B7" s="121"/>
      <c r="C7" s="121"/>
      <c r="D7" s="121"/>
      <c r="E7" s="3" t="s">
        <v>312</v>
      </c>
      <c r="F7" s="78" t="s">
        <v>171</v>
      </c>
      <c r="G7" s="7" t="s">
        <v>313</v>
      </c>
      <c r="H7" s="8" t="s">
        <v>171</v>
      </c>
      <c r="I7" s="78" t="s">
        <v>314</v>
      </c>
      <c r="J7" s="78" t="s">
        <v>315</v>
      </c>
      <c r="K7" s="131"/>
    </row>
    <row r="8" spans="2:11">
      <c r="B8" s="32">
        <v>8</v>
      </c>
      <c r="C8" s="4" t="s">
        <v>158</v>
      </c>
      <c r="D8" s="79">
        <v>12</v>
      </c>
      <c r="E8" s="32">
        <v>10</v>
      </c>
      <c r="F8" s="104">
        <f>E8/D8*100</f>
        <v>83.333333333333343</v>
      </c>
      <c r="G8" s="5">
        <f>D8-E8</f>
        <v>2</v>
      </c>
      <c r="H8" s="6">
        <f>G8/D8*100</f>
        <v>16.666666666666664</v>
      </c>
      <c r="I8" s="32">
        <f>E8+G8</f>
        <v>12</v>
      </c>
      <c r="J8" s="32"/>
      <c r="K8" s="5" t="s">
        <v>321</v>
      </c>
    </row>
    <row r="9" spans="2:11">
      <c r="B9" s="32">
        <v>8</v>
      </c>
      <c r="C9" s="4" t="s">
        <v>89</v>
      </c>
      <c r="D9" s="79">
        <v>8</v>
      </c>
      <c r="E9" s="32">
        <v>4</v>
      </c>
      <c r="F9" s="104">
        <f t="shared" ref="F9:F15" si="0">E9/D9*100</f>
        <v>50</v>
      </c>
      <c r="G9" s="5">
        <f t="shared" ref="G9:G15" si="1">D9-E9</f>
        <v>4</v>
      </c>
      <c r="H9" s="6">
        <f t="shared" ref="H9:H15" si="2">G9/D9*100</f>
        <v>50</v>
      </c>
      <c r="I9" s="32">
        <f t="shared" ref="I9:I14" si="3">E9+G9</f>
        <v>8</v>
      </c>
      <c r="J9" s="32"/>
      <c r="K9" s="5" t="s">
        <v>318</v>
      </c>
    </row>
    <row r="10" spans="2:11">
      <c r="B10" s="32">
        <v>8</v>
      </c>
      <c r="C10" s="4" t="s">
        <v>123</v>
      </c>
      <c r="D10" s="79">
        <v>14</v>
      </c>
      <c r="E10" s="32">
        <v>12</v>
      </c>
      <c r="F10" s="104">
        <f t="shared" si="0"/>
        <v>85.714285714285708</v>
      </c>
      <c r="G10" s="5">
        <f t="shared" si="1"/>
        <v>2</v>
      </c>
      <c r="H10" s="6">
        <f t="shared" si="2"/>
        <v>14.285714285714285</v>
      </c>
      <c r="I10" s="32">
        <f t="shared" si="3"/>
        <v>14</v>
      </c>
      <c r="J10" s="32"/>
      <c r="K10" s="5" t="s">
        <v>325</v>
      </c>
    </row>
    <row r="11" spans="2:11">
      <c r="B11" s="32">
        <v>8</v>
      </c>
      <c r="C11" s="4" t="s">
        <v>145</v>
      </c>
      <c r="D11" s="79">
        <v>18</v>
      </c>
      <c r="E11" s="32">
        <v>15</v>
      </c>
      <c r="F11" s="104">
        <f t="shared" si="0"/>
        <v>83.333333333333343</v>
      </c>
      <c r="G11" s="5">
        <f t="shared" si="1"/>
        <v>3</v>
      </c>
      <c r="H11" s="6">
        <f t="shared" si="2"/>
        <v>16.666666666666664</v>
      </c>
      <c r="I11" s="32">
        <f t="shared" si="3"/>
        <v>18</v>
      </c>
      <c r="J11" s="32"/>
      <c r="K11" s="5" t="s">
        <v>326</v>
      </c>
    </row>
    <row r="12" spans="2:11" s="99" customFormat="1">
      <c r="B12" s="10">
        <v>8</v>
      </c>
      <c r="C12" s="11" t="s">
        <v>137</v>
      </c>
      <c r="D12" s="81">
        <v>9</v>
      </c>
      <c r="E12" s="32">
        <v>6</v>
      </c>
      <c r="F12" s="104">
        <f t="shared" si="0"/>
        <v>66.666666666666657</v>
      </c>
      <c r="G12" s="5">
        <f t="shared" si="1"/>
        <v>3</v>
      </c>
      <c r="H12" s="6">
        <f t="shared" si="2"/>
        <v>33.333333333333329</v>
      </c>
      <c r="I12" s="32">
        <f t="shared" si="3"/>
        <v>9</v>
      </c>
      <c r="J12" s="10"/>
      <c r="K12" s="12" t="s">
        <v>319</v>
      </c>
    </row>
    <row r="13" spans="2:11">
      <c r="B13" s="32">
        <v>8</v>
      </c>
      <c r="C13" s="4" t="s">
        <v>98</v>
      </c>
      <c r="D13" s="79">
        <v>6</v>
      </c>
      <c r="E13" s="32">
        <v>5</v>
      </c>
      <c r="F13" s="104">
        <f t="shared" si="0"/>
        <v>83.333333333333343</v>
      </c>
      <c r="G13" s="5">
        <f t="shared" si="1"/>
        <v>1</v>
      </c>
      <c r="H13" s="6">
        <f t="shared" si="2"/>
        <v>16.666666666666664</v>
      </c>
      <c r="I13" s="32">
        <f t="shared" si="3"/>
        <v>6</v>
      </c>
      <c r="J13" s="32"/>
      <c r="K13" s="5" t="s">
        <v>317</v>
      </c>
    </row>
    <row r="14" spans="2:11">
      <c r="B14" s="32">
        <v>8</v>
      </c>
      <c r="C14" s="4" t="s">
        <v>103</v>
      </c>
      <c r="D14" s="79">
        <v>21</v>
      </c>
      <c r="E14" s="32">
        <v>20</v>
      </c>
      <c r="F14" s="104">
        <f t="shared" si="0"/>
        <v>95.238095238095227</v>
      </c>
      <c r="G14" s="5">
        <f t="shared" si="1"/>
        <v>1</v>
      </c>
      <c r="H14" s="6">
        <f t="shared" si="2"/>
        <v>4.7619047619047619</v>
      </c>
      <c r="I14" s="32">
        <f t="shared" si="3"/>
        <v>21</v>
      </c>
      <c r="J14" s="32"/>
      <c r="K14" s="5" t="s">
        <v>316</v>
      </c>
    </row>
    <row r="15" spans="2:11">
      <c r="B15" s="126" t="s">
        <v>216</v>
      </c>
      <c r="C15" s="126"/>
      <c r="D15" s="105">
        <f>SUM(D8:D14)</f>
        <v>88</v>
      </c>
      <c r="E15" s="106">
        <f>SUM(E8:E14)</f>
        <v>72</v>
      </c>
      <c r="F15" s="36">
        <f t="shared" si="0"/>
        <v>81.818181818181827</v>
      </c>
      <c r="G15" s="37">
        <f t="shared" si="1"/>
        <v>16</v>
      </c>
      <c r="H15" s="38">
        <f t="shared" si="2"/>
        <v>18.181818181818183</v>
      </c>
      <c r="I15" s="35">
        <f t="shared" ref="I15" si="4">SUM(E15+G15)</f>
        <v>88</v>
      </c>
      <c r="J15" s="35">
        <f>SUM(J8:J14)</f>
        <v>0</v>
      </c>
      <c r="K15" s="47"/>
    </row>
    <row r="16" spans="2:11">
      <c r="B16" s="125" t="s">
        <v>311</v>
      </c>
      <c r="C16" s="125"/>
      <c r="D16" s="125"/>
      <c r="E16" s="125"/>
      <c r="F16" s="125"/>
      <c r="G16" s="125"/>
      <c r="H16" s="125"/>
      <c r="I16" s="125"/>
      <c r="J16" s="125"/>
      <c r="K16" s="125"/>
    </row>
    <row r="17" spans="4:6">
      <c r="D17" s="100"/>
    </row>
    <row r="18" spans="4:6">
      <c r="D18" s="100"/>
      <c r="F18" s="99"/>
    </row>
    <row r="19" spans="4:6">
      <c r="D19" s="100"/>
    </row>
    <row r="20" spans="4:6">
      <c r="D20" s="100"/>
    </row>
    <row r="21" spans="4:6">
      <c r="D21" s="100"/>
    </row>
    <row r="22" spans="4:6">
      <c r="D22" s="100"/>
    </row>
    <row r="23" spans="4:6">
      <c r="D23" s="100"/>
    </row>
    <row r="24" spans="4:6">
      <c r="D24" s="100"/>
    </row>
  </sheetData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U100"/>
  <sheetViews>
    <sheetView tabSelected="1" zoomScale="60" zoomScaleNormal="60" workbookViewId="0">
      <pane xSplit="10" ySplit="3" topLeftCell="K4" activePane="bottomRight" state="frozen"/>
      <selection activeCell="R22" sqref="R22"/>
      <selection pane="topRight" activeCell="R22" sqref="R22"/>
      <selection pane="bottomLeft" activeCell="R22" sqref="R22"/>
      <selection pane="bottomRight" activeCell="AB99" sqref="AB99"/>
    </sheetView>
  </sheetViews>
  <sheetFormatPr defaultColWidth="9" defaultRowHeight="21"/>
  <cols>
    <col min="1" max="1" width="5.109375" style="77" customWidth="1"/>
    <col min="2" max="2" width="11.6640625" style="1" customWidth="1"/>
    <col min="3" max="3" width="9" style="1" customWidth="1"/>
    <col min="4" max="4" width="30.5546875" style="1" customWidth="1"/>
    <col min="5" max="5" width="6.88671875" style="77" hidden="1" customWidth="1"/>
    <col min="6" max="6" width="11.33203125" style="77" hidden="1" customWidth="1"/>
    <col min="7" max="7" width="8.88671875" style="77" hidden="1" customWidth="1"/>
    <col min="8" max="8" width="10.88671875" style="1" hidden="1" customWidth="1"/>
    <col min="9" max="9" width="6.44140625" style="1" hidden="1" customWidth="1"/>
    <col min="10" max="10" width="28.109375" style="1" hidden="1" customWidth="1"/>
    <col min="11" max="11" width="18.6640625" style="1" customWidth="1"/>
    <col min="12" max="12" width="18.88671875" style="1" customWidth="1"/>
    <col min="13" max="13" width="14.33203125" style="1" customWidth="1"/>
    <col min="14" max="14" width="13.44140625" style="1" customWidth="1"/>
    <col min="15" max="15" width="19.77734375" style="1" customWidth="1"/>
    <col min="16" max="16" width="14.88671875" style="1" customWidth="1"/>
    <col min="17" max="17" width="14" style="1" customWidth="1"/>
    <col min="18" max="18" width="13.44140625" style="1" customWidth="1"/>
    <col min="19" max="21" width="9" style="1" customWidth="1"/>
    <col min="22" max="16384" width="9" style="1"/>
  </cols>
  <sheetData>
    <row r="1" spans="1:21" ht="37.950000000000003" customHeight="1">
      <c r="B1" s="137" t="s">
        <v>323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54"/>
      <c r="Q1" s="54"/>
      <c r="R1" s="54"/>
      <c r="S1" s="54"/>
      <c r="T1" s="54"/>
      <c r="U1" s="54"/>
    </row>
    <row r="2" spans="1:21" s="95" customFormat="1">
      <c r="A2" s="135" t="s">
        <v>173</v>
      </c>
      <c r="B2" s="135" t="s">
        <v>88</v>
      </c>
      <c r="C2" s="135" t="s">
        <v>169</v>
      </c>
      <c r="D2" s="135" t="s">
        <v>174</v>
      </c>
      <c r="E2" s="138" t="s">
        <v>175</v>
      </c>
      <c r="F2" s="138" t="s">
        <v>207</v>
      </c>
      <c r="G2" s="138" t="s">
        <v>208</v>
      </c>
      <c r="H2" s="149" t="s">
        <v>181</v>
      </c>
      <c r="I2" s="147" t="s">
        <v>233</v>
      </c>
      <c r="J2" s="147" t="s">
        <v>180</v>
      </c>
      <c r="K2" s="140" t="s">
        <v>203</v>
      </c>
      <c r="L2" s="141"/>
      <c r="M2" s="141"/>
      <c r="N2" s="142"/>
      <c r="O2" s="143" t="s">
        <v>217</v>
      </c>
      <c r="P2" s="144"/>
      <c r="Q2" s="144"/>
      <c r="R2" s="145"/>
      <c r="S2" s="146" t="s">
        <v>218</v>
      </c>
      <c r="T2" s="146"/>
      <c r="U2" s="146"/>
    </row>
    <row r="3" spans="1:21" s="96" customFormat="1" ht="63">
      <c r="A3" s="136"/>
      <c r="B3" s="136"/>
      <c r="C3" s="136"/>
      <c r="D3" s="136"/>
      <c r="E3" s="139"/>
      <c r="F3" s="139"/>
      <c r="G3" s="139"/>
      <c r="H3" s="150"/>
      <c r="I3" s="148"/>
      <c r="J3" s="148"/>
      <c r="K3" s="80" t="s">
        <v>182</v>
      </c>
      <c r="L3" s="80" t="s">
        <v>183</v>
      </c>
      <c r="M3" s="80" t="s">
        <v>184</v>
      </c>
      <c r="N3" s="80" t="s">
        <v>202</v>
      </c>
      <c r="O3" s="55" t="s">
        <v>185</v>
      </c>
      <c r="P3" s="56" t="s">
        <v>186</v>
      </c>
      <c r="Q3" s="55" t="s">
        <v>187</v>
      </c>
      <c r="R3" s="55" t="s">
        <v>202</v>
      </c>
      <c r="S3" s="80" t="s">
        <v>204</v>
      </c>
      <c r="T3" s="80" t="s">
        <v>205</v>
      </c>
      <c r="U3" s="57" t="s">
        <v>206</v>
      </c>
    </row>
    <row r="4" spans="1:21">
      <c r="A4" s="47" t="s">
        <v>188</v>
      </c>
      <c r="B4" s="58" t="s">
        <v>158</v>
      </c>
      <c r="C4" s="58" t="s">
        <v>5</v>
      </c>
      <c r="D4" s="101" t="s">
        <v>159</v>
      </c>
      <c r="E4" s="47" t="s">
        <v>179</v>
      </c>
      <c r="F4" s="47" t="s">
        <v>189</v>
      </c>
      <c r="G4" s="47">
        <v>392</v>
      </c>
      <c r="H4" s="59">
        <v>106007</v>
      </c>
      <c r="I4" s="47">
        <v>16</v>
      </c>
      <c r="J4" s="60" t="s">
        <v>220</v>
      </c>
      <c r="K4" s="107">
        <v>325697933.94304103</v>
      </c>
      <c r="L4" s="107">
        <v>301452</v>
      </c>
      <c r="M4" s="108">
        <v>1080.43049620849</v>
      </c>
      <c r="N4" s="51">
        <v>1225.79</v>
      </c>
      <c r="O4" s="63">
        <v>493572415.88695902</v>
      </c>
      <c r="P4" s="63">
        <v>30038.289000000001</v>
      </c>
      <c r="Q4" s="64">
        <v>16431.442412946999</v>
      </c>
      <c r="R4" s="53">
        <v>18334.150000000001</v>
      </c>
      <c r="S4" s="47" t="str">
        <f t="shared" ref="S4:S35" si="0">IF(AND(M4&lt;=N4),"1","0")</f>
        <v>1</v>
      </c>
      <c r="T4" s="47" t="str">
        <f>IF(AND(Q4&lt;=R4),"1","0")</f>
        <v>1</v>
      </c>
      <c r="U4" s="47" t="str">
        <f t="shared" ref="U4:U35" si="1">IF(AND(M4&lt;=N4,Q4&lt;=R4),"1","0")</f>
        <v>1</v>
      </c>
    </row>
    <row r="5" spans="1:21">
      <c r="A5" s="47" t="s">
        <v>188</v>
      </c>
      <c r="B5" s="58" t="s">
        <v>158</v>
      </c>
      <c r="C5" s="58" t="s">
        <v>63</v>
      </c>
      <c r="D5" s="101" t="s">
        <v>160</v>
      </c>
      <c r="E5" s="47" t="s">
        <v>178</v>
      </c>
      <c r="F5" s="47" t="s">
        <v>190</v>
      </c>
      <c r="G5" s="47">
        <v>60</v>
      </c>
      <c r="H5" s="59">
        <v>39082</v>
      </c>
      <c r="I5" s="47">
        <v>6</v>
      </c>
      <c r="J5" s="60" t="s">
        <v>221</v>
      </c>
      <c r="K5" s="107">
        <v>80219055.394493699</v>
      </c>
      <c r="L5" s="107">
        <v>95309</v>
      </c>
      <c r="M5" s="108">
        <v>841.67345575437503</v>
      </c>
      <c r="N5" s="52">
        <v>1066.72</v>
      </c>
      <c r="O5" s="63">
        <v>14988723.365506301</v>
      </c>
      <c r="P5" s="63">
        <v>1025.3386</v>
      </c>
      <c r="Q5" s="64">
        <v>14618.3157110308</v>
      </c>
      <c r="R5" s="53">
        <v>18140.05</v>
      </c>
      <c r="S5" s="47" t="str">
        <f t="shared" si="0"/>
        <v>1</v>
      </c>
      <c r="T5" s="47" t="str">
        <f t="shared" ref="T5:T68" si="2">IF(AND(Q5&lt;=R5),"1","0")</f>
        <v>1</v>
      </c>
      <c r="U5" s="47" t="str">
        <f t="shared" si="1"/>
        <v>1</v>
      </c>
    </row>
    <row r="6" spans="1:21">
      <c r="A6" s="47" t="s">
        <v>188</v>
      </c>
      <c r="B6" s="58" t="s">
        <v>158</v>
      </c>
      <c r="C6" s="58" t="s">
        <v>64</v>
      </c>
      <c r="D6" s="102" t="s">
        <v>161</v>
      </c>
      <c r="E6" s="47" t="s">
        <v>178</v>
      </c>
      <c r="F6" s="97" t="s">
        <v>190</v>
      </c>
      <c r="G6" s="97">
        <v>55</v>
      </c>
      <c r="H6" s="98">
        <v>44083</v>
      </c>
      <c r="I6" s="47">
        <v>6</v>
      </c>
      <c r="J6" s="98" t="s">
        <v>221</v>
      </c>
      <c r="K6" s="109">
        <v>68912995.240898296</v>
      </c>
      <c r="L6" s="110">
        <v>76220</v>
      </c>
      <c r="M6" s="108">
        <v>904.13271111123402</v>
      </c>
      <c r="N6" s="52">
        <v>1066.72</v>
      </c>
      <c r="O6" s="63">
        <v>19877788.479101699</v>
      </c>
      <c r="P6" s="63">
        <v>1717.6895999999999</v>
      </c>
      <c r="Q6" s="64">
        <v>11572.3984584303</v>
      </c>
      <c r="R6" s="53">
        <v>18140.05</v>
      </c>
      <c r="S6" s="47" t="str">
        <f t="shared" si="0"/>
        <v>1</v>
      </c>
      <c r="T6" s="47" t="str">
        <f t="shared" si="2"/>
        <v>1</v>
      </c>
      <c r="U6" s="47" t="str">
        <f t="shared" si="1"/>
        <v>1</v>
      </c>
    </row>
    <row r="7" spans="1:21">
      <c r="A7" s="47" t="s">
        <v>188</v>
      </c>
      <c r="B7" s="58" t="s">
        <v>158</v>
      </c>
      <c r="C7" s="58" t="s">
        <v>65</v>
      </c>
      <c r="D7" s="102" t="s">
        <v>162</v>
      </c>
      <c r="E7" s="47" t="s">
        <v>178</v>
      </c>
      <c r="F7" s="47" t="s">
        <v>190</v>
      </c>
      <c r="G7" s="47">
        <v>65</v>
      </c>
      <c r="H7" s="59">
        <v>26804</v>
      </c>
      <c r="I7" s="47">
        <v>5</v>
      </c>
      <c r="J7" s="60" t="s">
        <v>222</v>
      </c>
      <c r="K7" s="107">
        <v>66263875.885975197</v>
      </c>
      <c r="L7" s="107">
        <v>80861</v>
      </c>
      <c r="M7" s="108">
        <v>819.47880790461704</v>
      </c>
      <c r="N7" s="51">
        <v>1039.45</v>
      </c>
      <c r="O7" s="63">
        <v>29901827.364024799</v>
      </c>
      <c r="P7" s="63">
        <v>1694.5550000000001</v>
      </c>
      <c r="Q7" s="64">
        <v>17645.828765678802</v>
      </c>
      <c r="R7" s="53">
        <v>20440.75</v>
      </c>
      <c r="S7" s="47" t="str">
        <f t="shared" si="0"/>
        <v>1</v>
      </c>
      <c r="T7" s="47" t="str">
        <f t="shared" si="2"/>
        <v>1</v>
      </c>
      <c r="U7" s="47" t="str">
        <f t="shared" si="1"/>
        <v>1</v>
      </c>
    </row>
    <row r="8" spans="1:21">
      <c r="A8" s="47" t="s">
        <v>188</v>
      </c>
      <c r="B8" s="58" t="s">
        <v>158</v>
      </c>
      <c r="C8" s="58" t="s">
        <v>66</v>
      </c>
      <c r="D8" s="102" t="s">
        <v>163</v>
      </c>
      <c r="E8" s="47" t="s">
        <v>178</v>
      </c>
      <c r="F8" s="47" t="s">
        <v>190</v>
      </c>
      <c r="G8" s="47">
        <v>36</v>
      </c>
      <c r="H8" s="59">
        <v>17443</v>
      </c>
      <c r="I8" s="47">
        <v>5</v>
      </c>
      <c r="J8" s="60" t="s">
        <v>222</v>
      </c>
      <c r="K8" s="107">
        <v>49331233.814873099</v>
      </c>
      <c r="L8" s="107">
        <v>46588</v>
      </c>
      <c r="M8" s="108">
        <v>1058.8828413942001</v>
      </c>
      <c r="N8" s="51">
        <v>1039.45</v>
      </c>
      <c r="O8" s="63">
        <v>17406807.5651269</v>
      </c>
      <c r="P8" s="63">
        <v>1059.7394999999999</v>
      </c>
      <c r="Q8" s="64">
        <v>16425.553228059202</v>
      </c>
      <c r="R8" s="53">
        <v>20440.75</v>
      </c>
      <c r="S8" s="47" t="str">
        <f t="shared" si="0"/>
        <v>0</v>
      </c>
      <c r="T8" s="47" t="str">
        <f t="shared" si="2"/>
        <v>1</v>
      </c>
      <c r="U8" s="47" t="str">
        <f t="shared" si="1"/>
        <v>0</v>
      </c>
    </row>
    <row r="9" spans="1:21">
      <c r="A9" s="47" t="s">
        <v>188</v>
      </c>
      <c r="B9" s="58" t="s">
        <v>158</v>
      </c>
      <c r="C9" s="58" t="s">
        <v>67</v>
      </c>
      <c r="D9" s="102" t="s">
        <v>164</v>
      </c>
      <c r="E9" s="47" t="s">
        <v>178</v>
      </c>
      <c r="F9" s="47" t="s">
        <v>190</v>
      </c>
      <c r="G9" s="47">
        <v>39</v>
      </c>
      <c r="H9" s="59">
        <v>32404</v>
      </c>
      <c r="I9" s="47">
        <v>6</v>
      </c>
      <c r="J9" s="60" t="s">
        <v>221</v>
      </c>
      <c r="K9" s="107">
        <v>84437152.425645202</v>
      </c>
      <c r="L9" s="107">
        <v>100642</v>
      </c>
      <c r="M9" s="108">
        <v>838.98523902193097</v>
      </c>
      <c r="N9" s="52">
        <v>1066.72</v>
      </c>
      <c r="O9" s="63">
        <v>24235638.374354798</v>
      </c>
      <c r="P9" s="63">
        <v>1669.6479999999999</v>
      </c>
      <c r="Q9" s="64">
        <v>14515.4178451714</v>
      </c>
      <c r="R9" s="53">
        <v>18140.05</v>
      </c>
      <c r="S9" s="47" t="str">
        <f t="shared" si="0"/>
        <v>1</v>
      </c>
      <c r="T9" s="47" t="str">
        <f t="shared" si="2"/>
        <v>1</v>
      </c>
      <c r="U9" s="47" t="str">
        <f t="shared" si="1"/>
        <v>1</v>
      </c>
    </row>
    <row r="10" spans="1:21">
      <c r="A10" s="47" t="s">
        <v>188</v>
      </c>
      <c r="B10" s="58" t="s">
        <v>158</v>
      </c>
      <c r="C10" s="58" t="s">
        <v>68</v>
      </c>
      <c r="D10" s="102" t="s">
        <v>165</v>
      </c>
      <c r="E10" s="47" t="s">
        <v>178</v>
      </c>
      <c r="F10" s="47" t="s">
        <v>190</v>
      </c>
      <c r="G10" s="47">
        <v>60</v>
      </c>
      <c r="H10" s="59">
        <v>53811</v>
      </c>
      <c r="I10" s="47">
        <v>6</v>
      </c>
      <c r="J10" s="60" t="s">
        <v>221</v>
      </c>
      <c r="K10" s="107">
        <v>87858573.913819194</v>
      </c>
      <c r="L10" s="107">
        <v>99916</v>
      </c>
      <c r="M10" s="108">
        <v>879.324371610345</v>
      </c>
      <c r="N10" s="52">
        <v>1066.72</v>
      </c>
      <c r="O10" s="63">
        <v>37906737.246180803</v>
      </c>
      <c r="P10" s="63">
        <v>2283.623</v>
      </c>
      <c r="Q10" s="64">
        <v>16599.384944967202</v>
      </c>
      <c r="R10" s="53">
        <v>18140.05</v>
      </c>
      <c r="S10" s="47" t="str">
        <f t="shared" si="0"/>
        <v>1</v>
      </c>
      <c r="T10" s="47" t="str">
        <f t="shared" si="2"/>
        <v>1</v>
      </c>
      <c r="U10" s="47" t="str">
        <f t="shared" si="1"/>
        <v>1</v>
      </c>
    </row>
    <row r="11" spans="1:21">
      <c r="A11" s="47" t="s">
        <v>188</v>
      </c>
      <c r="B11" s="58" t="s">
        <v>158</v>
      </c>
      <c r="C11" s="58" t="s">
        <v>69</v>
      </c>
      <c r="D11" s="102" t="s">
        <v>166</v>
      </c>
      <c r="E11" s="47" t="s">
        <v>178</v>
      </c>
      <c r="F11" s="47" t="s">
        <v>192</v>
      </c>
      <c r="G11" s="47">
        <v>114</v>
      </c>
      <c r="H11" s="59">
        <v>52906</v>
      </c>
      <c r="I11" s="47">
        <v>13</v>
      </c>
      <c r="J11" s="60" t="s">
        <v>224</v>
      </c>
      <c r="K11" s="107">
        <v>148354358.37828499</v>
      </c>
      <c r="L11" s="107">
        <v>146585</v>
      </c>
      <c r="M11" s="108">
        <v>1012.07052821424</v>
      </c>
      <c r="N11" s="65">
        <v>1007.83</v>
      </c>
      <c r="O11" s="63">
        <v>52774571.881715499</v>
      </c>
      <c r="P11" s="63">
        <v>4377.5676000000003</v>
      </c>
      <c r="Q11" s="64">
        <v>12055.6840473955</v>
      </c>
      <c r="R11" s="66">
        <v>16038.3</v>
      </c>
      <c r="S11" s="47" t="str">
        <f t="shared" si="0"/>
        <v>0</v>
      </c>
      <c r="T11" s="47" t="str">
        <f t="shared" si="2"/>
        <v>1</v>
      </c>
      <c r="U11" s="47" t="str">
        <f t="shared" si="1"/>
        <v>0</v>
      </c>
    </row>
    <row r="12" spans="1:21">
      <c r="A12" s="47" t="s">
        <v>188</v>
      </c>
      <c r="B12" s="58" t="s">
        <v>158</v>
      </c>
      <c r="C12" s="58" t="s">
        <v>70</v>
      </c>
      <c r="D12" s="102" t="s">
        <v>167</v>
      </c>
      <c r="E12" s="47" t="s">
        <v>178</v>
      </c>
      <c r="F12" s="47" t="s">
        <v>190</v>
      </c>
      <c r="G12" s="47">
        <v>48</v>
      </c>
      <c r="H12" s="59">
        <v>37353</v>
      </c>
      <c r="I12" s="47">
        <v>6</v>
      </c>
      <c r="J12" s="60" t="s">
        <v>221</v>
      </c>
      <c r="K12" s="107">
        <v>78753886.614427</v>
      </c>
      <c r="L12" s="107">
        <v>93465</v>
      </c>
      <c r="M12" s="108">
        <v>842.60297025011505</v>
      </c>
      <c r="N12" s="52">
        <v>1066.72</v>
      </c>
      <c r="O12" s="63">
        <v>25451779.175572999</v>
      </c>
      <c r="P12" s="63">
        <v>1719.1965</v>
      </c>
      <c r="Q12" s="64">
        <v>14804.4619539262</v>
      </c>
      <c r="R12" s="53">
        <v>18140.05</v>
      </c>
      <c r="S12" s="47" t="str">
        <f t="shared" si="0"/>
        <v>1</v>
      </c>
      <c r="T12" s="47" t="str">
        <f t="shared" si="2"/>
        <v>1</v>
      </c>
      <c r="U12" s="47" t="str">
        <f t="shared" si="1"/>
        <v>1</v>
      </c>
    </row>
    <row r="13" spans="1:21">
      <c r="A13" s="47" t="s">
        <v>188</v>
      </c>
      <c r="B13" s="58" t="s">
        <v>158</v>
      </c>
      <c r="C13" s="58" t="s">
        <v>71</v>
      </c>
      <c r="D13" s="102" t="s">
        <v>168</v>
      </c>
      <c r="E13" s="47" t="s">
        <v>178</v>
      </c>
      <c r="F13" s="47" t="s">
        <v>190</v>
      </c>
      <c r="G13" s="47">
        <v>50</v>
      </c>
      <c r="H13" s="59">
        <v>43331</v>
      </c>
      <c r="I13" s="47">
        <v>6</v>
      </c>
      <c r="J13" s="60" t="s">
        <v>221</v>
      </c>
      <c r="K13" s="107">
        <v>83944623.399262294</v>
      </c>
      <c r="L13" s="107">
        <v>95901</v>
      </c>
      <c r="M13" s="108">
        <v>875.32584018166995</v>
      </c>
      <c r="N13" s="52">
        <v>1066.72</v>
      </c>
      <c r="O13" s="63">
        <v>29444384.7907377</v>
      </c>
      <c r="P13" s="63">
        <v>1941.8757000000001</v>
      </c>
      <c r="Q13" s="64">
        <v>15162.857638487199</v>
      </c>
      <c r="R13" s="53">
        <v>18140.05</v>
      </c>
      <c r="S13" s="47" t="str">
        <f t="shared" si="0"/>
        <v>1</v>
      </c>
      <c r="T13" s="47" t="str">
        <f t="shared" si="2"/>
        <v>1</v>
      </c>
      <c r="U13" s="47" t="str">
        <f t="shared" si="1"/>
        <v>1</v>
      </c>
    </row>
    <row r="14" spans="1:21">
      <c r="A14" s="47" t="s">
        <v>188</v>
      </c>
      <c r="B14" s="58" t="s">
        <v>158</v>
      </c>
      <c r="C14" s="58" t="s">
        <v>76</v>
      </c>
      <c r="D14" s="102" t="s">
        <v>294</v>
      </c>
      <c r="E14" s="47" t="s">
        <v>178</v>
      </c>
      <c r="F14" s="47" t="s">
        <v>192</v>
      </c>
      <c r="G14" s="47">
        <v>197</v>
      </c>
      <c r="H14" s="59">
        <v>59978</v>
      </c>
      <c r="I14" s="47">
        <v>13</v>
      </c>
      <c r="J14" s="60" t="s">
        <v>224</v>
      </c>
      <c r="K14" s="107">
        <v>149142907.19654399</v>
      </c>
      <c r="L14" s="107">
        <v>155624</v>
      </c>
      <c r="M14" s="108">
        <v>958.35415614907504</v>
      </c>
      <c r="N14" s="51">
        <v>1007.83</v>
      </c>
      <c r="O14" s="63">
        <v>119347252.533456</v>
      </c>
      <c r="P14" s="63">
        <v>7856.3955999999998</v>
      </c>
      <c r="Q14" s="64">
        <v>15191.0950784424</v>
      </c>
      <c r="R14" s="53">
        <v>16038.3</v>
      </c>
      <c r="S14" s="47" t="str">
        <f t="shared" si="0"/>
        <v>1</v>
      </c>
      <c r="T14" s="47" t="str">
        <f t="shared" si="2"/>
        <v>1</v>
      </c>
      <c r="U14" s="47" t="str">
        <f t="shared" si="1"/>
        <v>1</v>
      </c>
    </row>
    <row r="15" spans="1:21">
      <c r="A15" s="47" t="s">
        <v>188</v>
      </c>
      <c r="B15" s="58" t="s">
        <v>158</v>
      </c>
      <c r="C15" s="58" t="s">
        <v>87</v>
      </c>
      <c r="D15" s="102" t="s">
        <v>193</v>
      </c>
      <c r="E15" s="47" t="s">
        <v>178</v>
      </c>
      <c r="F15" s="47" t="s">
        <v>194</v>
      </c>
      <c r="G15" s="47">
        <v>20</v>
      </c>
      <c r="H15" s="59">
        <v>11725</v>
      </c>
      <c r="I15" s="47">
        <v>2</v>
      </c>
      <c r="J15" s="60" t="s">
        <v>225</v>
      </c>
      <c r="K15" s="107">
        <v>28628441.844578698</v>
      </c>
      <c r="L15" s="107">
        <v>34572</v>
      </c>
      <c r="M15" s="108">
        <v>828.081737954956</v>
      </c>
      <c r="N15" s="65">
        <v>1276.31</v>
      </c>
      <c r="O15" s="63">
        <v>11463758.2954213</v>
      </c>
      <c r="P15" s="63">
        <v>721.89599999999996</v>
      </c>
      <c r="Q15" s="64">
        <v>15880.0690063683</v>
      </c>
      <c r="R15" s="66">
        <v>23205.13</v>
      </c>
      <c r="S15" s="47" t="str">
        <f t="shared" si="0"/>
        <v>1</v>
      </c>
      <c r="T15" s="47" t="str">
        <f t="shared" si="2"/>
        <v>1</v>
      </c>
      <c r="U15" s="47" t="str">
        <f t="shared" si="1"/>
        <v>1</v>
      </c>
    </row>
    <row r="16" spans="1:21">
      <c r="A16" s="47" t="s">
        <v>188</v>
      </c>
      <c r="B16" s="58" t="s">
        <v>89</v>
      </c>
      <c r="C16" s="58" t="s">
        <v>37</v>
      </c>
      <c r="D16" s="102" t="s">
        <v>90</v>
      </c>
      <c r="E16" s="47" t="s">
        <v>179</v>
      </c>
      <c r="F16" s="47" t="s">
        <v>189</v>
      </c>
      <c r="G16" s="47">
        <v>272</v>
      </c>
      <c r="H16" s="59">
        <v>75286</v>
      </c>
      <c r="I16" s="47">
        <v>16</v>
      </c>
      <c r="J16" s="60" t="s">
        <v>220</v>
      </c>
      <c r="K16" s="61">
        <v>253841446.407204</v>
      </c>
      <c r="L16" s="61">
        <v>193388</v>
      </c>
      <c r="M16" s="62">
        <v>1312.60184916957</v>
      </c>
      <c r="N16" s="51">
        <v>1225.79</v>
      </c>
      <c r="O16" s="63">
        <v>328270569.53279603</v>
      </c>
      <c r="P16" s="63">
        <v>20137.085200000001</v>
      </c>
      <c r="Q16" s="64">
        <v>16301.7917574683</v>
      </c>
      <c r="R16" s="53">
        <v>18334.150000000001</v>
      </c>
      <c r="S16" s="47" t="str">
        <f t="shared" si="0"/>
        <v>0</v>
      </c>
      <c r="T16" s="47" t="str">
        <f t="shared" si="2"/>
        <v>1</v>
      </c>
      <c r="U16" s="47" t="str">
        <f t="shared" si="1"/>
        <v>0</v>
      </c>
    </row>
    <row r="17" spans="1:21">
      <c r="A17" s="47" t="s">
        <v>188</v>
      </c>
      <c r="B17" s="58" t="s">
        <v>89</v>
      </c>
      <c r="C17" s="58" t="s">
        <v>38</v>
      </c>
      <c r="D17" s="102" t="s">
        <v>91</v>
      </c>
      <c r="E17" s="47" t="s">
        <v>178</v>
      </c>
      <c r="F17" s="47" t="s">
        <v>190</v>
      </c>
      <c r="G17" s="47">
        <v>37</v>
      </c>
      <c r="H17" s="59">
        <v>41251</v>
      </c>
      <c r="I17" s="47">
        <v>6</v>
      </c>
      <c r="J17" s="60" t="s">
        <v>221</v>
      </c>
      <c r="K17" s="61">
        <v>72452997.475106493</v>
      </c>
      <c r="L17" s="61">
        <v>76209</v>
      </c>
      <c r="M17" s="62">
        <v>950.71444941026004</v>
      </c>
      <c r="N17" s="52">
        <v>1066.72</v>
      </c>
      <c r="O17" s="63">
        <v>26622899.014893401</v>
      </c>
      <c r="P17" s="63">
        <v>2415.5752000000002</v>
      </c>
      <c r="Q17" s="64">
        <v>11021.3497037449</v>
      </c>
      <c r="R17" s="53">
        <v>18140.05</v>
      </c>
      <c r="S17" s="47" t="str">
        <f t="shared" si="0"/>
        <v>1</v>
      </c>
      <c r="T17" s="47" t="str">
        <f t="shared" si="2"/>
        <v>1</v>
      </c>
      <c r="U17" s="47" t="str">
        <f t="shared" si="1"/>
        <v>1</v>
      </c>
    </row>
    <row r="18" spans="1:21">
      <c r="A18" s="47" t="s">
        <v>188</v>
      </c>
      <c r="B18" s="58" t="s">
        <v>89</v>
      </c>
      <c r="C18" s="58" t="s">
        <v>40</v>
      </c>
      <c r="D18" s="102" t="s">
        <v>92</v>
      </c>
      <c r="E18" s="47" t="s">
        <v>178</v>
      </c>
      <c r="F18" s="47" t="s">
        <v>191</v>
      </c>
      <c r="G18" s="47">
        <v>73</v>
      </c>
      <c r="H18" s="59">
        <v>48522</v>
      </c>
      <c r="I18" s="47">
        <v>9</v>
      </c>
      <c r="J18" s="60" t="s">
        <v>287</v>
      </c>
      <c r="K18" s="61">
        <v>90003279.059561297</v>
      </c>
      <c r="L18" s="61">
        <v>109436</v>
      </c>
      <c r="M18" s="62">
        <v>822.42844273878097</v>
      </c>
      <c r="N18" s="51">
        <v>1007.88</v>
      </c>
      <c r="O18" s="63">
        <v>43332135.580438703</v>
      </c>
      <c r="P18" s="63">
        <v>3922.0574999999999</v>
      </c>
      <c r="Q18" s="64">
        <v>11048.317262161199</v>
      </c>
      <c r="R18" s="66">
        <v>17577.09</v>
      </c>
      <c r="S18" s="47" t="str">
        <f t="shared" si="0"/>
        <v>1</v>
      </c>
      <c r="T18" s="47" t="str">
        <f t="shared" si="2"/>
        <v>1</v>
      </c>
      <c r="U18" s="47" t="str">
        <f t="shared" si="1"/>
        <v>1</v>
      </c>
    </row>
    <row r="19" spans="1:21">
      <c r="A19" s="47" t="s">
        <v>188</v>
      </c>
      <c r="B19" s="58" t="s">
        <v>89</v>
      </c>
      <c r="C19" s="58" t="s">
        <v>43</v>
      </c>
      <c r="D19" s="102" t="s">
        <v>93</v>
      </c>
      <c r="E19" s="47" t="s">
        <v>178</v>
      </c>
      <c r="F19" s="47" t="s">
        <v>192</v>
      </c>
      <c r="G19" s="47">
        <v>157</v>
      </c>
      <c r="H19" s="59">
        <v>52869</v>
      </c>
      <c r="I19" s="47">
        <v>13</v>
      </c>
      <c r="J19" s="60" t="s">
        <v>224</v>
      </c>
      <c r="K19" s="61">
        <v>103417800.79210401</v>
      </c>
      <c r="L19" s="61">
        <v>96940</v>
      </c>
      <c r="M19" s="62">
        <v>1066.8227851465199</v>
      </c>
      <c r="N19" s="51">
        <v>1007.83</v>
      </c>
      <c r="O19" s="63">
        <v>85654425.977896199</v>
      </c>
      <c r="P19" s="63">
        <v>5114.6808000000001</v>
      </c>
      <c r="Q19" s="64">
        <v>16746.7784065618</v>
      </c>
      <c r="R19" s="53">
        <v>16038.3</v>
      </c>
      <c r="S19" s="47" t="str">
        <f t="shared" si="0"/>
        <v>0</v>
      </c>
      <c r="T19" s="47" t="str">
        <f t="shared" si="2"/>
        <v>0</v>
      </c>
      <c r="U19" s="47" t="str">
        <f t="shared" si="1"/>
        <v>0</v>
      </c>
    </row>
    <row r="20" spans="1:21">
      <c r="A20" s="47" t="s">
        <v>188</v>
      </c>
      <c r="B20" s="58" t="s">
        <v>89</v>
      </c>
      <c r="C20" s="58" t="s">
        <v>44</v>
      </c>
      <c r="D20" s="102" t="s">
        <v>94</v>
      </c>
      <c r="E20" s="47" t="s">
        <v>178</v>
      </c>
      <c r="F20" s="47" t="s">
        <v>190</v>
      </c>
      <c r="G20" s="47">
        <v>41</v>
      </c>
      <c r="H20" s="59">
        <v>30357</v>
      </c>
      <c r="I20" s="47">
        <v>6</v>
      </c>
      <c r="J20" s="60" t="s">
        <v>221</v>
      </c>
      <c r="K20" s="61">
        <v>63718779.040458702</v>
      </c>
      <c r="L20" s="61">
        <v>76548</v>
      </c>
      <c r="M20" s="62">
        <v>832.40292418428601</v>
      </c>
      <c r="N20" s="52">
        <v>1066.72</v>
      </c>
      <c r="O20" s="63">
        <v>31828535.3795413</v>
      </c>
      <c r="P20" s="63">
        <v>2285.4495000000002</v>
      </c>
      <c r="Q20" s="64">
        <v>13926.5975378328</v>
      </c>
      <c r="R20" s="53">
        <v>18140.05</v>
      </c>
      <c r="S20" s="47" t="str">
        <f t="shared" si="0"/>
        <v>1</v>
      </c>
      <c r="T20" s="47" t="str">
        <f t="shared" si="2"/>
        <v>1</v>
      </c>
      <c r="U20" s="47" t="str">
        <f t="shared" si="1"/>
        <v>1</v>
      </c>
    </row>
    <row r="21" spans="1:21">
      <c r="A21" s="47" t="s">
        <v>188</v>
      </c>
      <c r="B21" s="58" t="s">
        <v>89</v>
      </c>
      <c r="C21" s="58" t="s">
        <v>45</v>
      </c>
      <c r="D21" s="102" t="s">
        <v>95</v>
      </c>
      <c r="E21" s="47" t="s">
        <v>178</v>
      </c>
      <c r="F21" s="47" t="s">
        <v>190</v>
      </c>
      <c r="G21" s="47">
        <v>45</v>
      </c>
      <c r="H21" s="59">
        <v>30863</v>
      </c>
      <c r="I21" s="47">
        <v>6</v>
      </c>
      <c r="J21" s="60" t="s">
        <v>221</v>
      </c>
      <c r="K21" s="61">
        <v>68985804.9490266</v>
      </c>
      <c r="L21" s="61">
        <v>64130</v>
      </c>
      <c r="M21" s="62">
        <v>1075.7181498366799</v>
      </c>
      <c r="N21" s="52">
        <v>1066.72</v>
      </c>
      <c r="O21" s="63">
        <v>29825215.580973499</v>
      </c>
      <c r="P21" s="63">
        <v>2187.73</v>
      </c>
      <c r="Q21" s="64">
        <v>13632.9508581834</v>
      </c>
      <c r="R21" s="53">
        <v>18140.05</v>
      </c>
      <c r="S21" s="47" t="str">
        <f t="shared" si="0"/>
        <v>0</v>
      </c>
      <c r="T21" s="47" t="str">
        <f t="shared" si="2"/>
        <v>1</v>
      </c>
      <c r="U21" s="47" t="str">
        <f t="shared" si="1"/>
        <v>0</v>
      </c>
    </row>
    <row r="22" spans="1:21">
      <c r="A22" s="47" t="s">
        <v>188</v>
      </c>
      <c r="B22" s="58" t="s">
        <v>89</v>
      </c>
      <c r="C22" s="58" t="s">
        <v>46</v>
      </c>
      <c r="D22" s="102" t="s">
        <v>96</v>
      </c>
      <c r="E22" s="47" t="s">
        <v>178</v>
      </c>
      <c r="F22" s="47" t="s">
        <v>190</v>
      </c>
      <c r="G22" s="47">
        <v>38</v>
      </c>
      <c r="H22" s="59">
        <v>31290</v>
      </c>
      <c r="I22" s="47">
        <v>6</v>
      </c>
      <c r="J22" s="60" t="s">
        <v>221</v>
      </c>
      <c r="K22" s="61">
        <v>60028317.835268602</v>
      </c>
      <c r="L22" s="61">
        <v>68784</v>
      </c>
      <c r="M22" s="62">
        <v>872.70757494865995</v>
      </c>
      <c r="N22" s="52">
        <v>1066.72</v>
      </c>
      <c r="O22" s="63">
        <v>22694488.484731399</v>
      </c>
      <c r="P22" s="63">
        <v>1678.7351000000001</v>
      </c>
      <c r="Q22" s="64">
        <v>13518.8026298678</v>
      </c>
      <c r="R22" s="53">
        <v>18140.05</v>
      </c>
      <c r="S22" s="47" t="str">
        <f t="shared" si="0"/>
        <v>1</v>
      </c>
      <c r="T22" s="47" t="str">
        <f t="shared" si="2"/>
        <v>1</v>
      </c>
      <c r="U22" s="47" t="str">
        <f t="shared" si="1"/>
        <v>1</v>
      </c>
    </row>
    <row r="23" spans="1:21">
      <c r="A23" s="47" t="s">
        <v>188</v>
      </c>
      <c r="B23" s="58" t="s">
        <v>89</v>
      </c>
      <c r="C23" s="58" t="s">
        <v>47</v>
      </c>
      <c r="D23" s="102" t="s">
        <v>97</v>
      </c>
      <c r="E23" s="47" t="s">
        <v>178</v>
      </c>
      <c r="F23" s="47" t="s">
        <v>194</v>
      </c>
      <c r="G23" s="47">
        <v>32</v>
      </c>
      <c r="H23" s="59">
        <v>11249</v>
      </c>
      <c r="I23" s="47">
        <v>2</v>
      </c>
      <c r="J23" s="60" t="s">
        <v>225</v>
      </c>
      <c r="K23" s="61">
        <v>41596622.377050303</v>
      </c>
      <c r="L23" s="61">
        <v>30893</v>
      </c>
      <c r="M23" s="62">
        <v>1346.47403544655</v>
      </c>
      <c r="N23" s="65">
        <v>1276.31</v>
      </c>
      <c r="O23" s="63">
        <v>9405747.7429497</v>
      </c>
      <c r="P23" s="63">
        <v>509.77319999999997</v>
      </c>
      <c r="Q23" s="64">
        <v>18450.847833800799</v>
      </c>
      <c r="R23" s="66">
        <v>23205.13</v>
      </c>
      <c r="S23" s="47" t="str">
        <f t="shared" si="0"/>
        <v>0</v>
      </c>
      <c r="T23" s="47" t="str">
        <f t="shared" si="2"/>
        <v>1</v>
      </c>
      <c r="U23" s="47" t="str">
        <f t="shared" si="1"/>
        <v>0</v>
      </c>
    </row>
    <row r="24" spans="1:21">
      <c r="A24" s="47" t="s">
        <v>188</v>
      </c>
      <c r="B24" s="58" t="s">
        <v>123</v>
      </c>
      <c r="C24" s="58" t="s">
        <v>2</v>
      </c>
      <c r="D24" s="102" t="s">
        <v>124</v>
      </c>
      <c r="E24" s="47" t="s">
        <v>179</v>
      </c>
      <c r="F24" s="47" t="s">
        <v>189</v>
      </c>
      <c r="G24" s="47">
        <v>548</v>
      </c>
      <c r="H24" s="59">
        <v>91973</v>
      </c>
      <c r="I24" s="47">
        <v>17</v>
      </c>
      <c r="J24" s="60" t="s">
        <v>226</v>
      </c>
      <c r="K24" s="61">
        <v>432733819.81535703</v>
      </c>
      <c r="L24" s="61">
        <v>315140</v>
      </c>
      <c r="M24" s="62">
        <v>1373.14787020168</v>
      </c>
      <c r="N24" s="51">
        <v>1288.23</v>
      </c>
      <c r="O24" s="63">
        <v>645790485.53464305</v>
      </c>
      <c r="P24" s="63">
        <v>49624.797599999998</v>
      </c>
      <c r="Q24" s="64">
        <v>13013.463364425799</v>
      </c>
      <c r="R24" s="53">
        <v>18505.77</v>
      </c>
      <c r="S24" s="47" t="str">
        <f t="shared" si="0"/>
        <v>0</v>
      </c>
      <c r="T24" s="47" t="str">
        <f t="shared" si="2"/>
        <v>1</v>
      </c>
      <c r="U24" s="47" t="str">
        <f t="shared" si="1"/>
        <v>0</v>
      </c>
    </row>
    <row r="25" spans="1:21">
      <c r="A25" s="47" t="s">
        <v>188</v>
      </c>
      <c r="B25" s="58" t="s">
        <v>123</v>
      </c>
      <c r="C25" s="58" t="s">
        <v>27</v>
      </c>
      <c r="D25" s="101" t="s">
        <v>125</v>
      </c>
      <c r="E25" s="47" t="s">
        <v>178</v>
      </c>
      <c r="F25" s="47" t="s">
        <v>190</v>
      </c>
      <c r="G25" s="47">
        <v>30</v>
      </c>
      <c r="H25" s="59">
        <v>21702</v>
      </c>
      <c r="I25" s="47">
        <v>5</v>
      </c>
      <c r="J25" s="60" t="s">
        <v>222</v>
      </c>
      <c r="K25" s="61">
        <v>49204933.015420496</v>
      </c>
      <c r="L25" s="61">
        <v>60166</v>
      </c>
      <c r="M25" s="62">
        <v>817.81958274474698</v>
      </c>
      <c r="N25" s="51">
        <v>1039.45</v>
      </c>
      <c r="O25" s="63">
        <v>24888465.544579498</v>
      </c>
      <c r="P25" s="63">
        <v>2384.8526999999999</v>
      </c>
      <c r="Q25" s="64">
        <v>10436.059864233801</v>
      </c>
      <c r="R25" s="53">
        <v>20440.75</v>
      </c>
      <c r="S25" s="47" t="str">
        <f t="shared" si="0"/>
        <v>1</v>
      </c>
      <c r="T25" s="47" t="str">
        <f t="shared" si="2"/>
        <v>1</v>
      </c>
      <c r="U25" s="47" t="str">
        <f t="shared" si="1"/>
        <v>1</v>
      </c>
    </row>
    <row r="26" spans="1:21">
      <c r="A26" s="47" t="s">
        <v>188</v>
      </c>
      <c r="B26" s="58" t="s">
        <v>123</v>
      </c>
      <c r="C26" s="58" t="s">
        <v>28</v>
      </c>
      <c r="D26" s="101" t="s">
        <v>126</v>
      </c>
      <c r="E26" s="47" t="s">
        <v>178</v>
      </c>
      <c r="F26" s="47" t="s">
        <v>191</v>
      </c>
      <c r="G26" s="47">
        <v>59</v>
      </c>
      <c r="H26" s="59">
        <v>47311</v>
      </c>
      <c r="I26" s="47">
        <v>9</v>
      </c>
      <c r="J26" s="60" t="s">
        <v>287</v>
      </c>
      <c r="K26" s="61">
        <v>82258628.921939597</v>
      </c>
      <c r="L26" s="61">
        <v>107648</v>
      </c>
      <c r="M26" s="62">
        <v>764.14451659055101</v>
      </c>
      <c r="N26" s="52">
        <v>1007.88</v>
      </c>
      <c r="O26" s="63">
        <v>47168973.498060398</v>
      </c>
      <c r="P26" s="63">
        <v>3879.444</v>
      </c>
      <c r="Q26" s="64">
        <v>12158.6942608426</v>
      </c>
      <c r="R26" s="53">
        <v>17577.09</v>
      </c>
      <c r="S26" s="47" t="str">
        <f t="shared" si="0"/>
        <v>1</v>
      </c>
      <c r="T26" s="47" t="str">
        <f t="shared" si="2"/>
        <v>1</v>
      </c>
      <c r="U26" s="47" t="str">
        <f t="shared" si="1"/>
        <v>1</v>
      </c>
    </row>
    <row r="27" spans="1:21">
      <c r="A27" s="47" t="s">
        <v>188</v>
      </c>
      <c r="B27" s="58" t="s">
        <v>123</v>
      </c>
      <c r="C27" s="58" t="s">
        <v>29</v>
      </c>
      <c r="D27" s="101" t="s">
        <v>127</v>
      </c>
      <c r="E27" s="47" t="s">
        <v>178</v>
      </c>
      <c r="F27" s="47" t="s">
        <v>190</v>
      </c>
      <c r="G27" s="47">
        <v>34</v>
      </c>
      <c r="H27" s="59">
        <v>34991</v>
      </c>
      <c r="I27" s="47">
        <v>6</v>
      </c>
      <c r="J27" s="60" t="s">
        <v>221</v>
      </c>
      <c r="K27" s="61">
        <v>64696277.977782197</v>
      </c>
      <c r="L27" s="61">
        <v>72581</v>
      </c>
      <c r="M27" s="62">
        <v>891.36658323503696</v>
      </c>
      <c r="N27" s="52">
        <v>1066.72</v>
      </c>
      <c r="O27" s="63">
        <v>38743660.362217799</v>
      </c>
      <c r="P27" s="63">
        <v>3120.65</v>
      </c>
      <c r="Q27" s="64">
        <v>12415.253348570899</v>
      </c>
      <c r="R27" s="53">
        <v>18140.05</v>
      </c>
      <c r="S27" s="47" t="str">
        <f t="shared" si="0"/>
        <v>1</v>
      </c>
      <c r="T27" s="47" t="str">
        <f t="shared" si="2"/>
        <v>1</v>
      </c>
      <c r="U27" s="47" t="str">
        <f t="shared" si="1"/>
        <v>1</v>
      </c>
    </row>
    <row r="28" spans="1:21">
      <c r="A28" s="47" t="s">
        <v>188</v>
      </c>
      <c r="B28" s="58" t="s">
        <v>123</v>
      </c>
      <c r="C28" s="58" t="s">
        <v>30</v>
      </c>
      <c r="D28" s="101" t="s">
        <v>128</v>
      </c>
      <c r="E28" s="47" t="s">
        <v>178</v>
      </c>
      <c r="F28" s="47" t="s">
        <v>194</v>
      </c>
      <c r="G28" s="47">
        <v>20</v>
      </c>
      <c r="H28" s="59">
        <v>8712</v>
      </c>
      <c r="I28" s="47">
        <v>2</v>
      </c>
      <c r="J28" s="60" t="s">
        <v>225</v>
      </c>
      <c r="K28" s="61">
        <v>41724113.911649399</v>
      </c>
      <c r="L28" s="61">
        <v>31128</v>
      </c>
      <c r="M28" s="62">
        <v>1340.40458467134</v>
      </c>
      <c r="N28" s="65">
        <v>1276.31</v>
      </c>
      <c r="O28" s="63">
        <v>11841434.948350601</v>
      </c>
      <c r="P28" s="63">
        <v>614.35</v>
      </c>
      <c r="Q28" s="64">
        <v>19274.7374433964</v>
      </c>
      <c r="R28" s="66">
        <v>23205.13</v>
      </c>
      <c r="S28" s="47" t="str">
        <f t="shared" si="0"/>
        <v>0</v>
      </c>
      <c r="T28" s="47" t="str">
        <f t="shared" si="2"/>
        <v>1</v>
      </c>
      <c r="U28" s="47" t="str">
        <f t="shared" si="1"/>
        <v>0</v>
      </c>
    </row>
    <row r="29" spans="1:21">
      <c r="A29" s="47" t="s">
        <v>188</v>
      </c>
      <c r="B29" s="58" t="s">
        <v>123</v>
      </c>
      <c r="C29" s="58" t="s">
        <v>31</v>
      </c>
      <c r="D29" s="101" t="s">
        <v>129</v>
      </c>
      <c r="E29" s="47" t="s">
        <v>178</v>
      </c>
      <c r="F29" s="47" t="s">
        <v>190</v>
      </c>
      <c r="G29" s="47">
        <v>30</v>
      </c>
      <c r="H29" s="59">
        <v>17905</v>
      </c>
      <c r="I29" s="47">
        <v>5</v>
      </c>
      <c r="J29" s="60" t="s">
        <v>222</v>
      </c>
      <c r="K29" s="61">
        <v>48530173.826860003</v>
      </c>
      <c r="L29" s="61">
        <v>61428</v>
      </c>
      <c r="M29" s="62">
        <v>790.03343470176401</v>
      </c>
      <c r="N29" s="51">
        <v>1039.45</v>
      </c>
      <c r="O29" s="63">
        <v>16932890.733139999</v>
      </c>
      <c r="P29" s="63">
        <v>1738.3780999999999</v>
      </c>
      <c r="Q29" s="64">
        <v>9740.6258932622404</v>
      </c>
      <c r="R29" s="53">
        <v>20440.75</v>
      </c>
      <c r="S29" s="47" t="str">
        <f t="shared" si="0"/>
        <v>1</v>
      </c>
      <c r="T29" s="47" t="str">
        <f t="shared" si="2"/>
        <v>1</v>
      </c>
      <c r="U29" s="47" t="str">
        <f t="shared" si="1"/>
        <v>1</v>
      </c>
    </row>
    <row r="30" spans="1:21">
      <c r="A30" s="47" t="s">
        <v>188</v>
      </c>
      <c r="B30" s="58" t="s">
        <v>123</v>
      </c>
      <c r="C30" s="58" t="s">
        <v>32</v>
      </c>
      <c r="D30" s="101" t="s">
        <v>130</v>
      </c>
      <c r="E30" s="47" t="s">
        <v>178</v>
      </c>
      <c r="F30" s="47" t="s">
        <v>190</v>
      </c>
      <c r="G30" s="47">
        <v>35</v>
      </c>
      <c r="H30" s="59">
        <v>20551</v>
      </c>
      <c r="I30" s="47">
        <v>5</v>
      </c>
      <c r="J30" s="60" t="s">
        <v>222</v>
      </c>
      <c r="K30" s="61">
        <v>55981412.592096098</v>
      </c>
      <c r="L30" s="61">
        <v>57310</v>
      </c>
      <c r="M30" s="62">
        <v>976.81752908909596</v>
      </c>
      <c r="N30" s="51">
        <v>1039.45</v>
      </c>
      <c r="O30" s="63">
        <v>24468127.5279039</v>
      </c>
      <c r="P30" s="63">
        <v>1428.1478</v>
      </c>
      <c r="Q30" s="64">
        <v>17132.769821095499</v>
      </c>
      <c r="R30" s="53">
        <v>20440.75</v>
      </c>
      <c r="S30" s="47" t="str">
        <f t="shared" si="0"/>
        <v>1</v>
      </c>
      <c r="T30" s="47" t="str">
        <f t="shared" si="2"/>
        <v>1</v>
      </c>
      <c r="U30" s="47" t="str">
        <f t="shared" si="1"/>
        <v>1</v>
      </c>
    </row>
    <row r="31" spans="1:21">
      <c r="A31" s="47" t="s">
        <v>188</v>
      </c>
      <c r="B31" s="58" t="s">
        <v>123</v>
      </c>
      <c r="C31" s="58" t="s">
        <v>33</v>
      </c>
      <c r="D31" s="101" t="s">
        <v>131</v>
      </c>
      <c r="E31" s="47" t="s">
        <v>178</v>
      </c>
      <c r="F31" s="47" t="s">
        <v>192</v>
      </c>
      <c r="G31" s="47">
        <v>120</v>
      </c>
      <c r="H31" s="59">
        <v>84991</v>
      </c>
      <c r="I31" s="47">
        <v>13</v>
      </c>
      <c r="J31" s="60" t="s">
        <v>224</v>
      </c>
      <c r="K31" s="61">
        <v>147968615.61090001</v>
      </c>
      <c r="L31" s="61">
        <v>176537</v>
      </c>
      <c r="M31" s="62">
        <v>838.173389209628</v>
      </c>
      <c r="N31" s="51">
        <v>1007.83</v>
      </c>
      <c r="O31" s="63">
        <v>112626906.5591</v>
      </c>
      <c r="P31" s="63">
        <v>9353.7212999999992</v>
      </c>
      <c r="Q31" s="64">
        <v>12040.866190774799</v>
      </c>
      <c r="R31" s="53">
        <v>16038.3</v>
      </c>
      <c r="S31" s="47" t="str">
        <f t="shared" si="0"/>
        <v>1</v>
      </c>
      <c r="T31" s="47" t="str">
        <f t="shared" si="2"/>
        <v>1</v>
      </c>
      <c r="U31" s="47" t="str">
        <f t="shared" si="1"/>
        <v>1</v>
      </c>
    </row>
    <row r="32" spans="1:21">
      <c r="A32" s="47" t="s">
        <v>188</v>
      </c>
      <c r="B32" s="58" t="s">
        <v>123</v>
      </c>
      <c r="C32" s="58" t="s">
        <v>34</v>
      </c>
      <c r="D32" s="101" t="s">
        <v>132</v>
      </c>
      <c r="E32" s="47" t="s">
        <v>178</v>
      </c>
      <c r="F32" s="47" t="s">
        <v>190</v>
      </c>
      <c r="G32" s="47">
        <v>32</v>
      </c>
      <c r="H32" s="59">
        <v>26550</v>
      </c>
      <c r="I32" s="47">
        <v>5</v>
      </c>
      <c r="J32" s="60" t="s">
        <v>222</v>
      </c>
      <c r="K32" s="61">
        <v>48609629.061912902</v>
      </c>
      <c r="L32" s="61">
        <v>64324</v>
      </c>
      <c r="M32" s="62">
        <v>755.69972423843205</v>
      </c>
      <c r="N32" s="51">
        <v>1039.45</v>
      </c>
      <c r="O32" s="63">
        <v>27830738.058087099</v>
      </c>
      <c r="P32" s="63">
        <v>1857.7973</v>
      </c>
      <c r="Q32" s="64">
        <v>14980.503017249001</v>
      </c>
      <c r="R32" s="53">
        <v>20440.75</v>
      </c>
      <c r="S32" s="47" t="str">
        <f t="shared" si="0"/>
        <v>1</v>
      </c>
      <c r="T32" s="47" t="str">
        <f t="shared" si="2"/>
        <v>1</v>
      </c>
      <c r="U32" s="47" t="str">
        <f t="shared" si="1"/>
        <v>1</v>
      </c>
    </row>
    <row r="33" spans="1:21">
      <c r="A33" s="47" t="s">
        <v>188</v>
      </c>
      <c r="B33" s="58" t="s">
        <v>123</v>
      </c>
      <c r="C33" s="58" t="s">
        <v>35</v>
      </c>
      <c r="D33" s="101" t="s">
        <v>133</v>
      </c>
      <c r="E33" s="47" t="s">
        <v>178</v>
      </c>
      <c r="F33" s="47" t="s">
        <v>190</v>
      </c>
      <c r="G33" s="47">
        <v>40</v>
      </c>
      <c r="H33" s="59">
        <v>20198</v>
      </c>
      <c r="I33" s="47">
        <v>5</v>
      </c>
      <c r="J33" s="60" t="s">
        <v>222</v>
      </c>
      <c r="K33" s="61">
        <v>46855920.094270296</v>
      </c>
      <c r="L33" s="61">
        <v>52298</v>
      </c>
      <c r="M33" s="62">
        <v>895.940955567522</v>
      </c>
      <c r="N33" s="51">
        <v>1039.45</v>
      </c>
      <c r="O33" s="63">
        <v>30182525.8557298</v>
      </c>
      <c r="P33" s="63">
        <v>2626.7822000000001</v>
      </c>
      <c r="Q33" s="64">
        <v>11490.3039375437</v>
      </c>
      <c r="R33" s="53">
        <v>20440.75</v>
      </c>
      <c r="S33" s="47" t="str">
        <f t="shared" si="0"/>
        <v>1</v>
      </c>
      <c r="T33" s="47" t="str">
        <f t="shared" si="2"/>
        <v>1</v>
      </c>
      <c r="U33" s="47" t="str">
        <f t="shared" si="1"/>
        <v>1</v>
      </c>
    </row>
    <row r="34" spans="1:21">
      <c r="A34" s="47" t="s">
        <v>188</v>
      </c>
      <c r="B34" s="58" t="s">
        <v>123</v>
      </c>
      <c r="C34" s="58" t="s">
        <v>36</v>
      </c>
      <c r="D34" s="101" t="s">
        <v>134</v>
      </c>
      <c r="E34" s="47" t="s">
        <v>178</v>
      </c>
      <c r="F34" s="47" t="s">
        <v>190</v>
      </c>
      <c r="G34" s="47">
        <v>40</v>
      </c>
      <c r="H34" s="59">
        <v>31626</v>
      </c>
      <c r="I34" s="47">
        <v>6</v>
      </c>
      <c r="J34" s="60" t="s">
        <v>221</v>
      </c>
      <c r="K34" s="61">
        <v>68736418.444764301</v>
      </c>
      <c r="L34" s="61">
        <v>93044</v>
      </c>
      <c r="M34" s="62">
        <v>738.75175663948596</v>
      </c>
      <c r="N34" s="52">
        <v>1066.72</v>
      </c>
      <c r="O34" s="63">
        <v>30334576.345235702</v>
      </c>
      <c r="P34" s="63">
        <v>2948.0104999999999</v>
      </c>
      <c r="Q34" s="64">
        <v>10289.846778102001</v>
      </c>
      <c r="R34" s="53">
        <v>18140.05</v>
      </c>
      <c r="S34" s="47" t="str">
        <f t="shared" si="0"/>
        <v>1</v>
      </c>
      <c r="T34" s="47" t="str">
        <f t="shared" si="2"/>
        <v>1</v>
      </c>
      <c r="U34" s="47" t="str">
        <f t="shared" si="1"/>
        <v>1</v>
      </c>
    </row>
    <row r="35" spans="1:21">
      <c r="A35" s="47" t="s">
        <v>188</v>
      </c>
      <c r="B35" s="58" t="s">
        <v>123</v>
      </c>
      <c r="C35" s="58" t="s">
        <v>73</v>
      </c>
      <c r="D35" s="101" t="s">
        <v>295</v>
      </c>
      <c r="E35" s="47" t="s">
        <v>178</v>
      </c>
      <c r="F35" s="47" t="s">
        <v>192</v>
      </c>
      <c r="G35" s="47">
        <v>60</v>
      </c>
      <c r="H35" s="59">
        <v>41696</v>
      </c>
      <c r="I35" s="47">
        <v>12</v>
      </c>
      <c r="J35" s="60" t="s">
        <v>227</v>
      </c>
      <c r="K35" s="61">
        <v>107386798.758876</v>
      </c>
      <c r="L35" s="61">
        <v>118098</v>
      </c>
      <c r="M35" s="62">
        <v>909.30243322389799</v>
      </c>
      <c r="N35" s="65">
        <v>1085.0999999999999</v>
      </c>
      <c r="O35" s="63">
        <v>48761667.7111241</v>
      </c>
      <c r="P35" s="63">
        <v>3885.5988000000002</v>
      </c>
      <c r="Q35" s="64">
        <v>12549.331575643901</v>
      </c>
      <c r="R35" s="66">
        <v>19566.97</v>
      </c>
      <c r="S35" s="47" t="str">
        <f t="shared" si="0"/>
        <v>1</v>
      </c>
      <c r="T35" s="47" t="str">
        <f t="shared" si="2"/>
        <v>1</v>
      </c>
      <c r="U35" s="47" t="str">
        <f t="shared" si="1"/>
        <v>1</v>
      </c>
    </row>
    <row r="36" spans="1:21" ht="26.4" customHeight="1">
      <c r="A36" s="47" t="s">
        <v>188</v>
      </c>
      <c r="B36" s="58" t="s">
        <v>123</v>
      </c>
      <c r="C36" s="58" t="s">
        <v>77</v>
      </c>
      <c r="D36" s="101" t="s">
        <v>135</v>
      </c>
      <c r="E36" s="47" t="s">
        <v>178</v>
      </c>
      <c r="F36" s="47" t="s">
        <v>190</v>
      </c>
      <c r="G36" s="47">
        <v>32</v>
      </c>
      <c r="H36" s="59">
        <v>30645</v>
      </c>
      <c r="I36" s="47">
        <v>6</v>
      </c>
      <c r="J36" s="60" t="s">
        <v>221</v>
      </c>
      <c r="K36" s="61">
        <v>61664739.028237902</v>
      </c>
      <c r="L36" s="61">
        <v>63849</v>
      </c>
      <c r="M36" s="62">
        <v>965.79020858960905</v>
      </c>
      <c r="N36" s="52">
        <v>1066.72</v>
      </c>
      <c r="O36" s="63">
        <v>22353931.541762099</v>
      </c>
      <c r="P36" s="63">
        <v>1589.22</v>
      </c>
      <c r="Q36" s="64">
        <v>14065.976731831999</v>
      </c>
      <c r="R36" s="53">
        <v>18140.05</v>
      </c>
      <c r="S36" s="47" t="str">
        <f t="shared" ref="S36:S67" si="3">IF(AND(M36&lt;=N36),"1","0")</f>
        <v>1</v>
      </c>
      <c r="T36" s="47" t="str">
        <f t="shared" si="2"/>
        <v>1</v>
      </c>
      <c r="U36" s="47" t="str">
        <f t="shared" ref="U36:U67" si="4">IF(AND(M36&lt;=N36,Q36&lt;=R36),"1","0")</f>
        <v>1</v>
      </c>
    </row>
    <row r="37" spans="1:21">
      <c r="A37" s="47" t="s">
        <v>188</v>
      </c>
      <c r="B37" s="58" t="s">
        <v>123</v>
      </c>
      <c r="C37" s="58" t="s">
        <v>86</v>
      </c>
      <c r="D37" s="101" t="s">
        <v>136</v>
      </c>
      <c r="E37" s="47" t="s">
        <v>178</v>
      </c>
      <c r="F37" s="47" t="s">
        <v>190</v>
      </c>
      <c r="G37" s="47">
        <v>30</v>
      </c>
      <c r="H37" s="59">
        <v>19546</v>
      </c>
      <c r="I37" s="47">
        <v>5</v>
      </c>
      <c r="J37" s="60" t="s">
        <v>222</v>
      </c>
      <c r="K37" s="61">
        <v>51331495.720449097</v>
      </c>
      <c r="L37" s="61">
        <v>59442</v>
      </c>
      <c r="M37" s="62">
        <v>863.55599946921598</v>
      </c>
      <c r="N37" s="51">
        <v>1039.45</v>
      </c>
      <c r="O37" s="63">
        <v>21749101.099550899</v>
      </c>
      <c r="P37" s="63">
        <v>1657.0921000000001</v>
      </c>
      <c r="Q37" s="64">
        <v>13124.859565470701</v>
      </c>
      <c r="R37" s="53">
        <v>20440.75</v>
      </c>
      <c r="S37" s="47" t="str">
        <f t="shared" si="3"/>
        <v>1</v>
      </c>
      <c r="T37" s="47" t="str">
        <f t="shared" si="2"/>
        <v>1</v>
      </c>
      <c r="U37" s="47" t="str">
        <f t="shared" si="4"/>
        <v>1</v>
      </c>
    </row>
    <row r="38" spans="1:21">
      <c r="A38" s="47" t="s">
        <v>188</v>
      </c>
      <c r="B38" s="58" t="s">
        <v>145</v>
      </c>
      <c r="C38" s="58" t="s">
        <v>4</v>
      </c>
      <c r="D38" s="101" t="s">
        <v>146</v>
      </c>
      <c r="E38" s="47" t="s">
        <v>177</v>
      </c>
      <c r="F38" s="47" t="s">
        <v>195</v>
      </c>
      <c r="G38" s="47">
        <v>907</v>
      </c>
      <c r="H38" s="59">
        <v>143786</v>
      </c>
      <c r="I38" s="47">
        <v>19</v>
      </c>
      <c r="J38" s="60" t="s">
        <v>228</v>
      </c>
      <c r="K38" s="61">
        <v>814348919.939641</v>
      </c>
      <c r="L38" s="61">
        <v>669585</v>
      </c>
      <c r="M38" s="62">
        <v>1216.19946674379</v>
      </c>
      <c r="N38" s="51">
        <v>1526.41</v>
      </c>
      <c r="O38" s="63">
        <v>1388664129.3203599</v>
      </c>
      <c r="P38" s="63">
        <v>93073.7163</v>
      </c>
      <c r="Q38" s="64">
        <v>14920.046007879901</v>
      </c>
      <c r="R38" s="53">
        <v>16800.02</v>
      </c>
      <c r="S38" s="47" t="str">
        <f t="shared" si="3"/>
        <v>1</v>
      </c>
      <c r="T38" s="47" t="str">
        <f t="shared" si="2"/>
        <v>1</v>
      </c>
      <c r="U38" s="47" t="str">
        <f t="shared" si="4"/>
        <v>1</v>
      </c>
    </row>
    <row r="39" spans="1:21">
      <c r="A39" s="47" t="s">
        <v>188</v>
      </c>
      <c r="B39" s="58" t="s">
        <v>145</v>
      </c>
      <c r="C39" s="58" t="s">
        <v>48</v>
      </c>
      <c r="D39" s="101" t="s">
        <v>147</v>
      </c>
      <c r="E39" s="47" t="s">
        <v>178</v>
      </c>
      <c r="F39" s="47" t="s">
        <v>190</v>
      </c>
      <c r="G39" s="47">
        <v>60</v>
      </c>
      <c r="H39" s="59">
        <v>35641</v>
      </c>
      <c r="I39" s="47">
        <v>6</v>
      </c>
      <c r="J39" s="60" t="s">
        <v>221</v>
      </c>
      <c r="K39" s="61">
        <v>73578424.900866494</v>
      </c>
      <c r="L39" s="61">
        <v>70220</v>
      </c>
      <c r="M39" s="62">
        <v>1047.8271845751401</v>
      </c>
      <c r="N39" s="52">
        <v>1066.72</v>
      </c>
      <c r="O39" s="63">
        <v>26323692.329133499</v>
      </c>
      <c r="P39" s="63">
        <v>1832.8729000000001</v>
      </c>
      <c r="Q39" s="64">
        <v>14361.984581218599</v>
      </c>
      <c r="R39" s="53">
        <v>18140.05</v>
      </c>
      <c r="S39" s="47" t="str">
        <f t="shared" si="3"/>
        <v>1</v>
      </c>
      <c r="T39" s="47" t="str">
        <f t="shared" si="2"/>
        <v>1</v>
      </c>
      <c r="U39" s="47" t="str">
        <f t="shared" si="4"/>
        <v>1</v>
      </c>
    </row>
    <row r="40" spans="1:21">
      <c r="A40" s="47" t="s">
        <v>188</v>
      </c>
      <c r="B40" s="58" t="s">
        <v>145</v>
      </c>
      <c r="C40" s="58" t="s">
        <v>49</v>
      </c>
      <c r="D40" s="101" t="s">
        <v>148</v>
      </c>
      <c r="E40" s="47" t="s">
        <v>178</v>
      </c>
      <c r="F40" s="47" t="s">
        <v>190</v>
      </c>
      <c r="G40" s="47">
        <v>39</v>
      </c>
      <c r="H40" s="59">
        <v>23666</v>
      </c>
      <c r="I40" s="47">
        <v>5</v>
      </c>
      <c r="J40" s="60" t="s">
        <v>222</v>
      </c>
      <c r="K40" s="61">
        <v>56721159.030147903</v>
      </c>
      <c r="L40" s="61">
        <v>58881</v>
      </c>
      <c r="M40" s="62">
        <v>963.31854129766702</v>
      </c>
      <c r="N40" s="51">
        <v>1039.45</v>
      </c>
      <c r="O40" s="63">
        <v>15819628.149852101</v>
      </c>
      <c r="P40" s="63">
        <v>1359.5003999999999</v>
      </c>
      <c r="Q40" s="64">
        <v>11636.3541708793</v>
      </c>
      <c r="R40" s="53">
        <v>20440.75</v>
      </c>
      <c r="S40" s="47" t="str">
        <f t="shared" si="3"/>
        <v>1</v>
      </c>
      <c r="T40" s="47" t="str">
        <f t="shared" si="2"/>
        <v>1</v>
      </c>
      <c r="U40" s="47" t="str">
        <f t="shared" si="4"/>
        <v>1</v>
      </c>
    </row>
    <row r="41" spans="1:21">
      <c r="A41" s="47" t="s">
        <v>188</v>
      </c>
      <c r="B41" s="58" t="s">
        <v>145</v>
      </c>
      <c r="C41" s="58" t="s">
        <v>50</v>
      </c>
      <c r="D41" s="101" t="s">
        <v>149</v>
      </c>
      <c r="E41" s="47" t="s">
        <v>178</v>
      </c>
      <c r="F41" s="47" t="s">
        <v>191</v>
      </c>
      <c r="G41" s="47">
        <v>90</v>
      </c>
      <c r="H41" s="59">
        <v>53904</v>
      </c>
      <c r="I41" s="47">
        <v>10</v>
      </c>
      <c r="J41" s="60" t="s">
        <v>223</v>
      </c>
      <c r="K41" s="61">
        <v>112073327.89874101</v>
      </c>
      <c r="L41" s="61">
        <v>118472</v>
      </c>
      <c r="M41" s="62">
        <v>945.99000522267499</v>
      </c>
      <c r="N41" s="51">
        <v>1025.42</v>
      </c>
      <c r="O41" s="63">
        <v>84130484.2012593</v>
      </c>
      <c r="P41" s="63">
        <v>6226.1518999999998</v>
      </c>
      <c r="Q41" s="64">
        <v>13512.436823338599</v>
      </c>
      <c r="R41" s="53">
        <v>19655.14</v>
      </c>
      <c r="S41" s="47" t="str">
        <f t="shared" si="3"/>
        <v>1</v>
      </c>
      <c r="T41" s="47" t="str">
        <f t="shared" si="2"/>
        <v>1</v>
      </c>
      <c r="U41" s="47" t="str">
        <f t="shared" si="4"/>
        <v>1</v>
      </c>
    </row>
    <row r="42" spans="1:21">
      <c r="A42" s="47" t="s">
        <v>188</v>
      </c>
      <c r="B42" s="58" t="s">
        <v>145</v>
      </c>
      <c r="C42" s="58" t="s">
        <v>51</v>
      </c>
      <c r="D42" s="101" t="s">
        <v>150</v>
      </c>
      <c r="E42" s="47" t="s">
        <v>178</v>
      </c>
      <c r="F42" s="47" t="s">
        <v>192</v>
      </c>
      <c r="G42" s="47">
        <v>120</v>
      </c>
      <c r="H42" s="59">
        <v>37937</v>
      </c>
      <c r="I42" s="47">
        <v>13</v>
      </c>
      <c r="J42" s="60" t="s">
        <v>224</v>
      </c>
      <c r="K42" s="61">
        <v>90578270.233939901</v>
      </c>
      <c r="L42" s="61">
        <v>108239</v>
      </c>
      <c r="M42" s="62">
        <v>836.83580071822496</v>
      </c>
      <c r="N42" s="51">
        <v>1007.83</v>
      </c>
      <c r="O42" s="63">
        <v>90211288.346060097</v>
      </c>
      <c r="P42" s="63">
        <v>7519.0502999999999</v>
      </c>
      <c r="Q42" s="64">
        <v>11997.6971488088</v>
      </c>
      <c r="R42" s="53">
        <v>16038.3</v>
      </c>
      <c r="S42" s="47" t="str">
        <f t="shared" si="3"/>
        <v>1</v>
      </c>
      <c r="T42" s="47" t="str">
        <f t="shared" si="2"/>
        <v>1</v>
      </c>
      <c r="U42" s="47" t="str">
        <f t="shared" si="4"/>
        <v>1</v>
      </c>
    </row>
    <row r="43" spans="1:21">
      <c r="A43" s="47" t="s">
        <v>188</v>
      </c>
      <c r="B43" s="58" t="s">
        <v>145</v>
      </c>
      <c r="C43" s="58" t="s">
        <v>52</v>
      </c>
      <c r="D43" s="101" t="s">
        <v>151</v>
      </c>
      <c r="E43" s="47" t="s">
        <v>178</v>
      </c>
      <c r="F43" s="47" t="s">
        <v>190</v>
      </c>
      <c r="G43" s="47">
        <v>36</v>
      </c>
      <c r="H43" s="59">
        <v>37338</v>
      </c>
      <c r="I43" s="47">
        <v>6</v>
      </c>
      <c r="J43" s="60" t="s">
        <v>221</v>
      </c>
      <c r="K43" s="61">
        <v>74300143.409311593</v>
      </c>
      <c r="L43" s="61">
        <v>77158</v>
      </c>
      <c r="M43" s="62">
        <v>962.96098148359897</v>
      </c>
      <c r="N43" s="52">
        <v>1066.72</v>
      </c>
      <c r="O43" s="63">
        <v>27581460.4306884</v>
      </c>
      <c r="P43" s="63">
        <v>1820.2511</v>
      </c>
      <c r="Q43" s="64">
        <v>15152.5580348164</v>
      </c>
      <c r="R43" s="53">
        <v>18140.05</v>
      </c>
      <c r="S43" s="47" t="str">
        <f t="shared" si="3"/>
        <v>1</v>
      </c>
      <c r="T43" s="47" t="str">
        <f t="shared" si="2"/>
        <v>1</v>
      </c>
      <c r="U43" s="47" t="str">
        <f t="shared" si="4"/>
        <v>1</v>
      </c>
    </row>
    <row r="44" spans="1:21">
      <c r="A44" s="47" t="s">
        <v>188</v>
      </c>
      <c r="B44" s="58" t="s">
        <v>145</v>
      </c>
      <c r="C44" s="58" t="s">
        <v>53</v>
      </c>
      <c r="D44" s="101" t="s">
        <v>305</v>
      </c>
      <c r="E44" s="47" t="s">
        <v>178</v>
      </c>
      <c r="F44" s="47" t="s">
        <v>194</v>
      </c>
      <c r="G44" s="47">
        <v>15</v>
      </c>
      <c r="H44" s="59">
        <v>10746</v>
      </c>
      <c r="I44" s="47">
        <v>2</v>
      </c>
      <c r="J44" s="60" t="s">
        <v>225</v>
      </c>
      <c r="K44" s="61">
        <v>30884536.876561601</v>
      </c>
      <c r="L44" s="61">
        <v>30835</v>
      </c>
      <c r="M44" s="62">
        <v>1001.60651456337</v>
      </c>
      <c r="N44" s="65">
        <v>1276.31</v>
      </c>
      <c r="O44" s="63">
        <v>15233002.463438399</v>
      </c>
      <c r="P44" s="63">
        <v>719.25699999999995</v>
      </c>
      <c r="Q44" s="64">
        <v>21178.803214203501</v>
      </c>
      <c r="R44" s="66">
        <v>23205.13</v>
      </c>
      <c r="S44" s="47" t="str">
        <f t="shared" si="3"/>
        <v>1</v>
      </c>
      <c r="T44" s="47" t="str">
        <f t="shared" si="2"/>
        <v>1</v>
      </c>
      <c r="U44" s="47" t="str">
        <f t="shared" si="4"/>
        <v>1</v>
      </c>
    </row>
    <row r="45" spans="1:21">
      <c r="A45" s="47" t="s">
        <v>188</v>
      </c>
      <c r="B45" s="58" t="s">
        <v>145</v>
      </c>
      <c r="C45" s="58" t="s">
        <v>54</v>
      </c>
      <c r="D45" s="101" t="s">
        <v>152</v>
      </c>
      <c r="E45" s="47" t="s">
        <v>179</v>
      </c>
      <c r="F45" s="47" t="s">
        <v>196</v>
      </c>
      <c r="G45" s="47">
        <v>264</v>
      </c>
      <c r="H45" s="59">
        <v>91702</v>
      </c>
      <c r="I45" s="47">
        <v>15</v>
      </c>
      <c r="J45" s="60" t="s">
        <v>229</v>
      </c>
      <c r="K45" s="61">
        <v>235424731.51271299</v>
      </c>
      <c r="L45" s="61">
        <v>226401</v>
      </c>
      <c r="M45" s="62">
        <v>1039.85729529778</v>
      </c>
      <c r="N45" s="51">
        <v>1068.08</v>
      </c>
      <c r="O45" s="63">
        <v>263213925.95728701</v>
      </c>
      <c r="P45" s="63">
        <v>21259.329399999999</v>
      </c>
      <c r="Q45" s="64">
        <v>12381.1020096094</v>
      </c>
      <c r="R45" s="53">
        <v>20440.8</v>
      </c>
      <c r="S45" s="47" t="str">
        <f t="shared" si="3"/>
        <v>1</v>
      </c>
      <c r="T45" s="47" t="str">
        <f t="shared" si="2"/>
        <v>1</v>
      </c>
      <c r="U45" s="47" t="str">
        <f t="shared" si="4"/>
        <v>1</v>
      </c>
    </row>
    <row r="46" spans="1:21">
      <c r="A46" s="47" t="s">
        <v>188</v>
      </c>
      <c r="B46" s="58" t="s">
        <v>145</v>
      </c>
      <c r="C46" s="58" t="s">
        <v>55</v>
      </c>
      <c r="D46" s="101" t="s">
        <v>306</v>
      </c>
      <c r="E46" s="47" t="s">
        <v>178</v>
      </c>
      <c r="F46" s="47" t="s">
        <v>190</v>
      </c>
      <c r="G46" s="47">
        <v>40</v>
      </c>
      <c r="H46" s="59">
        <v>30224</v>
      </c>
      <c r="I46" s="47">
        <v>6</v>
      </c>
      <c r="J46" s="60" t="s">
        <v>221</v>
      </c>
      <c r="K46" s="61">
        <v>63746639.581307597</v>
      </c>
      <c r="L46" s="61">
        <v>63548</v>
      </c>
      <c r="M46" s="62">
        <v>1003.12581955856</v>
      </c>
      <c r="N46" s="52">
        <v>1066.72</v>
      </c>
      <c r="O46" s="63">
        <v>34684698.008692399</v>
      </c>
      <c r="P46" s="63">
        <v>2613.3771000000002</v>
      </c>
      <c r="Q46" s="64">
        <v>13271.9835988049</v>
      </c>
      <c r="R46" s="53">
        <v>18140.05</v>
      </c>
      <c r="S46" s="47" t="str">
        <f t="shared" si="3"/>
        <v>1</v>
      </c>
      <c r="T46" s="47" t="str">
        <f t="shared" si="2"/>
        <v>1</v>
      </c>
      <c r="U46" s="47" t="str">
        <f t="shared" si="4"/>
        <v>1</v>
      </c>
    </row>
    <row r="47" spans="1:21">
      <c r="A47" s="47" t="s">
        <v>188</v>
      </c>
      <c r="B47" s="58" t="s">
        <v>145</v>
      </c>
      <c r="C47" s="58" t="s">
        <v>56</v>
      </c>
      <c r="D47" s="101" t="s">
        <v>296</v>
      </c>
      <c r="E47" s="47" t="s">
        <v>178</v>
      </c>
      <c r="F47" s="47" t="s">
        <v>191</v>
      </c>
      <c r="G47" s="47">
        <v>82</v>
      </c>
      <c r="H47" s="59">
        <v>52045</v>
      </c>
      <c r="I47" s="47">
        <v>10</v>
      </c>
      <c r="J47" s="60" t="s">
        <v>223</v>
      </c>
      <c r="K47" s="61">
        <v>124871191.931132</v>
      </c>
      <c r="L47" s="61">
        <v>114169</v>
      </c>
      <c r="M47" s="62">
        <v>1093.7399112818</v>
      </c>
      <c r="N47" s="51">
        <v>1025.42</v>
      </c>
      <c r="O47" s="63">
        <v>49669369.378868401</v>
      </c>
      <c r="P47" s="63">
        <v>3760.5390000000002</v>
      </c>
      <c r="Q47" s="64">
        <v>13208.0452772511</v>
      </c>
      <c r="R47" s="53">
        <v>19655.14</v>
      </c>
      <c r="S47" s="47" t="str">
        <f t="shared" si="3"/>
        <v>0</v>
      </c>
      <c r="T47" s="47" t="str">
        <f t="shared" si="2"/>
        <v>1</v>
      </c>
      <c r="U47" s="47" t="str">
        <f t="shared" si="4"/>
        <v>0</v>
      </c>
    </row>
    <row r="48" spans="1:21">
      <c r="A48" s="47" t="s">
        <v>188</v>
      </c>
      <c r="B48" s="58" t="s">
        <v>145</v>
      </c>
      <c r="C48" s="58" t="s">
        <v>57</v>
      </c>
      <c r="D48" s="101" t="s">
        <v>307</v>
      </c>
      <c r="E48" s="47" t="s">
        <v>178</v>
      </c>
      <c r="F48" s="47" t="s">
        <v>191</v>
      </c>
      <c r="G48" s="47">
        <v>90</v>
      </c>
      <c r="H48" s="59">
        <v>52329</v>
      </c>
      <c r="I48" s="47">
        <v>10</v>
      </c>
      <c r="J48" s="60" t="s">
        <v>223</v>
      </c>
      <c r="K48" s="61">
        <v>113655799.42263</v>
      </c>
      <c r="L48" s="61">
        <v>122093</v>
      </c>
      <c r="M48" s="62">
        <v>930.89529639397495</v>
      </c>
      <c r="N48" s="51">
        <v>1025.42</v>
      </c>
      <c r="O48" s="63">
        <v>58481606.597370401</v>
      </c>
      <c r="P48" s="63">
        <v>5392.7286000000004</v>
      </c>
      <c r="Q48" s="64">
        <v>10844.5299096584</v>
      </c>
      <c r="R48" s="53">
        <v>19655.14</v>
      </c>
      <c r="S48" s="47" t="str">
        <f t="shared" si="3"/>
        <v>1</v>
      </c>
      <c r="T48" s="47" t="str">
        <f t="shared" si="2"/>
        <v>1</v>
      </c>
      <c r="U48" s="47" t="str">
        <f t="shared" si="4"/>
        <v>1</v>
      </c>
    </row>
    <row r="49" spans="1:21">
      <c r="A49" s="47" t="s">
        <v>188</v>
      </c>
      <c r="B49" s="58" t="s">
        <v>145</v>
      </c>
      <c r="C49" s="58" t="s">
        <v>58</v>
      </c>
      <c r="D49" s="101" t="s">
        <v>153</v>
      </c>
      <c r="E49" s="47" t="s">
        <v>178</v>
      </c>
      <c r="F49" s="47" t="s">
        <v>190</v>
      </c>
      <c r="G49" s="47">
        <v>38</v>
      </c>
      <c r="H49" s="59">
        <v>26258</v>
      </c>
      <c r="I49" s="47">
        <v>5</v>
      </c>
      <c r="J49" s="60" t="s">
        <v>222</v>
      </c>
      <c r="K49" s="61">
        <v>60950064.263853997</v>
      </c>
      <c r="L49" s="61">
        <v>73005</v>
      </c>
      <c r="M49" s="62">
        <v>834.87520394293495</v>
      </c>
      <c r="N49" s="51">
        <v>1039.45</v>
      </c>
      <c r="O49" s="63">
        <v>25759263.236145999</v>
      </c>
      <c r="P49" s="63">
        <v>1959.327</v>
      </c>
      <c r="Q49" s="64">
        <v>13146.9954918939</v>
      </c>
      <c r="R49" s="53">
        <v>20440.75</v>
      </c>
      <c r="S49" s="47" t="str">
        <f t="shared" si="3"/>
        <v>1</v>
      </c>
      <c r="T49" s="47" t="str">
        <f t="shared" si="2"/>
        <v>1</v>
      </c>
      <c r="U49" s="47" t="str">
        <f t="shared" si="4"/>
        <v>1</v>
      </c>
    </row>
    <row r="50" spans="1:21">
      <c r="A50" s="47" t="s">
        <v>188</v>
      </c>
      <c r="B50" s="58" t="s">
        <v>145</v>
      </c>
      <c r="C50" s="58" t="s">
        <v>59</v>
      </c>
      <c r="D50" s="101" t="s">
        <v>154</v>
      </c>
      <c r="E50" s="47" t="s">
        <v>178</v>
      </c>
      <c r="F50" s="47" t="s">
        <v>190</v>
      </c>
      <c r="G50" s="47">
        <v>35</v>
      </c>
      <c r="H50" s="59">
        <v>17701</v>
      </c>
      <c r="I50" s="47">
        <v>5</v>
      </c>
      <c r="J50" s="60" t="s">
        <v>222</v>
      </c>
      <c r="K50" s="61">
        <v>39474277.791872703</v>
      </c>
      <c r="L50" s="61">
        <v>43703</v>
      </c>
      <c r="M50" s="62">
        <v>903.23954401008405</v>
      </c>
      <c r="N50" s="51">
        <v>1039.45</v>
      </c>
      <c r="O50" s="63">
        <v>19492005.4281273</v>
      </c>
      <c r="P50" s="63">
        <v>1236.0771999999999</v>
      </c>
      <c r="Q50" s="64">
        <v>15769.2459889457</v>
      </c>
      <c r="R50" s="53">
        <v>20440.75</v>
      </c>
      <c r="S50" s="47" t="str">
        <f t="shared" si="3"/>
        <v>1</v>
      </c>
      <c r="T50" s="47" t="str">
        <f t="shared" si="2"/>
        <v>1</v>
      </c>
      <c r="U50" s="47" t="str">
        <f t="shared" si="4"/>
        <v>1</v>
      </c>
    </row>
    <row r="51" spans="1:21">
      <c r="A51" s="47" t="s">
        <v>188</v>
      </c>
      <c r="B51" s="58" t="s">
        <v>145</v>
      </c>
      <c r="C51" s="58" t="s">
        <v>60</v>
      </c>
      <c r="D51" s="101" t="s">
        <v>155</v>
      </c>
      <c r="E51" s="47" t="s">
        <v>178</v>
      </c>
      <c r="F51" s="47" t="s">
        <v>190</v>
      </c>
      <c r="G51" s="47">
        <v>42</v>
      </c>
      <c r="H51" s="59">
        <v>24605</v>
      </c>
      <c r="I51" s="47">
        <v>5</v>
      </c>
      <c r="J51" s="60" t="s">
        <v>222</v>
      </c>
      <c r="K51" s="61">
        <v>79192950.583733007</v>
      </c>
      <c r="L51" s="61">
        <v>81738</v>
      </c>
      <c r="M51" s="62">
        <v>968.86332652784597</v>
      </c>
      <c r="N51" s="51">
        <v>1039.45</v>
      </c>
      <c r="O51" s="63">
        <v>24935739.386266999</v>
      </c>
      <c r="P51" s="63">
        <v>2108.1709999999998</v>
      </c>
      <c r="Q51" s="64">
        <v>11828.1388873421</v>
      </c>
      <c r="R51" s="53">
        <v>20440.75</v>
      </c>
      <c r="S51" s="47" t="str">
        <f t="shared" si="3"/>
        <v>1</v>
      </c>
      <c r="T51" s="47" t="str">
        <f t="shared" si="2"/>
        <v>1</v>
      </c>
      <c r="U51" s="47" t="str">
        <f t="shared" si="4"/>
        <v>1</v>
      </c>
    </row>
    <row r="52" spans="1:21">
      <c r="A52" s="47" t="s">
        <v>188</v>
      </c>
      <c r="B52" s="58" t="s">
        <v>145</v>
      </c>
      <c r="C52" s="58" t="s">
        <v>61</v>
      </c>
      <c r="D52" s="101" t="s">
        <v>156</v>
      </c>
      <c r="E52" s="47" t="s">
        <v>178</v>
      </c>
      <c r="F52" s="47" t="s">
        <v>190</v>
      </c>
      <c r="G52" s="47">
        <v>30</v>
      </c>
      <c r="H52" s="59">
        <v>32937</v>
      </c>
      <c r="I52" s="47">
        <v>6</v>
      </c>
      <c r="J52" s="60" t="s">
        <v>221</v>
      </c>
      <c r="K52" s="61">
        <v>69047557.262710407</v>
      </c>
      <c r="L52" s="61">
        <v>72197</v>
      </c>
      <c r="M52" s="62">
        <v>956.37709686981998</v>
      </c>
      <c r="N52" s="52">
        <v>1066.72</v>
      </c>
      <c r="O52" s="63">
        <v>23842802.4172896</v>
      </c>
      <c r="P52" s="63">
        <v>1737.1569999999999</v>
      </c>
      <c r="Q52" s="64">
        <v>13725.1857012864</v>
      </c>
      <c r="R52" s="53">
        <v>18140.05</v>
      </c>
      <c r="S52" s="47" t="str">
        <f t="shared" si="3"/>
        <v>1</v>
      </c>
      <c r="T52" s="47" t="str">
        <f t="shared" si="2"/>
        <v>1</v>
      </c>
      <c r="U52" s="47" t="str">
        <f t="shared" si="4"/>
        <v>1</v>
      </c>
    </row>
    <row r="53" spans="1:21">
      <c r="A53" s="47" t="s">
        <v>188</v>
      </c>
      <c r="B53" s="58" t="s">
        <v>145</v>
      </c>
      <c r="C53" s="58" t="s">
        <v>62</v>
      </c>
      <c r="D53" s="101" t="s">
        <v>157</v>
      </c>
      <c r="E53" s="47" t="s">
        <v>178</v>
      </c>
      <c r="F53" s="47" t="s">
        <v>190</v>
      </c>
      <c r="G53" s="47">
        <v>34</v>
      </c>
      <c r="H53" s="59">
        <v>27810</v>
      </c>
      <c r="I53" s="47">
        <v>5</v>
      </c>
      <c r="J53" s="60" t="s">
        <v>222</v>
      </c>
      <c r="K53" s="61">
        <v>65670046.292130597</v>
      </c>
      <c r="L53" s="61">
        <v>54881</v>
      </c>
      <c r="M53" s="62">
        <v>1196.58982693702</v>
      </c>
      <c r="N53" s="51">
        <v>1039.45</v>
      </c>
      <c r="O53" s="63">
        <v>18680876.997869398</v>
      </c>
      <c r="P53" s="63">
        <v>1465.5437999999999</v>
      </c>
      <c r="Q53" s="64">
        <v>12746.720362686799</v>
      </c>
      <c r="R53" s="53">
        <v>20440.75</v>
      </c>
      <c r="S53" s="47" t="str">
        <f t="shared" si="3"/>
        <v>0</v>
      </c>
      <c r="T53" s="47" t="str">
        <f t="shared" si="2"/>
        <v>1</v>
      </c>
      <c r="U53" s="47" t="str">
        <f t="shared" si="4"/>
        <v>0</v>
      </c>
    </row>
    <row r="54" spans="1:21">
      <c r="A54" s="47" t="s">
        <v>188</v>
      </c>
      <c r="B54" s="58" t="s">
        <v>145</v>
      </c>
      <c r="C54" s="58" t="s">
        <v>75</v>
      </c>
      <c r="D54" s="101" t="s">
        <v>297</v>
      </c>
      <c r="E54" s="47" t="s">
        <v>179</v>
      </c>
      <c r="F54" s="47" t="s">
        <v>189</v>
      </c>
      <c r="G54" s="47">
        <v>276</v>
      </c>
      <c r="H54" s="59">
        <v>112572</v>
      </c>
      <c r="I54" s="47">
        <v>16</v>
      </c>
      <c r="J54" s="60" t="s">
        <v>220</v>
      </c>
      <c r="K54" s="61">
        <v>276415044.51938403</v>
      </c>
      <c r="L54" s="61">
        <v>283642</v>
      </c>
      <c r="M54" s="62">
        <v>974.52085558339104</v>
      </c>
      <c r="N54" s="51">
        <v>1225.79</v>
      </c>
      <c r="O54" s="63">
        <v>260599839.480616</v>
      </c>
      <c r="P54" s="63">
        <v>19554.353899999998</v>
      </c>
      <c r="Q54" s="64">
        <v>13326.94707344</v>
      </c>
      <c r="R54" s="53">
        <v>18334.150000000001</v>
      </c>
      <c r="S54" s="47" t="str">
        <f t="shared" si="3"/>
        <v>1</v>
      </c>
      <c r="T54" s="47" t="str">
        <f t="shared" si="2"/>
        <v>1</v>
      </c>
      <c r="U54" s="47" t="str">
        <f t="shared" si="4"/>
        <v>1</v>
      </c>
    </row>
    <row r="55" spans="1:21">
      <c r="A55" s="47" t="s">
        <v>188</v>
      </c>
      <c r="B55" s="58" t="s">
        <v>145</v>
      </c>
      <c r="C55" s="58" t="s">
        <v>78</v>
      </c>
      <c r="D55" s="101" t="s">
        <v>308</v>
      </c>
      <c r="E55" s="47" t="s">
        <v>178</v>
      </c>
      <c r="F55" s="47" t="s">
        <v>190</v>
      </c>
      <c r="G55" s="47">
        <v>40</v>
      </c>
      <c r="H55" s="59">
        <v>28357</v>
      </c>
      <c r="I55" s="47">
        <v>5</v>
      </c>
      <c r="J55" s="60" t="s">
        <v>222</v>
      </c>
      <c r="K55" s="61">
        <v>53466910.420580603</v>
      </c>
      <c r="L55" s="61">
        <v>50615</v>
      </c>
      <c r="M55" s="62">
        <v>1056.3451629078399</v>
      </c>
      <c r="N55" s="51">
        <v>1039.45</v>
      </c>
      <c r="O55" s="63">
        <v>30741275.4394194</v>
      </c>
      <c r="P55" s="63">
        <v>1899.8797999999999</v>
      </c>
      <c r="Q55" s="64">
        <v>16180.642290854101</v>
      </c>
      <c r="R55" s="53">
        <v>20440.75</v>
      </c>
      <c r="S55" s="47" t="str">
        <f t="shared" si="3"/>
        <v>0</v>
      </c>
      <c r="T55" s="47" t="str">
        <f t="shared" si="2"/>
        <v>1</v>
      </c>
      <c r="U55" s="47" t="str">
        <f t="shared" si="4"/>
        <v>0</v>
      </c>
    </row>
    <row r="56" spans="1:21">
      <c r="A56" s="47" t="s">
        <v>188</v>
      </c>
      <c r="B56" s="58" t="s">
        <v>137</v>
      </c>
      <c r="C56" s="58" t="s">
        <v>3</v>
      </c>
      <c r="D56" s="101" t="s">
        <v>138</v>
      </c>
      <c r="E56" s="47" t="s">
        <v>179</v>
      </c>
      <c r="F56" s="47" t="s">
        <v>189</v>
      </c>
      <c r="G56" s="47">
        <v>420</v>
      </c>
      <c r="H56" s="59">
        <v>111946</v>
      </c>
      <c r="I56" s="47">
        <v>17</v>
      </c>
      <c r="J56" s="60" t="s">
        <v>226</v>
      </c>
      <c r="K56" s="61">
        <v>431119033.32883698</v>
      </c>
      <c r="L56" s="61">
        <v>375790</v>
      </c>
      <c r="M56" s="62">
        <v>1147.2339160936599</v>
      </c>
      <c r="N56" s="51">
        <v>1288.23</v>
      </c>
      <c r="O56" s="63">
        <v>608749528.69116294</v>
      </c>
      <c r="P56" s="63">
        <v>46207.970099999999</v>
      </c>
      <c r="Q56" s="64">
        <v>13174.124017431401</v>
      </c>
      <c r="R56" s="53">
        <v>18505.77</v>
      </c>
      <c r="S56" s="47" t="str">
        <f t="shared" si="3"/>
        <v>1</v>
      </c>
      <c r="T56" s="47" t="str">
        <f t="shared" si="2"/>
        <v>1</v>
      </c>
      <c r="U56" s="47" t="str">
        <f t="shared" si="4"/>
        <v>1</v>
      </c>
    </row>
    <row r="57" spans="1:21">
      <c r="A57" s="47" t="s">
        <v>188</v>
      </c>
      <c r="B57" s="58" t="s">
        <v>137</v>
      </c>
      <c r="C57" s="58" t="s">
        <v>39</v>
      </c>
      <c r="D57" s="101" t="s">
        <v>139</v>
      </c>
      <c r="E57" s="47" t="s">
        <v>178</v>
      </c>
      <c r="F57" s="47" t="s">
        <v>192</v>
      </c>
      <c r="G57" s="47">
        <v>120</v>
      </c>
      <c r="H57" s="59">
        <v>58977</v>
      </c>
      <c r="I57" s="47">
        <v>13</v>
      </c>
      <c r="J57" s="60" t="s">
        <v>224</v>
      </c>
      <c r="K57" s="61">
        <v>136410172.820173</v>
      </c>
      <c r="L57" s="61">
        <v>117878</v>
      </c>
      <c r="M57" s="62">
        <v>1157.21485620874</v>
      </c>
      <c r="N57" s="51">
        <v>1007.83</v>
      </c>
      <c r="O57" s="63">
        <v>101551762.359827</v>
      </c>
      <c r="P57" s="63">
        <v>6612.4598999999998</v>
      </c>
      <c r="Q57" s="64">
        <v>15357.637535136801</v>
      </c>
      <c r="R57" s="53">
        <v>16038.3</v>
      </c>
      <c r="S57" s="47" t="str">
        <f t="shared" si="3"/>
        <v>0</v>
      </c>
      <c r="T57" s="47" t="str">
        <f t="shared" si="2"/>
        <v>1</v>
      </c>
      <c r="U57" s="47" t="str">
        <f t="shared" si="4"/>
        <v>0</v>
      </c>
    </row>
    <row r="58" spans="1:21">
      <c r="A58" s="47" t="s">
        <v>188</v>
      </c>
      <c r="B58" s="58" t="s">
        <v>137</v>
      </c>
      <c r="C58" s="58" t="s">
        <v>41</v>
      </c>
      <c r="D58" s="101" t="s">
        <v>140</v>
      </c>
      <c r="E58" s="47" t="s">
        <v>178</v>
      </c>
      <c r="F58" s="47" t="s">
        <v>190</v>
      </c>
      <c r="G58" s="47">
        <v>30</v>
      </c>
      <c r="H58" s="59">
        <v>23019</v>
      </c>
      <c r="I58" s="47">
        <v>5</v>
      </c>
      <c r="J58" s="60" t="s">
        <v>222</v>
      </c>
      <c r="K58" s="61">
        <v>51785887.004148401</v>
      </c>
      <c r="L58" s="61">
        <v>53398</v>
      </c>
      <c r="M58" s="62">
        <v>969.80948732440197</v>
      </c>
      <c r="N58" s="51">
        <v>1039.45</v>
      </c>
      <c r="O58" s="63">
        <v>23589272.875851601</v>
      </c>
      <c r="P58" s="63">
        <v>1304.1476</v>
      </c>
      <c r="Q58" s="64">
        <v>18087.885815878199</v>
      </c>
      <c r="R58" s="53">
        <v>20440.75</v>
      </c>
      <c r="S58" s="47" t="str">
        <f t="shared" si="3"/>
        <v>1</v>
      </c>
      <c r="T58" s="47" t="str">
        <f t="shared" si="2"/>
        <v>1</v>
      </c>
      <c r="U58" s="47" t="str">
        <f t="shared" si="4"/>
        <v>1</v>
      </c>
    </row>
    <row r="59" spans="1:21">
      <c r="A59" s="47" t="s">
        <v>188</v>
      </c>
      <c r="B59" s="58" t="s">
        <v>137</v>
      </c>
      <c r="C59" s="58" t="s">
        <v>42</v>
      </c>
      <c r="D59" s="101" t="s">
        <v>141</v>
      </c>
      <c r="E59" s="47" t="s">
        <v>178</v>
      </c>
      <c r="F59" s="47" t="s">
        <v>190</v>
      </c>
      <c r="G59" s="47">
        <v>41</v>
      </c>
      <c r="H59" s="59">
        <v>20622</v>
      </c>
      <c r="I59" s="47">
        <v>5</v>
      </c>
      <c r="J59" s="60" t="s">
        <v>222</v>
      </c>
      <c r="K59" s="61">
        <v>71163602.7872549</v>
      </c>
      <c r="L59" s="61">
        <v>66506</v>
      </c>
      <c r="M59" s="62">
        <v>1070.03282090721</v>
      </c>
      <c r="N59" s="51">
        <v>1039.45</v>
      </c>
      <c r="O59" s="63">
        <v>25738017.222745098</v>
      </c>
      <c r="P59" s="63">
        <v>1999.7873999999999</v>
      </c>
      <c r="Q59" s="64">
        <v>12870.376732419199</v>
      </c>
      <c r="R59" s="53">
        <v>20440.75</v>
      </c>
      <c r="S59" s="47" t="str">
        <f t="shared" si="3"/>
        <v>0</v>
      </c>
      <c r="T59" s="47" t="str">
        <f t="shared" si="2"/>
        <v>1</v>
      </c>
      <c r="U59" s="47" t="str">
        <f t="shared" si="4"/>
        <v>0</v>
      </c>
    </row>
    <row r="60" spans="1:21">
      <c r="A60" s="47" t="s">
        <v>188</v>
      </c>
      <c r="B60" s="58" t="s">
        <v>137</v>
      </c>
      <c r="C60" s="58" t="s">
        <v>74</v>
      </c>
      <c r="D60" s="101" t="s">
        <v>298</v>
      </c>
      <c r="E60" s="47" t="s">
        <v>179</v>
      </c>
      <c r="F60" s="47" t="s">
        <v>196</v>
      </c>
      <c r="G60" s="47">
        <v>266</v>
      </c>
      <c r="H60" s="59">
        <v>62328</v>
      </c>
      <c r="I60" s="47">
        <v>15</v>
      </c>
      <c r="J60" s="60" t="s">
        <v>229</v>
      </c>
      <c r="K60" s="61">
        <v>226742790.60855901</v>
      </c>
      <c r="L60" s="61">
        <v>203912</v>
      </c>
      <c r="M60" s="62">
        <v>1111.9639384075499</v>
      </c>
      <c r="N60" s="51">
        <v>1068.08</v>
      </c>
      <c r="O60" s="63">
        <v>344961402.74144101</v>
      </c>
      <c r="P60" s="63">
        <v>17893.038700000001</v>
      </c>
      <c r="Q60" s="64">
        <v>19279.084370473101</v>
      </c>
      <c r="R60" s="53">
        <v>20440.8</v>
      </c>
      <c r="S60" s="47" t="str">
        <f t="shared" si="3"/>
        <v>0</v>
      </c>
      <c r="T60" s="47" t="str">
        <f t="shared" si="2"/>
        <v>1</v>
      </c>
      <c r="U60" s="47" t="str">
        <f t="shared" si="4"/>
        <v>0</v>
      </c>
    </row>
    <row r="61" spans="1:21">
      <c r="A61" s="47" t="s">
        <v>188</v>
      </c>
      <c r="B61" s="58" t="s">
        <v>137</v>
      </c>
      <c r="C61" s="58" t="s">
        <v>79</v>
      </c>
      <c r="D61" s="101" t="s">
        <v>142</v>
      </c>
      <c r="E61" s="47" t="s">
        <v>178</v>
      </c>
      <c r="F61" s="47" t="s">
        <v>190</v>
      </c>
      <c r="G61" s="47">
        <v>30</v>
      </c>
      <c r="H61" s="59">
        <v>20109</v>
      </c>
      <c r="I61" s="47">
        <v>5</v>
      </c>
      <c r="J61" s="60" t="s">
        <v>222</v>
      </c>
      <c r="K61" s="61">
        <v>40646592.534965597</v>
      </c>
      <c r="L61" s="61">
        <v>49924</v>
      </c>
      <c r="M61" s="62">
        <v>814.16938816932895</v>
      </c>
      <c r="N61" s="51">
        <v>1039.45</v>
      </c>
      <c r="O61" s="63">
        <v>24915436.655034401</v>
      </c>
      <c r="P61" s="63">
        <v>1614.8333</v>
      </c>
      <c r="Q61" s="64">
        <v>15429.1075462925</v>
      </c>
      <c r="R61" s="53">
        <v>20440.75</v>
      </c>
      <c r="S61" s="47" t="str">
        <f t="shared" si="3"/>
        <v>1</v>
      </c>
      <c r="T61" s="47" t="str">
        <f t="shared" si="2"/>
        <v>1</v>
      </c>
      <c r="U61" s="47" t="str">
        <f t="shared" si="4"/>
        <v>1</v>
      </c>
    </row>
    <row r="62" spans="1:21">
      <c r="A62" s="47" t="s">
        <v>188</v>
      </c>
      <c r="B62" s="58" t="s">
        <v>137</v>
      </c>
      <c r="C62" s="58" t="s">
        <v>83</v>
      </c>
      <c r="D62" s="101" t="s">
        <v>320</v>
      </c>
      <c r="E62" s="47" t="s">
        <v>178</v>
      </c>
      <c r="F62" s="47" t="s">
        <v>194</v>
      </c>
      <c r="G62" s="47">
        <v>30</v>
      </c>
      <c r="H62" s="59">
        <v>11895</v>
      </c>
      <c r="I62" s="47">
        <v>2</v>
      </c>
      <c r="J62" s="60" t="s">
        <v>225</v>
      </c>
      <c r="K62" s="61">
        <v>31532096.9440451</v>
      </c>
      <c r="L62" s="61">
        <v>30152</v>
      </c>
      <c r="M62" s="62">
        <v>1045.7713234294599</v>
      </c>
      <c r="N62" s="65">
        <v>1276.31</v>
      </c>
      <c r="O62" s="63">
        <v>16926342.985954899</v>
      </c>
      <c r="P62" s="63">
        <v>952.06529999999998</v>
      </c>
      <c r="Q62" s="64">
        <v>17778.5525698237</v>
      </c>
      <c r="R62" s="66">
        <v>23205.13</v>
      </c>
      <c r="S62" s="47" t="str">
        <f t="shared" si="3"/>
        <v>1</v>
      </c>
      <c r="T62" s="47" t="str">
        <f t="shared" si="2"/>
        <v>1</v>
      </c>
      <c r="U62" s="47" t="str">
        <f t="shared" si="4"/>
        <v>1</v>
      </c>
    </row>
    <row r="63" spans="1:21">
      <c r="A63" s="47" t="s">
        <v>188</v>
      </c>
      <c r="B63" s="58" t="s">
        <v>137</v>
      </c>
      <c r="C63" s="58" t="s">
        <v>84</v>
      </c>
      <c r="D63" s="101" t="s">
        <v>143</v>
      </c>
      <c r="E63" s="47" t="s">
        <v>178</v>
      </c>
      <c r="F63" s="47" t="s">
        <v>190</v>
      </c>
      <c r="G63" s="47">
        <v>30</v>
      </c>
      <c r="H63" s="59">
        <v>36390</v>
      </c>
      <c r="I63" s="47">
        <v>6</v>
      </c>
      <c r="J63" s="60" t="s">
        <v>221</v>
      </c>
      <c r="K63" s="61">
        <v>51364511.705275103</v>
      </c>
      <c r="L63" s="61">
        <v>52648</v>
      </c>
      <c r="M63" s="62">
        <v>975.62132854572098</v>
      </c>
      <c r="N63" s="52">
        <v>1066.72</v>
      </c>
      <c r="O63" s="63">
        <v>16669059.604724901</v>
      </c>
      <c r="P63" s="63">
        <v>1156.1295</v>
      </c>
      <c r="Q63" s="64">
        <v>14417.986570470601</v>
      </c>
      <c r="R63" s="53">
        <v>18140.05</v>
      </c>
      <c r="S63" s="47" t="str">
        <f t="shared" si="3"/>
        <v>1</v>
      </c>
      <c r="T63" s="47" t="str">
        <f t="shared" si="2"/>
        <v>1</v>
      </c>
      <c r="U63" s="47" t="str">
        <f t="shared" si="4"/>
        <v>1</v>
      </c>
    </row>
    <row r="64" spans="1:21">
      <c r="A64" s="47" t="s">
        <v>188</v>
      </c>
      <c r="B64" s="58" t="s">
        <v>137</v>
      </c>
      <c r="C64" s="58" t="s">
        <v>85</v>
      </c>
      <c r="D64" s="101" t="s">
        <v>144</v>
      </c>
      <c r="E64" s="47" t="s">
        <v>178</v>
      </c>
      <c r="F64" s="47" t="s">
        <v>190</v>
      </c>
      <c r="G64" s="47">
        <v>30</v>
      </c>
      <c r="H64" s="59">
        <v>28641</v>
      </c>
      <c r="I64" s="47">
        <v>5</v>
      </c>
      <c r="J64" s="60" t="s">
        <v>222</v>
      </c>
      <c r="K64" s="61">
        <v>44004373.201157898</v>
      </c>
      <c r="L64" s="61">
        <v>47388</v>
      </c>
      <c r="M64" s="62">
        <v>928.59739176918004</v>
      </c>
      <c r="N64" s="51">
        <v>1039.45</v>
      </c>
      <c r="O64" s="63">
        <v>20231960.6488421</v>
      </c>
      <c r="P64" s="63">
        <v>1561.818</v>
      </c>
      <c r="Q64" s="64">
        <v>12954.1090247661</v>
      </c>
      <c r="R64" s="53">
        <v>20440.75</v>
      </c>
      <c r="S64" s="47" t="str">
        <f t="shared" si="3"/>
        <v>1</v>
      </c>
      <c r="T64" s="47" t="str">
        <f t="shared" si="2"/>
        <v>1</v>
      </c>
      <c r="U64" s="47" t="str">
        <f t="shared" si="4"/>
        <v>1</v>
      </c>
    </row>
    <row r="65" spans="1:21">
      <c r="A65" s="47" t="s">
        <v>188</v>
      </c>
      <c r="B65" s="58" t="s">
        <v>98</v>
      </c>
      <c r="C65" s="58" t="s">
        <v>1</v>
      </c>
      <c r="D65" s="101" t="s">
        <v>309</v>
      </c>
      <c r="E65" s="47" t="s">
        <v>179</v>
      </c>
      <c r="F65" s="47" t="s">
        <v>189</v>
      </c>
      <c r="G65" s="47">
        <v>386</v>
      </c>
      <c r="H65" s="59">
        <v>100956</v>
      </c>
      <c r="I65" s="47">
        <v>16</v>
      </c>
      <c r="J65" s="60" t="s">
        <v>220</v>
      </c>
      <c r="K65" s="61">
        <v>286771807.368563</v>
      </c>
      <c r="L65" s="61">
        <v>256637</v>
      </c>
      <c r="M65" s="62">
        <v>1117.4219125401401</v>
      </c>
      <c r="N65" s="51">
        <v>1225.79</v>
      </c>
      <c r="O65" s="63">
        <v>384676508.78143698</v>
      </c>
      <c r="P65" s="63">
        <v>29175.909500000002</v>
      </c>
      <c r="Q65" s="64">
        <v>13184.730669028</v>
      </c>
      <c r="R65" s="53">
        <v>18334.150000000001</v>
      </c>
      <c r="S65" s="47" t="str">
        <f t="shared" si="3"/>
        <v>1</v>
      </c>
      <c r="T65" s="47" t="str">
        <f t="shared" si="2"/>
        <v>1</v>
      </c>
      <c r="U65" s="47" t="str">
        <f t="shared" si="4"/>
        <v>1</v>
      </c>
    </row>
    <row r="66" spans="1:21">
      <c r="A66" s="47" t="s">
        <v>188</v>
      </c>
      <c r="B66" s="58" t="s">
        <v>98</v>
      </c>
      <c r="C66" s="58" t="s">
        <v>6</v>
      </c>
      <c r="D66" s="101" t="s">
        <v>99</v>
      </c>
      <c r="E66" s="47" t="s">
        <v>178</v>
      </c>
      <c r="F66" s="47" t="s">
        <v>191</v>
      </c>
      <c r="G66" s="47">
        <v>70</v>
      </c>
      <c r="H66" s="59">
        <v>68869</v>
      </c>
      <c r="I66" s="47">
        <v>10</v>
      </c>
      <c r="J66" s="60" t="s">
        <v>223</v>
      </c>
      <c r="K66" s="61">
        <v>104497640.217994</v>
      </c>
      <c r="L66" s="61">
        <v>110039</v>
      </c>
      <c r="M66" s="62">
        <v>949.64185623273602</v>
      </c>
      <c r="N66" s="51">
        <v>1025.42</v>
      </c>
      <c r="O66" s="63">
        <v>47795619.012006</v>
      </c>
      <c r="P66" s="63">
        <v>3860.1988999999999</v>
      </c>
      <c r="Q66" s="64">
        <v>12381.6467104858</v>
      </c>
      <c r="R66" s="53">
        <v>19655.14</v>
      </c>
      <c r="S66" s="47" t="str">
        <f t="shared" si="3"/>
        <v>1</v>
      </c>
      <c r="T66" s="47" t="str">
        <f t="shared" si="2"/>
        <v>1</v>
      </c>
      <c r="U66" s="47" t="str">
        <f t="shared" si="4"/>
        <v>1</v>
      </c>
    </row>
    <row r="67" spans="1:21">
      <c r="A67" s="47" t="s">
        <v>188</v>
      </c>
      <c r="B67" s="58" t="s">
        <v>98</v>
      </c>
      <c r="C67" s="58" t="s">
        <v>7</v>
      </c>
      <c r="D67" s="101" t="s">
        <v>100</v>
      </c>
      <c r="E67" s="47" t="s">
        <v>178</v>
      </c>
      <c r="F67" s="47" t="s">
        <v>190</v>
      </c>
      <c r="G67" s="47">
        <v>40</v>
      </c>
      <c r="H67" s="59">
        <v>46327</v>
      </c>
      <c r="I67" s="47">
        <v>6</v>
      </c>
      <c r="J67" s="60" t="s">
        <v>221</v>
      </c>
      <c r="K67" s="61">
        <v>88385280.436922804</v>
      </c>
      <c r="L67" s="61">
        <v>84191</v>
      </c>
      <c r="M67" s="62">
        <v>1049.8186318837299</v>
      </c>
      <c r="N67" s="52">
        <v>1066.72</v>
      </c>
      <c r="O67" s="63">
        <v>28564009.823077202</v>
      </c>
      <c r="P67" s="63">
        <v>1789.7949000000001</v>
      </c>
      <c r="Q67" s="64">
        <v>15959.3760285479</v>
      </c>
      <c r="R67" s="53">
        <v>18140.05</v>
      </c>
      <c r="S67" s="47" t="str">
        <f t="shared" si="3"/>
        <v>1</v>
      </c>
      <c r="T67" s="47" t="str">
        <f t="shared" si="2"/>
        <v>1</v>
      </c>
      <c r="U67" s="47" t="str">
        <f t="shared" si="4"/>
        <v>1</v>
      </c>
    </row>
    <row r="68" spans="1:21">
      <c r="A68" s="47" t="s">
        <v>188</v>
      </c>
      <c r="B68" s="58" t="s">
        <v>98</v>
      </c>
      <c r="C68" s="58" t="s">
        <v>8</v>
      </c>
      <c r="D68" s="101" t="s">
        <v>101</v>
      </c>
      <c r="E68" s="47" t="s">
        <v>178</v>
      </c>
      <c r="F68" s="47" t="s">
        <v>192</v>
      </c>
      <c r="G68" s="47">
        <v>96</v>
      </c>
      <c r="H68" s="59">
        <v>80657</v>
      </c>
      <c r="I68" s="47">
        <v>12</v>
      </c>
      <c r="J68" s="60" t="s">
        <v>227</v>
      </c>
      <c r="K68" s="61">
        <v>106596384.186184</v>
      </c>
      <c r="L68" s="61">
        <v>122268</v>
      </c>
      <c r="M68" s="62">
        <v>871.82569589904199</v>
      </c>
      <c r="N68" s="65">
        <v>1085.0999999999999</v>
      </c>
      <c r="O68" s="63">
        <v>71441575.743815899</v>
      </c>
      <c r="P68" s="63">
        <v>5274.6819999999998</v>
      </c>
      <c r="Q68" s="64">
        <v>13544.2431873269</v>
      </c>
      <c r="R68" s="66">
        <v>19566.97</v>
      </c>
      <c r="S68" s="47" t="str">
        <f t="shared" ref="S68:S91" si="5">IF(AND(M68&lt;=N68),"1","0")</f>
        <v>1</v>
      </c>
      <c r="T68" s="47" t="str">
        <f t="shared" si="2"/>
        <v>1</v>
      </c>
      <c r="U68" s="47" t="str">
        <f t="shared" ref="U68:U91" si="6">IF(AND(M68&lt;=N68,Q68&lt;=R68),"1","0")</f>
        <v>1</v>
      </c>
    </row>
    <row r="69" spans="1:21">
      <c r="A69" s="47" t="s">
        <v>188</v>
      </c>
      <c r="B69" s="58" t="s">
        <v>98</v>
      </c>
      <c r="C69" s="58" t="s">
        <v>9</v>
      </c>
      <c r="D69" s="101" t="s">
        <v>102</v>
      </c>
      <c r="E69" s="47" t="s">
        <v>178</v>
      </c>
      <c r="F69" s="47" t="s">
        <v>191</v>
      </c>
      <c r="G69" s="47">
        <v>60</v>
      </c>
      <c r="H69" s="59">
        <v>52638</v>
      </c>
      <c r="I69" s="47">
        <v>10</v>
      </c>
      <c r="J69" s="60" t="s">
        <v>223</v>
      </c>
      <c r="K69" s="61">
        <v>84614347.934743106</v>
      </c>
      <c r="L69" s="61">
        <v>84323</v>
      </c>
      <c r="M69" s="62">
        <v>1003.45514195111</v>
      </c>
      <c r="N69" s="51">
        <v>1025.42</v>
      </c>
      <c r="O69" s="63">
        <v>37049246.885256901</v>
      </c>
      <c r="P69" s="63">
        <v>1921.9703999999999</v>
      </c>
      <c r="Q69" s="64">
        <v>19276.700039322601</v>
      </c>
      <c r="R69" s="53">
        <v>19655.14</v>
      </c>
      <c r="S69" s="47" t="str">
        <f t="shared" si="5"/>
        <v>1</v>
      </c>
      <c r="T69" s="47" t="str">
        <f t="shared" ref="T69:T91" si="7">IF(AND(Q69&lt;=R69),"1","0")</f>
        <v>1</v>
      </c>
      <c r="U69" s="47" t="str">
        <f t="shared" si="6"/>
        <v>1</v>
      </c>
    </row>
    <row r="70" spans="1:21">
      <c r="A70" s="47" t="s">
        <v>188</v>
      </c>
      <c r="B70" s="58" t="s">
        <v>98</v>
      </c>
      <c r="C70" s="58" t="s">
        <v>80</v>
      </c>
      <c r="D70" s="101" t="s">
        <v>299</v>
      </c>
      <c r="E70" s="47" t="s">
        <v>178</v>
      </c>
      <c r="F70" s="47" t="s">
        <v>190</v>
      </c>
      <c r="G70" s="47">
        <v>30</v>
      </c>
      <c r="H70" s="59">
        <v>28535</v>
      </c>
      <c r="I70" s="47">
        <v>5</v>
      </c>
      <c r="J70" s="60" t="s">
        <v>222</v>
      </c>
      <c r="K70" s="61">
        <v>61238363.833831899</v>
      </c>
      <c r="L70" s="61">
        <v>53395</v>
      </c>
      <c r="M70" s="62">
        <v>1146.8932265911001</v>
      </c>
      <c r="N70" s="51">
        <v>1039.45</v>
      </c>
      <c r="O70" s="63">
        <v>32904236.876168098</v>
      </c>
      <c r="P70" s="63">
        <v>2066.0236</v>
      </c>
      <c r="Q70" s="64">
        <v>15926.360606998</v>
      </c>
      <c r="R70" s="53">
        <v>20440.75</v>
      </c>
      <c r="S70" s="47" t="str">
        <f t="shared" si="5"/>
        <v>0</v>
      </c>
      <c r="T70" s="47" t="str">
        <f t="shared" si="7"/>
        <v>1</v>
      </c>
      <c r="U70" s="47" t="str">
        <f t="shared" si="6"/>
        <v>0</v>
      </c>
    </row>
    <row r="71" spans="1:21">
      <c r="A71" s="47" t="s">
        <v>188</v>
      </c>
      <c r="B71" s="58" t="s">
        <v>103</v>
      </c>
      <c r="C71" s="58" t="s">
        <v>0</v>
      </c>
      <c r="D71" s="101" t="s">
        <v>104</v>
      </c>
      <c r="E71" s="47" t="s">
        <v>177</v>
      </c>
      <c r="F71" s="47" t="s">
        <v>195</v>
      </c>
      <c r="G71" s="47">
        <v>1141</v>
      </c>
      <c r="H71" s="59">
        <v>259662</v>
      </c>
      <c r="I71" s="47">
        <v>20</v>
      </c>
      <c r="J71" s="60" t="s">
        <v>231</v>
      </c>
      <c r="K71" s="61">
        <v>1212272152.13939</v>
      </c>
      <c r="L71" s="61">
        <v>660554</v>
      </c>
      <c r="M71" s="62">
        <v>1835.2355025318</v>
      </c>
      <c r="N71" s="51">
        <v>2047.94</v>
      </c>
      <c r="O71" s="63">
        <v>2129410443.7606101</v>
      </c>
      <c r="P71" s="63">
        <v>150331.7457</v>
      </c>
      <c r="Q71" s="64">
        <v>14164.742342645501</v>
      </c>
      <c r="R71" s="53">
        <v>16708.98</v>
      </c>
      <c r="S71" s="47" t="str">
        <f t="shared" si="5"/>
        <v>1</v>
      </c>
      <c r="T71" s="47" t="str">
        <f t="shared" si="7"/>
        <v>1</v>
      </c>
      <c r="U71" s="47" t="str">
        <f t="shared" si="6"/>
        <v>1</v>
      </c>
    </row>
    <row r="72" spans="1:21">
      <c r="A72" s="47" t="s">
        <v>188</v>
      </c>
      <c r="B72" s="58" t="s">
        <v>103</v>
      </c>
      <c r="C72" s="58" t="s">
        <v>10</v>
      </c>
      <c r="D72" s="101" t="s">
        <v>105</v>
      </c>
      <c r="E72" s="47" t="s">
        <v>178</v>
      </c>
      <c r="F72" s="47" t="s">
        <v>191</v>
      </c>
      <c r="G72" s="47">
        <v>60</v>
      </c>
      <c r="H72" s="59">
        <v>50641</v>
      </c>
      <c r="I72" s="47">
        <v>10</v>
      </c>
      <c r="J72" s="60" t="s">
        <v>223</v>
      </c>
      <c r="K72" s="61">
        <v>93263557.287275404</v>
      </c>
      <c r="L72" s="61">
        <v>114403</v>
      </c>
      <c r="M72" s="62">
        <v>815.21950724435101</v>
      </c>
      <c r="N72" s="51">
        <v>1025.42</v>
      </c>
      <c r="O72" s="63">
        <v>31360321.952724598</v>
      </c>
      <c r="P72" s="63">
        <v>3195.0435000000002</v>
      </c>
      <c r="Q72" s="64">
        <v>9815.3035953108592</v>
      </c>
      <c r="R72" s="53">
        <v>19655.14</v>
      </c>
      <c r="S72" s="47" t="str">
        <f t="shared" si="5"/>
        <v>1</v>
      </c>
      <c r="T72" s="47" t="str">
        <f t="shared" si="7"/>
        <v>1</v>
      </c>
      <c r="U72" s="47" t="str">
        <f t="shared" si="6"/>
        <v>1</v>
      </c>
    </row>
    <row r="73" spans="1:21">
      <c r="A73" s="47" t="s">
        <v>188</v>
      </c>
      <c r="B73" s="58" t="s">
        <v>103</v>
      </c>
      <c r="C73" s="58" t="s">
        <v>11</v>
      </c>
      <c r="D73" s="101" t="s">
        <v>106</v>
      </c>
      <c r="E73" s="47" t="s">
        <v>178</v>
      </c>
      <c r="F73" s="47" t="s">
        <v>191</v>
      </c>
      <c r="G73" s="47">
        <v>60</v>
      </c>
      <c r="H73" s="59">
        <v>48600</v>
      </c>
      <c r="I73" s="47">
        <v>9</v>
      </c>
      <c r="J73" s="60" t="s">
        <v>287</v>
      </c>
      <c r="K73" s="61">
        <v>70684093.954070196</v>
      </c>
      <c r="L73" s="61">
        <v>96183</v>
      </c>
      <c r="M73" s="62">
        <v>734.891757941322</v>
      </c>
      <c r="N73" s="52">
        <v>1007.88</v>
      </c>
      <c r="O73" s="63">
        <v>35046892.215929903</v>
      </c>
      <c r="P73" s="63">
        <v>2256.9059000000002</v>
      </c>
      <c r="Q73" s="64">
        <v>15528.7343685573</v>
      </c>
      <c r="R73" s="66">
        <v>17577.09</v>
      </c>
      <c r="S73" s="47" t="str">
        <f t="shared" si="5"/>
        <v>1</v>
      </c>
      <c r="T73" s="47" t="str">
        <f t="shared" si="7"/>
        <v>1</v>
      </c>
      <c r="U73" s="47" t="str">
        <f t="shared" si="6"/>
        <v>1</v>
      </c>
    </row>
    <row r="74" spans="1:21">
      <c r="A74" s="67" t="s">
        <v>188</v>
      </c>
      <c r="B74" s="68" t="s">
        <v>103</v>
      </c>
      <c r="C74" s="68" t="s">
        <v>12</v>
      </c>
      <c r="D74" s="103" t="s">
        <v>107</v>
      </c>
      <c r="E74" s="67" t="s">
        <v>179</v>
      </c>
      <c r="F74" s="67" t="s">
        <v>189</v>
      </c>
      <c r="G74" s="67">
        <v>280</v>
      </c>
      <c r="H74" s="69">
        <v>82745</v>
      </c>
      <c r="I74" s="67">
        <v>16</v>
      </c>
      <c r="J74" s="60" t="s">
        <v>220</v>
      </c>
      <c r="K74" s="61">
        <v>217561103.09995401</v>
      </c>
      <c r="L74" s="61">
        <v>251114</v>
      </c>
      <c r="M74" s="62">
        <v>866.38380615956999</v>
      </c>
      <c r="N74" s="51">
        <v>1225.79</v>
      </c>
      <c r="O74" s="63">
        <v>305192919.700046</v>
      </c>
      <c r="P74" s="63">
        <v>25517.29</v>
      </c>
      <c r="Q74" s="64">
        <v>11960.240280219599</v>
      </c>
      <c r="R74" s="53">
        <v>18334.150000000001</v>
      </c>
      <c r="S74" s="47" t="str">
        <f t="shared" si="5"/>
        <v>1</v>
      </c>
      <c r="T74" s="47" t="str">
        <f t="shared" si="7"/>
        <v>1</v>
      </c>
      <c r="U74" s="47" t="str">
        <f t="shared" si="6"/>
        <v>1</v>
      </c>
    </row>
    <row r="75" spans="1:21">
      <c r="A75" s="47" t="s">
        <v>188</v>
      </c>
      <c r="B75" s="58" t="s">
        <v>103</v>
      </c>
      <c r="C75" s="58" t="s">
        <v>13</v>
      </c>
      <c r="D75" s="101" t="s">
        <v>108</v>
      </c>
      <c r="E75" s="47" t="s">
        <v>178</v>
      </c>
      <c r="F75" s="47" t="s">
        <v>194</v>
      </c>
      <c r="G75" s="47">
        <v>10</v>
      </c>
      <c r="H75" s="59">
        <v>3965</v>
      </c>
      <c r="I75" s="47">
        <v>2</v>
      </c>
      <c r="J75" s="60" t="s">
        <v>225</v>
      </c>
      <c r="K75" s="61">
        <v>25967969.526721898</v>
      </c>
      <c r="L75" s="61">
        <v>23441</v>
      </c>
      <c r="M75" s="62">
        <v>1107.8012681507601</v>
      </c>
      <c r="N75" s="65">
        <v>1276.31</v>
      </c>
      <c r="O75" s="63">
        <v>10606218.233278099</v>
      </c>
      <c r="P75" s="63">
        <v>516.45429999999999</v>
      </c>
      <c r="Q75" s="64">
        <v>20536.605529817702</v>
      </c>
      <c r="R75" s="66">
        <v>23205.13</v>
      </c>
      <c r="S75" s="47" t="str">
        <f t="shared" si="5"/>
        <v>1</v>
      </c>
      <c r="T75" s="47" t="str">
        <f t="shared" si="7"/>
        <v>1</v>
      </c>
      <c r="U75" s="47" t="str">
        <f t="shared" si="6"/>
        <v>1</v>
      </c>
    </row>
    <row r="76" spans="1:21">
      <c r="A76" s="47" t="s">
        <v>188</v>
      </c>
      <c r="B76" s="58" t="s">
        <v>103</v>
      </c>
      <c r="C76" s="58" t="s">
        <v>14</v>
      </c>
      <c r="D76" s="101" t="s">
        <v>109</v>
      </c>
      <c r="E76" s="47" t="s">
        <v>178</v>
      </c>
      <c r="F76" s="47" t="s">
        <v>190</v>
      </c>
      <c r="G76" s="47">
        <v>40</v>
      </c>
      <c r="H76" s="59">
        <v>36047</v>
      </c>
      <c r="I76" s="47">
        <v>6</v>
      </c>
      <c r="J76" s="60" t="s">
        <v>221</v>
      </c>
      <c r="K76" s="61">
        <v>67351904.537640497</v>
      </c>
      <c r="L76" s="61">
        <v>82473</v>
      </c>
      <c r="M76" s="62">
        <v>816.65399024699605</v>
      </c>
      <c r="N76" s="52">
        <v>1066.72</v>
      </c>
      <c r="O76" s="63">
        <v>30406324.9223595</v>
      </c>
      <c r="P76" s="63">
        <v>2327.4683</v>
      </c>
      <c r="Q76" s="64">
        <v>13064.119894719701</v>
      </c>
      <c r="R76" s="53">
        <v>18140.05</v>
      </c>
      <c r="S76" s="47" t="str">
        <f t="shared" si="5"/>
        <v>1</v>
      </c>
      <c r="T76" s="47" t="str">
        <f t="shared" si="7"/>
        <v>1</v>
      </c>
      <c r="U76" s="47" t="str">
        <f t="shared" si="6"/>
        <v>1</v>
      </c>
    </row>
    <row r="77" spans="1:21">
      <c r="A77" s="47" t="s">
        <v>188</v>
      </c>
      <c r="B77" s="58" t="s">
        <v>103</v>
      </c>
      <c r="C77" s="58" t="s">
        <v>15</v>
      </c>
      <c r="D77" s="101" t="s">
        <v>110</v>
      </c>
      <c r="E77" s="47" t="s">
        <v>178</v>
      </c>
      <c r="F77" s="47" t="s">
        <v>192</v>
      </c>
      <c r="G77" s="47">
        <v>150</v>
      </c>
      <c r="H77" s="59">
        <v>90398</v>
      </c>
      <c r="I77" s="47">
        <v>13</v>
      </c>
      <c r="J77" s="60" t="s">
        <v>224</v>
      </c>
      <c r="K77" s="61">
        <v>152627519.14316401</v>
      </c>
      <c r="L77" s="61">
        <v>161875</v>
      </c>
      <c r="M77" s="62">
        <v>942.87270513151702</v>
      </c>
      <c r="N77" s="51">
        <v>1007.83</v>
      </c>
      <c r="O77" s="63">
        <v>153041593.35683599</v>
      </c>
      <c r="P77" s="63">
        <v>12439.3127</v>
      </c>
      <c r="Q77" s="64">
        <v>12303.058621304301</v>
      </c>
      <c r="R77" s="53">
        <v>16038.3</v>
      </c>
      <c r="S77" s="47" t="str">
        <f t="shared" si="5"/>
        <v>1</v>
      </c>
      <c r="T77" s="47" t="str">
        <f t="shared" si="7"/>
        <v>1</v>
      </c>
      <c r="U77" s="47" t="str">
        <f t="shared" si="6"/>
        <v>1</v>
      </c>
    </row>
    <row r="78" spans="1:21">
      <c r="A78" s="47" t="s">
        <v>188</v>
      </c>
      <c r="B78" s="58" t="s">
        <v>103</v>
      </c>
      <c r="C78" s="58" t="s">
        <v>16</v>
      </c>
      <c r="D78" s="101" t="s">
        <v>111</v>
      </c>
      <c r="E78" s="47" t="s">
        <v>178</v>
      </c>
      <c r="F78" s="47" t="s">
        <v>190</v>
      </c>
      <c r="G78" s="47">
        <v>35</v>
      </c>
      <c r="H78" s="59">
        <v>24618</v>
      </c>
      <c r="I78" s="47">
        <v>5</v>
      </c>
      <c r="J78" s="60" t="s">
        <v>222</v>
      </c>
      <c r="K78" s="61">
        <v>50795131.204961702</v>
      </c>
      <c r="L78" s="61">
        <v>57488</v>
      </c>
      <c r="M78" s="62">
        <v>883.57798505708399</v>
      </c>
      <c r="N78" s="51">
        <v>1039.45</v>
      </c>
      <c r="O78" s="63">
        <v>19303072.1250383</v>
      </c>
      <c r="P78" s="63">
        <v>1258.3800000000001</v>
      </c>
      <c r="Q78" s="64">
        <v>15339.6208816402</v>
      </c>
      <c r="R78" s="53">
        <v>20440.75</v>
      </c>
      <c r="S78" s="47" t="str">
        <f t="shared" si="5"/>
        <v>1</v>
      </c>
      <c r="T78" s="47" t="str">
        <f t="shared" si="7"/>
        <v>1</v>
      </c>
      <c r="U78" s="47" t="str">
        <f t="shared" si="6"/>
        <v>1</v>
      </c>
    </row>
    <row r="79" spans="1:21">
      <c r="A79" s="47" t="s">
        <v>188</v>
      </c>
      <c r="B79" s="58" t="s">
        <v>103</v>
      </c>
      <c r="C79" s="58" t="s">
        <v>17</v>
      </c>
      <c r="D79" s="101" t="s">
        <v>112</v>
      </c>
      <c r="E79" s="47" t="s">
        <v>178</v>
      </c>
      <c r="F79" s="47" t="s">
        <v>190</v>
      </c>
      <c r="G79" s="47">
        <v>34</v>
      </c>
      <c r="H79" s="59">
        <v>29397</v>
      </c>
      <c r="I79" s="47">
        <v>5</v>
      </c>
      <c r="J79" s="60" t="s">
        <v>222</v>
      </c>
      <c r="K79" s="61">
        <v>57251203.192209698</v>
      </c>
      <c r="L79" s="61">
        <v>69384</v>
      </c>
      <c r="M79" s="62">
        <v>825.13552392784698</v>
      </c>
      <c r="N79" s="51">
        <v>1039.45</v>
      </c>
      <c r="O79" s="63">
        <v>15005284.3677903</v>
      </c>
      <c r="P79" s="63">
        <v>1415.3028999999999</v>
      </c>
      <c r="Q79" s="64">
        <v>10602.1717102327</v>
      </c>
      <c r="R79" s="53">
        <v>20440.75</v>
      </c>
      <c r="S79" s="47" t="str">
        <f t="shared" si="5"/>
        <v>1</v>
      </c>
      <c r="T79" s="47" t="str">
        <f t="shared" si="7"/>
        <v>1</v>
      </c>
      <c r="U79" s="47" t="str">
        <f t="shared" si="6"/>
        <v>1</v>
      </c>
    </row>
    <row r="80" spans="1:21">
      <c r="A80" s="47" t="s">
        <v>188</v>
      </c>
      <c r="B80" s="58" t="s">
        <v>103</v>
      </c>
      <c r="C80" s="58" t="s">
        <v>18</v>
      </c>
      <c r="D80" s="101" t="s">
        <v>113</v>
      </c>
      <c r="E80" s="47" t="s">
        <v>178</v>
      </c>
      <c r="F80" s="47" t="s">
        <v>190</v>
      </c>
      <c r="G80" s="47">
        <v>30</v>
      </c>
      <c r="H80" s="59">
        <v>35670</v>
      </c>
      <c r="I80" s="47">
        <v>6</v>
      </c>
      <c r="J80" s="60" t="s">
        <v>221</v>
      </c>
      <c r="K80" s="61">
        <v>65167273.543472201</v>
      </c>
      <c r="L80" s="61">
        <v>70517</v>
      </c>
      <c r="M80" s="62">
        <v>924.13564875806196</v>
      </c>
      <c r="N80" s="52">
        <v>1066.72</v>
      </c>
      <c r="O80" s="63">
        <v>27950710.8665278</v>
      </c>
      <c r="P80" s="63">
        <v>2033.22</v>
      </c>
      <c r="Q80" s="64">
        <v>13747.0174730367</v>
      </c>
      <c r="R80" s="53">
        <v>18140.05</v>
      </c>
      <c r="S80" s="47" t="str">
        <f t="shared" si="5"/>
        <v>1</v>
      </c>
      <c r="T80" s="47" t="str">
        <f t="shared" si="7"/>
        <v>1</v>
      </c>
      <c r="U80" s="47" t="str">
        <f t="shared" si="6"/>
        <v>1</v>
      </c>
    </row>
    <row r="81" spans="1:21">
      <c r="A81" s="47" t="s">
        <v>188</v>
      </c>
      <c r="B81" s="58" t="s">
        <v>103</v>
      </c>
      <c r="C81" s="58" t="s">
        <v>19</v>
      </c>
      <c r="D81" s="101" t="s">
        <v>114</v>
      </c>
      <c r="E81" s="47" t="s">
        <v>178</v>
      </c>
      <c r="F81" s="47" t="s">
        <v>191</v>
      </c>
      <c r="G81" s="47">
        <v>60</v>
      </c>
      <c r="H81" s="59">
        <v>42557</v>
      </c>
      <c r="I81" s="47">
        <v>9</v>
      </c>
      <c r="J81" s="60" t="s">
        <v>287</v>
      </c>
      <c r="K81" s="61">
        <v>95780168.421749398</v>
      </c>
      <c r="L81" s="61">
        <v>96746</v>
      </c>
      <c r="M81" s="62">
        <v>990.01683192844598</v>
      </c>
      <c r="N81" s="52">
        <v>1007.88</v>
      </c>
      <c r="O81" s="63">
        <v>41128606.778250597</v>
      </c>
      <c r="P81" s="63">
        <v>3260.6754999999998</v>
      </c>
      <c r="Q81" s="64">
        <v>12613.5234181539</v>
      </c>
      <c r="R81" s="66">
        <v>17577.09</v>
      </c>
      <c r="S81" s="47" t="str">
        <f t="shared" si="5"/>
        <v>1</v>
      </c>
      <c r="T81" s="47" t="str">
        <f t="shared" si="7"/>
        <v>1</v>
      </c>
      <c r="U81" s="47" t="str">
        <f t="shared" si="6"/>
        <v>1</v>
      </c>
    </row>
    <row r="82" spans="1:21">
      <c r="A82" s="47" t="s">
        <v>188</v>
      </c>
      <c r="B82" s="58" t="s">
        <v>103</v>
      </c>
      <c r="C82" s="58" t="s">
        <v>20</v>
      </c>
      <c r="D82" s="101" t="s">
        <v>115</v>
      </c>
      <c r="E82" s="47" t="s">
        <v>178</v>
      </c>
      <c r="F82" s="47" t="s">
        <v>192</v>
      </c>
      <c r="G82" s="47">
        <v>137</v>
      </c>
      <c r="H82" s="59">
        <v>85449</v>
      </c>
      <c r="I82" s="47">
        <v>13</v>
      </c>
      <c r="J82" s="60" t="s">
        <v>224</v>
      </c>
      <c r="K82" s="61">
        <v>132128075.942112</v>
      </c>
      <c r="L82" s="61">
        <v>173829</v>
      </c>
      <c r="M82" s="62">
        <v>760.10375680762195</v>
      </c>
      <c r="N82" s="51">
        <v>1007.83</v>
      </c>
      <c r="O82" s="63">
        <v>119893559.31788801</v>
      </c>
      <c r="P82" s="63">
        <v>9828.6594000000005</v>
      </c>
      <c r="Q82" s="64">
        <v>12198.363422573</v>
      </c>
      <c r="R82" s="53">
        <v>16038.3</v>
      </c>
      <c r="S82" s="47" t="str">
        <f t="shared" si="5"/>
        <v>1</v>
      </c>
      <c r="T82" s="47" t="str">
        <f t="shared" si="7"/>
        <v>1</v>
      </c>
      <c r="U82" s="47" t="str">
        <f t="shared" si="6"/>
        <v>1</v>
      </c>
    </row>
    <row r="83" spans="1:21">
      <c r="A83" s="47" t="s">
        <v>188</v>
      </c>
      <c r="B83" s="58" t="s">
        <v>103</v>
      </c>
      <c r="C83" s="58" t="s">
        <v>21</v>
      </c>
      <c r="D83" s="101" t="s">
        <v>310</v>
      </c>
      <c r="E83" s="47" t="s">
        <v>178</v>
      </c>
      <c r="F83" s="47" t="s">
        <v>190</v>
      </c>
      <c r="G83" s="47">
        <v>70</v>
      </c>
      <c r="H83" s="59">
        <v>46637</v>
      </c>
      <c r="I83" s="47">
        <v>6</v>
      </c>
      <c r="J83" s="60" t="s">
        <v>221</v>
      </c>
      <c r="K83" s="61">
        <v>74193499.094574198</v>
      </c>
      <c r="L83" s="61">
        <v>106132</v>
      </c>
      <c r="M83" s="62">
        <v>699.06813302843796</v>
      </c>
      <c r="N83" s="52">
        <v>1066.72</v>
      </c>
      <c r="O83" s="63">
        <v>43144591.085425802</v>
      </c>
      <c r="P83" s="63">
        <v>3044.616</v>
      </c>
      <c r="Q83" s="64">
        <v>14170.782484696199</v>
      </c>
      <c r="R83" s="53">
        <v>18140.05</v>
      </c>
      <c r="S83" s="47" t="str">
        <f t="shared" si="5"/>
        <v>1</v>
      </c>
      <c r="T83" s="47" t="str">
        <f t="shared" si="7"/>
        <v>1</v>
      </c>
      <c r="U83" s="47" t="str">
        <f t="shared" si="6"/>
        <v>1</v>
      </c>
    </row>
    <row r="84" spans="1:21">
      <c r="A84" s="47" t="s">
        <v>188</v>
      </c>
      <c r="B84" s="58" t="s">
        <v>103</v>
      </c>
      <c r="C84" s="58" t="s">
        <v>22</v>
      </c>
      <c r="D84" s="101" t="s">
        <v>116</v>
      </c>
      <c r="E84" s="47" t="s">
        <v>178</v>
      </c>
      <c r="F84" s="47" t="s">
        <v>192</v>
      </c>
      <c r="G84" s="47">
        <v>122</v>
      </c>
      <c r="H84" s="59">
        <v>87744</v>
      </c>
      <c r="I84" s="47">
        <v>13</v>
      </c>
      <c r="J84" s="60" t="s">
        <v>224</v>
      </c>
      <c r="K84" s="61">
        <v>134019810.75240999</v>
      </c>
      <c r="L84" s="61">
        <v>164098</v>
      </c>
      <c r="M84" s="62">
        <v>816.70593640635298</v>
      </c>
      <c r="N84" s="51">
        <v>1007.83</v>
      </c>
      <c r="O84" s="63">
        <v>93985699.427590206</v>
      </c>
      <c r="P84" s="63">
        <v>6525.4724999999999</v>
      </c>
      <c r="Q84" s="64">
        <v>14402.895641287299</v>
      </c>
      <c r="R84" s="53">
        <v>16038.3</v>
      </c>
      <c r="S84" s="47" t="str">
        <f t="shared" si="5"/>
        <v>1</v>
      </c>
      <c r="T84" s="47" t="str">
        <f t="shared" si="7"/>
        <v>1</v>
      </c>
      <c r="U84" s="47" t="str">
        <f t="shared" si="6"/>
        <v>1</v>
      </c>
    </row>
    <row r="85" spans="1:21">
      <c r="A85" s="47" t="s">
        <v>188</v>
      </c>
      <c r="B85" s="58" t="s">
        <v>103</v>
      </c>
      <c r="C85" s="58" t="s">
        <v>23</v>
      </c>
      <c r="D85" s="101" t="s">
        <v>117</v>
      </c>
      <c r="E85" s="47" t="s">
        <v>178</v>
      </c>
      <c r="F85" s="47" t="s">
        <v>190</v>
      </c>
      <c r="G85" s="47">
        <v>30</v>
      </c>
      <c r="H85" s="59">
        <v>22227</v>
      </c>
      <c r="I85" s="47">
        <v>5</v>
      </c>
      <c r="J85" s="60" t="s">
        <v>222</v>
      </c>
      <c r="K85" s="61">
        <v>52202164.371036097</v>
      </c>
      <c r="L85" s="61">
        <v>62422</v>
      </c>
      <c r="M85" s="62">
        <v>836.27830526154503</v>
      </c>
      <c r="N85" s="51">
        <v>1039.45</v>
      </c>
      <c r="O85" s="63">
        <v>13922694.438963899</v>
      </c>
      <c r="P85" s="63">
        <v>1709.4988000000001</v>
      </c>
      <c r="Q85" s="64">
        <v>8144.3136660662603</v>
      </c>
      <c r="R85" s="53">
        <v>20440.75</v>
      </c>
      <c r="S85" s="47" t="str">
        <f t="shared" si="5"/>
        <v>1</v>
      </c>
      <c r="T85" s="47" t="str">
        <f t="shared" si="7"/>
        <v>1</v>
      </c>
      <c r="U85" s="47" t="str">
        <f t="shared" si="6"/>
        <v>1</v>
      </c>
    </row>
    <row r="86" spans="1:21">
      <c r="A86" s="47" t="s">
        <v>188</v>
      </c>
      <c r="B86" s="58" t="s">
        <v>103</v>
      </c>
      <c r="C86" s="58" t="s">
        <v>24</v>
      </c>
      <c r="D86" s="101" t="s">
        <v>118</v>
      </c>
      <c r="E86" s="47" t="s">
        <v>178</v>
      </c>
      <c r="F86" s="47" t="s">
        <v>190</v>
      </c>
      <c r="G86" s="47">
        <v>34</v>
      </c>
      <c r="H86" s="59">
        <v>20829</v>
      </c>
      <c r="I86" s="47">
        <v>5</v>
      </c>
      <c r="J86" s="60" t="s">
        <v>222</v>
      </c>
      <c r="K86" s="61">
        <v>46089155.585536502</v>
      </c>
      <c r="L86" s="61">
        <v>62904</v>
      </c>
      <c r="M86" s="62">
        <v>732.69037876027801</v>
      </c>
      <c r="N86" s="51">
        <v>1039.45</v>
      </c>
      <c r="O86" s="63">
        <v>15231119.614463501</v>
      </c>
      <c r="P86" s="63">
        <v>1372.0012999999999</v>
      </c>
      <c r="Q86" s="64">
        <v>11101.3886170979</v>
      </c>
      <c r="R86" s="53">
        <v>20440.75</v>
      </c>
      <c r="S86" s="47" t="str">
        <f t="shared" si="5"/>
        <v>1</v>
      </c>
      <c r="T86" s="47" t="str">
        <f t="shared" si="7"/>
        <v>1</v>
      </c>
      <c r="U86" s="47" t="str">
        <f t="shared" si="6"/>
        <v>1</v>
      </c>
    </row>
    <row r="87" spans="1:21">
      <c r="A87" s="47" t="s">
        <v>188</v>
      </c>
      <c r="B87" s="58" t="s">
        <v>103</v>
      </c>
      <c r="C87" s="58" t="s">
        <v>25</v>
      </c>
      <c r="D87" s="101" t="s">
        <v>119</v>
      </c>
      <c r="E87" s="47" t="s">
        <v>178</v>
      </c>
      <c r="F87" s="47" t="s">
        <v>190</v>
      </c>
      <c r="G87" s="47">
        <v>30</v>
      </c>
      <c r="H87" s="59">
        <v>23288</v>
      </c>
      <c r="I87" s="47">
        <v>5</v>
      </c>
      <c r="J87" s="60" t="s">
        <v>222</v>
      </c>
      <c r="K87" s="61">
        <v>50081276.736033402</v>
      </c>
      <c r="L87" s="61">
        <v>47369</v>
      </c>
      <c r="M87" s="62">
        <v>1057.2584757126699</v>
      </c>
      <c r="N87" s="51">
        <v>1039.45</v>
      </c>
      <c r="O87" s="63">
        <v>23979568.333966602</v>
      </c>
      <c r="P87" s="63">
        <v>1757.4195</v>
      </c>
      <c r="Q87" s="64">
        <v>13644.760590153101</v>
      </c>
      <c r="R87" s="53">
        <v>20440.75</v>
      </c>
      <c r="S87" s="47" t="str">
        <f t="shared" si="5"/>
        <v>0</v>
      </c>
      <c r="T87" s="47" t="str">
        <f t="shared" si="7"/>
        <v>1</v>
      </c>
      <c r="U87" s="47" t="str">
        <f t="shared" si="6"/>
        <v>0</v>
      </c>
    </row>
    <row r="88" spans="1:21">
      <c r="A88" s="47" t="s">
        <v>188</v>
      </c>
      <c r="B88" s="58" t="s">
        <v>103</v>
      </c>
      <c r="C88" s="58" t="s">
        <v>26</v>
      </c>
      <c r="D88" s="101" t="s">
        <v>120</v>
      </c>
      <c r="E88" s="47" t="s">
        <v>178</v>
      </c>
      <c r="F88" s="47" t="s">
        <v>190</v>
      </c>
      <c r="G88" s="47">
        <v>40</v>
      </c>
      <c r="H88" s="59">
        <v>19370</v>
      </c>
      <c r="I88" s="47">
        <v>5</v>
      </c>
      <c r="J88" s="60" t="s">
        <v>222</v>
      </c>
      <c r="K88" s="61">
        <v>45717033.968040898</v>
      </c>
      <c r="L88" s="61">
        <v>60481</v>
      </c>
      <c r="M88" s="62">
        <v>755.89084122353995</v>
      </c>
      <c r="N88" s="51">
        <v>1039.45</v>
      </c>
      <c r="O88" s="63">
        <v>16925710.6119591</v>
      </c>
      <c r="P88" s="63">
        <v>1576.6433</v>
      </c>
      <c r="Q88" s="64">
        <v>10735.2821097575</v>
      </c>
      <c r="R88" s="53">
        <v>20440.75</v>
      </c>
      <c r="S88" s="47" t="str">
        <f t="shared" si="5"/>
        <v>1</v>
      </c>
      <c r="T88" s="47" t="str">
        <f t="shared" si="7"/>
        <v>1</v>
      </c>
      <c r="U88" s="47" t="str">
        <f t="shared" si="6"/>
        <v>1</v>
      </c>
    </row>
    <row r="89" spans="1:21">
      <c r="A89" s="47" t="s">
        <v>188</v>
      </c>
      <c r="B89" s="58" t="s">
        <v>103</v>
      </c>
      <c r="C89" s="58" t="s">
        <v>72</v>
      </c>
      <c r="D89" s="101" t="s">
        <v>300</v>
      </c>
      <c r="E89" s="47" t="s">
        <v>178</v>
      </c>
      <c r="F89" s="47" t="s">
        <v>192</v>
      </c>
      <c r="G89" s="47">
        <v>138</v>
      </c>
      <c r="H89" s="59">
        <v>96992</v>
      </c>
      <c r="I89" s="47">
        <v>13</v>
      </c>
      <c r="J89" s="60" t="s">
        <v>224</v>
      </c>
      <c r="K89" s="61">
        <v>160414665.257541</v>
      </c>
      <c r="L89" s="61">
        <v>237878</v>
      </c>
      <c r="M89" s="62">
        <v>674.35687729651795</v>
      </c>
      <c r="N89" s="51">
        <v>1007.83</v>
      </c>
      <c r="O89" s="63">
        <v>150359040.92245901</v>
      </c>
      <c r="P89" s="63">
        <v>10976.55</v>
      </c>
      <c r="Q89" s="64">
        <v>13698.2058044157</v>
      </c>
      <c r="R89" s="53">
        <v>16038.3</v>
      </c>
      <c r="S89" s="47" t="str">
        <f t="shared" si="5"/>
        <v>1</v>
      </c>
      <c r="T89" s="47" t="str">
        <f t="shared" si="7"/>
        <v>1</v>
      </c>
      <c r="U89" s="47" t="str">
        <f t="shared" si="6"/>
        <v>1</v>
      </c>
    </row>
    <row r="90" spans="1:21">
      <c r="A90" s="47" t="s">
        <v>188</v>
      </c>
      <c r="B90" s="58" t="s">
        <v>103</v>
      </c>
      <c r="C90" s="58" t="s">
        <v>81</v>
      </c>
      <c r="D90" s="101" t="s">
        <v>121</v>
      </c>
      <c r="E90" s="47" t="s">
        <v>178</v>
      </c>
      <c r="F90" s="47" t="s">
        <v>190</v>
      </c>
      <c r="G90" s="47">
        <v>30</v>
      </c>
      <c r="H90" s="59">
        <v>18145</v>
      </c>
      <c r="I90" s="47">
        <v>5</v>
      </c>
      <c r="J90" s="60" t="s">
        <v>222</v>
      </c>
      <c r="K90" s="61">
        <v>37013172.550494902</v>
      </c>
      <c r="L90" s="61">
        <v>47760</v>
      </c>
      <c r="M90" s="62">
        <v>774.98267484285702</v>
      </c>
      <c r="N90" s="51">
        <v>1039.45</v>
      </c>
      <c r="O90" s="63">
        <v>16907236.819505099</v>
      </c>
      <c r="P90" s="63">
        <v>1360.8963000000001</v>
      </c>
      <c r="Q90" s="64">
        <v>12423.6040758617</v>
      </c>
      <c r="R90" s="53">
        <v>20440.75</v>
      </c>
      <c r="S90" s="47" t="str">
        <f t="shared" si="5"/>
        <v>1</v>
      </c>
      <c r="T90" s="47" t="str">
        <f t="shared" si="7"/>
        <v>1</v>
      </c>
      <c r="U90" s="47" t="str">
        <f t="shared" si="6"/>
        <v>1</v>
      </c>
    </row>
    <row r="91" spans="1:21">
      <c r="A91" s="47" t="s">
        <v>188</v>
      </c>
      <c r="B91" s="58" t="s">
        <v>103</v>
      </c>
      <c r="C91" s="58" t="s">
        <v>82</v>
      </c>
      <c r="D91" s="101" t="s">
        <v>122</v>
      </c>
      <c r="E91" s="47" t="s">
        <v>178</v>
      </c>
      <c r="F91" s="47" t="s">
        <v>194</v>
      </c>
      <c r="G91" s="47">
        <v>30</v>
      </c>
      <c r="H91" s="59">
        <v>18973</v>
      </c>
      <c r="I91" s="47">
        <v>3</v>
      </c>
      <c r="J91" s="60" t="s">
        <v>230</v>
      </c>
      <c r="K91" s="61">
        <v>34076818.821542598</v>
      </c>
      <c r="L91" s="61">
        <v>43471</v>
      </c>
      <c r="M91" s="62">
        <v>783.89774381869802</v>
      </c>
      <c r="N91" s="52">
        <v>1000.64</v>
      </c>
      <c r="O91" s="63">
        <v>13962536.958457399</v>
      </c>
      <c r="P91" s="63">
        <v>1138.2503999999999</v>
      </c>
      <c r="Q91" s="64">
        <v>12266.6655407785</v>
      </c>
      <c r="R91" s="53">
        <v>20891.61</v>
      </c>
      <c r="S91" s="47" t="str">
        <f t="shared" si="5"/>
        <v>1</v>
      </c>
      <c r="T91" s="47" t="str">
        <f t="shared" si="7"/>
        <v>1</v>
      </c>
      <c r="U91" s="47" t="str">
        <f t="shared" si="6"/>
        <v>1</v>
      </c>
    </row>
    <row r="92" spans="1:21">
      <c r="A92" s="132" t="s">
        <v>172</v>
      </c>
      <c r="B92" s="133"/>
      <c r="C92" s="134"/>
      <c r="D92" s="70"/>
      <c r="E92" s="71"/>
      <c r="F92" s="71"/>
      <c r="G92" s="71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2">
        <f>COUNTIF(U4:U91,"1")</f>
        <v>72</v>
      </c>
    </row>
    <row r="93" spans="1:21">
      <c r="R93" s="1" t="s">
        <v>173</v>
      </c>
      <c r="S93" s="73">
        <f>COUNTIF(S4:S91,1)</f>
        <v>72</v>
      </c>
      <c r="T93" s="73">
        <f>COUNTIF(T4:T91,1)</f>
        <v>87</v>
      </c>
      <c r="U93" s="73">
        <f>COUNTIF(U4:U91,1)</f>
        <v>72</v>
      </c>
    </row>
    <row r="94" spans="1:21">
      <c r="R94" s="1" t="s">
        <v>158</v>
      </c>
      <c r="S94" s="1">
        <f>COUNTIF(S4:S15,1)</f>
        <v>10</v>
      </c>
      <c r="T94" s="1">
        <f>COUNTIF(T4:T15,1)</f>
        <v>12</v>
      </c>
      <c r="U94" s="1">
        <f>COUNTIF(U4:U15,1)</f>
        <v>10</v>
      </c>
    </row>
    <row r="95" spans="1:21">
      <c r="R95" s="1" t="s">
        <v>89</v>
      </c>
      <c r="S95" s="1">
        <f>COUNTIF(S16:S23,1)</f>
        <v>4</v>
      </c>
      <c r="T95" s="1">
        <f>COUNTIF(T16:T23,1)</f>
        <v>7</v>
      </c>
      <c r="U95" s="1">
        <f>COUNTIF(U16:U23,1)</f>
        <v>4</v>
      </c>
    </row>
    <row r="96" spans="1:21">
      <c r="R96" s="1" t="s">
        <v>123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145</v>
      </c>
      <c r="S97" s="1">
        <f>COUNTIF(S38:S55,1)</f>
        <v>15</v>
      </c>
      <c r="T97" s="1">
        <f>COUNTIF(T38:T55,1)</f>
        <v>18</v>
      </c>
      <c r="U97" s="1">
        <f>COUNTIF(U38:U55,1)</f>
        <v>15</v>
      </c>
    </row>
    <row r="98" spans="18:21">
      <c r="R98" s="1" t="s">
        <v>137</v>
      </c>
      <c r="S98" s="1">
        <f>COUNTIF(S56:S64,1)</f>
        <v>6</v>
      </c>
      <c r="T98" s="1">
        <f>COUNTIF(T56:T64,1)</f>
        <v>9</v>
      </c>
      <c r="U98" s="1">
        <f>COUNTIF(U56:U64,1)</f>
        <v>6</v>
      </c>
    </row>
    <row r="99" spans="18:21">
      <c r="R99" s="1" t="s">
        <v>234</v>
      </c>
      <c r="S99" s="1">
        <f>COUNTIF(S65:S70,1)</f>
        <v>5</v>
      </c>
      <c r="T99" s="1">
        <f>COUNTIF(T65:T70,1)</f>
        <v>6</v>
      </c>
      <c r="U99" s="1">
        <f>COUNTIF(U65:U70,1)</f>
        <v>5</v>
      </c>
    </row>
    <row r="100" spans="18:21">
      <c r="R100" s="1" t="s">
        <v>103</v>
      </c>
      <c r="S100" s="1">
        <f>COUNTIF(S71:S91,1)</f>
        <v>20</v>
      </c>
      <c r="T100" s="1">
        <f>COUNTIF(T71:T91,1)</f>
        <v>21</v>
      </c>
      <c r="U100" s="1">
        <f>COUNTIF(U71:U91,1)</f>
        <v>20</v>
      </c>
    </row>
  </sheetData>
  <autoFilter ref="A3:U101" xr:uid="{00000000-0009-0000-0000-000003000000}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92" t="s">
        <v>250</v>
      </c>
      <c r="B2" s="192"/>
      <c r="C2" s="192"/>
      <c r="D2" s="192"/>
      <c r="E2" s="192"/>
      <c r="F2" s="192"/>
      <c r="G2" s="192"/>
      <c r="H2" s="192"/>
      <c r="I2" s="192"/>
      <c r="J2" s="192"/>
      <c r="K2" s="21"/>
      <c r="L2" s="192"/>
      <c r="M2" s="192"/>
      <c r="N2" s="193"/>
      <c r="O2" s="199"/>
      <c r="P2" s="200"/>
      <c r="Q2" s="203" t="s">
        <v>251</v>
      </c>
      <c r="R2" s="203"/>
      <c r="S2" s="203"/>
      <c r="T2" s="203" t="s">
        <v>252</v>
      </c>
      <c r="U2" s="203"/>
      <c r="V2" s="203" t="s">
        <v>253</v>
      </c>
      <c r="W2" s="203"/>
      <c r="X2" s="204"/>
      <c r="Y2" s="191"/>
      <c r="Z2" s="192"/>
      <c r="AA2" s="193"/>
      <c r="AB2" s="194"/>
      <c r="AC2" s="195"/>
      <c r="AD2" s="195"/>
      <c r="AE2" s="196" t="s">
        <v>254</v>
      </c>
      <c r="AF2" s="196"/>
      <c r="AG2" s="195"/>
      <c r="AH2" s="197"/>
    </row>
    <row r="3" spans="1:34" ht="33.6">
      <c r="A3" s="166" t="s">
        <v>255</v>
      </c>
      <c r="B3" s="167"/>
      <c r="C3" s="167"/>
      <c r="D3" s="168"/>
      <c r="E3" s="198" t="s">
        <v>256</v>
      </c>
      <c r="F3" s="169"/>
      <c r="G3" s="169"/>
      <c r="H3" s="169"/>
      <c r="I3" s="169"/>
      <c r="J3" s="170"/>
      <c r="K3" s="25" t="s">
        <v>257</v>
      </c>
      <c r="L3" s="199" t="s">
        <v>258</v>
      </c>
      <c r="M3" s="200"/>
      <c r="N3" s="201"/>
      <c r="O3" s="202" t="s">
        <v>259</v>
      </c>
      <c r="P3" s="203"/>
      <c r="Q3" s="26"/>
      <c r="R3" s="202" t="s">
        <v>260</v>
      </c>
      <c r="S3" s="203"/>
      <c r="T3" s="200"/>
      <c r="U3" s="201"/>
      <c r="V3" s="202" t="s">
        <v>261</v>
      </c>
      <c r="W3" s="203"/>
      <c r="X3" s="204"/>
      <c r="Y3" s="194" t="s">
        <v>258</v>
      </c>
      <c r="Z3" s="195"/>
      <c r="AA3" s="197"/>
      <c r="AB3" s="205" t="s">
        <v>259</v>
      </c>
      <c r="AC3" s="196"/>
      <c r="AD3" s="206"/>
      <c r="AE3" s="207" t="s">
        <v>260</v>
      </c>
      <c r="AF3" s="208"/>
      <c r="AG3" s="196" t="s">
        <v>261</v>
      </c>
      <c r="AH3" s="206"/>
    </row>
    <row r="4" spans="1:34" ht="16.8">
      <c r="A4" s="183">
        <v>1</v>
      </c>
      <c r="B4" s="184"/>
      <c r="C4" s="184"/>
      <c r="D4" s="185"/>
      <c r="E4" s="186" t="s">
        <v>262</v>
      </c>
      <c r="F4" s="187"/>
      <c r="G4" s="187"/>
      <c r="H4" s="187"/>
      <c r="I4" s="187"/>
      <c r="J4" s="188"/>
      <c r="K4" s="27" t="s">
        <v>263</v>
      </c>
      <c r="L4" s="180" t="s">
        <v>263</v>
      </c>
      <c r="M4" s="181"/>
      <c r="N4" s="182"/>
      <c r="O4" s="180" t="s">
        <v>263</v>
      </c>
      <c r="P4" s="181"/>
      <c r="Q4" s="24"/>
      <c r="R4" s="189" t="s">
        <v>263</v>
      </c>
      <c r="S4" s="190"/>
      <c r="T4" s="167"/>
      <c r="U4" s="168"/>
      <c r="V4" s="180" t="s">
        <v>263</v>
      </c>
      <c r="W4" s="181"/>
      <c r="X4" s="182"/>
      <c r="Y4" s="180" t="s">
        <v>263</v>
      </c>
      <c r="Z4" s="181"/>
      <c r="AA4" s="182"/>
      <c r="AB4" s="180" t="s">
        <v>263</v>
      </c>
      <c r="AC4" s="181"/>
      <c r="AD4" s="182"/>
      <c r="AE4" s="180" t="s">
        <v>263</v>
      </c>
      <c r="AF4" s="181"/>
      <c r="AG4" s="181" t="s">
        <v>263</v>
      </c>
      <c r="AH4" s="182"/>
    </row>
    <row r="5" spans="1:34" ht="16.8">
      <c r="A5" s="174" t="s">
        <v>238</v>
      </c>
      <c r="B5" s="175"/>
      <c r="C5" s="175"/>
      <c r="D5" s="176"/>
      <c r="E5" s="177" t="s">
        <v>244</v>
      </c>
      <c r="F5" s="178"/>
      <c r="G5" s="178"/>
      <c r="H5" s="178"/>
      <c r="I5" s="178"/>
      <c r="J5" s="179"/>
      <c r="K5" s="20">
        <v>41</v>
      </c>
      <c r="L5" s="154">
        <v>41</v>
      </c>
      <c r="M5" s="155"/>
      <c r="N5" s="156"/>
      <c r="O5" s="163">
        <v>905.7</v>
      </c>
      <c r="P5" s="164"/>
      <c r="Q5" s="165"/>
      <c r="R5" s="163">
        <v>248.42</v>
      </c>
      <c r="S5" s="164"/>
      <c r="T5" s="164"/>
      <c r="U5" s="165"/>
      <c r="V5" s="153">
        <v>1154.1199999999999</v>
      </c>
      <c r="W5" s="151"/>
      <c r="X5" s="152"/>
      <c r="Y5" s="154">
        <v>33</v>
      </c>
      <c r="Z5" s="155"/>
      <c r="AA5" s="156"/>
      <c r="AB5" s="153">
        <v>18876.87</v>
      </c>
      <c r="AC5" s="151"/>
      <c r="AD5" s="152"/>
      <c r="AE5" s="153">
        <v>6231.96</v>
      </c>
      <c r="AF5" s="151"/>
      <c r="AG5" s="151">
        <v>25108.83</v>
      </c>
      <c r="AH5" s="152"/>
    </row>
    <row r="6" spans="1:34" ht="16.8">
      <c r="A6" s="174" t="s">
        <v>239</v>
      </c>
      <c r="B6" s="175"/>
      <c r="C6" s="175"/>
      <c r="D6" s="176"/>
      <c r="E6" s="177" t="s">
        <v>245</v>
      </c>
      <c r="F6" s="178"/>
      <c r="G6" s="178"/>
      <c r="H6" s="178"/>
      <c r="I6" s="178"/>
      <c r="J6" s="179"/>
      <c r="K6" s="20">
        <v>31</v>
      </c>
      <c r="L6" s="154">
        <v>31</v>
      </c>
      <c r="M6" s="155"/>
      <c r="N6" s="156"/>
      <c r="O6" s="163">
        <v>791.22</v>
      </c>
      <c r="P6" s="164"/>
      <c r="Q6" s="165"/>
      <c r="R6" s="163">
        <v>134.19</v>
      </c>
      <c r="S6" s="164"/>
      <c r="T6" s="164"/>
      <c r="U6" s="165"/>
      <c r="V6" s="163">
        <v>925.41</v>
      </c>
      <c r="W6" s="164"/>
      <c r="X6" s="165"/>
      <c r="Y6" s="154">
        <v>24</v>
      </c>
      <c r="Z6" s="155"/>
      <c r="AA6" s="156"/>
      <c r="AB6" s="153">
        <v>15153.65</v>
      </c>
      <c r="AC6" s="151"/>
      <c r="AD6" s="152"/>
      <c r="AE6" s="153">
        <v>4012.52</v>
      </c>
      <c r="AF6" s="151"/>
      <c r="AG6" s="151">
        <v>19166.169999999998</v>
      </c>
      <c r="AH6" s="152"/>
    </row>
    <row r="7" spans="1:34" ht="16.8">
      <c r="A7" s="174" t="s">
        <v>240</v>
      </c>
      <c r="B7" s="175"/>
      <c r="C7" s="175"/>
      <c r="D7" s="176"/>
      <c r="E7" s="177" t="s">
        <v>246</v>
      </c>
      <c r="F7" s="178"/>
      <c r="G7" s="178"/>
      <c r="H7" s="178"/>
      <c r="I7" s="178"/>
      <c r="J7" s="179"/>
      <c r="K7" s="20">
        <v>3</v>
      </c>
      <c r="L7" s="154">
        <v>3</v>
      </c>
      <c r="M7" s="155"/>
      <c r="N7" s="156"/>
      <c r="O7" s="153">
        <v>1037.2</v>
      </c>
      <c r="P7" s="151"/>
      <c r="Q7" s="152"/>
      <c r="R7" s="163">
        <v>373.69</v>
      </c>
      <c r="S7" s="164"/>
      <c r="T7" s="164"/>
      <c r="U7" s="165"/>
      <c r="V7" s="153">
        <v>1410.89</v>
      </c>
      <c r="W7" s="151"/>
      <c r="X7" s="152"/>
      <c r="Y7" s="154">
        <v>3</v>
      </c>
      <c r="Z7" s="155"/>
      <c r="AA7" s="156"/>
      <c r="AB7" s="153">
        <v>18412.27</v>
      </c>
      <c r="AC7" s="151"/>
      <c r="AD7" s="152"/>
      <c r="AE7" s="153">
        <v>2942.75</v>
      </c>
      <c r="AF7" s="151"/>
      <c r="AG7" s="151">
        <v>21355.01</v>
      </c>
      <c r="AH7" s="152"/>
    </row>
    <row r="8" spans="1:34" ht="16.8">
      <c r="A8" s="174" t="s">
        <v>241</v>
      </c>
      <c r="B8" s="175"/>
      <c r="C8" s="175"/>
      <c r="D8" s="176"/>
      <c r="E8" s="177" t="s">
        <v>247</v>
      </c>
      <c r="F8" s="178"/>
      <c r="G8" s="178"/>
      <c r="H8" s="178"/>
      <c r="I8" s="178"/>
      <c r="J8" s="179"/>
      <c r="K8" s="20">
        <v>270</v>
      </c>
      <c r="L8" s="154">
        <v>261</v>
      </c>
      <c r="M8" s="155"/>
      <c r="N8" s="156"/>
      <c r="O8" s="163">
        <v>872.3</v>
      </c>
      <c r="P8" s="164"/>
      <c r="Q8" s="165"/>
      <c r="R8" s="163">
        <v>159.96</v>
      </c>
      <c r="S8" s="164"/>
      <c r="T8" s="164"/>
      <c r="U8" s="165"/>
      <c r="V8" s="153">
        <v>1032.27</v>
      </c>
      <c r="W8" s="151"/>
      <c r="X8" s="152"/>
      <c r="Y8" s="154">
        <v>248</v>
      </c>
      <c r="Z8" s="155"/>
      <c r="AA8" s="156"/>
      <c r="AB8" s="153">
        <v>16848.87</v>
      </c>
      <c r="AC8" s="151"/>
      <c r="AD8" s="152"/>
      <c r="AE8" s="153">
        <v>4826.3900000000003</v>
      </c>
      <c r="AF8" s="151"/>
      <c r="AG8" s="151">
        <v>21675.27</v>
      </c>
      <c r="AH8" s="152"/>
    </row>
    <row r="9" spans="1:34" ht="16.8">
      <c r="A9" s="174" t="s">
        <v>242</v>
      </c>
      <c r="B9" s="175"/>
      <c r="C9" s="175"/>
      <c r="D9" s="176"/>
      <c r="E9" s="177" t="s">
        <v>248</v>
      </c>
      <c r="F9" s="178"/>
      <c r="G9" s="178"/>
      <c r="H9" s="178"/>
      <c r="I9" s="178"/>
      <c r="J9" s="179"/>
      <c r="K9" s="20">
        <v>222</v>
      </c>
      <c r="L9" s="154">
        <v>215</v>
      </c>
      <c r="M9" s="155"/>
      <c r="N9" s="156"/>
      <c r="O9" s="163">
        <v>832.11</v>
      </c>
      <c r="P9" s="164"/>
      <c r="Q9" s="165"/>
      <c r="R9" s="163">
        <v>137.25</v>
      </c>
      <c r="S9" s="164"/>
      <c r="T9" s="164"/>
      <c r="U9" s="165"/>
      <c r="V9" s="163">
        <v>969.37</v>
      </c>
      <c r="W9" s="164"/>
      <c r="X9" s="165"/>
      <c r="Y9" s="154">
        <v>204</v>
      </c>
      <c r="Z9" s="155"/>
      <c r="AA9" s="156"/>
      <c r="AB9" s="153">
        <v>14724.26</v>
      </c>
      <c r="AC9" s="151"/>
      <c r="AD9" s="152"/>
      <c r="AE9" s="153">
        <v>3880.11</v>
      </c>
      <c r="AF9" s="151"/>
      <c r="AG9" s="151">
        <v>18604.37</v>
      </c>
      <c r="AH9" s="152"/>
    </row>
    <row r="10" spans="1:34" ht="16.8">
      <c r="A10" s="174" t="s">
        <v>243</v>
      </c>
      <c r="B10" s="175"/>
      <c r="C10" s="175"/>
      <c r="D10" s="176"/>
      <c r="E10" s="177" t="s">
        <v>249</v>
      </c>
      <c r="F10" s="178"/>
      <c r="G10" s="178"/>
      <c r="H10" s="178"/>
      <c r="I10" s="178"/>
      <c r="J10" s="179"/>
      <c r="K10" s="20">
        <v>11</v>
      </c>
      <c r="L10" s="154">
        <v>11</v>
      </c>
      <c r="M10" s="155"/>
      <c r="N10" s="156"/>
      <c r="O10" s="163">
        <v>973.38</v>
      </c>
      <c r="P10" s="164"/>
      <c r="Q10" s="165"/>
      <c r="R10" s="163">
        <v>204.68</v>
      </c>
      <c r="S10" s="164"/>
      <c r="T10" s="164"/>
      <c r="U10" s="165"/>
      <c r="V10" s="153">
        <v>1178.05</v>
      </c>
      <c r="W10" s="151"/>
      <c r="X10" s="152"/>
      <c r="Y10" s="154">
        <v>11</v>
      </c>
      <c r="Z10" s="155"/>
      <c r="AA10" s="156"/>
      <c r="AB10" s="153">
        <v>20976.39</v>
      </c>
      <c r="AC10" s="151"/>
      <c r="AD10" s="152"/>
      <c r="AE10" s="153">
        <v>7084.75</v>
      </c>
      <c r="AF10" s="151"/>
      <c r="AG10" s="151">
        <v>28061.14</v>
      </c>
      <c r="AH10" s="152"/>
    </row>
    <row r="11" spans="1:34" ht="16.8">
      <c r="A11" s="174" t="s">
        <v>264</v>
      </c>
      <c r="B11" s="175"/>
      <c r="C11" s="175"/>
      <c r="D11" s="176"/>
      <c r="E11" s="177" t="s">
        <v>265</v>
      </c>
      <c r="F11" s="178"/>
      <c r="G11" s="178"/>
      <c r="H11" s="178"/>
      <c r="I11" s="178"/>
      <c r="J11" s="179"/>
      <c r="K11" s="20">
        <v>39</v>
      </c>
      <c r="L11" s="154">
        <v>37</v>
      </c>
      <c r="M11" s="155"/>
      <c r="N11" s="156"/>
      <c r="O11" s="163">
        <v>852.86</v>
      </c>
      <c r="P11" s="164"/>
      <c r="Q11" s="165"/>
      <c r="R11" s="163">
        <v>165.07</v>
      </c>
      <c r="S11" s="164"/>
      <c r="T11" s="164"/>
      <c r="U11" s="165"/>
      <c r="V11" s="153">
        <v>1017.92</v>
      </c>
      <c r="W11" s="151"/>
      <c r="X11" s="152"/>
      <c r="Y11" s="154">
        <v>37</v>
      </c>
      <c r="Z11" s="155"/>
      <c r="AA11" s="156"/>
      <c r="AB11" s="153">
        <v>14837.05</v>
      </c>
      <c r="AC11" s="151"/>
      <c r="AD11" s="152"/>
      <c r="AE11" s="153">
        <v>3412.43</v>
      </c>
      <c r="AF11" s="151"/>
      <c r="AG11" s="151">
        <v>18249.48</v>
      </c>
      <c r="AH11" s="152"/>
    </row>
    <row r="12" spans="1:34" ht="16.8">
      <c r="A12" s="174" t="s">
        <v>266</v>
      </c>
      <c r="B12" s="175"/>
      <c r="C12" s="175"/>
      <c r="D12" s="176"/>
      <c r="E12" s="177" t="s">
        <v>267</v>
      </c>
      <c r="F12" s="178"/>
      <c r="G12" s="178"/>
      <c r="H12" s="178"/>
      <c r="I12" s="178"/>
      <c r="J12" s="179"/>
      <c r="K12" s="20">
        <v>62</v>
      </c>
      <c r="L12" s="154">
        <v>62</v>
      </c>
      <c r="M12" s="155"/>
      <c r="N12" s="156"/>
      <c r="O12" s="163">
        <v>877.71</v>
      </c>
      <c r="P12" s="164"/>
      <c r="Q12" s="165"/>
      <c r="R12" s="163">
        <v>156.12</v>
      </c>
      <c r="S12" s="164"/>
      <c r="T12" s="164"/>
      <c r="U12" s="165"/>
      <c r="V12" s="153">
        <v>1033.83</v>
      </c>
      <c r="W12" s="151"/>
      <c r="X12" s="152"/>
      <c r="Y12" s="154">
        <v>60</v>
      </c>
      <c r="Z12" s="155"/>
      <c r="AA12" s="156"/>
      <c r="AB12" s="153">
        <v>14843.59</v>
      </c>
      <c r="AC12" s="151"/>
      <c r="AD12" s="152"/>
      <c r="AE12" s="153">
        <v>3908.24</v>
      </c>
      <c r="AF12" s="151"/>
      <c r="AG12" s="151">
        <v>18751.830000000002</v>
      </c>
      <c r="AH12" s="152"/>
    </row>
    <row r="13" spans="1:34" ht="16.8">
      <c r="A13" s="174" t="s">
        <v>268</v>
      </c>
      <c r="B13" s="175"/>
      <c r="C13" s="175"/>
      <c r="D13" s="176"/>
      <c r="E13" s="177" t="s">
        <v>269</v>
      </c>
      <c r="F13" s="178"/>
      <c r="G13" s="178"/>
      <c r="H13" s="178"/>
      <c r="I13" s="178"/>
      <c r="J13" s="179"/>
      <c r="K13" s="20">
        <v>24</v>
      </c>
      <c r="L13" s="154">
        <v>24</v>
      </c>
      <c r="M13" s="155"/>
      <c r="N13" s="156"/>
      <c r="O13" s="163">
        <v>904.51</v>
      </c>
      <c r="P13" s="164"/>
      <c r="Q13" s="165"/>
      <c r="R13" s="163">
        <v>160.63999999999999</v>
      </c>
      <c r="S13" s="164"/>
      <c r="T13" s="164"/>
      <c r="U13" s="165"/>
      <c r="V13" s="153">
        <v>1065.1500000000001</v>
      </c>
      <c r="W13" s="151"/>
      <c r="X13" s="152"/>
      <c r="Y13" s="154">
        <v>24</v>
      </c>
      <c r="Z13" s="155"/>
      <c r="AA13" s="156"/>
      <c r="AB13" s="153">
        <v>17419.580000000002</v>
      </c>
      <c r="AC13" s="151"/>
      <c r="AD13" s="152"/>
      <c r="AE13" s="153">
        <v>7218.05</v>
      </c>
      <c r="AF13" s="151"/>
      <c r="AG13" s="151">
        <v>24637.63</v>
      </c>
      <c r="AH13" s="152"/>
    </row>
    <row r="14" spans="1:34" ht="16.8">
      <c r="A14" s="174" t="s">
        <v>270</v>
      </c>
      <c r="B14" s="175"/>
      <c r="C14" s="175"/>
      <c r="D14" s="176"/>
      <c r="E14" s="177" t="s">
        <v>271</v>
      </c>
      <c r="F14" s="178"/>
      <c r="G14" s="178"/>
      <c r="H14" s="178"/>
      <c r="I14" s="178"/>
      <c r="J14" s="179"/>
      <c r="K14" s="20">
        <v>72</v>
      </c>
      <c r="L14" s="154">
        <v>69</v>
      </c>
      <c r="M14" s="155"/>
      <c r="N14" s="156"/>
      <c r="O14" s="163">
        <v>882.81</v>
      </c>
      <c r="P14" s="164"/>
      <c r="Q14" s="165"/>
      <c r="R14" s="163">
        <v>130.72</v>
      </c>
      <c r="S14" s="164"/>
      <c r="T14" s="164"/>
      <c r="U14" s="165"/>
      <c r="V14" s="153">
        <v>1013.53</v>
      </c>
      <c r="W14" s="151"/>
      <c r="X14" s="152"/>
      <c r="Y14" s="154">
        <v>69</v>
      </c>
      <c r="Z14" s="155"/>
      <c r="AA14" s="156"/>
      <c r="AB14" s="153">
        <v>15063.89</v>
      </c>
      <c r="AC14" s="151"/>
      <c r="AD14" s="152"/>
      <c r="AE14" s="153">
        <v>3265.02</v>
      </c>
      <c r="AF14" s="151"/>
      <c r="AG14" s="151">
        <v>18328.91</v>
      </c>
      <c r="AH14" s="152"/>
    </row>
    <row r="15" spans="1:34" ht="16.8">
      <c r="A15" s="174" t="s">
        <v>272</v>
      </c>
      <c r="B15" s="175"/>
      <c r="C15" s="175"/>
      <c r="D15" s="176"/>
      <c r="E15" s="177" t="s">
        <v>273</v>
      </c>
      <c r="F15" s="178"/>
      <c r="G15" s="178"/>
      <c r="H15" s="178"/>
      <c r="I15" s="178"/>
      <c r="J15" s="179"/>
      <c r="K15" s="20">
        <v>7</v>
      </c>
      <c r="L15" s="154">
        <v>7</v>
      </c>
      <c r="M15" s="155"/>
      <c r="N15" s="156"/>
      <c r="O15" s="163">
        <v>941.55</v>
      </c>
      <c r="P15" s="164"/>
      <c r="Q15" s="165"/>
      <c r="R15" s="163">
        <v>224.85</v>
      </c>
      <c r="S15" s="164"/>
      <c r="T15" s="164"/>
      <c r="U15" s="165"/>
      <c r="V15" s="153">
        <v>1166.4000000000001</v>
      </c>
      <c r="W15" s="151"/>
      <c r="X15" s="152"/>
      <c r="Y15" s="154">
        <v>7</v>
      </c>
      <c r="Z15" s="155"/>
      <c r="AA15" s="156"/>
      <c r="AB15" s="153">
        <v>20466.740000000002</v>
      </c>
      <c r="AC15" s="151"/>
      <c r="AD15" s="152"/>
      <c r="AE15" s="153">
        <v>6347.89</v>
      </c>
      <c r="AF15" s="151"/>
      <c r="AG15" s="151">
        <v>26814.63</v>
      </c>
      <c r="AH15" s="152"/>
    </row>
    <row r="16" spans="1:34" ht="16.8">
      <c r="A16" s="174" t="s">
        <v>274</v>
      </c>
      <c r="B16" s="175"/>
      <c r="C16" s="175"/>
      <c r="D16" s="176"/>
      <c r="E16" s="177" t="s">
        <v>275</v>
      </c>
      <c r="F16" s="178"/>
      <c r="G16" s="178"/>
      <c r="H16" s="178"/>
      <c r="I16" s="178"/>
      <c r="J16" s="179"/>
      <c r="K16" s="20">
        <v>30</v>
      </c>
      <c r="L16" s="154">
        <v>30</v>
      </c>
      <c r="M16" s="155"/>
      <c r="N16" s="156"/>
      <c r="O16" s="163">
        <v>881.9</v>
      </c>
      <c r="P16" s="164"/>
      <c r="Q16" s="165"/>
      <c r="R16" s="163">
        <v>121.24</v>
      </c>
      <c r="S16" s="164"/>
      <c r="T16" s="164"/>
      <c r="U16" s="165"/>
      <c r="V16" s="153">
        <v>1003.14</v>
      </c>
      <c r="W16" s="151"/>
      <c r="X16" s="152"/>
      <c r="Y16" s="154">
        <v>27</v>
      </c>
      <c r="Z16" s="155"/>
      <c r="AA16" s="156"/>
      <c r="AB16" s="153">
        <v>15414.9</v>
      </c>
      <c r="AC16" s="151"/>
      <c r="AD16" s="152"/>
      <c r="AE16" s="153">
        <v>2756.56</v>
      </c>
      <c r="AF16" s="151"/>
      <c r="AG16" s="151">
        <v>18171.46</v>
      </c>
      <c r="AH16" s="152"/>
    </row>
    <row r="17" spans="1:34" ht="16.8">
      <c r="A17" s="174" t="s">
        <v>276</v>
      </c>
      <c r="B17" s="175"/>
      <c r="C17" s="175"/>
      <c r="D17" s="176"/>
      <c r="E17" s="177" t="s">
        <v>277</v>
      </c>
      <c r="F17" s="178"/>
      <c r="G17" s="178"/>
      <c r="H17" s="178"/>
      <c r="I17" s="178"/>
      <c r="J17" s="179"/>
      <c r="K17" s="20">
        <v>29</v>
      </c>
      <c r="L17" s="154">
        <v>29</v>
      </c>
      <c r="M17" s="155"/>
      <c r="N17" s="156"/>
      <c r="O17" s="163">
        <v>986.39</v>
      </c>
      <c r="P17" s="164"/>
      <c r="Q17" s="165"/>
      <c r="R17" s="163">
        <v>170.2</v>
      </c>
      <c r="S17" s="164"/>
      <c r="T17" s="164"/>
      <c r="U17" s="165"/>
      <c r="V17" s="153">
        <v>1156.5899999999999</v>
      </c>
      <c r="W17" s="151"/>
      <c r="X17" s="152"/>
      <c r="Y17" s="154">
        <v>28</v>
      </c>
      <c r="Z17" s="155"/>
      <c r="AA17" s="156"/>
      <c r="AB17" s="153">
        <v>15432.83</v>
      </c>
      <c r="AC17" s="151"/>
      <c r="AD17" s="152"/>
      <c r="AE17" s="153">
        <v>2232.5100000000002</v>
      </c>
      <c r="AF17" s="151"/>
      <c r="AG17" s="151">
        <v>17665.34</v>
      </c>
      <c r="AH17" s="152"/>
    </row>
    <row r="18" spans="1:34" ht="16.8">
      <c r="A18" s="174" t="s">
        <v>278</v>
      </c>
      <c r="B18" s="175"/>
      <c r="C18" s="175"/>
      <c r="D18" s="176"/>
      <c r="E18" s="177" t="s">
        <v>279</v>
      </c>
      <c r="F18" s="178"/>
      <c r="G18" s="178"/>
      <c r="H18" s="178"/>
      <c r="I18" s="178"/>
      <c r="J18" s="179"/>
      <c r="K18" s="20">
        <v>26</v>
      </c>
      <c r="L18" s="154">
        <v>26</v>
      </c>
      <c r="M18" s="155"/>
      <c r="N18" s="156"/>
      <c r="O18" s="153">
        <v>1025.67</v>
      </c>
      <c r="P18" s="151"/>
      <c r="Q18" s="152"/>
      <c r="R18" s="163">
        <v>161.99</v>
      </c>
      <c r="S18" s="164"/>
      <c r="T18" s="164"/>
      <c r="U18" s="165"/>
      <c r="V18" s="153">
        <v>1187.6500000000001</v>
      </c>
      <c r="W18" s="151"/>
      <c r="X18" s="152"/>
      <c r="Y18" s="154">
        <v>26</v>
      </c>
      <c r="Z18" s="155"/>
      <c r="AA18" s="156"/>
      <c r="AB18" s="153">
        <v>14727.46</v>
      </c>
      <c r="AC18" s="151"/>
      <c r="AD18" s="152"/>
      <c r="AE18" s="153">
        <v>2555.4299999999998</v>
      </c>
      <c r="AF18" s="151"/>
      <c r="AG18" s="151">
        <v>17282.88</v>
      </c>
      <c r="AH18" s="152"/>
    </row>
    <row r="19" spans="1:34" ht="16.8">
      <c r="A19" s="174" t="s">
        <v>280</v>
      </c>
      <c r="B19" s="175"/>
      <c r="C19" s="175"/>
      <c r="D19" s="176"/>
      <c r="E19" s="177" t="s">
        <v>281</v>
      </c>
      <c r="F19" s="178"/>
      <c r="G19" s="178"/>
      <c r="H19" s="178"/>
      <c r="I19" s="178"/>
      <c r="J19" s="179"/>
      <c r="K19" s="20">
        <v>13</v>
      </c>
      <c r="L19" s="154">
        <v>12</v>
      </c>
      <c r="M19" s="155"/>
      <c r="N19" s="156"/>
      <c r="O19" s="153">
        <v>1147.6300000000001</v>
      </c>
      <c r="P19" s="151"/>
      <c r="Q19" s="152"/>
      <c r="R19" s="163">
        <v>162.49</v>
      </c>
      <c r="S19" s="164"/>
      <c r="T19" s="164"/>
      <c r="U19" s="165"/>
      <c r="V19" s="153">
        <v>1310.1199999999999</v>
      </c>
      <c r="W19" s="151"/>
      <c r="X19" s="152"/>
      <c r="Y19" s="154">
        <v>13</v>
      </c>
      <c r="Z19" s="155"/>
      <c r="AA19" s="156"/>
      <c r="AB19" s="153">
        <v>17240.400000000001</v>
      </c>
      <c r="AC19" s="151"/>
      <c r="AD19" s="152"/>
      <c r="AE19" s="153">
        <v>2430.83</v>
      </c>
      <c r="AF19" s="151"/>
      <c r="AG19" s="151">
        <v>19671.22</v>
      </c>
      <c r="AH19" s="152"/>
    </row>
    <row r="20" spans="1:34" ht="16.8">
      <c r="A20" s="174" t="s">
        <v>282</v>
      </c>
      <c r="B20" s="175"/>
      <c r="C20" s="175"/>
      <c r="D20" s="176"/>
      <c r="E20" s="177" t="s">
        <v>283</v>
      </c>
      <c r="F20" s="178"/>
      <c r="G20" s="178"/>
      <c r="H20" s="178"/>
      <c r="I20" s="178"/>
      <c r="J20" s="179"/>
      <c r="K20" s="20">
        <v>18</v>
      </c>
      <c r="L20" s="154">
        <v>18</v>
      </c>
      <c r="M20" s="155"/>
      <c r="N20" s="156"/>
      <c r="O20" s="153">
        <v>1331.1</v>
      </c>
      <c r="P20" s="151"/>
      <c r="Q20" s="152"/>
      <c r="R20" s="163">
        <v>232.26</v>
      </c>
      <c r="S20" s="164"/>
      <c r="T20" s="164"/>
      <c r="U20" s="165"/>
      <c r="V20" s="153">
        <v>1563.36</v>
      </c>
      <c r="W20" s="151"/>
      <c r="X20" s="152"/>
      <c r="Y20" s="154">
        <v>16</v>
      </c>
      <c r="Z20" s="155"/>
      <c r="AA20" s="156"/>
      <c r="AB20" s="153">
        <v>14463.73</v>
      </c>
      <c r="AC20" s="151"/>
      <c r="AD20" s="152"/>
      <c r="AE20" s="153">
        <v>1314.56</v>
      </c>
      <c r="AF20" s="151"/>
      <c r="AG20" s="151">
        <v>15778.28</v>
      </c>
      <c r="AH20" s="152"/>
    </row>
    <row r="21" spans="1:34" ht="16.8">
      <c r="A21" s="174" t="s">
        <v>284</v>
      </c>
      <c r="B21" s="175"/>
      <c r="C21" s="175"/>
      <c r="D21" s="176"/>
      <c r="E21" s="177" t="s">
        <v>285</v>
      </c>
      <c r="F21" s="178"/>
      <c r="G21" s="178"/>
      <c r="H21" s="178"/>
      <c r="I21" s="178"/>
      <c r="J21" s="179"/>
      <c r="K21" s="20">
        <v>4</v>
      </c>
      <c r="L21" s="154">
        <v>4</v>
      </c>
      <c r="M21" s="155"/>
      <c r="N21" s="156"/>
      <c r="O21" s="153">
        <v>1538.13</v>
      </c>
      <c r="P21" s="151"/>
      <c r="Q21" s="152"/>
      <c r="R21" s="163">
        <v>360.06</v>
      </c>
      <c r="S21" s="164"/>
      <c r="T21" s="164"/>
      <c r="U21" s="165"/>
      <c r="V21" s="153">
        <v>1898.19</v>
      </c>
      <c r="W21" s="151"/>
      <c r="X21" s="152"/>
      <c r="Y21" s="154">
        <v>4</v>
      </c>
      <c r="Z21" s="155"/>
      <c r="AA21" s="156"/>
      <c r="AB21" s="153">
        <v>17262.66</v>
      </c>
      <c r="AC21" s="151"/>
      <c r="AD21" s="152"/>
      <c r="AE21" s="153">
        <v>3360.41</v>
      </c>
      <c r="AF21" s="151"/>
      <c r="AG21" s="151">
        <v>20623.07</v>
      </c>
      <c r="AH21" s="152"/>
    </row>
    <row r="22" spans="1:34" ht="16.8">
      <c r="A22" s="166"/>
      <c r="B22" s="167"/>
      <c r="C22" s="167"/>
      <c r="D22" s="168"/>
      <c r="E22" s="22"/>
      <c r="F22" s="23"/>
      <c r="G22" s="169" t="s">
        <v>286</v>
      </c>
      <c r="H22" s="169"/>
      <c r="I22" s="169"/>
      <c r="J22" s="170"/>
      <c r="K22" s="28">
        <v>902</v>
      </c>
      <c r="L22" s="157">
        <v>880</v>
      </c>
      <c r="M22" s="158"/>
      <c r="N22" s="159"/>
      <c r="O22" s="171">
        <v>466.72</v>
      </c>
      <c r="P22" s="172"/>
      <c r="Q22" s="173"/>
      <c r="R22" s="171">
        <v>250.47</v>
      </c>
      <c r="S22" s="172"/>
      <c r="T22" s="172"/>
      <c r="U22" s="173"/>
      <c r="V22" s="171">
        <v>717.19</v>
      </c>
      <c r="W22" s="172"/>
      <c r="X22" s="173"/>
      <c r="Y22" s="157">
        <v>834</v>
      </c>
      <c r="Z22" s="158"/>
      <c r="AA22" s="159"/>
      <c r="AB22" s="160">
        <v>30265.94</v>
      </c>
      <c r="AC22" s="161"/>
      <c r="AD22" s="162"/>
      <c r="AE22" s="160">
        <v>23009.7</v>
      </c>
      <c r="AF22" s="161"/>
      <c r="AG22" s="161">
        <v>53275.63</v>
      </c>
      <c r="AH22" s="162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Q2Y68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Cainarin sessuwanburee</cp:lastModifiedBy>
  <cp:lastPrinted>2022-07-04T07:59:25Z</cp:lastPrinted>
  <dcterms:created xsi:type="dcterms:W3CDTF">2017-06-01T08:46:22Z</dcterms:created>
  <dcterms:modified xsi:type="dcterms:W3CDTF">2025-07-21T12:32:28Z</dcterms:modified>
</cp:coreProperties>
</file>