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nniz 8.6.67\Anniz ปีงบ 2568\Risk Score R8 68\8.พ.ค.68\"/>
    </mc:Choice>
  </mc:AlternateContent>
  <xr:revisionPtr revIDLastSave="0" documentId="13_ncr:1_{6553F0DD-AE9C-4AFF-8D06-042806768CBA}" xr6:coauthVersionLast="47" xr6:coauthVersionMax="47" xr10:uidLastSave="{00000000-0000-0000-0000-000000000000}"/>
  <bookViews>
    <workbookView xWindow="-108" yWindow="-108" windowWidth="23256" windowHeight="13896" tabRatio="920" activeTab="1" xr2:uid="{00000000-000D-0000-FFFF-FFFF00000000}"/>
  </bookViews>
  <sheets>
    <sheet name="สรุปการประเมิน" sheetId="70" r:id="rId1"/>
    <sheet name="TPS_V3" sheetId="50" r:id="rId2"/>
    <sheet name="SetTPS" sheetId="54" state="hidden" r:id="rId3"/>
    <sheet name="ตารางคะแนนV3" sheetId="51" r:id="rId4"/>
    <sheet name="HGR_พ.ค.68" sheetId="19" r:id="rId5"/>
    <sheet name="MeanHGR_Q2Y2568" sheetId="56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" localSheetId="4">#REF!</definedName>
    <definedName name="_" localSheetId="1">#REF!</definedName>
    <definedName name="_" localSheetId="3">#REF!</definedName>
    <definedName name="_">#REF!</definedName>
    <definedName name="___">#REF!</definedName>
    <definedName name="_xlnm._FilterDatabase" localSheetId="4" hidden="1">'HGR_พ.ค.68'!$A$2:$Z$91</definedName>
    <definedName name="_xlnm._FilterDatabase" localSheetId="3" hidden="1">ตารางคะแนนV3!$A$6:$BC$109</definedName>
    <definedName name="_q06" localSheetId="4">#REF!</definedName>
    <definedName name="_q06" localSheetId="1">#REF!</definedName>
    <definedName name="_q06">#REF!</definedName>
    <definedName name="a">#REF!</definedName>
    <definedName name="poo">#REF!</definedName>
    <definedName name="_xlnm.Print_Area" localSheetId="1">TPS_V3!$B$1:$F$70</definedName>
    <definedName name="_xlnm.Print_Area" localSheetId="3">ตารางคะแนนV3!$B$3:$I$94</definedName>
    <definedName name="_xlnm.Print_Titles" localSheetId="1">TPS_V3!$1:$1</definedName>
    <definedName name="q" localSheetId="4">#REF!</definedName>
    <definedName name="q" localSheetId="1">#REF!</definedName>
    <definedName name="q">#REF!</definedName>
    <definedName name="q_รหัสหลัก51" localSheetId="4">#REF!</definedName>
    <definedName name="q_รหัสหลัก51" localSheetId="1">#REF!</definedName>
    <definedName name="q_รหัสหลัก51">#REF!</definedName>
    <definedName name="q_สส" localSheetId="4">#REF!</definedName>
    <definedName name="q_สส">#REF!</definedName>
    <definedName name="q_สสจ51" localSheetId="4">#REF!</definedName>
    <definedName name="q_สสจ51" localSheetId="1">#REF!</definedName>
    <definedName name="q_สสจ51">#REF!</definedName>
    <definedName name="q_สสอ_51" localSheetId="4">#REF!</definedName>
    <definedName name="q_สสอ_51" localSheetId="1">#REF!</definedName>
    <definedName name="q_สสอ_51">#REF!</definedName>
    <definedName name="q_สสอ51" localSheetId="4">#REF!</definedName>
    <definedName name="q_สสอ51" localSheetId="1">#REF!</definedName>
    <definedName name="q_สสอ51">#REF!</definedName>
    <definedName name="q_สอ_51" localSheetId="4">#REF!</definedName>
    <definedName name="q_สอ_51" localSheetId="1">#REF!</definedName>
    <definedName name="q_สอ_51">#REF!</definedName>
    <definedName name="q00_เขต" localSheetId="4">#REF!</definedName>
    <definedName name="q00_เขต" localSheetId="1">#REF!</definedName>
    <definedName name="q00_เขต">#REF!</definedName>
    <definedName name="q01_" localSheetId="4">#REF!</definedName>
    <definedName name="q01_">#REF!</definedName>
    <definedName name="q01_จังหวัด" localSheetId="4">#REF!</definedName>
    <definedName name="q01_จังหวัด" localSheetId="1">#REF!</definedName>
    <definedName name="q01_จังหวัด">#REF!</definedName>
    <definedName name="q01_รพสต9762" localSheetId="4">#REF!</definedName>
    <definedName name="q01_รพสต9762" localSheetId="1">#REF!</definedName>
    <definedName name="q01_รพสต9762">#REF!</definedName>
    <definedName name="q01_รหัสหลัก" localSheetId="4">#REF!</definedName>
    <definedName name="q01_รหัสหลัก" localSheetId="1">#REF!</definedName>
    <definedName name="q01_รหัสหลัก">#REF!</definedName>
    <definedName name="q01_สสจ" localSheetId="4">#REF!</definedName>
    <definedName name="q01_สสจ" localSheetId="1">#REF!</definedName>
    <definedName name="q01_สสจ">#REF!</definedName>
    <definedName name="q01_สสจ1" localSheetId="4">#REF!</definedName>
    <definedName name="q01_สสจ1" localSheetId="1">#REF!</definedName>
    <definedName name="q01_สสจ1">#REF!</definedName>
    <definedName name="q01_สำรวจข้อมูลพื้นฐาน_2557">#REF!</definedName>
    <definedName name="q02_" localSheetId="4">#REF!</definedName>
    <definedName name="q02_">#REF!</definedName>
    <definedName name="q02_รพศ_รพท" localSheetId="4">[1]รพศ_รพท_รพช!$A$1:$V$836</definedName>
    <definedName name="q02_รพศ_รพท" localSheetId="1">[2]รพศ_รพท_รพช!$A$1:$V$836</definedName>
    <definedName name="q02_รพศ_รพท">[3]รพศ_รพท_รพช!$A$1:$V$836</definedName>
    <definedName name="q02_รพศ_รพท_รพช" localSheetId="4">#REF!</definedName>
    <definedName name="q02_รพศ_รพท_รพช" localSheetId="1">#REF!</definedName>
    <definedName name="q02_รพศ_รพท_รพช">#REF!</definedName>
    <definedName name="q03_ทำเนียบเตียงใหม่" localSheetId="4">#REF!</definedName>
    <definedName name="q03_ทำเนียบเตียงใหม่" localSheetId="1">#REF!</definedName>
    <definedName name="q03_ทำเนียบเตียงใหม่">#REF!</definedName>
    <definedName name="q03_ทำเนียบเตียงใหม่1" localSheetId="4">#REF!</definedName>
    <definedName name="q03_ทำเนียบเตียงใหม่1" localSheetId="1">#REF!</definedName>
    <definedName name="q03_ทำเนียบเตียงใหม่1">#REF!</definedName>
    <definedName name="q03_รพศ_รพท_รพช_52" localSheetId="4">#REF!</definedName>
    <definedName name="q03_รพศ_รพท_รพช_52" localSheetId="1">#REF!</definedName>
    <definedName name="q03_รพศ_รพท_รพช_52">#REF!</definedName>
    <definedName name="q03_สสอ" localSheetId="4">#REF!</definedName>
    <definedName name="q03_สสอ" localSheetId="1">#REF!</definedName>
    <definedName name="q03_สสอ">#REF!</definedName>
    <definedName name="q04_รพสต" localSheetId="4">#REF!</definedName>
    <definedName name="q04_รพสต" localSheetId="1">#REF!</definedName>
    <definedName name="q04_รพสต">#REF!</definedName>
    <definedName name="q05_" localSheetId="4">#REF!</definedName>
    <definedName name="q05_">#REF!</definedName>
    <definedName name="q05_รพศ_รพท_รพช_มีอำเภอรับผิดชอบ" localSheetId="4">#REF!</definedName>
    <definedName name="q05_รพศ_รพท_รพช_มีอำเภอรับผิดชอบ" localSheetId="1">#REF!</definedName>
    <definedName name="q05_รพศ_รพท_รพช_มีอำเภอรับผิดชอบ">#REF!</definedName>
    <definedName name="q05_หน่วยงานย่อย" localSheetId="4">#REF!</definedName>
    <definedName name="q05_หน่วยงานย่อย" localSheetId="1">#REF!</definedName>
    <definedName name="q05_หน่วยงานย่อย">#REF!</definedName>
    <definedName name="q06_" localSheetId="4">#REF!</definedName>
    <definedName name="q06_">#REF!</definedName>
    <definedName name="q06_รพ" localSheetId="4">#REF!</definedName>
    <definedName name="q06_รพ" localSheetId="1">#REF!</definedName>
    <definedName name="q06_รพ">#REF!</definedName>
    <definedName name="q07_" localSheetId="4">#REF!</definedName>
    <definedName name="q07_">#REF!</definedName>
    <definedName name="q07_สสอ" localSheetId="4">#REF!</definedName>
    <definedName name="q07_สสอ" localSheetId="1">#REF!</definedName>
    <definedName name="q07_สสอ">#REF!</definedName>
    <definedName name="q07_สสอ1" localSheetId="4">#REF!</definedName>
    <definedName name="q07_สสอ1" localSheetId="1">#REF!</definedName>
    <definedName name="q07_สสอ1">#REF!</definedName>
    <definedName name="q08_" localSheetId="4">#REF!</definedName>
    <definedName name="q08_">#REF!</definedName>
    <definedName name="q08_รพสตหน่วยงานย่อย" localSheetId="4">#REF!</definedName>
    <definedName name="q08_รพสตหน่วยงานย่อย" localSheetId="1">#REF!</definedName>
    <definedName name="q08_รพสตหน่วยงานย่อย">#REF!</definedName>
    <definedName name="q08_รพสตหน่วยงานย่อย1" localSheetId="4">#REF!</definedName>
    <definedName name="q08_รพสตหน่วยงานย่อย1" localSheetId="1">#REF!</definedName>
    <definedName name="q08_รพสตหน่วยงานย่อย1">#REF!</definedName>
    <definedName name="q09_" localSheetId="4">#REF!</definedName>
    <definedName name="q09_">#REF!</definedName>
    <definedName name="q1_" localSheetId="4">#REF!</definedName>
    <definedName name="q1_">#REF!</definedName>
    <definedName name="q1_รพ877" localSheetId="4">#REF!</definedName>
    <definedName name="q1_รพ877" localSheetId="1">#REF!</definedName>
    <definedName name="q1_รพ877">#REF!</definedName>
    <definedName name="q11_" localSheetId="4">#REF!</definedName>
    <definedName name="q11_">#REF!</definedName>
    <definedName name="q11_สสจ_มีเขตรหัสพื้นที่" localSheetId="4">#REF!</definedName>
    <definedName name="q11_สสจ_มีเขตรหัสพื้นที่" localSheetId="1">#REF!</definedName>
    <definedName name="q11_สสจ_มีเขตรหัสพื้นที่">#REF!</definedName>
    <definedName name="q12_" localSheetId="4">#REF!</definedName>
    <definedName name="q12_">#REF!</definedName>
    <definedName name="q12_รพศรพทรพช891" localSheetId="4">#REF!</definedName>
    <definedName name="q12_รพศรพทรพช891" localSheetId="1">#REF!</definedName>
    <definedName name="q12_รพศรพทรพช891">#REF!</definedName>
    <definedName name="q12_รพศรพทรพช8911" localSheetId="4">#REF!</definedName>
    <definedName name="q12_รพศรพทรพช8911" localSheetId="1">#REF!</definedName>
    <definedName name="q12_รพศรพทรพช8911">#REF!</definedName>
    <definedName name="q12_รพศรพทรพช896" localSheetId="4">#REF!</definedName>
    <definedName name="q12_รพศรพทรพช896" localSheetId="1">#REF!</definedName>
    <definedName name="q12_รพศรพทรพช896">#REF!</definedName>
    <definedName name="q12_สสจ_52" localSheetId="4">#REF!</definedName>
    <definedName name="q12_สสจ_52" localSheetId="1">#REF!</definedName>
    <definedName name="q12_สสจ_52">#REF!</definedName>
    <definedName name="q13_" localSheetId="4">#REF!</definedName>
    <definedName name="q13_">#REF!</definedName>
    <definedName name="q14_" localSheetId="4">#REF!</definedName>
    <definedName name="q14_">#REF!</definedName>
    <definedName name="q14_รพสต97631" localSheetId="4">#REF!</definedName>
    <definedName name="q14_รพสต97631" localSheetId="1">#REF!</definedName>
    <definedName name="q14_รพสต97631">#REF!</definedName>
    <definedName name="q16_" localSheetId="4">#REF!</definedName>
    <definedName name="q16_">#REF!</definedName>
    <definedName name="q2_" localSheetId="4">#REF!</definedName>
    <definedName name="q2_">#REF!</definedName>
    <definedName name="q2_รพ883" localSheetId="4">#REF!</definedName>
    <definedName name="q2_รพ883" localSheetId="1">#REF!</definedName>
    <definedName name="q2_รพ883">#REF!</definedName>
    <definedName name="q21_" localSheetId="4">#REF!</definedName>
    <definedName name="q21_">#REF!</definedName>
    <definedName name="q91_ข้อมูลรายรพ_55_571">#REF!</definedName>
    <definedName name="Query1" localSheetId="4">#REF!</definedName>
    <definedName name="Query1" localSheetId="1">#REF!</definedName>
    <definedName name="Query1">#REF!</definedName>
    <definedName name="t01_รพศรพทรพช876" localSheetId="4">#REF!</definedName>
    <definedName name="t01_รพศรพทรพช876" localSheetId="1">#REF!</definedName>
    <definedName name="t01_รพศรพทรพช876">#REF!</definedName>
    <definedName name="t02_สสอ" localSheetId="4">#REF!</definedName>
    <definedName name="t02_สสอ" localSheetId="1">#REF!</definedName>
    <definedName name="t02_สสอ">#REF!</definedName>
    <definedName name="t03_รพสต9762" localSheetId="4">#REF!</definedName>
    <definedName name="t03_รพสต9762" localSheetId="1">#REF!</definedName>
    <definedName name="t03_รพสต9762">#REF!</definedName>
    <definedName name="t11_สสจ_ที่ไม่ตรงกับ_t12_สสจ" localSheetId="4">#REF!</definedName>
    <definedName name="t11_สสจ_ที่ไม่ตรงกับ_t12_สสจ" localSheetId="1">#REF!</definedName>
    <definedName name="t11_สสจ_ที่ไม่ตรงกับ_t12_สสจ">#REF!</definedName>
    <definedName name="t13_รพศ_รพท_รพช_ที่ไม่ตรงกับ_t14_รพศ_รพท_รพช" localSheetId="4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>#REF!</definedName>
    <definedName name="t15_สสอ_ที่ไม่ตรงกับ_t16_สสอ" localSheetId="4">#REF!</definedName>
    <definedName name="t15_สสอ_ที่ไม่ตรงกับ_t16_สสอ" localSheetId="1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4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4">[4]t3_รพศรพทรพช883!$A$1:$AH$884</definedName>
    <definedName name="t3_รพศรพทรพช883" localSheetId="1">[5]t3_รพศรพทรพช883!$A$1:$AH$884</definedName>
    <definedName name="t3_รพศรพทรพช883">[6]t3_รพศรพทรพช883!$A$1:$AH$884</definedName>
    <definedName name="จำนวนรพ_ตามSP" localSheetId="4">#REF!</definedName>
    <definedName name="จำนวนรพ_ตามSP" localSheetId="1">#REF!</definedName>
    <definedName name="จำนวนรพ_ตามSP">#REF!</definedName>
    <definedName name="จำนวนรพ_รายเขต" localSheetId="4">#REF!</definedName>
    <definedName name="จำนวนรพ_รายเขต" localSheetId="1">#REF!</definedName>
    <definedName name="จำนวนรพ_รายเขต">#REF!</definedName>
    <definedName name="ตัวแบ่งส่วนข้อมูล_c03_outlier">#N/A</definedName>
    <definedName name="ตัวแบ่งส่วนข้อมูล_c04_outlier">#N/A</definedName>
    <definedName name="ตัวแบ่งส่วนข้อมูล_co2_outlier">#N/A</definedName>
    <definedName name="ตัวแบ่งส่วนข้อมูล_lc_outlier">#N/A</definedName>
    <definedName name="ทำเนียบสถานบริการ" localSheetId="4">#REF!</definedName>
    <definedName name="ทำเนียบสถานบริการ" localSheetId="1">#REF!</definedName>
    <definedName name="ทำเนียบสถานบริการ">#REF!</definedName>
    <definedName name="ฟหก" localSheetId="4">#REF!</definedName>
    <definedName name="ฟหก">#REF!</definedName>
    <definedName name="รหัสหลัก50" localSheetId="4">#REF!</definedName>
    <definedName name="รหัสหลัก50" localSheetId="1">#REF!</definedName>
    <definedName name="รหัสหลัก50">#REF!</definedName>
  </definedNames>
  <calcPr calcId="191029"/>
  <pivotCaches>
    <pivotCache cacheId="49" r:id="rId13"/>
    <pivotCache cacheId="50" r:id="rId14"/>
  </pivotCaches>
  <extLs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70" l="1"/>
  <c r="D12" i="70"/>
  <c r="F12" i="70" l="1"/>
  <c r="G12" i="70"/>
  <c r="H12" i="70" s="1"/>
  <c r="F18" i="50"/>
  <c r="H4" i="19" l="1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3" i="19"/>
  <c r="O4" i="19"/>
  <c r="P4" i="19"/>
  <c r="Q4" i="19"/>
  <c r="R4" i="19"/>
  <c r="O5" i="19"/>
  <c r="P5" i="19"/>
  <c r="Q5" i="19"/>
  <c r="R5" i="19"/>
  <c r="O6" i="19"/>
  <c r="P6" i="19"/>
  <c r="Q6" i="19"/>
  <c r="R6" i="19"/>
  <c r="O7" i="19"/>
  <c r="P7" i="19"/>
  <c r="Q7" i="19"/>
  <c r="R7" i="19"/>
  <c r="O8" i="19"/>
  <c r="P8" i="19"/>
  <c r="Q8" i="19"/>
  <c r="R8" i="19"/>
  <c r="O9" i="19"/>
  <c r="P9" i="19"/>
  <c r="Q9" i="19"/>
  <c r="R9" i="19"/>
  <c r="O10" i="19"/>
  <c r="P10" i="19"/>
  <c r="Q10" i="19"/>
  <c r="R10" i="19"/>
  <c r="O11" i="19"/>
  <c r="P11" i="19"/>
  <c r="Q11" i="19"/>
  <c r="R11" i="19"/>
  <c r="O12" i="19"/>
  <c r="P12" i="19"/>
  <c r="Q12" i="19"/>
  <c r="R12" i="19"/>
  <c r="O13" i="19"/>
  <c r="P13" i="19"/>
  <c r="Q13" i="19"/>
  <c r="R13" i="19"/>
  <c r="O14" i="19"/>
  <c r="P14" i="19"/>
  <c r="Q14" i="19"/>
  <c r="R14" i="19"/>
  <c r="O15" i="19"/>
  <c r="P15" i="19"/>
  <c r="Q15" i="19"/>
  <c r="R15" i="19"/>
  <c r="O16" i="19"/>
  <c r="P16" i="19"/>
  <c r="Q16" i="19"/>
  <c r="R16" i="19"/>
  <c r="O17" i="19"/>
  <c r="P17" i="19"/>
  <c r="Q17" i="19"/>
  <c r="R17" i="19"/>
  <c r="O18" i="19"/>
  <c r="P18" i="19"/>
  <c r="Q18" i="19"/>
  <c r="R18" i="19"/>
  <c r="O19" i="19"/>
  <c r="P19" i="19"/>
  <c r="Q19" i="19"/>
  <c r="R19" i="19"/>
  <c r="O20" i="19"/>
  <c r="P20" i="19"/>
  <c r="Q20" i="19"/>
  <c r="R20" i="19"/>
  <c r="O21" i="19"/>
  <c r="P21" i="19"/>
  <c r="Q21" i="19"/>
  <c r="R21" i="19"/>
  <c r="O22" i="19"/>
  <c r="P22" i="19"/>
  <c r="Q22" i="19"/>
  <c r="R22" i="19"/>
  <c r="O23" i="19"/>
  <c r="P23" i="19"/>
  <c r="Q23" i="19"/>
  <c r="R23" i="19"/>
  <c r="O24" i="19"/>
  <c r="P24" i="19"/>
  <c r="Q24" i="19"/>
  <c r="R24" i="19"/>
  <c r="O25" i="19"/>
  <c r="P25" i="19"/>
  <c r="Q25" i="19"/>
  <c r="R25" i="19"/>
  <c r="O26" i="19"/>
  <c r="P26" i="19"/>
  <c r="Q26" i="19"/>
  <c r="R26" i="19"/>
  <c r="O27" i="19"/>
  <c r="P27" i="19"/>
  <c r="Q27" i="19"/>
  <c r="R27" i="19"/>
  <c r="O28" i="19"/>
  <c r="P28" i="19"/>
  <c r="Q28" i="19"/>
  <c r="R28" i="19"/>
  <c r="O29" i="19"/>
  <c r="P29" i="19"/>
  <c r="Q29" i="19"/>
  <c r="R29" i="19"/>
  <c r="O30" i="19"/>
  <c r="P30" i="19"/>
  <c r="Q30" i="19"/>
  <c r="R30" i="19"/>
  <c r="O31" i="19"/>
  <c r="P31" i="19"/>
  <c r="Q31" i="19"/>
  <c r="R31" i="19"/>
  <c r="O32" i="19"/>
  <c r="P32" i="19"/>
  <c r="Q32" i="19"/>
  <c r="R32" i="19"/>
  <c r="O33" i="19"/>
  <c r="P33" i="19"/>
  <c r="Q33" i="19"/>
  <c r="R33" i="19"/>
  <c r="O34" i="19"/>
  <c r="P34" i="19"/>
  <c r="Q34" i="19"/>
  <c r="R34" i="19"/>
  <c r="O35" i="19"/>
  <c r="P35" i="19"/>
  <c r="Q35" i="19"/>
  <c r="R35" i="19"/>
  <c r="O36" i="19"/>
  <c r="P36" i="19"/>
  <c r="Q36" i="19"/>
  <c r="R36" i="19"/>
  <c r="O37" i="19"/>
  <c r="P37" i="19"/>
  <c r="Q37" i="19"/>
  <c r="R37" i="19"/>
  <c r="O38" i="19"/>
  <c r="P38" i="19"/>
  <c r="Q38" i="19"/>
  <c r="R38" i="19"/>
  <c r="O39" i="19"/>
  <c r="P39" i="19"/>
  <c r="Q39" i="19"/>
  <c r="R39" i="19"/>
  <c r="O40" i="19"/>
  <c r="P40" i="19"/>
  <c r="Q40" i="19"/>
  <c r="R40" i="19"/>
  <c r="O41" i="19"/>
  <c r="P41" i="19"/>
  <c r="Q41" i="19"/>
  <c r="R41" i="19"/>
  <c r="O42" i="19"/>
  <c r="P42" i="19"/>
  <c r="Q42" i="19"/>
  <c r="R42" i="19"/>
  <c r="O43" i="19"/>
  <c r="P43" i="19"/>
  <c r="Q43" i="19"/>
  <c r="R43" i="19"/>
  <c r="O44" i="19"/>
  <c r="P44" i="19"/>
  <c r="Q44" i="19"/>
  <c r="R44" i="19"/>
  <c r="O45" i="19"/>
  <c r="P45" i="19"/>
  <c r="Q45" i="19"/>
  <c r="R45" i="19"/>
  <c r="O46" i="19"/>
  <c r="P46" i="19"/>
  <c r="Q46" i="19"/>
  <c r="R46" i="19"/>
  <c r="O47" i="19"/>
  <c r="P47" i="19"/>
  <c r="Q47" i="19"/>
  <c r="R47" i="19"/>
  <c r="O48" i="19"/>
  <c r="P48" i="19"/>
  <c r="Q48" i="19"/>
  <c r="R48" i="19"/>
  <c r="O49" i="19"/>
  <c r="P49" i="19"/>
  <c r="Q49" i="19"/>
  <c r="R49" i="19"/>
  <c r="O50" i="19"/>
  <c r="P50" i="19"/>
  <c r="Q50" i="19"/>
  <c r="R50" i="19"/>
  <c r="O51" i="19"/>
  <c r="P51" i="19"/>
  <c r="Q51" i="19"/>
  <c r="R51" i="19"/>
  <c r="O52" i="19"/>
  <c r="P52" i="19"/>
  <c r="Q52" i="19"/>
  <c r="R52" i="19"/>
  <c r="O53" i="19"/>
  <c r="P53" i="19"/>
  <c r="Q53" i="19"/>
  <c r="R53" i="19"/>
  <c r="O54" i="19"/>
  <c r="P54" i="19"/>
  <c r="Q54" i="19"/>
  <c r="R54" i="19"/>
  <c r="O55" i="19"/>
  <c r="P55" i="19"/>
  <c r="Q55" i="19"/>
  <c r="R55" i="19"/>
  <c r="O56" i="19"/>
  <c r="P56" i="19"/>
  <c r="Q56" i="19"/>
  <c r="R56" i="19"/>
  <c r="O57" i="19"/>
  <c r="P57" i="19"/>
  <c r="Q57" i="19"/>
  <c r="R57" i="19"/>
  <c r="O58" i="19"/>
  <c r="P58" i="19"/>
  <c r="Q58" i="19"/>
  <c r="R58" i="19"/>
  <c r="O59" i="19"/>
  <c r="P59" i="19"/>
  <c r="Q59" i="19"/>
  <c r="R59" i="19"/>
  <c r="O60" i="19"/>
  <c r="P60" i="19"/>
  <c r="Q60" i="19"/>
  <c r="R60" i="19"/>
  <c r="O61" i="19"/>
  <c r="P61" i="19"/>
  <c r="Q61" i="19"/>
  <c r="R61" i="19"/>
  <c r="O62" i="19"/>
  <c r="P62" i="19"/>
  <c r="Q62" i="19"/>
  <c r="R62" i="19"/>
  <c r="O63" i="19"/>
  <c r="P63" i="19"/>
  <c r="Q63" i="19"/>
  <c r="R63" i="19"/>
  <c r="O64" i="19"/>
  <c r="P64" i="19"/>
  <c r="Q64" i="19"/>
  <c r="R64" i="19"/>
  <c r="O65" i="19"/>
  <c r="P65" i="19"/>
  <c r="Q65" i="19"/>
  <c r="R65" i="19"/>
  <c r="O66" i="19"/>
  <c r="P66" i="19"/>
  <c r="Q66" i="19"/>
  <c r="R66" i="19"/>
  <c r="O67" i="19"/>
  <c r="P67" i="19"/>
  <c r="Q67" i="19"/>
  <c r="R67" i="19"/>
  <c r="O68" i="19"/>
  <c r="P68" i="19"/>
  <c r="Q68" i="19"/>
  <c r="R68" i="19"/>
  <c r="O69" i="19"/>
  <c r="P69" i="19"/>
  <c r="Q69" i="19"/>
  <c r="R69" i="19"/>
  <c r="O70" i="19"/>
  <c r="P70" i="19"/>
  <c r="Q70" i="19"/>
  <c r="R70" i="19"/>
  <c r="O71" i="19"/>
  <c r="P71" i="19"/>
  <c r="Q71" i="19"/>
  <c r="R71" i="19"/>
  <c r="O72" i="19"/>
  <c r="P72" i="19"/>
  <c r="Q72" i="19"/>
  <c r="R72" i="19"/>
  <c r="O73" i="19"/>
  <c r="P73" i="19"/>
  <c r="Q73" i="19"/>
  <c r="R73" i="19"/>
  <c r="O74" i="19"/>
  <c r="P74" i="19"/>
  <c r="Q74" i="19"/>
  <c r="R74" i="19"/>
  <c r="O75" i="19"/>
  <c r="P75" i="19"/>
  <c r="Q75" i="19"/>
  <c r="R75" i="19"/>
  <c r="O76" i="19"/>
  <c r="P76" i="19"/>
  <c r="Q76" i="19"/>
  <c r="R76" i="19"/>
  <c r="O77" i="19"/>
  <c r="P77" i="19"/>
  <c r="Q77" i="19"/>
  <c r="R77" i="19"/>
  <c r="O78" i="19"/>
  <c r="P78" i="19"/>
  <c r="Q78" i="19"/>
  <c r="R78" i="19"/>
  <c r="O79" i="19"/>
  <c r="P79" i="19"/>
  <c r="Q79" i="19"/>
  <c r="R79" i="19"/>
  <c r="O80" i="19"/>
  <c r="P80" i="19"/>
  <c r="Q80" i="19"/>
  <c r="R80" i="19"/>
  <c r="O81" i="19"/>
  <c r="P81" i="19"/>
  <c r="Q81" i="19"/>
  <c r="R81" i="19"/>
  <c r="O82" i="19"/>
  <c r="P82" i="19"/>
  <c r="Q82" i="19"/>
  <c r="R82" i="19"/>
  <c r="O83" i="19"/>
  <c r="P83" i="19"/>
  <c r="Q83" i="19"/>
  <c r="R83" i="19"/>
  <c r="O84" i="19"/>
  <c r="P84" i="19"/>
  <c r="Q84" i="19"/>
  <c r="R84" i="19"/>
  <c r="O85" i="19"/>
  <c r="P85" i="19"/>
  <c r="Q85" i="19"/>
  <c r="R85" i="19"/>
  <c r="O86" i="19"/>
  <c r="P86" i="19"/>
  <c r="Q86" i="19"/>
  <c r="R86" i="19"/>
  <c r="O87" i="19"/>
  <c r="P87" i="19"/>
  <c r="Q87" i="19"/>
  <c r="R87" i="19"/>
  <c r="O88" i="19"/>
  <c r="P88" i="19"/>
  <c r="Q88" i="19"/>
  <c r="R88" i="19"/>
  <c r="O89" i="19"/>
  <c r="P89" i="19"/>
  <c r="Q89" i="19"/>
  <c r="R89" i="19"/>
  <c r="O90" i="19"/>
  <c r="P90" i="19"/>
  <c r="Q90" i="19"/>
  <c r="R90" i="19"/>
  <c r="P3" i="19"/>
  <c r="Q3" i="19"/>
  <c r="R3" i="19"/>
  <c r="O3" i="19"/>
  <c r="S3" i="19" s="1"/>
  <c r="AX8" i="51" l="1"/>
  <c r="AX9" i="51"/>
  <c r="AX10" i="51"/>
  <c r="AX11" i="51"/>
  <c r="AX12" i="51"/>
  <c r="AX13" i="51"/>
  <c r="AX14" i="51"/>
  <c r="AX15" i="51"/>
  <c r="AX16" i="51"/>
  <c r="AX17" i="51"/>
  <c r="AX18" i="51"/>
  <c r="AX19" i="51"/>
  <c r="AX20" i="51"/>
  <c r="AX21" i="51"/>
  <c r="AX22" i="51"/>
  <c r="AX23" i="51"/>
  <c r="AX24" i="51"/>
  <c r="AX25" i="51"/>
  <c r="AX26" i="51"/>
  <c r="AX27" i="51"/>
  <c r="AX28" i="51"/>
  <c r="AX29" i="51"/>
  <c r="AX30" i="51"/>
  <c r="AX31" i="51"/>
  <c r="AX32" i="51"/>
  <c r="AX33" i="51"/>
  <c r="AX34" i="51"/>
  <c r="AX35" i="51"/>
  <c r="AX36" i="51"/>
  <c r="AX37" i="51"/>
  <c r="AX38" i="51"/>
  <c r="AX39" i="51"/>
  <c r="AX40" i="51"/>
  <c r="AX41" i="51"/>
  <c r="AX42" i="51"/>
  <c r="AX43" i="51"/>
  <c r="AX44" i="51"/>
  <c r="AX45" i="51"/>
  <c r="AX46" i="51"/>
  <c r="AX47" i="51"/>
  <c r="AX48" i="51"/>
  <c r="AX49" i="51"/>
  <c r="AX50" i="51"/>
  <c r="AX51" i="51"/>
  <c r="AX52" i="51"/>
  <c r="AX53" i="51"/>
  <c r="AX54" i="51"/>
  <c r="AX55" i="51"/>
  <c r="AX56" i="51"/>
  <c r="AX57" i="51"/>
  <c r="AX58" i="51"/>
  <c r="AX59" i="51"/>
  <c r="AX60" i="51"/>
  <c r="AX61" i="51"/>
  <c r="AX62" i="51"/>
  <c r="AX63" i="51"/>
  <c r="AX64" i="51"/>
  <c r="AX65" i="51"/>
  <c r="AX66" i="51"/>
  <c r="AX67" i="51"/>
  <c r="AX68" i="51"/>
  <c r="AX69" i="51"/>
  <c r="AX70" i="51"/>
  <c r="AX71" i="51"/>
  <c r="AX72" i="51"/>
  <c r="AX73" i="51"/>
  <c r="AX74" i="51"/>
  <c r="AX75" i="51"/>
  <c r="AX76" i="51"/>
  <c r="AX77" i="51"/>
  <c r="AX78" i="51"/>
  <c r="AX79" i="51"/>
  <c r="AX80" i="51"/>
  <c r="AX81" i="51"/>
  <c r="AX82" i="51"/>
  <c r="AX83" i="51"/>
  <c r="AX84" i="51"/>
  <c r="AX85" i="51"/>
  <c r="AX86" i="51"/>
  <c r="AX87" i="51"/>
  <c r="AX88" i="51"/>
  <c r="AX89" i="51"/>
  <c r="AX90" i="51"/>
  <c r="AX91" i="51"/>
  <c r="AX92" i="51"/>
  <c r="AX93" i="51"/>
  <c r="AX94" i="51"/>
  <c r="AX7" i="51"/>
  <c r="AW8" i="51"/>
  <c r="AW9" i="51"/>
  <c r="AW10" i="51"/>
  <c r="AW11" i="51"/>
  <c r="AW12" i="51"/>
  <c r="AW13" i="51"/>
  <c r="AW14" i="51"/>
  <c r="AW15" i="51"/>
  <c r="AW16" i="51"/>
  <c r="AW17" i="51"/>
  <c r="AW18" i="51"/>
  <c r="AW19" i="51"/>
  <c r="AW20" i="51"/>
  <c r="AW21" i="51"/>
  <c r="AW22" i="51"/>
  <c r="AW23" i="51"/>
  <c r="AW24" i="51"/>
  <c r="AW25" i="51"/>
  <c r="AW26" i="51"/>
  <c r="AW27" i="51"/>
  <c r="AW28" i="51"/>
  <c r="AW29" i="51"/>
  <c r="AW30" i="51"/>
  <c r="AW31" i="51"/>
  <c r="AW32" i="51"/>
  <c r="AW33" i="51"/>
  <c r="AW34" i="51"/>
  <c r="AW35" i="51"/>
  <c r="AW36" i="51"/>
  <c r="AW37" i="51"/>
  <c r="AW38" i="51"/>
  <c r="AW39" i="51"/>
  <c r="AW40" i="51"/>
  <c r="AW41" i="51"/>
  <c r="AW42" i="51"/>
  <c r="AW43" i="51"/>
  <c r="AW44" i="51"/>
  <c r="AW45" i="51"/>
  <c r="AW46" i="51"/>
  <c r="AW47" i="51"/>
  <c r="AW48" i="51"/>
  <c r="AW49" i="51"/>
  <c r="AW50" i="51"/>
  <c r="AW51" i="51"/>
  <c r="AW52" i="51"/>
  <c r="AW53" i="51"/>
  <c r="AW54" i="51"/>
  <c r="AW55" i="51"/>
  <c r="AW56" i="51"/>
  <c r="AW57" i="51"/>
  <c r="AW58" i="51"/>
  <c r="AW59" i="51"/>
  <c r="AW60" i="51"/>
  <c r="AW61" i="51"/>
  <c r="AW62" i="51"/>
  <c r="AW63" i="51"/>
  <c r="AW64" i="51"/>
  <c r="AW65" i="51"/>
  <c r="AW66" i="51"/>
  <c r="AW67" i="51"/>
  <c r="AW68" i="51"/>
  <c r="AW69" i="51"/>
  <c r="AW70" i="51"/>
  <c r="AW71" i="51"/>
  <c r="AW72" i="51"/>
  <c r="AW73" i="51"/>
  <c r="AW74" i="51"/>
  <c r="AW75" i="51"/>
  <c r="AW76" i="51"/>
  <c r="AW77" i="51"/>
  <c r="AW78" i="51"/>
  <c r="AW79" i="51"/>
  <c r="AW80" i="51"/>
  <c r="AW81" i="51"/>
  <c r="AW82" i="51"/>
  <c r="AW83" i="51"/>
  <c r="AW84" i="51"/>
  <c r="AW85" i="51"/>
  <c r="AW86" i="51"/>
  <c r="AW87" i="51"/>
  <c r="AW88" i="51"/>
  <c r="AW89" i="51"/>
  <c r="AW90" i="51"/>
  <c r="AW91" i="51"/>
  <c r="AW92" i="51"/>
  <c r="AW93" i="51"/>
  <c r="AW94" i="51"/>
  <c r="AW7" i="51"/>
  <c r="AU8" i="51"/>
  <c r="AU9" i="51"/>
  <c r="AU10" i="51"/>
  <c r="AU11" i="51"/>
  <c r="AU12" i="51"/>
  <c r="AU13" i="51"/>
  <c r="AU14" i="51"/>
  <c r="AU15" i="51"/>
  <c r="AU16" i="51"/>
  <c r="AU17" i="51"/>
  <c r="AU18" i="51"/>
  <c r="AU19" i="51"/>
  <c r="AU20" i="51"/>
  <c r="AU21" i="51"/>
  <c r="AU22" i="51"/>
  <c r="AU23" i="51"/>
  <c r="AU24" i="51"/>
  <c r="AU25" i="51"/>
  <c r="AU26" i="51"/>
  <c r="AU27" i="51"/>
  <c r="AU28" i="51"/>
  <c r="AU29" i="51"/>
  <c r="AU30" i="51"/>
  <c r="AU31" i="51"/>
  <c r="AU32" i="51"/>
  <c r="AU33" i="51"/>
  <c r="AU34" i="51"/>
  <c r="AU35" i="51"/>
  <c r="AU36" i="51"/>
  <c r="AU37" i="51"/>
  <c r="AU38" i="51"/>
  <c r="AU39" i="51"/>
  <c r="AU40" i="51"/>
  <c r="AU41" i="51"/>
  <c r="AU42" i="51"/>
  <c r="AU43" i="51"/>
  <c r="AU44" i="51"/>
  <c r="AU45" i="51"/>
  <c r="AU46" i="51"/>
  <c r="AU47" i="51"/>
  <c r="AU48" i="51"/>
  <c r="AU49" i="51"/>
  <c r="AU50" i="51"/>
  <c r="AU51" i="51"/>
  <c r="AU52" i="51"/>
  <c r="AU53" i="51"/>
  <c r="AU54" i="51"/>
  <c r="AU55" i="51"/>
  <c r="AU56" i="51"/>
  <c r="AU57" i="51"/>
  <c r="AU58" i="51"/>
  <c r="AU59" i="51"/>
  <c r="AU60" i="51"/>
  <c r="AU61" i="51"/>
  <c r="AU62" i="51"/>
  <c r="AU63" i="51"/>
  <c r="AU64" i="51"/>
  <c r="AU65" i="51"/>
  <c r="AU66" i="51"/>
  <c r="AU67" i="51"/>
  <c r="AU68" i="51"/>
  <c r="AU69" i="51"/>
  <c r="AU70" i="51"/>
  <c r="AU71" i="51"/>
  <c r="AU72" i="51"/>
  <c r="AU73" i="51"/>
  <c r="AU74" i="51"/>
  <c r="AU75" i="51"/>
  <c r="AU76" i="51"/>
  <c r="AU77" i="51"/>
  <c r="AU78" i="51"/>
  <c r="AU79" i="51"/>
  <c r="AU80" i="51"/>
  <c r="AU81" i="51"/>
  <c r="AU82" i="51"/>
  <c r="AU83" i="51"/>
  <c r="AU84" i="51"/>
  <c r="AU85" i="51"/>
  <c r="AU86" i="51"/>
  <c r="AU87" i="51"/>
  <c r="AU88" i="51"/>
  <c r="AU89" i="51"/>
  <c r="AU90" i="51"/>
  <c r="AU91" i="51"/>
  <c r="AU92" i="51"/>
  <c r="AU93" i="51"/>
  <c r="AU94" i="51"/>
  <c r="AU7" i="51"/>
  <c r="AV7" i="51" s="1"/>
  <c r="AA13" i="51" l="1"/>
  <c r="AA14" i="51"/>
  <c r="AA15" i="51"/>
  <c r="AA16" i="51"/>
  <c r="AA17" i="51"/>
  <c r="AA18" i="51"/>
  <c r="AA19" i="51"/>
  <c r="AA20" i="51"/>
  <c r="AA21" i="51"/>
  <c r="AA22" i="51"/>
  <c r="AA23" i="51"/>
  <c r="AA24" i="51"/>
  <c r="AA25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38" i="51"/>
  <c r="AA39" i="51"/>
  <c r="AA40" i="51"/>
  <c r="AA41" i="51"/>
  <c r="AA42" i="51"/>
  <c r="AA43" i="51"/>
  <c r="AA44" i="51"/>
  <c r="AA45" i="51"/>
  <c r="AA46" i="51"/>
  <c r="AA47" i="51"/>
  <c r="AA48" i="51"/>
  <c r="AA49" i="51"/>
  <c r="AA50" i="51"/>
  <c r="AA51" i="51"/>
  <c r="AA52" i="51"/>
  <c r="AA53" i="51"/>
  <c r="AA54" i="51"/>
  <c r="AA55" i="51"/>
  <c r="AA56" i="51"/>
  <c r="AA57" i="51"/>
  <c r="AA58" i="51"/>
  <c r="AA59" i="51"/>
  <c r="AA60" i="51"/>
  <c r="AA61" i="51"/>
  <c r="AA62" i="51"/>
  <c r="AA63" i="51"/>
  <c r="AA64" i="51"/>
  <c r="AA65" i="51"/>
  <c r="AA66" i="51"/>
  <c r="AA67" i="51"/>
  <c r="AA68" i="51"/>
  <c r="AA69" i="51"/>
  <c r="AA70" i="51"/>
  <c r="AA71" i="51"/>
  <c r="AA72" i="51"/>
  <c r="AA73" i="51"/>
  <c r="AA74" i="51"/>
  <c r="AA75" i="51"/>
  <c r="AA76" i="51"/>
  <c r="AA77" i="51"/>
  <c r="AA78" i="51"/>
  <c r="AA79" i="51"/>
  <c r="AA80" i="51"/>
  <c r="AA81" i="51"/>
  <c r="AA82" i="51"/>
  <c r="AA83" i="51"/>
  <c r="AA84" i="51"/>
  <c r="AA85" i="51"/>
  <c r="AA86" i="51"/>
  <c r="AA87" i="51"/>
  <c r="AA88" i="51"/>
  <c r="AA89" i="51"/>
  <c r="AA90" i="51"/>
  <c r="AA91" i="51"/>
  <c r="AA92" i="51"/>
  <c r="AA93" i="51"/>
  <c r="AA94" i="51"/>
  <c r="AA12" i="51"/>
  <c r="AA11" i="51"/>
  <c r="AA10" i="51"/>
  <c r="AA9" i="51"/>
  <c r="AA8" i="51"/>
  <c r="AA7" i="51"/>
  <c r="X13" i="51"/>
  <c r="X14" i="51"/>
  <c r="X15" i="51"/>
  <c r="X16" i="51"/>
  <c r="X17" i="51"/>
  <c r="X18" i="51"/>
  <c r="X19" i="51"/>
  <c r="X20" i="51"/>
  <c r="X21" i="51"/>
  <c r="X22" i="51"/>
  <c r="X23" i="51"/>
  <c r="X24" i="51"/>
  <c r="X25" i="51"/>
  <c r="X26" i="51"/>
  <c r="X27" i="51"/>
  <c r="X28" i="51"/>
  <c r="X29" i="51"/>
  <c r="X30" i="51"/>
  <c r="X31" i="51"/>
  <c r="X32" i="51"/>
  <c r="X33" i="51"/>
  <c r="X34" i="51"/>
  <c r="X35" i="51"/>
  <c r="X36" i="51"/>
  <c r="X37" i="51"/>
  <c r="X38" i="51"/>
  <c r="X39" i="51"/>
  <c r="X40" i="51"/>
  <c r="X41" i="51"/>
  <c r="X42" i="51"/>
  <c r="X43" i="51"/>
  <c r="X44" i="51"/>
  <c r="X45" i="51"/>
  <c r="X46" i="51"/>
  <c r="X47" i="51"/>
  <c r="X48" i="51"/>
  <c r="X49" i="51"/>
  <c r="X50" i="51"/>
  <c r="X51" i="51"/>
  <c r="X52" i="51"/>
  <c r="X53" i="51"/>
  <c r="X54" i="51"/>
  <c r="X55" i="51"/>
  <c r="X56" i="51"/>
  <c r="X57" i="51"/>
  <c r="X58" i="51"/>
  <c r="X59" i="51"/>
  <c r="X60" i="51"/>
  <c r="X61" i="51"/>
  <c r="X62" i="51"/>
  <c r="X63" i="51"/>
  <c r="X64" i="51"/>
  <c r="X65" i="51"/>
  <c r="X66" i="51"/>
  <c r="X67" i="51"/>
  <c r="X68" i="51"/>
  <c r="X69" i="51"/>
  <c r="X70" i="51"/>
  <c r="X71" i="51"/>
  <c r="X72" i="51"/>
  <c r="X73" i="51"/>
  <c r="X74" i="51"/>
  <c r="X75" i="51"/>
  <c r="X76" i="51"/>
  <c r="X77" i="51"/>
  <c r="X78" i="51"/>
  <c r="X79" i="51"/>
  <c r="X80" i="51"/>
  <c r="X81" i="51"/>
  <c r="X82" i="51"/>
  <c r="X83" i="51"/>
  <c r="X84" i="51"/>
  <c r="X85" i="51"/>
  <c r="X86" i="51"/>
  <c r="X87" i="51"/>
  <c r="X88" i="51"/>
  <c r="X89" i="51"/>
  <c r="X90" i="51"/>
  <c r="X91" i="51"/>
  <c r="X92" i="51"/>
  <c r="X93" i="51"/>
  <c r="X94" i="51"/>
  <c r="X8" i="51"/>
  <c r="X9" i="51"/>
  <c r="X10" i="51"/>
  <c r="X11" i="51"/>
  <c r="X12" i="51"/>
  <c r="X7" i="51"/>
  <c r="W7" i="51"/>
  <c r="AC94" i="51"/>
  <c r="AC93" i="51"/>
  <c r="AC92" i="51"/>
  <c r="AC91" i="51"/>
  <c r="AC90" i="51"/>
  <c r="AC89" i="51"/>
  <c r="AC88" i="51"/>
  <c r="AC87" i="51"/>
  <c r="AC86" i="51"/>
  <c r="AC85" i="51"/>
  <c r="AC84" i="51"/>
  <c r="AC83" i="51"/>
  <c r="AC82" i="51"/>
  <c r="AC81" i="51"/>
  <c r="AC80" i="51"/>
  <c r="AC79" i="51"/>
  <c r="AC78" i="51"/>
  <c r="AC77" i="51"/>
  <c r="AC76" i="51"/>
  <c r="AC75" i="51"/>
  <c r="AC74" i="51"/>
  <c r="AC73" i="51"/>
  <c r="AC72" i="51"/>
  <c r="AC71" i="51"/>
  <c r="AC70" i="51"/>
  <c r="AC69" i="51"/>
  <c r="AC68" i="51"/>
  <c r="AC67" i="51"/>
  <c r="AC66" i="51"/>
  <c r="AC65" i="51"/>
  <c r="AC64" i="51"/>
  <c r="AC63" i="51"/>
  <c r="AC62" i="51"/>
  <c r="AC61" i="51"/>
  <c r="AC60" i="51"/>
  <c r="AC59" i="51"/>
  <c r="AC58" i="51"/>
  <c r="AC57" i="51"/>
  <c r="AC56" i="51"/>
  <c r="AC55" i="51"/>
  <c r="AC54" i="51"/>
  <c r="AC53" i="51"/>
  <c r="AC52" i="51"/>
  <c r="AC51" i="51"/>
  <c r="AC50" i="51"/>
  <c r="AC49" i="51"/>
  <c r="AC48" i="51"/>
  <c r="AC47" i="51"/>
  <c r="AC46" i="51"/>
  <c r="AC45" i="51"/>
  <c r="AC44" i="51"/>
  <c r="AC43" i="51"/>
  <c r="AC42" i="51"/>
  <c r="AC41" i="51"/>
  <c r="AC40" i="51"/>
  <c r="AC39" i="51"/>
  <c r="AC38" i="51"/>
  <c r="AC37" i="51"/>
  <c r="AC36" i="51"/>
  <c r="AC35" i="51"/>
  <c r="AC34" i="51"/>
  <c r="AC33" i="51"/>
  <c r="AC32" i="51"/>
  <c r="AC31" i="51"/>
  <c r="AC30" i="51"/>
  <c r="AC29" i="51"/>
  <c r="AC28" i="51"/>
  <c r="AC27" i="51"/>
  <c r="AC26" i="51"/>
  <c r="AC25" i="51"/>
  <c r="AC24" i="51"/>
  <c r="AC23" i="51"/>
  <c r="AC22" i="51"/>
  <c r="AC21" i="51"/>
  <c r="AC20" i="51"/>
  <c r="AC19" i="51"/>
  <c r="AC18" i="51"/>
  <c r="AC17" i="51"/>
  <c r="AC16" i="51"/>
  <c r="AC15" i="51"/>
  <c r="AC14" i="51"/>
  <c r="AC13" i="51"/>
  <c r="AC12" i="51"/>
  <c r="AC11" i="51"/>
  <c r="AC10" i="51"/>
  <c r="AC9" i="51"/>
  <c r="AC8" i="51"/>
  <c r="AC7" i="51"/>
  <c r="Z94" i="51"/>
  <c r="Z93" i="51"/>
  <c r="Z92" i="51"/>
  <c r="Z91" i="51"/>
  <c r="Z90" i="51"/>
  <c r="Z89" i="51"/>
  <c r="Z88" i="51"/>
  <c r="Z87" i="51"/>
  <c r="Z86" i="51"/>
  <c r="Z85" i="51"/>
  <c r="Z84" i="51"/>
  <c r="Z83" i="51"/>
  <c r="Z82" i="51"/>
  <c r="Z81" i="51"/>
  <c r="Z80" i="51"/>
  <c r="Z79" i="51"/>
  <c r="Z78" i="51"/>
  <c r="Z77" i="51"/>
  <c r="Z76" i="51"/>
  <c r="Z75" i="51"/>
  <c r="Z74" i="51"/>
  <c r="Z73" i="51"/>
  <c r="Z72" i="51"/>
  <c r="Z71" i="51"/>
  <c r="Z70" i="51"/>
  <c r="Z69" i="51"/>
  <c r="Z68" i="51"/>
  <c r="Z67" i="51"/>
  <c r="Z66" i="51"/>
  <c r="Z65" i="51"/>
  <c r="Z64" i="51"/>
  <c r="Z63" i="51"/>
  <c r="Z62" i="51"/>
  <c r="Z61" i="51"/>
  <c r="Z60" i="51"/>
  <c r="Z59" i="51"/>
  <c r="Z58" i="51"/>
  <c r="Z57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Z18" i="51"/>
  <c r="Z17" i="51"/>
  <c r="Z16" i="51"/>
  <c r="Z15" i="51"/>
  <c r="Z14" i="51"/>
  <c r="Z13" i="51"/>
  <c r="Z12" i="51"/>
  <c r="Z11" i="51"/>
  <c r="Z10" i="51"/>
  <c r="Z9" i="51"/>
  <c r="Z8" i="51"/>
  <c r="Z7" i="51"/>
  <c r="W8" i="51"/>
  <c r="W9" i="51"/>
  <c r="W10" i="51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24" i="51"/>
  <c r="W25" i="51"/>
  <c r="W26" i="51"/>
  <c r="W27" i="51"/>
  <c r="W28" i="51"/>
  <c r="W29" i="51"/>
  <c r="W30" i="51"/>
  <c r="W31" i="51"/>
  <c r="W32" i="51"/>
  <c r="W33" i="51"/>
  <c r="W34" i="51"/>
  <c r="W35" i="51"/>
  <c r="W36" i="51"/>
  <c r="W37" i="51"/>
  <c r="W38" i="51"/>
  <c r="W39" i="51"/>
  <c r="W40" i="51"/>
  <c r="W41" i="51"/>
  <c r="W42" i="51"/>
  <c r="W43" i="51"/>
  <c r="W44" i="51"/>
  <c r="W45" i="51"/>
  <c r="W46" i="51"/>
  <c r="W47" i="51"/>
  <c r="W48" i="51"/>
  <c r="W49" i="51"/>
  <c r="W50" i="51"/>
  <c r="W51" i="51"/>
  <c r="W52" i="51"/>
  <c r="W53" i="51"/>
  <c r="W54" i="51"/>
  <c r="W55" i="51"/>
  <c r="W56" i="51"/>
  <c r="W57" i="51"/>
  <c r="W58" i="51"/>
  <c r="W59" i="51"/>
  <c r="W60" i="51"/>
  <c r="W61" i="51"/>
  <c r="W62" i="51"/>
  <c r="W63" i="51"/>
  <c r="W64" i="51"/>
  <c r="W65" i="51"/>
  <c r="W66" i="51"/>
  <c r="W67" i="51"/>
  <c r="W68" i="51"/>
  <c r="W69" i="51"/>
  <c r="W70" i="51"/>
  <c r="W71" i="51"/>
  <c r="W72" i="51"/>
  <c r="W73" i="51"/>
  <c r="W74" i="51"/>
  <c r="W75" i="51"/>
  <c r="W76" i="51"/>
  <c r="W77" i="51"/>
  <c r="W78" i="51"/>
  <c r="W79" i="51"/>
  <c r="W80" i="51"/>
  <c r="W81" i="51"/>
  <c r="W82" i="51"/>
  <c r="W83" i="51"/>
  <c r="W84" i="51"/>
  <c r="W85" i="51"/>
  <c r="W86" i="51"/>
  <c r="W87" i="51"/>
  <c r="W88" i="51"/>
  <c r="W89" i="51"/>
  <c r="W90" i="51"/>
  <c r="W91" i="51"/>
  <c r="W92" i="51"/>
  <c r="W93" i="51"/>
  <c r="W94" i="51"/>
  <c r="U8" i="51"/>
  <c r="U9" i="51"/>
  <c r="U10" i="51"/>
  <c r="U11" i="51"/>
  <c r="U12" i="51"/>
  <c r="U13" i="51"/>
  <c r="U14" i="51"/>
  <c r="U15" i="51"/>
  <c r="U16" i="51"/>
  <c r="U17" i="51"/>
  <c r="U18" i="51"/>
  <c r="U19" i="51"/>
  <c r="U20" i="51"/>
  <c r="U21" i="51"/>
  <c r="U22" i="51"/>
  <c r="U23" i="51"/>
  <c r="U24" i="51"/>
  <c r="U25" i="51"/>
  <c r="U26" i="51"/>
  <c r="U27" i="51"/>
  <c r="U28" i="51"/>
  <c r="U29" i="51"/>
  <c r="U30" i="51"/>
  <c r="U31" i="51"/>
  <c r="U32" i="51"/>
  <c r="U33" i="51"/>
  <c r="U34" i="51"/>
  <c r="U35" i="51"/>
  <c r="U36" i="51"/>
  <c r="U37" i="51"/>
  <c r="U38" i="51"/>
  <c r="U39" i="51"/>
  <c r="U40" i="51"/>
  <c r="U41" i="51"/>
  <c r="U42" i="51"/>
  <c r="U43" i="51"/>
  <c r="U44" i="51"/>
  <c r="U45" i="51"/>
  <c r="U46" i="51"/>
  <c r="U47" i="51"/>
  <c r="U48" i="51"/>
  <c r="U49" i="51"/>
  <c r="U50" i="51"/>
  <c r="U51" i="51"/>
  <c r="U52" i="51"/>
  <c r="U53" i="51"/>
  <c r="U54" i="51"/>
  <c r="U55" i="51"/>
  <c r="U56" i="51"/>
  <c r="U57" i="51"/>
  <c r="U58" i="51"/>
  <c r="U59" i="51"/>
  <c r="U60" i="51"/>
  <c r="U61" i="51"/>
  <c r="U62" i="51"/>
  <c r="U63" i="51"/>
  <c r="U64" i="51"/>
  <c r="U65" i="51"/>
  <c r="U66" i="51"/>
  <c r="U67" i="51"/>
  <c r="U68" i="51"/>
  <c r="U69" i="51"/>
  <c r="U70" i="51"/>
  <c r="U71" i="51"/>
  <c r="U72" i="51"/>
  <c r="U73" i="51"/>
  <c r="U74" i="51"/>
  <c r="U75" i="51"/>
  <c r="U76" i="51"/>
  <c r="U77" i="51"/>
  <c r="U78" i="51"/>
  <c r="U79" i="51"/>
  <c r="U80" i="51"/>
  <c r="U81" i="51"/>
  <c r="U82" i="51"/>
  <c r="U83" i="51"/>
  <c r="U84" i="51"/>
  <c r="U85" i="51"/>
  <c r="U86" i="51"/>
  <c r="U87" i="51"/>
  <c r="U88" i="51"/>
  <c r="U89" i="51"/>
  <c r="U90" i="51"/>
  <c r="U91" i="51"/>
  <c r="U92" i="51"/>
  <c r="U93" i="51"/>
  <c r="U94" i="51"/>
  <c r="U7" i="51"/>
  <c r="AD8" i="51" l="1"/>
  <c r="AD20" i="51"/>
  <c r="AD32" i="51"/>
  <c r="AD68" i="51"/>
  <c r="AD44" i="51"/>
  <c r="AD80" i="51"/>
  <c r="AD56" i="51"/>
  <c r="AD92" i="51"/>
  <c r="AD85" i="51"/>
  <c r="AD19" i="51"/>
  <c r="AD33" i="51"/>
  <c r="AD67" i="51"/>
  <c r="AD55" i="51"/>
  <c r="AD89" i="51"/>
  <c r="AD77" i="51"/>
  <c r="AD65" i="51"/>
  <c r="AD93" i="51"/>
  <c r="AD9" i="51"/>
  <c r="AD91" i="51"/>
  <c r="AD31" i="51"/>
  <c r="AD76" i="51"/>
  <c r="AD64" i="51"/>
  <c r="AD40" i="51"/>
  <c r="AD28" i="51"/>
  <c r="AD16" i="51"/>
  <c r="AD57" i="51"/>
  <c r="AD79" i="51"/>
  <c r="AD43" i="51"/>
  <c r="AD88" i="51"/>
  <c r="AD52" i="51"/>
  <c r="AD69" i="51"/>
  <c r="AD45" i="51"/>
  <c r="AD84" i="51"/>
  <c r="AD81" i="51"/>
  <c r="AD21" i="51"/>
  <c r="AD72" i="51"/>
  <c r="AD7" i="51"/>
  <c r="AD53" i="51"/>
  <c r="AD63" i="51"/>
  <c r="AD87" i="51"/>
  <c r="AD61" i="51"/>
  <c r="AD75" i="51"/>
  <c r="AD73" i="51"/>
  <c r="AD15" i="51"/>
  <c r="AD39" i="51"/>
  <c r="AD27" i="51"/>
  <c r="AD51" i="51"/>
  <c r="AD26" i="51"/>
  <c r="AD86" i="51"/>
  <c r="AD62" i="51"/>
  <c r="AD74" i="51"/>
  <c r="AD38" i="51"/>
  <c r="AD50" i="51"/>
  <c r="AD60" i="51"/>
  <c r="AD49" i="51"/>
  <c r="AD14" i="51"/>
  <c r="AD83" i="51"/>
  <c r="AD41" i="51"/>
  <c r="AD37" i="51"/>
  <c r="AD48" i="51"/>
  <c r="AD71" i="51"/>
  <c r="AD59" i="51"/>
  <c r="AD94" i="51"/>
  <c r="AD82" i="51"/>
  <c r="AD70" i="51"/>
  <c r="AD58" i="51"/>
  <c r="AD46" i="51"/>
  <c r="AD34" i="51"/>
  <c r="AD22" i="51"/>
  <c r="AD90" i="51"/>
  <c r="AD78" i="51"/>
  <c r="AD54" i="51"/>
  <c r="AD42" i="51"/>
  <c r="AD30" i="51"/>
  <c r="AD18" i="51"/>
  <c r="AD66" i="51"/>
  <c r="AD36" i="51"/>
  <c r="AD47" i="51"/>
  <c r="AD10" i="51"/>
  <c r="AD29" i="51"/>
  <c r="AD17" i="51"/>
  <c r="AD25" i="51"/>
  <c r="AD24" i="51"/>
  <c r="AD35" i="51"/>
  <c r="AD13" i="51"/>
  <c r="AD12" i="51"/>
  <c r="AD23" i="51"/>
  <c r="AD11" i="51"/>
  <c r="AA95" i="51"/>
  <c r="J41" i="50" l="1"/>
  <c r="J40" i="50"/>
  <c r="J28" i="50"/>
  <c r="J27" i="50"/>
  <c r="A7" i="51" l="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D7" i="56" l="1"/>
  <c r="E8" i="56" l="1"/>
  <c r="F8" i="56"/>
  <c r="G8" i="56"/>
  <c r="E10" i="56"/>
  <c r="F10" i="56"/>
  <c r="G10" i="56"/>
  <c r="E11" i="56"/>
  <c r="F11" i="56"/>
  <c r="G11" i="56"/>
  <c r="E13" i="56"/>
  <c r="F13" i="56"/>
  <c r="G13" i="56"/>
  <c r="E14" i="56"/>
  <c r="F14" i="56"/>
  <c r="G14" i="56"/>
  <c r="E15" i="56"/>
  <c r="F15" i="56"/>
  <c r="G15" i="56"/>
  <c r="E16" i="56"/>
  <c r="F16" i="56"/>
  <c r="G16" i="56"/>
  <c r="E18" i="56"/>
  <c r="F18" i="56"/>
  <c r="G18" i="56"/>
  <c r="E19" i="56"/>
  <c r="F19" i="56"/>
  <c r="G19" i="56"/>
  <c r="E20" i="56"/>
  <c r="F20" i="56"/>
  <c r="G20" i="56"/>
  <c r="E21" i="56"/>
  <c r="F21" i="56"/>
  <c r="G21" i="56"/>
  <c r="E22" i="56"/>
  <c r="F22" i="56"/>
  <c r="G22" i="56"/>
  <c r="E23" i="56"/>
  <c r="F23" i="56"/>
  <c r="G23" i="56"/>
  <c r="G7" i="56"/>
  <c r="F7" i="56"/>
  <c r="E7" i="56"/>
  <c r="D8" i="56"/>
  <c r="D10" i="56"/>
  <c r="D11" i="56"/>
  <c r="D13" i="56"/>
  <c r="D14" i="56"/>
  <c r="D15" i="56"/>
  <c r="D16" i="56"/>
  <c r="D18" i="56"/>
  <c r="D19" i="56"/>
  <c r="D20" i="56"/>
  <c r="D21" i="56"/>
  <c r="D22" i="56"/>
  <c r="D23" i="56"/>
  <c r="Z95" i="51" l="1"/>
  <c r="J95" i="51" l="1"/>
  <c r="K1" i="19" l="1"/>
  <c r="K91" i="19" l="1"/>
  <c r="K92" i="19" s="1"/>
  <c r="L91" i="19" l="1"/>
  <c r="L92" i="19" s="1"/>
  <c r="M91" i="19"/>
  <c r="M92" i="19" s="1"/>
  <c r="N91" i="19"/>
  <c r="N92" i="19" s="1"/>
  <c r="B4" i="54" l="1"/>
  <c r="C61" i="50"/>
  <c r="E20" i="50"/>
  <c r="E17" i="50"/>
  <c r="E15" i="50"/>
  <c r="AC95" i="51" l="1"/>
  <c r="E34" i="50" l="1"/>
  <c r="E25" i="50" s="1"/>
  <c r="E39" i="50"/>
  <c r="E43" i="50"/>
  <c r="Z96" i="51"/>
  <c r="AC96" i="51"/>
  <c r="E38" i="50" l="1"/>
  <c r="W95" i="51"/>
  <c r="W96" i="51" s="1"/>
  <c r="X95" i="51"/>
  <c r="AS95" i="51" l="1"/>
  <c r="AS96" i="51" s="1"/>
  <c r="F40" i="50"/>
  <c r="E56" i="50" s="1"/>
  <c r="S7" i="51"/>
  <c r="S91" i="51"/>
  <c r="S85" i="51"/>
  <c r="S79" i="51"/>
  <c r="S73" i="51"/>
  <c r="S67" i="51"/>
  <c r="S61" i="51"/>
  <c r="S55" i="51"/>
  <c r="S49" i="51"/>
  <c r="S43" i="51"/>
  <c r="S37" i="51"/>
  <c r="S31" i="51"/>
  <c r="S25" i="51"/>
  <c r="S19" i="51"/>
  <c r="S13" i="51"/>
  <c r="S89" i="51"/>
  <c r="S83" i="51"/>
  <c r="S77" i="51"/>
  <c r="S71" i="51"/>
  <c r="S65" i="51"/>
  <c r="S59" i="51"/>
  <c r="S53" i="51"/>
  <c r="S47" i="51"/>
  <c r="S41" i="51"/>
  <c r="S35" i="51"/>
  <c r="S29" i="51"/>
  <c r="S23" i="51"/>
  <c r="S17" i="51"/>
  <c r="S11" i="51"/>
  <c r="S93" i="51"/>
  <c r="S87" i="51"/>
  <c r="S81" i="51"/>
  <c r="S75" i="51"/>
  <c r="S69" i="51"/>
  <c r="S63" i="51"/>
  <c r="S57" i="51"/>
  <c r="S51" i="51"/>
  <c r="S45" i="51"/>
  <c r="S39" i="51"/>
  <c r="S33" i="51"/>
  <c r="S27" i="51"/>
  <c r="S21" i="51"/>
  <c r="S15" i="51"/>
  <c r="S9" i="51"/>
  <c r="S94" i="51"/>
  <c r="S88" i="51"/>
  <c r="S82" i="51"/>
  <c r="S76" i="51"/>
  <c r="S70" i="51"/>
  <c r="S64" i="51"/>
  <c r="S58" i="51"/>
  <c r="S52" i="51"/>
  <c r="S46" i="51"/>
  <c r="S40" i="51"/>
  <c r="S34" i="51"/>
  <c r="S28" i="51"/>
  <c r="S90" i="51"/>
  <c r="S84" i="51"/>
  <c r="S78" i="51"/>
  <c r="S72" i="51"/>
  <c r="S66" i="51"/>
  <c r="S60" i="51"/>
  <c r="S54" i="51"/>
  <c r="S48" i="51"/>
  <c r="S42" i="51"/>
  <c r="S36" i="51"/>
  <c r="S30" i="51"/>
  <c r="S24" i="51"/>
  <c r="S92" i="51"/>
  <c r="S86" i="51"/>
  <c r="S80" i="51"/>
  <c r="S74" i="51"/>
  <c r="S68" i="51"/>
  <c r="S62" i="51"/>
  <c r="S56" i="51"/>
  <c r="S50" i="51"/>
  <c r="S44" i="51"/>
  <c r="S38" i="51"/>
  <c r="S32" i="51"/>
  <c r="S22" i="51"/>
  <c r="S16" i="51"/>
  <c r="S10" i="51"/>
  <c r="S18" i="51"/>
  <c r="S12" i="51"/>
  <c r="S26" i="51"/>
  <c r="S20" i="51"/>
  <c r="S14" i="51"/>
  <c r="S8" i="51"/>
  <c r="AF95" i="51"/>
  <c r="AF96" i="51" s="1"/>
  <c r="F27" i="50"/>
  <c r="P104" i="51"/>
  <c r="L95" i="51"/>
  <c r="L96" i="51" s="1"/>
  <c r="AV20" i="51"/>
  <c r="AV21" i="51"/>
  <c r="AV22" i="51"/>
  <c r="AV23" i="51"/>
  <c r="AV24" i="51"/>
  <c r="AV25" i="51"/>
  <c r="AV26" i="51"/>
  <c r="AV27" i="51"/>
  <c r="AV28" i="51"/>
  <c r="AV29" i="51"/>
  <c r="AV30" i="51"/>
  <c r="AV31" i="51"/>
  <c r="AV32" i="51"/>
  <c r="AV33" i="51"/>
  <c r="AV34" i="51"/>
  <c r="AV35" i="51"/>
  <c r="AV36" i="51"/>
  <c r="AV37" i="51"/>
  <c r="AV38" i="51"/>
  <c r="AV39" i="51"/>
  <c r="AV8" i="51"/>
  <c r="AV9" i="51"/>
  <c r="AV10" i="51"/>
  <c r="AV11" i="51"/>
  <c r="AV12" i="51"/>
  <c r="AV13" i="51"/>
  <c r="AV14" i="51"/>
  <c r="AV15" i="51"/>
  <c r="AV16" i="51"/>
  <c r="AV17" i="51"/>
  <c r="AV18" i="51"/>
  <c r="AV19" i="51"/>
  <c r="AV40" i="51"/>
  <c r="AV41" i="51"/>
  <c r="AV42" i="51"/>
  <c r="AV43" i="51"/>
  <c r="AV44" i="51"/>
  <c r="AV45" i="51"/>
  <c r="AV46" i="51"/>
  <c r="AV47" i="51"/>
  <c r="AV48" i="51"/>
  <c r="AV49" i="51"/>
  <c r="AV50" i="51"/>
  <c r="AV51" i="51"/>
  <c r="AV52" i="51"/>
  <c r="AV53" i="51"/>
  <c r="AV54" i="51"/>
  <c r="AV55" i="51"/>
  <c r="AV56" i="51"/>
  <c r="AV57" i="51"/>
  <c r="AV58" i="51"/>
  <c r="AV59" i="51"/>
  <c r="AV60" i="51"/>
  <c r="AV61" i="51"/>
  <c r="AV62" i="51"/>
  <c r="AV63" i="51"/>
  <c r="AV64" i="51"/>
  <c r="AV65" i="51"/>
  <c r="AV66" i="51"/>
  <c r="AV67" i="51"/>
  <c r="AV68" i="51"/>
  <c r="AV69" i="51"/>
  <c r="AV70" i="51"/>
  <c r="AV71" i="51"/>
  <c r="AV72" i="51"/>
  <c r="AV73" i="51"/>
  <c r="AV74" i="51"/>
  <c r="AV75" i="51"/>
  <c r="AV76" i="51"/>
  <c r="AV77" i="51"/>
  <c r="AV78" i="51"/>
  <c r="AV79" i="51"/>
  <c r="AV80" i="51"/>
  <c r="AV81" i="51"/>
  <c r="AV82" i="51"/>
  <c r="AV83" i="51"/>
  <c r="AV84" i="51"/>
  <c r="AV85" i="51"/>
  <c r="AV86" i="51"/>
  <c r="AV87" i="51"/>
  <c r="AV88" i="51"/>
  <c r="AV89" i="51"/>
  <c r="AV90" i="51"/>
  <c r="AV91" i="51"/>
  <c r="AV92" i="51"/>
  <c r="AV93" i="51"/>
  <c r="AV94" i="51"/>
  <c r="F41" i="50"/>
  <c r="E57" i="50" s="1"/>
  <c r="F24" i="50"/>
  <c r="F23" i="50"/>
  <c r="F22" i="50"/>
  <c r="F21" i="50"/>
  <c r="F28" i="50"/>
  <c r="F19" i="50"/>
  <c r="F8" i="50"/>
  <c r="E8" i="50"/>
  <c r="F7" i="50"/>
  <c r="E7" i="50"/>
  <c r="F6" i="50"/>
  <c r="E6" i="50"/>
  <c r="F5" i="50"/>
  <c r="E5" i="50"/>
  <c r="F4" i="50"/>
  <c r="D2" i="50"/>
  <c r="D48" i="50" s="1"/>
  <c r="F20" i="50" l="1"/>
  <c r="F17" i="50"/>
  <c r="E52" i="50"/>
  <c r="E55" i="50"/>
  <c r="P103" i="51"/>
  <c r="P97" i="51"/>
  <c r="P98" i="51"/>
  <c r="P99" i="51"/>
  <c r="P100" i="51"/>
  <c r="P101" i="51"/>
  <c r="P102" i="51"/>
  <c r="AY91" i="51"/>
  <c r="AZ91" i="51" s="1"/>
  <c r="AY87" i="51"/>
  <c r="AZ87" i="51" s="1"/>
  <c r="AY83" i="51"/>
  <c r="AZ83" i="51" s="1"/>
  <c r="AY79" i="51"/>
  <c r="AZ79" i="51" s="1"/>
  <c r="AY75" i="51"/>
  <c r="AZ75" i="51" s="1"/>
  <c r="AY71" i="51"/>
  <c r="AZ71" i="51" s="1"/>
  <c r="AY67" i="51"/>
  <c r="AZ67" i="51" s="1"/>
  <c r="AY63" i="51"/>
  <c r="AZ63" i="51" s="1"/>
  <c r="AY59" i="51"/>
  <c r="AZ59" i="51" s="1"/>
  <c r="AY55" i="51"/>
  <c r="AZ55" i="51" s="1"/>
  <c r="AY51" i="51"/>
  <c r="AZ51" i="51" s="1"/>
  <c r="AY47" i="51"/>
  <c r="AZ47" i="51" s="1"/>
  <c r="AY43" i="51"/>
  <c r="AZ43" i="51" s="1"/>
  <c r="AY19" i="51"/>
  <c r="AZ19" i="51" s="1"/>
  <c r="AY15" i="51"/>
  <c r="AZ15" i="51" s="1"/>
  <c r="AY11" i="51"/>
  <c r="AZ11" i="51" s="1"/>
  <c r="AY7" i="51"/>
  <c r="AZ7" i="51" s="1"/>
  <c r="AY37" i="51"/>
  <c r="AZ37" i="51" s="1"/>
  <c r="AY33" i="51"/>
  <c r="AZ33" i="51" s="1"/>
  <c r="AY29" i="51"/>
  <c r="AZ29" i="51" s="1"/>
  <c r="AY25" i="51"/>
  <c r="AZ25" i="51" s="1"/>
  <c r="AY21" i="51"/>
  <c r="AZ21" i="51" s="1"/>
  <c r="AY92" i="51"/>
  <c r="AZ92" i="51" s="1"/>
  <c r="AY88" i="51"/>
  <c r="AZ88" i="51" s="1"/>
  <c r="AY84" i="51"/>
  <c r="AZ84" i="51" s="1"/>
  <c r="AY80" i="51"/>
  <c r="AZ80" i="51" s="1"/>
  <c r="AY76" i="51"/>
  <c r="AZ76" i="51" s="1"/>
  <c r="AY72" i="51"/>
  <c r="AZ72" i="51" s="1"/>
  <c r="AY68" i="51"/>
  <c r="AZ68" i="51" s="1"/>
  <c r="AY64" i="51"/>
  <c r="AZ64" i="51" s="1"/>
  <c r="AY60" i="51"/>
  <c r="AZ60" i="51" s="1"/>
  <c r="AY56" i="51"/>
  <c r="AZ56" i="51" s="1"/>
  <c r="AY52" i="51"/>
  <c r="AZ52" i="51" s="1"/>
  <c r="AY48" i="51"/>
  <c r="AZ48" i="51" s="1"/>
  <c r="AY44" i="51"/>
  <c r="AZ44" i="51" s="1"/>
  <c r="AY40" i="51"/>
  <c r="AZ40" i="51" s="1"/>
  <c r="AY16" i="51"/>
  <c r="AZ16" i="51" s="1"/>
  <c r="AY12" i="51"/>
  <c r="AZ12" i="51" s="1"/>
  <c r="AY8" i="51"/>
  <c r="AZ8" i="51" s="1"/>
  <c r="AY38" i="51"/>
  <c r="AZ38" i="51" s="1"/>
  <c r="AY34" i="51"/>
  <c r="AZ34" i="51" s="1"/>
  <c r="AY30" i="51"/>
  <c r="AZ30" i="51" s="1"/>
  <c r="AY26" i="51"/>
  <c r="AZ26" i="51" s="1"/>
  <c r="AY22" i="51"/>
  <c r="AZ22" i="51" s="1"/>
  <c r="AY93" i="51"/>
  <c r="AZ93" i="51" s="1"/>
  <c r="AY89" i="51"/>
  <c r="AZ89" i="51" s="1"/>
  <c r="AY85" i="51"/>
  <c r="AZ85" i="51" s="1"/>
  <c r="AY81" i="51"/>
  <c r="AZ81" i="51" s="1"/>
  <c r="AY77" i="51"/>
  <c r="AZ77" i="51" s="1"/>
  <c r="AY73" i="51"/>
  <c r="AZ73" i="51" s="1"/>
  <c r="AY69" i="51"/>
  <c r="AZ69" i="51" s="1"/>
  <c r="AY65" i="51"/>
  <c r="AZ65" i="51" s="1"/>
  <c r="AY61" i="51"/>
  <c r="AZ61" i="51" s="1"/>
  <c r="AY57" i="51"/>
  <c r="AZ57" i="51" s="1"/>
  <c r="AY53" i="51"/>
  <c r="AZ53" i="51" s="1"/>
  <c r="AY49" i="51"/>
  <c r="AZ49" i="51" s="1"/>
  <c r="AY45" i="51"/>
  <c r="AZ45" i="51" s="1"/>
  <c r="AY41" i="51"/>
  <c r="AZ41" i="51" s="1"/>
  <c r="AY17" i="51"/>
  <c r="AZ17" i="51" s="1"/>
  <c r="AY13" i="51"/>
  <c r="AZ13" i="51" s="1"/>
  <c r="AY9" i="51"/>
  <c r="AZ9" i="51" s="1"/>
  <c r="AY39" i="51"/>
  <c r="AZ39" i="51" s="1"/>
  <c r="AY35" i="51"/>
  <c r="AZ35" i="51" s="1"/>
  <c r="AY31" i="51"/>
  <c r="AZ31" i="51" s="1"/>
  <c r="AY27" i="51"/>
  <c r="AZ27" i="51" s="1"/>
  <c r="AY23" i="51"/>
  <c r="AZ23" i="51" s="1"/>
  <c r="AY94" i="51"/>
  <c r="AZ94" i="51" s="1"/>
  <c r="AY90" i="51"/>
  <c r="AZ90" i="51" s="1"/>
  <c r="AY86" i="51"/>
  <c r="AZ86" i="51" s="1"/>
  <c r="AY82" i="51"/>
  <c r="AZ82" i="51" s="1"/>
  <c r="AY78" i="51"/>
  <c r="AZ78" i="51" s="1"/>
  <c r="AY74" i="51"/>
  <c r="AZ74" i="51" s="1"/>
  <c r="AY70" i="51"/>
  <c r="AZ70" i="51" s="1"/>
  <c r="AY66" i="51"/>
  <c r="AZ66" i="51" s="1"/>
  <c r="AY62" i="51"/>
  <c r="AZ62" i="51" s="1"/>
  <c r="AY58" i="51"/>
  <c r="AZ58" i="51" s="1"/>
  <c r="AY54" i="51"/>
  <c r="AZ54" i="51" s="1"/>
  <c r="AY50" i="51"/>
  <c r="AZ50" i="51" s="1"/>
  <c r="AY46" i="51"/>
  <c r="AZ46" i="51" s="1"/>
  <c r="AY42" i="51"/>
  <c r="AZ42" i="51" s="1"/>
  <c r="AY18" i="51"/>
  <c r="AZ18" i="51" s="1"/>
  <c r="AY14" i="51"/>
  <c r="AZ14" i="51" s="1"/>
  <c r="AY10" i="51"/>
  <c r="AZ10" i="51" s="1"/>
  <c r="AY36" i="51"/>
  <c r="AZ36" i="51" s="1"/>
  <c r="AY32" i="51"/>
  <c r="AZ32" i="51" s="1"/>
  <c r="AY28" i="51"/>
  <c r="AZ28" i="51" s="1"/>
  <c r="AY24" i="51"/>
  <c r="AZ24" i="51" s="1"/>
  <c r="AY20" i="51"/>
  <c r="AZ20" i="51" s="1"/>
  <c r="F44" i="50"/>
  <c r="E58" i="50" s="1"/>
  <c r="AT95" i="51"/>
  <c r="AT96" i="51" s="1"/>
  <c r="M95" i="51"/>
  <c r="N95" i="51"/>
  <c r="O95" i="51"/>
  <c r="O96" i="51" s="1"/>
  <c r="Q95" i="51"/>
  <c r="Q96" i="51" s="1"/>
  <c r="R95" i="51"/>
  <c r="R96" i="51" s="1"/>
  <c r="AE95" i="51"/>
  <c r="AE96" i="51" s="1"/>
  <c r="AW95" i="51" l="1"/>
  <c r="AW96" i="51" s="1"/>
  <c r="AX95" i="51"/>
  <c r="AX96" i="51" s="1"/>
  <c r="F42" i="50"/>
  <c r="E59" i="50" s="1"/>
  <c r="F45" i="50"/>
  <c r="E60" i="50" s="1"/>
  <c r="P105" i="51"/>
  <c r="AU95" i="51"/>
  <c r="AV95" i="51" l="1"/>
  <c r="AU96" i="51"/>
  <c r="F39" i="50"/>
  <c r="F43" i="50"/>
  <c r="F38" i="50" l="1"/>
  <c r="J31" i="50" l="1"/>
  <c r="J29" i="50"/>
  <c r="J30" i="50"/>
  <c r="F33" i="50"/>
  <c r="E54" i="50" s="1"/>
  <c r="AP78" i="51" l="1"/>
  <c r="M96" i="51"/>
  <c r="N96" i="51"/>
  <c r="AO95" i="51" l="1"/>
  <c r="AO96" i="51" s="1"/>
  <c r="F36" i="50"/>
  <c r="AP64" i="51" l="1"/>
  <c r="AP57" i="51"/>
  <c r="AP61" i="51"/>
  <c r="AP51" i="51"/>
  <c r="AP21" i="51"/>
  <c r="AP11" i="51"/>
  <c r="AP69" i="51"/>
  <c r="AP77" i="51"/>
  <c r="AP88" i="51"/>
  <c r="AP36" i="51"/>
  <c r="AP74" i="51"/>
  <c r="AP23" i="51"/>
  <c r="AP38" i="51"/>
  <c r="AP65" i="51"/>
  <c r="AP76" i="51"/>
  <c r="AP15" i="51"/>
  <c r="AP85" i="51"/>
  <c r="AP60" i="51"/>
  <c r="AP24" i="51"/>
  <c r="AP25" i="51"/>
  <c r="AP91" i="51"/>
  <c r="AP31" i="51"/>
  <c r="AP20" i="51"/>
  <c r="AP46" i="51"/>
  <c r="AP90" i="51"/>
  <c r="AP48" i="51"/>
  <c r="AP92" i="51"/>
  <c r="AP39" i="51"/>
  <c r="AP63" i="51"/>
  <c r="AP47" i="51"/>
  <c r="AP87" i="51"/>
  <c r="AP14" i="51"/>
  <c r="AP22" i="51"/>
  <c r="AP73" i="51"/>
  <c r="AP9" i="51"/>
  <c r="AP93" i="51"/>
  <c r="AP13" i="51"/>
  <c r="AP12" i="51"/>
  <c r="AP75" i="51"/>
  <c r="AP53" i="51" l="1"/>
  <c r="AP17" i="51"/>
  <c r="AP18" i="51"/>
  <c r="AP35" i="51"/>
  <c r="AP45" i="51"/>
  <c r="AP32" i="51"/>
  <c r="AP83" i="51"/>
  <c r="AP28" i="51"/>
  <c r="AP49" i="51"/>
  <c r="AP52" i="51"/>
  <c r="AP59" i="51"/>
  <c r="AP27" i="51"/>
  <c r="AP55" i="51"/>
  <c r="AP82" i="51"/>
  <c r="AP19" i="51"/>
  <c r="AP89" i="51"/>
  <c r="AP44" i="51"/>
  <c r="AP80" i="51"/>
  <c r="AP8" i="51"/>
  <c r="AP10" i="51"/>
  <c r="AP84" i="51"/>
  <c r="AP29" i="51"/>
  <c r="AP94" i="51"/>
  <c r="AP37" i="51"/>
  <c r="AP81" i="51"/>
  <c r="AP68" i="51"/>
  <c r="AP67" i="51"/>
  <c r="AP40" i="51"/>
  <c r="AP71" i="51"/>
  <c r="AP34" i="51"/>
  <c r="AP50" i="51"/>
  <c r="AP16" i="51"/>
  <c r="AP86" i="51"/>
  <c r="AP41" i="51"/>
  <c r="AP70" i="51"/>
  <c r="AP26" i="51"/>
  <c r="AP58" i="51"/>
  <c r="AP54" i="51"/>
  <c r="AP33" i="51"/>
  <c r="AP7" i="51"/>
  <c r="AP66" i="51"/>
  <c r="AP30" i="51"/>
  <c r="AP79" i="51"/>
  <c r="AP56" i="51"/>
  <c r="AP72" i="51"/>
  <c r="AP43" i="51"/>
  <c r="AP42" i="51"/>
  <c r="AP62" i="51"/>
  <c r="F35" i="50" l="1"/>
  <c r="F34" i="50" s="1"/>
  <c r="AN95" i="51" l="1"/>
  <c r="AN96" i="51" s="1"/>
  <c r="W3" i="19" l="1"/>
  <c r="T3" i="19"/>
  <c r="X3" i="19" s="1"/>
  <c r="U3" i="19"/>
  <c r="Y3" i="19" s="1"/>
  <c r="V3" i="19"/>
  <c r="Z3" i="19" s="1"/>
  <c r="S4" i="19"/>
  <c r="W4" i="19" s="1"/>
  <c r="T4" i="19"/>
  <c r="X4" i="19" s="1"/>
  <c r="U4" i="19"/>
  <c r="Y4" i="19" s="1"/>
  <c r="V4" i="19"/>
  <c r="Z4" i="19" s="1"/>
  <c r="S5" i="19"/>
  <c r="W5" i="19" s="1"/>
  <c r="T5" i="19"/>
  <c r="X5" i="19" s="1"/>
  <c r="U5" i="19"/>
  <c r="Y5" i="19" s="1"/>
  <c r="V5" i="19"/>
  <c r="Z5" i="19" s="1"/>
  <c r="S6" i="19"/>
  <c r="W6" i="19" s="1"/>
  <c r="T6" i="19"/>
  <c r="X6" i="19" s="1"/>
  <c r="U6" i="19"/>
  <c r="Y6" i="19" s="1"/>
  <c r="V6" i="19"/>
  <c r="Z6" i="19" s="1"/>
  <c r="S7" i="19"/>
  <c r="W7" i="19" s="1"/>
  <c r="T7" i="19"/>
  <c r="X7" i="19" s="1"/>
  <c r="U7" i="19"/>
  <c r="Y7" i="19" s="1"/>
  <c r="V7" i="19"/>
  <c r="Z7" i="19" s="1"/>
  <c r="S8" i="19"/>
  <c r="W8" i="19" s="1"/>
  <c r="T8" i="19"/>
  <c r="X8" i="19" s="1"/>
  <c r="U8" i="19"/>
  <c r="Y8" i="19" s="1"/>
  <c r="V8" i="19"/>
  <c r="Z8" i="19" s="1"/>
  <c r="S9" i="19"/>
  <c r="W9" i="19" s="1"/>
  <c r="T9" i="19"/>
  <c r="X9" i="19" s="1"/>
  <c r="U9" i="19"/>
  <c r="Y9" i="19" s="1"/>
  <c r="V9" i="19"/>
  <c r="Z9" i="19" s="1"/>
  <c r="S10" i="19"/>
  <c r="W10" i="19" s="1"/>
  <c r="T10" i="19"/>
  <c r="X10" i="19" s="1"/>
  <c r="U10" i="19"/>
  <c r="Y10" i="19" s="1"/>
  <c r="V10" i="19"/>
  <c r="Z10" i="19" s="1"/>
  <c r="S11" i="19"/>
  <c r="W11" i="19" s="1"/>
  <c r="T11" i="19"/>
  <c r="X11" i="19" s="1"/>
  <c r="U11" i="19"/>
  <c r="Y11" i="19" s="1"/>
  <c r="V11" i="19"/>
  <c r="Z11" i="19" s="1"/>
  <c r="S12" i="19"/>
  <c r="W12" i="19" s="1"/>
  <c r="T12" i="19"/>
  <c r="X12" i="19" s="1"/>
  <c r="U12" i="19"/>
  <c r="Y12" i="19" s="1"/>
  <c r="V12" i="19"/>
  <c r="Z12" i="19" s="1"/>
  <c r="S13" i="19"/>
  <c r="W13" i="19" s="1"/>
  <c r="T13" i="19"/>
  <c r="X13" i="19" s="1"/>
  <c r="U13" i="19"/>
  <c r="Y13" i="19" s="1"/>
  <c r="V13" i="19"/>
  <c r="Z13" i="19" s="1"/>
  <c r="S14" i="19"/>
  <c r="W14" i="19" s="1"/>
  <c r="T14" i="19"/>
  <c r="X14" i="19" s="1"/>
  <c r="U14" i="19"/>
  <c r="Y14" i="19" s="1"/>
  <c r="V14" i="19"/>
  <c r="Z14" i="19" s="1"/>
  <c r="S15" i="19"/>
  <c r="W15" i="19" s="1"/>
  <c r="T15" i="19"/>
  <c r="X15" i="19" s="1"/>
  <c r="U15" i="19"/>
  <c r="Y15" i="19" s="1"/>
  <c r="V15" i="19"/>
  <c r="Z15" i="19" s="1"/>
  <c r="S16" i="19"/>
  <c r="W16" i="19" s="1"/>
  <c r="T16" i="19"/>
  <c r="X16" i="19" s="1"/>
  <c r="U16" i="19"/>
  <c r="Y16" i="19" s="1"/>
  <c r="V16" i="19"/>
  <c r="Z16" i="19" s="1"/>
  <c r="S17" i="19"/>
  <c r="W17" i="19" s="1"/>
  <c r="T17" i="19"/>
  <c r="X17" i="19" s="1"/>
  <c r="U17" i="19"/>
  <c r="Y17" i="19" s="1"/>
  <c r="V17" i="19"/>
  <c r="Z17" i="19" s="1"/>
  <c r="S18" i="19"/>
  <c r="W18" i="19" s="1"/>
  <c r="T18" i="19"/>
  <c r="X18" i="19" s="1"/>
  <c r="U18" i="19"/>
  <c r="Y18" i="19" s="1"/>
  <c r="V18" i="19"/>
  <c r="Z18" i="19" s="1"/>
  <c r="S19" i="19"/>
  <c r="W19" i="19" s="1"/>
  <c r="T19" i="19"/>
  <c r="X19" i="19" s="1"/>
  <c r="U19" i="19"/>
  <c r="Y19" i="19" s="1"/>
  <c r="V19" i="19"/>
  <c r="Z19" i="19" s="1"/>
  <c r="S20" i="19"/>
  <c r="W20" i="19" s="1"/>
  <c r="T20" i="19"/>
  <c r="X20" i="19" s="1"/>
  <c r="U20" i="19"/>
  <c r="Y20" i="19" s="1"/>
  <c r="V20" i="19"/>
  <c r="Z20" i="19" s="1"/>
  <c r="S21" i="19"/>
  <c r="W21" i="19" s="1"/>
  <c r="T21" i="19"/>
  <c r="X21" i="19" s="1"/>
  <c r="U21" i="19"/>
  <c r="Y21" i="19" s="1"/>
  <c r="V21" i="19"/>
  <c r="Z21" i="19" s="1"/>
  <c r="S22" i="19"/>
  <c r="W22" i="19" s="1"/>
  <c r="T22" i="19"/>
  <c r="X22" i="19" s="1"/>
  <c r="U22" i="19"/>
  <c r="Y22" i="19" s="1"/>
  <c r="V22" i="19"/>
  <c r="Z22" i="19" s="1"/>
  <c r="S23" i="19"/>
  <c r="W23" i="19" s="1"/>
  <c r="T23" i="19"/>
  <c r="X23" i="19" s="1"/>
  <c r="U23" i="19"/>
  <c r="Y23" i="19" s="1"/>
  <c r="V23" i="19"/>
  <c r="Z23" i="19" s="1"/>
  <c r="S24" i="19"/>
  <c r="W24" i="19" s="1"/>
  <c r="T24" i="19"/>
  <c r="X24" i="19" s="1"/>
  <c r="U24" i="19"/>
  <c r="Y24" i="19" s="1"/>
  <c r="V24" i="19"/>
  <c r="Z24" i="19" s="1"/>
  <c r="S25" i="19"/>
  <c r="W25" i="19" s="1"/>
  <c r="T25" i="19"/>
  <c r="X25" i="19" s="1"/>
  <c r="U25" i="19"/>
  <c r="Y25" i="19" s="1"/>
  <c r="V25" i="19"/>
  <c r="Z25" i="19" s="1"/>
  <c r="S26" i="19"/>
  <c r="W26" i="19" s="1"/>
  <c r="T26" i="19"/>
  <c r="X26" i="19" s="1"/>
  <c r="U26" i="19"/>
  <c r="Y26" i="19" s="1"/>
  <c r="V26" i="19"/>
  <c r="Z26" i="19" s="1"/>
  <c r="S27" i="19"/>
  <c r="W27" i="19" s="1"/>
  <c r="T27" i="19"/>
  <c r="X27" i="19" s="1"/>
  <c r="U27" i="19"/>
  <c r="Y27" i="19" s="1"/>
  <c r="V27" i="19"/>
  <c r="Z27" i="19" s="1"/>
  <c r="S28" i="19"/>
  <c r="W28" i="19" s="1"/>
  <c r="T28" i="19"/>
  <c r="X28" i="19" s="1"/>
  <c r="U28" i="19"/>
  <c r="Y28" i="19" s="1"/>
  <c r="V28" i="19"/>
  <c r="Z28" i="19" s="1"/>
  <c r="S29" i="19"/>
  <c r="W29" i="19" s="1"/>
  <c r="T29" i="19"/>
  <c r="X29" i="19" s="1"/>
  <c r="U29" i="19"/>
  <c r="Y29" i="19" s="1"/>
  <c r="V29" i="19"/>
  <c r="Z29" i="19" s="1"/>
  <c r="S30" i="19"/>
  <c r="W30" i="19" s="1"/>
  <c r="T30" i="19"/>
  <c r="X30" i="19" s="1"/>
  <c r="U30" i="19"/>
  <c r="Y30" i="19" s="1"/>
  <c r="V30" i="19"/>
  <c r="Z30" i="19" s="1"/>
  <c r="S31" i="19"/>
  <c r="W31" i="19" s="1"/>
  <c r="T31" i="19"/>
  <c r="X31" i="19" s="1"/>
  <c r="U31" i="19"/>
  <c r="Y31" i="19" s="1"/>
  <c r="V31" i="19"/>
  <c r="Z31" i="19" s="1"/>
  <c r="S32" i="19"/>
  <c r="W32" i="19" s="1"/>
  <c r="T32" i="19"/>
  <c r="X32" i="19" s="1"/>
  <c r="U32" i="19"/>
  <c r="Y32" i="19" s="1"/>
  <c r="V32" i="19"/>
  <c r="Z32" i="19" s="1"/>
  <c r="S33" i="19"/>
  <c r="W33" i="19" s="1"/>
  <c r="T33" i="19"/>
  <c r="X33" i="19" s="1"/>
  <c r="U33" i="19"/>
  <c r="Y33" i="19" s="1"/>
  <c r="V33" i="19"/>
  <c r="Z33" i="19" s="1"/>
  <c r="S34" i="19"/>
  <c r="W34" i="19" s="1"/>
  <c r="T34" i="19"/>
  <c r="X34" i="19" s="1"/>
  <c r="U34" i="19"/>
  <c r="Y34" i="19" s="1"/>
  <c r="V34" i="19"/>
  <c r="Z34" i="19" s="1"/>
  <c r="S35" i="19"/>
  <c r="W35" i="19" s="1"/>
  <c r="T35" i="19"/>
  <c r="X35" i="19" s="1"/>
  <c r="U35" i="19"/>
  <c r="Y35" i="19" s="1"/>
  <c r="V35" i="19"/>
  <c r="Z35" i="19" s="1"/>
  <c r="S36" i="19"/>
  <c r="W36" i="19" s="1"/>
  <c r="T36" i="19"/>
  <c r="X36" i="19" s="1"/>
  <c r="U36" i="19"/>
  <c r="Y36" i="19" s="1"/>
  <c r="V36" i="19"/>
  <c r="Z36" i="19" s="1"/>
  <c r="S37" i="19"/>
  <c r="W37" i="19" s="1"/>
  <c r="T37" i="19"/>
  <c r="X37" i="19" s="1"/>
  <c r="U37" i="19"/>
  <c r="Y37" i="19" s="1"/>
  <c r="V37" i="19"/>
  <c r="Z37" i="19" s="1"/>
  <c r="S38" i="19"/>
  <c r="W38" i="19" s="1"/>
  <c r="T38" i="19"/>
  <c r="X38" i="19" s="1"/>
  <c r="U38" i="19"/>
  <c r="Y38" i="19" s="1"/>
  <c r="V38" i="19"/>
  <c r="Z38" i="19" s="1"/>
  <c r="S39" i="19"/>
  <c r="W39" i="19" s="1"/>
  <c r="T39" i="19"/>
  <c r="X39" i="19" s="1"/>
  <c r="U39" i="19"/>
  <c r="Y39" i="19" s="1"/>
  <c r="V39" i="19"/>
  <c r="Z39" i="19" s="1"/>
  <c r="S40" i="19"/>
  <c r="W40" i="19" s="1"/>
  <c r="T40" i="19"/>
  <c r="X40" i="19" s="1"/>
  <c r="U40" i="19"/>
  <c r="Y40" i="19" s="1"/>
  <c r="V40" i="19"/>
  <c r="Z40" i="19" s="1"/>
  <c r="S41" i="19"/>
  <c r="W41" i="19" s="1"/>
  <c r="T41" i="19"/>
  <c r="X41" i="19" s="1"/>
  <c r="U41" i="19"/>
  <c r="Y41" i="19" s="1"/>
  <c r="V41" i="19"/>
  <c r="Z41" i="19" s="1"/>
  <c r="S42" i="19"/>
  <c r="W42" i="19" s="1"/>
  <c r="T42" i="19"/>
  <c r="X42" i="19" s="1"/>
  <c r="U42" i="19"/>
  <c r="Y42" i="19" s="1"/>
  <c r="V42" i="19"/>
  <c r="Z42" i="19" s="1"/>
  <c r="S43" i="19"/>
  <c r="W43" i="19" s="1"/>
  <c r="T43" i="19"/>
  <c r="X43" i="19" s="1"/>
  <c r="U43" i="19"/>
  <c r="Y43" i="19" s="1"/>
  <c r="V43" i="19"/>
  <c r="Z43" i="19" s="1"/>
  <c r="S44" i="19"/>
  <c r="W44" i="19" s="1"/>
  <c r="T44" i="19"/>
  <c r="X44" i="19" s="1"/>
  <c r="U44" i="19"/>
  <c r="Y44" i="19" s="1"/>
  <c r="V44" i="19"/>
  <c r="Z44" i="19" s="1"/>
  <c r="S45" i="19"/>
  <c r="W45" i="19" s="1"/>
  <c r="T45" i="19"/>
  <c r="X45" i="19" s="1"/>
  <c r="U45" i="19"/>
  <c r="Y45" i="19" s="1"/>
  <c r="V45" i="19"/>
  <c r="Z45" i="19" s="1"/>
  <c r="S46" i="19"/>
  <c r="W46" i="19" s="1"/>
  <c r="T46" i="19"/>
  <c r="X46" i="19" s="1"/>
  <c r="U46" i="19"/>
  <c r="Y46" i="19" s="1"/>
  <c r="V46" i="19"/>
  <c r="Z46" i="19" s="1"/>
  <c r="S47" i="19"/>
  <c r="W47" i="19" s="1"/>
  <c r="T47" i="19"/>
  <c r="X47" i="19" s="1"/>
  <c r="U47" i="19"/>
  <c r="Y47" i="19" s="1"/>
  <c r="V47" i="19"/>
  <c r="Z47" i="19" s="1"/>
  <c r="S48" i="19"/>
  <c r="W48" i="19" s="1"/>
  <c r="T48" i="19"/>
  <c r="X48" i="19" s="1"/>
  <c r="U48" i="19"/>
  <c r="Y48" i="19" s="1"/>
  <c r="V48" i="19"/>
  <c r="Z48" i="19" s="1"/>
  <c r="S49" i="19"/>
  <c r="W49" i="19" s="1"/>
  <c r="T49" i="19"/>
  <c r="X49" i="19" s="1"/>
  <c r="U49" i="19"/>
  <c r="Y49" i="19" s="1"/>
  <c r="V49" i="19"/>
  <c r="Z49" i="19" s="1"/>
  <c r="S50" i="19"/>
  <c r="W50" i="19" s="1"/>
  <c r="T50" i="19"/>
  <c r="X50" i="19" s="1"/>
  <c r="U50" i="19"/>
  <c r="Y50" i="19" s="1"/>
  <c r="V50" i="19"/>
  <c r="Z50" i="19" s="1"/>
  <c r="S51" i="19"/>
  <c r="W51" i="19" s="1"/>
  <c r="T51" i="19"/>
  <c r="X51" i="19" s="1"/>
  <c r="U51" i="19"/>
  <c r="Y51" i="19" s="1"/>
  <c r="V51" i="19"/>
  <c r="Z51" i="19" s="1"/>
  <c r="S52" i="19"/>
  <c r="W52" i="19" s="1"/>
  <c r="T52" i="19"/>
  <c r="X52" i="19" s="1"/>
  <c r="U52" i="19"/>
  <c r="Y52" i="19" s="1"/>
  <c r="V52" i="19"/>
  <c r="Z52" i="19" s="1"/>
  <c r="S53" i="19"/>
  <c r="W53" i="19" s="1"/>
  <c r="T53" i="19"/>
  <c r="X53" i="19" s="1"/>
  <c r="U53" i="19"/>
  <c r="Y53" i="19" s="1"/>
  <c r="V53" i="19"/>
  <c r="Z53" i="19" s="1"/>
  <c r="S54" i="19"/>
  <c r="W54" i="19" s="1"/>
  <c r="T54" i="19"/>
  <c r="X54" i="19" s="1"/>
  <c r="U54" i="19"/>
  <c r="Y54" i="19" s="1"/>
  <c r="V54" i="19"/>
  <c r="Z54" i="19" s="1"/>
  <c r="S55" i="19"/>
  <c r="W55" i="19" s="1"/>
  <c r="T55" i="19"/>
  <c r="X55" i="19" s="1"/>
  <c r="U55" i="19"/>
  <c r="Y55" i="19" s="1"/>
  <c r="V55" i="19"/>
  <c r="Z55" i="19" s="1"/>
  <c r="S56" i="19"/>
  <c r="W56" i="19" s="1"/>
  <c r="T56" i="19"/>
  <c r="X56" i="19" s="1"/>
  <c r="U56" i="19"/>
  <c r="Y56" i="19" s="1"/>
  <c r="V56" i="19"/>
  <c r="Z56" i="19" s="1"/>
  <c r="S57" i="19"/>
  <c r="W57" i="19" s="1"/>
  <c r="T57" i="19"/>
  <c r="X57" i="19" s="1"/>
  <c r="U57" i="19"/>
  <c r="Y57" i="19" s="1"/>
  <c r="V57" i="19"/>
  <c r="Z57" i="19" s="1"/>
  <c r="S58" i="19"/>
  <c r="W58" i="19" s="1"/>
  <c r="T58" i="19"/>
  <c r="X58" i="19" s="1"/>
  <c r="U58" i="19"/>
  <c r="Y58" i="19" s="1"/>
  <c r="V58" i="19"/>
  <c r="Z58" i="19" s="1"/>
  <c r="S59" i="19"/>
  <c r="W59" i="19" s="1"/>
  <c r="T59" i="19"/>
  <c r="X59" i="19" s="1"/>
  <c r="U59" i="19"/>
  <c r="Y59" i="19" s="1"/>
  <c r="V59" i="19"/>
  <c r="Z59" i="19" s="1"/>
  <c r="S60" i="19"/>
  <c r="W60" i="19" s="1"/>
  <c r="T60" i="19"/>
  <c r="X60" i="19" s="1"/>
  <c r="U60" i="19"/>
  <c r="Y60" i="19" s="1"/>
  <c r="V60" i="19"/>
  <c r="Z60" i="19" s="1"/>
  <c r="S61" i="19"/>
  <c r="W61" i="19" s="1"/>
  <c r="T61" i="19"/>
  <c r="X61" i="19" s="1"/>
  <c r="U61" i="19"/>
  <c r="Y61" i="19" s="1"/>
  <c r="V61" i="19"/>
  <c r="Z61" i="19" s="1"/>
  <c r="S62" i="19"/>
  <c r="W62" i="19" s="1"/>
  <c r="T62" i="19"/>
  <c r="X62" i="19" s="1"/>
  <c r="U62" i="19"/>
  <c r="Y62" i="19" s="1"/>
  <c r="V62" i="19"/>
  <c r="Z62" i="19" s="1"/>
  <c r="S63" i="19"/>
  <c r="W63" i="19" s="1"/>
  <c r="T63" i="19"/>
  <c r="X63" i="19" s="1"/>
  <c r="U63" i="19"/>
  <c r="Y63" i="19" s="1"/>
  <c r="V63" i="19"/>
  <c r="Z63" i="19" s="1"/>
  <c r="S64" i="19"/>
  <c r="W64" i="19" s="1"/>
  <c r="T64" i="19"/>
  <c r="X64" i="19" s="1"/>
  <c r="U64" i="19"/>
  <c r="Y64" i="19" s="1"/>
  <c r="V64" i="19"/>
  <c r="Z64" i="19" s="1"/>
  <c r="S65" i="19"/>
  <c r="W65" i="19" s="1"/>
  <c r="T65" i="19"/>
  <c r="X65" i="19" s="1"/>
  <c r="U65" i="19"/>
  <c r="Y65" i="19" s="1"/>
  <c r="V65" i="19"/>
  <c r="Z65" i="19" s="1"/>
  <c r="S66" i="19"/>
  <c r="W66" i="19" s="1"/>
  <c r="T66" i="19"/>
  <c r="X66" i="19" s="1"/>
  <c r="U66" i="19"/>
  <c r="Y66" i="19" s="1"/>
  <c r="V66" i="19"/>
  <c r="Z66" i="19" s="1"/>
  <c r="S67" i="19"/>
  <c r="W67" i="19" s="1"/>
  <c r="T67" i="19"/>
  <c r="X67" i="19" s="1"/>
  <c r="U67" i="19"/>
  <c r="Y67" i="19" s="1"/>
  <c r="V67" i="19"/>
  <c r="Z67" i="19" s="1"/>
  <c r="S68" i="19"/>
  <c r="W68" i="19" s="1"/>
  <c r="T68" i="19"/>
  <c r="X68" i="19" s="1"/>
  <c r="U68" i="19"/>
  <c r="Y68" i="19" s="1"/>
  <c r="V68" i="19"/>
  <c r="Z68" i="19" s="1"/>
  <c r="S69" i="19"/>
  <c r="W69" i="19" s="1"/>
  <c r="T69" i="19"/>
  <c r="X69" i="19" s="1"/>
  <c r="U69" i="19"/>
  <c r="Y69" i="19" s="1"/>
  <c r="V69" i="19"/>
  <c r="Z69" i="19" s="1"/>
  <c r="S70" i="19"/>
  <c r="W70" i="19" s="1"/>
  <c r="T70" i="19"/>
  <c r="X70" i="19" s="1"/>
  <c r="U70" i="19"/>
  <c r="Y70" i="19" s="1"/>
  <c r="V70" i="19"/>
  <c r="Z70" i="19" s="1"/>
  <c r="S71" i="19"/>
  <c r="W71" i="19" s="1"/>
  <c r="T71" i="19"/>
  <c r="X71" i="19" s="1"/>
  <c r="U71" i="19"/>
  <c r="Y71" i="19" s="1"/>
  <c r="V71" i="19"/>
  <c r="Z71" i="19" s="1"/>
  <c r="S72" i="19"/>
  <c r="W72" i="19" s="1"/>
  <c r="T72" i="19"/>
  <c r="X72" i="19" s="1"/>
  <c r="U72" i="19"/>
  <c r="Y72" i="19" s="1"/>
  <c r="V72" i="19"/>
  <c r="Z72" i="19" s="1"/>
  <c r="S73" i="19"/>
  <c r="W73" i="19" s="1"/>
  <c r="T73" i="19"/>
  <c r="X73" i="19" s="1"/>
  <c r="U73" i="19"/>
  <c r="Y73" i="19" s="1"/>
  <c r="V73" i="19"/>
  <c r="Z73" i="19" s="1"/>
  <c r="S74" i="19"/>
  <c r="W74" i="19" s="1"/>
  <c r="T74" i="19"/>
  <c r="X74" i="19" s="1"/>
  <c r="U74" i="19"/>
  <c r="Y74" i="19" s="1"/>
  <c r="V74" i="19"/>
  <c r="Z74" i="19" s="1"/>
  <c r="S75" i="19"/>
  <c r="W75" i="19" s="1"/>
  <c r="T75" i="19"/>
  <c r="X75" i="19" s="1"/>
  <c r="U75" i="19"/>
  <c r="Y75" i="19" s="1"/>
  <c r="V75" i="19"/>
  <c r="Z75" i="19" s="1"/>
  <c r="S76" i="19"/>
  <c r="W76" i="19" s="1"/>
  <c r="T76" i="19"/>
  <c r="X76" i="19" s="1"/>
  <c r="U76" i="19"/>
  <c r="Y76" i="19" s="1"/>
  <c r="V76" i="19"/>
  <c r="Z76" i="19" s="1"/>
  <c r="S77" i="19"/>
  <c r="W77" i="19" s="1"/>
  <c r="T77" i="19"/>
  <c r="X77" i="19" s="1"/>
  <c r="U77" i="19"/>
  <c r="Y77" i="19" s="1"/>
  <c r="V77" i="19"/>
  <c r="Z77" i="19" s="1"/>
  <c r="S78" i="19"/>
  <c r="W78" i="19" s="1"/>
  <c r="T78" i="19"/>
  <c r="X78" i="19" s="1"/>
  <c r="U78" i="19"/>
  <c r="Y78" i="19" s="1"/>
  <c r="V78" i="19"/>
  <c r="Z78" i="19" s="1"/>
  <c r="S79" i="19"/>
  <c r="W79" i="19" s="1"/>
  <c r="T79" i="19"/>
  <c r="X79" i="19" s="1"/>
  <c r="U79" i="19"/>
  <c r="Y79" i="19" s="1"/>
  <c r="V79" i="19"/>
  <c r="Z79" i="19" s="1"/>
  <c r="S80" i="19"/>
  <c r="W80" i="19" s="1"/>
  <c r="T80" i="19"/>
  <c r="X80" i="19" s="1"/>
  <c r="U80" i="19"/>
  <c r="Y80" i="19" s="1"/>
  <c r="V80" i="19"/>
  <c r="Z80" i="19" s="1"/>
  <c r="S81" i="19"/>
  <c r="W81" i="19" s="1"/>
  <c r="T81" i="19"/>
  <c r="X81" i="19" s="1"/>
  <c r="U81" i="19"/>
  <c r="Y81" i="19" s="1"/>
  <c r="V81" i="19"/>
  <c r="Z81" i="19" s="1"/>
  <c r="S82" i="19"/>
  <c r="W82" i="19" s="1"/>
  <c r="T82" i="19"/>
  <c r="X82" i="19" s="1"/>
  <c r="U82" i="19"/>
  <c r="Y82" i="19" s="1"/>
  <c r="V82" i="19"/>
  <c r="Z82" i="19" s="1"/>
  <c r="S83" i="19"/>
  <c r="W83" i="19" s="1"/>
  <c r="T83" i="19"/>
  <c r="X83" i="19" s="1"/>
  <c r="U83" i="19"/>
  <c r="Y83" i="19" s="1"/>
  <c r="V83" i="19"/>
  <c r="Z83" i="19" s="1"/>
  <c r="S84" i="19"/>
  <c r="W84" i="19" s="1"/>
  <c r="T84" i="19"/>
  <c r="X84" i="19" s="1"/>
  <c r="U84" i="19"/>
  <c r="Y84" i="19" s="1"/>
  <c r="V84" i="19"/>
  <c r="Z84" i="19" s="1"/>
  <c r="S85" i="19"/>
  <c r="W85" i="19" s="1"/>
  <c r="T85" i="19"/>
  <c r="X85" i="19" s="1"/>
  <c r="U85" i="19"/>
  <c r="Y85" i="19" s="1"/>
  <c r="V85" i="19"/>
  <c r="Z85" i="19" s="1"/>
  <c r="S86" i="19"/>
  <c r="W86" i="19" s="1"/>
  <c r="T86" i="19"/>
  <c r="X86" i="19" s="1"/>
  <c r="U86" i="19"/>
  <c r="Y86" i="19" s="1"/>
  <c r="V86" i="19"/>
  <c r="Z86" i="19" s="1"/>
  <c r="S87" i="19"/>
  <c r="W87" i="19" s="1"/>
  <c r="T87" i="19"/>
  <c r="X87" i="19" s="1"/>
  <c r="U87" i="19"/>
  <c r="Y87" i="19" s="1"/>
  <c r="V87" i="19"/>
  <c r="Z87" i="19" s="1"/>
  <c r="S88" i="19"/>
  <c r="W88" i="19" s="1"/>
  <c r="T88" i="19"/>
  <c r="X88" i="19" s="1"/>
  <c r="U88" i="19"/>
  <c r="Y88" i="19" s="1"/>
  <c r="V88" i="19"/>
  <c r="Z88" i="19" s="1"/>
  <c r="S89" i="19"/>
  <c r="W89" i="19" s="1"/>
  <c r="T89" i="19"/>
  <c r="X89" i="19" s="1"/>
  <c r="U89" i="19"/>
  <c r="Y89" i="19" s="1"/>
  <c r="V89" i="19"/>
  <c r="Z89" i="19" s="1"/>
  <c r="S90" i="19"/>
  <c r="W90" i="19" s="1"/>
  <c r="T90" i="19"/>
  <c r="X90" i="19" s="1"/>
  <c r="U90" i="19"/>
  <c r="Y90" i="19" s="1"/>
  <c r="V90" i="19"/>
  <c r="Z90" i="19" s="1"/>
  <c r="W91" i="19" l="1"/>
  <c r="J32" i="50"/>
  <c r="Z91" i="19"/>
  <c r="X91" i="19"/>
  <c r="Y91" i="19"/>
  <c r="F31" i="50" l="1"/>
  <c r="F32" i="50"/>
  <c r="F30" i="50"/>
  <c r="AJ95" i="51"/>
  <c r="AJ96" i="51" s="1"/>
  <c r="AH95" i="51"/>
  <c r="AH96" i="51" s="1"/>
  <c r="AK8" i="51"/>
  <c r="AL8" i="51" s="1"/>
  <c r="AQ8" i="51" s="1"/>
  <c r="AR8" i="51" s="1"/>
  <c r="AK10" i="51"/>
  <c r="AL10" i="51" s="1"/>
  <c r="AQ10" i="51" s="1"/>
  <c r="AR10" i="51" s="1"/>
  <c r="AK12" i="51"/>
  <c r="AL12" i="51" s="1"/>
  <c r="AQ12" i="51" s="1"/>
  <c r="AR12" i="51" s="1"/>
  <c r="AK14" i="51"/>
  <c r="AL14" i="51" s="1"/>
  <c r="AQ14" i="51" s="1"/>
  <c r="AR14" i="51" s="1"/>
  <c r="AK16" i="51"/>
  <c r="AL16" i="51" s="1"/>
  <c r="AQ16" i="51" s="1"/>
  <c r="AR16" i="51" s="1"/>
  <c r="AK18" i="51"/>
  <c r="AL18" i="51" s="1"/>
  <c r="AQ18" i="51" s="1"/>
  <c r="AR18" i="51" s="1"/>
  <c r="AK20" i="51"/>
  <c r="AL20" i="51" s="1"/>
  <c r="AQ20" i="51" s="1"/>
  <c r="AR20" i="51" s="1"/>
  <c r="AK22" i="51"/>
  <c r="AL22" i="51" s="1"/>
  <c r="AQ22" i="51" s="1"/>
  <c r="AR22" i="51" s="1"/>
  <c r="AK24" i="51"/>
  <c r="AL24" i="51" s="1"/>
  <c r="AQ24" i="51" s="1"/>
  <c r="AR24" i="51" s="1"/>
  <c r="AK26" i="51"/>
  <c r="AL26" i="51" s="1"/>
  <c r="AQ26" i="51" s="1"/>
  <c r="AR26" i="51" s="1"/>
  <c r="AK28" i="51"/>
  <c r="AL28" i="51" s="1"/>
  <c r="AQ28" i="51" s="1"/>
  <c r="AR28" i="51" s="1"/>
  <c r="AK30" i="51"/>
  <c r="AL30" i="51" s="1"/>
  <c r="AQ30" i="51" s="1"/>
  <c r="AR30" i="51" s="1"/>
  <c r="AK32" i="51"/>
  <c r="AL32" i="51" s="1"/>
  <c r="AQ32" i="51" s="1"/>
  <c r="AR32" i="51" s="1"/>
  <c r="AK34" i="51"/>
  <c r="AL34" i="51" s="1"/>
  <c r="AQ34" i="51" s="1"/>
  <c r="AR34" i="51" s="1"/>
  <c r="AK36" i="51"/>
  <c r="AL36" i="51" s="1"/>
  <c r="AQ36" i="51" s="1"/>
  <c r="AR36" i="51" s="1"/>
  <c r="AK38" i="51"/>
  <c r="AL38" i="51" s="1"/>
  <c r="AQ38" i="51" s="1"/>
  <c r="AR38" i="51" s="1"/>
  <c r="AK40" i="51"/>
  <c r="AL40" i="51" s="1"/>
  <c r="AQ40" i="51" s="1"/>
  <c r="AR40" i="51" s="1"/>
  <c r="AK42" i="51"/>
  <c r="AL42" i="51" s="1"/>
  <c r="AQ42" i="51" s="1"/>
  <c r="AR42" i="51" s="1"/>
  <c r="AK44" i="51"/>
  <c r="AL44" i="51" s="1"/>
  <c r="AQ44" i="51" s="1"/>
  <c r="AR44" i="51" s="1"/>
  <c r="AK46" i="51"/>
  <c r="AL46" i="51" s="1"/>
  <c r="AQ46" i="51" s="1"/>
  <c r="AR46" i="51" s="1"/>
  <c r="AK48" i="51"/>
  <c r="AL48" i="51" s="1"/>
  <c r="AQ48" i="51" s="1"/>
  <c r="AR48" i="51" s="1"/>
  <c r="AK50" i="51"/>
  <c r="AL50" i="51" s="1"/>
  <c r="AQ50" i="51" s="1"/>
  <c r="AR50" i="51" s="1"/>
  <c r="AK52" i="51"/>
  <c r="AL52" i="51" s="1"/>
  <c r="AQ52" i="51" s="1"/>
  <c r="AR52" i="51" s="1"/>
  <c r="AK54" i="51"/>
  <c r="AL54" i="51" s="1"/>
  <c r="AQ54" i="51" s="1"/>
  <c r="AR54" i="51" s="1"/>
  <c r="AK56" i="51"/>
  <c r="AL56" i="51" s="1"/>
  <c r="AQ56" i="51" s="1"/>
  <c r="AR56" i="51" s="1"/>
  <c r="AK58" i="51"/>
  <c r="AL58" i="51" s="1"/>
  <c r="AQ58" i="51" s="1"/>
  <c r="AR58" i="51" s="1"/>
  <c r="AK60" i="51"/>
  <c r="AL60" i="51" s="1"/>
  <c r="AQ60" i="51" s="1"/>
  <c r="AR60" i="51" s="1"/>
  <c r="AK62" i="51"/>
  <c r="AL62" i="51" s="1"/>
  <c r="AQ62" i="51" s="1"/>
  <c r="AR62" i="51" s="1"/>
  <c r="AK64" i="51"/>
  <c r="AL64" i="51" s="1"/>
  <c r="AQ64" i="51" s="1"/>
  <c r="AR64" i="51" s="1"/>
  <c r="AK66" i="51"/>
  <c r="AL66" i="51" s="1"/>
  <c r="AQ66" i="51" s="1"/>
  <c r="AR66" i="51" s="1"/>
  <c r="AK68" i="51"/>
  <c r="AL68" i="51" s="1"/>
  <c r="AQ68" i="51" s="1"/>
  <c r="AR68" i="51" s="1"/>
  <c r="AK70" i="51"/>
  <c r="AL70" i="51" s="1"/>
  <c r="AQ70" i="51" s="1"/>
  <c r="AR70" i="51" s="1"/>
  <c r="AK72" i="51"/>
  <c r="AL72" i="51" s="1"/>
  <c r="AQ72" i="51" s="1"/>
  <c r="AR72" i="51" s="1"/>
  <c r="AK74" i="51"/>
  <c r="AL74" i="51" s="1"/>
  <c r="AQ74" i="51" s="1"/>
  <c r="AR74" i="51" s="1"/>
  <c r="AK76" i="51"/>
  <c r="AL76" i="51" s="1"/>
  <c r="AQ76" i="51" s="1"/>
  <c r="AR76" i="51" s="1"/>
  <c r="AK78" i="51"/>
  <c r="AL78" i="51" s="1"/>
  <c r="AQ78" i="51" s="1"/>
  <c r="AK80" i="51"/>
  <c r="AL80" i="51" s="1"/>
  <c r="AQ80" i="51" s="1"/>
  <c r="AR80" i="51" s="1"/>
  <c r="AK82" i="51"/>
  <c r="AL82" i="51" s="1"/>
  <c r="AQ82" i="51" s="1"/>
  <c r="AR82" i="51" s="1"/>
  <c r="AK84" i="51"/>
  <c r="AL84" i="51" s="1"/>
  <c r="AQ84" i="51" s="1"/>
  <c r="AR84" i="51" s="1"/>
  <c r="AK86" i="51"/>
  <c r="AL86" i="51" s="1"/>
  <c r="AQ86" i="51" s="1"/>
  <c r="AR86" i="51" s="1"/>
  <c r="AK88" i="51"/>
  <c r="AL88" i="51" s="1"/>
  <c r="AQ88" i="51" s="1"/>
  <c r="AR88" i="51" s="1"/>
  <c r="AK90" i="51"/>
  <c r="AL90" i="51" s="1"/>
  <c r="AQ90" i="51" s="1"/>
  <c r="AR90" i="51" s="1"/>
  <c r="AK92" i="51"/>
  <c r="AL92" i="51" s="1"/>
  <c r="AQ92" i="51" s="1"/>
  <c r="AR92" i="51" s="1"/>
  <c r="AK94" i="51"/>
  <c r="AL94" i="51" s="1"/>
  <c r="AQ94" i="51" s="1"/>
  <c r="AR94" i="51" s="1"/>
  <c r="AK7" i="51"/>
  <c r="AL7" i="51" s="1"/>
  <c r="AQ7" i="51" s="1"/>
  <c r="AR7" i="51" s="1"/>
  <c r="AK9" i="51"/>
  <c r="AL9" i="51" s="1"/>
  <c r="AQ9" i="51" s="1"/>
  <c r="AR9" i="51" s="1"/>
  <c r="AK11" i="51"/>
  <c r="AL11" i="51" s="1"/>
  <c r="AQ11" i="51" s="1"/>
  <c r="AR11" i="51" s="1"/>
  <c r="AK13" i="51"/>
  <c r="AL13" i="51" s="1"/>
  <c r="AQ13" i="51" s="1"/>
  <c r="AR13" i="51" s="1"/>
  <c r="AK15" i="51"/>
  <c r="AL15" i="51" s="1"/>
  <c r="AQ15" i="51" s="1"/>
  <c r="AR15" i="51" s="1"/>
  <c r="AK17" i="51"/>
  <c r="AL17" i="51" s="1"/>
  <c r="AQ17" i="51" s="1"/>
  <c r="AR17" i="51" s="1"/>
  <c r="AK19" i="51"/>
  <c r="AL19" i="51" s="1"/>
  <c r="AQ19" i="51" s="1"/>
  <c r="AR19" i="51" s="1"/>
  <c r="AK21" i="51"/>
  <c r="AL21" i="51" s="1"/>
  <c r="AQ21" i="51" s="1"/>
  <c r="AR21" i="51" s="1"/>
  <c r="AK23" i="51"/>
  <c r="AL23" i="51" s="1"/>
  <c r="AQ23" i="51" s="1"/>
  <c r="AR23" i="51" s="1"/>
  <c r="AK25" i="51"/>
  <c r="AL25" i="51" s="1"/>
  <c r="AQ25" i="51" s="1"/>
  <c r="AR25" i="51" s="1"/>
  <c r="AK27" i="51"/>
  <c r="AL27" i="51" s="1"/>
  <c r="AQ27" i="51" s="1"/>
  <c r="AR27" i="51" s="1"/>
  <c r="AK29" i="51"/>
  <c r="AL29" i="51" s="1"/>
  <c r="AQ29" i="51" s="1"/>
  <c r="AR29" i="51" s="1"/>
  <c r="AK31" i="51"/>
  <c r="AL31" i="51" s="1"/>
  <c r="AQ31" i="51" s="1"/>
  <c r="AR31" i="51" s="1"/>
  <c r="AK33" i="51"/>
  <c r="AL33" i="51" s="1"/>
  <c r="AQ33" i="51" s="1"/>
  <c r="AR33" i="51" s="1"/>
  <c r="AK35" i="51"/>
  <c r="AL35" i="51" s="1"/>
  <c r="AQ35" i="51" s="1"/>
  <c r="AR35" i="51" s="1"/>
  <c r="AK37" i="51"/>
  <c r="AL37" i="51" s="1"/>
  <c r="AQ37" i="51" s="1"/>
  <c r="AR37" i="51" s="1"/>
  <c r="AK39" i="51"/>
  <c r="AL39" i="51" s="1"/>
  <c r="AQ39" i="51" s="1"/>
  <c r="AR39" i="51" s="1"/>
  <c r="AK41" i="51"/>
  <c r="AL41" i="51" s="1"/>
  <c r="AQ41" i="51" s="1"/>
  <c r="AR41" i="51" s="1"/>
  <c r="AK43" i="51"/>
  <c r="AL43" i="51" s="1"/>
  <c r="AQ43" i="51" s="1"/>
  <c r="AR43" i="51" s="1"/>
  <c r="AK45" i="51"/>
  <c r="AL45" i="51" s="1"/>
  <c r="AQ45" i="51" s="1"/>
  <c r="AR45" i="51" s="1"/>
  <c r="AK47" i="51"/>
  <c r="AL47" i="51" s="1"/>
  <c r="AQ47" i="51" s="1"/>
  <c r="AR47" i="51" s="1"/>
  <c r="AK49" i="51"/>
  <c r="AL49" i="51" s="1"/>
  <c r="AQ49" i="51" s="1"/>
  <c r="AR49" i="51" s="1"/>
  <c r="AK51" i="51"/>
  <c r="AL51" i="51" s="1"/>
  <c r="AQ51" i="51" s="1"/>
  <c r="AR51" i="51" s="1"/>
  <c r="AK53" i="51"/>
  <c r="AL53" i="51" s="1"/>
  <c r="AQ53" i="51" s="1"/>
  <c r="AR53" i="51" s="1"/>
  <c r="AK55" i="51"/>
  <c r="AL55" i="51" s="1"/>
  <c r="AQ55" i="51" s="1"/>
  <c r="AR55" i="51" s="1"/>
  <c r="AK57" i="51"/>
  <c r="AL57" i="51" s="1"/>
  <c r="AQ57" i="51" s="1"/>
  <c r="AR57" i="51" s="1"/>
  <c r="AK59" i="51"/>
  <c r="AL59" i="51" s="1"/>
  <c r="AQ59" i="51" s="1"/>
  <c r="AR59" i="51" s="1"/>
  <c r="AK61" i="51"/>
  <c r="AL61" i="51" s="1"/>
  <c r="AQ61" i="51" s="1"/>
  <c r="AR61" i="51" s="1"/>
  <c r="AK63" i="51"/>
  <c r="AL63" i="51" s="1"/>
  <c r="AQ63" i="51" s="1"/>
  <c r="AR63" i="51" s="1"/>
  <c r="AK65" i="51"/>
  <c r="AL65" i="51" s="1"/>
  <c r="AQ65" i="51" s="1"/>
  <c r="AR65" i="51" s="1"/>
  <c r="AK67" i="51"/>
  <c r="AL67" i="51" s="1"/>
  <c r="AQ67" i="51" s="1"/>
  <c r="AR67" i="51" s="1"/>
  <c r="AK69" i="51"/>
  <c r="AL69" i="51" s="1"/>
  <c r="AQ69" i="51" s="1"/>
  <c r="AR69" i="51" s="1"/>
  <c r="AK71" i="51"/>
  <c r="AL71" i="51" s="1"/>
  <c r="AQ71" i="51" s="1"/>
  <c r="AR71" i="51" s="1"/>
  <c r="AK73" i="51"/>
  <c r="AL73" i="51" s="1"/>
  <c r="AQ73" i="51" s="1"/>
  <c r="AR73" i="51" s="1"/>
  <c r="AK75" i="51"/>
  <c r="AL75" i="51" s="1"/>
  <c r="AQ75" i="51" s="1"/>
  <c r="AR75" i="51" s="1"/>
  <c r="AK77" i="51"/>
  <c r="AL77" i="51" s="1"/>
  <c r="AQ77" i="51" s="1"/>
  <c r="AR77" i="51" s="1"/>
  <c r="AK79" i="51"/>
  <c r="AL79" i="51" s="1"/>
  <c r="AQ79" i="51" s="1"/>
  <c r="AR79" i="51" s="1"/>
  <c r="AK81" i="51"/>
  <c r="AL81" i="51" s="1"/>
  <c r="AQ81" i="51" s="1"/>
  <c r="AR81" i="51" s="1"/>
  <c r="AK83" i="51"/>
  <c r="AL83" i="51" s="1"/>
  <c r="AQ83" i="51" s="1"/>
  <c r="AR83" i="51" s="1"/>
  <c r="AK85" i="51"/>
  <c r="AL85" i="51" s="1"/>
  <c r="AQ85" i="51" s="1"/>
  <c r="AR85" i="51" s="1"/>
  <c r="AK87" i="51"/>
  <c r="AL87" i="51" s="1"/>
  <c r="AQ87" i="51" s="1"/>
  <c r="AR87" i="51" s="1"/>
  <c r="AK89" i="51"/>
  <c r="AL89" i="51" s="1"/>
  <c r="AQ89" i="51" s="1"/>
  <c r="AR89" i="51" s="1"/>
  <c r="AK91" i="51"/>
  <c r="AL91" i="51" s="1"/>
  <c r="AQ91" i="51" s="1"/>
  <c r="AR91" i="51" s="1"/>
  <c r="AK93" i="51"/>
  <c r="AL93" i="51" s="1"/>
  <c r="AQ93" i="51" s="1"/>
  <c r="AR93" i="51" s="1"/>
  <c r="AI95" i="51"/>
  <c r="AI96" i="51" s="1"/>
  <c r="F29" i="50"/>
  <c r="AR78" i="51" l="1"/>
  <c r="BA78" i="51" s="1"/>
  <c r="AG95" i="51"/>
  <c r="AG96" i="51" s="1"/>
  <c r="F26" i="50"/>
  <c r="BA87" i="51"/>
  <c r="BA79" i="51"/>
  <c r="BA71" i="51"/>
  <c r="BA63" i="51"/>
  <c r="BA55" i="51"/>
  <c r="BA47" i="51"/>
  <c r="BA39" i="51"/>
  <c r="BA31" i="51"/>
  <c r="BA23" i="51"/>
  <c r="BA15" i="51"/>
  <c r="BA88" i="51"/>
  <c r="BA80" i="51"/>
  <c r="BA72" i="51"/>
  <c r="BA64" i="51"/>
  <c r="BA56" i="51"/>
  <c r="BA48" i="51"/>
  <c r="BA40" i="51"/>
  <c r="BA32" i="51"/>
  <c r="BA24" i="51"/>
  <c r="BA16" i="51"/>
  <c r="BA8" i="51"/>
  <c r="BA93" i="51"/>
  <c r="BA85" i="51"/>
  <c r="BA77" i="51"/>
  <c r="BA69" i="51"/>
  <c r="BA61" i="51"/>
  <c r="BA53" i="51"/>
  <c r="BA45" i="51"/>
  <c r="BA37" i="51"/>
  <c r="BA29" i="51"/>
  <c r="BA21" i="51"/>
  <c r="BA13" i="51"/>
  <c r="BA94" i="51"/>
  <c r="BA86" i="51"/>
  <c r="BA70" i="51"/>
  <c r="BA62" i="51"/>
  <c r="BA54" i="51"/>
  <c r="BA46" i="51"/>
  <c r="BA38" i="51"/>
  <c r="BA30" i="51"/>
  <c r="BA22" i="51"/>
  <c r="BA14" i="51"/>
  <c r="BA91" i="51"/>
  <c r="BA83" i="51"/>
  <c r="BA75" i="51"/>
  <c r="BA67" i="51"/>
  <c r="BA59" i="51"/>
  <c r="BA51" i="51"/>
  <c r="BA43" i="51"/>
  <c r="BA35" i="51"/>
  <c r="BA27" i="51"/>
  <c r="BA19" i="51"/>
  <c r="BA11" i="51"/>
  <c r="BA92" i="51"/>
  <c r="BA84" i="51"/>
  <c r="BA76" i="51"/>
  <c r="BA68" i="51"/>
  <c r="BA60" i="51"/>
  <c r="BA52" i="51"/>
  <c r="BA44" i="51"/>
  <c r="BA36" i="51"/>
  <c r="BA28" i="51"/>
  <c r="E11" i="50" s="1"/>
  <c r="BA20" i="51"/>
  <c r="BA12" i="51"/>
  <c r="BA89" i="51"/>
  <c r="BA81" i="51"/>
  <c r="BA73" i="51"/>
  <c r="BA65" i="51"/>
  <c r="BA57" i="51"/>
  <c r="BA49" i="51"/>
  <c r="BA41" i="51"/>
  <c r="BA33" i="51"/>
  <c r="BA25" i="51"/>
  <c r="BA17" i="51"/>
  <c r="BA9" i="51"/>
  <c r="BA90" i="51"/>
  <c r="BA82" i="51"/>
  <c r="BA74" i="51"/>
  <c r="BA66" i="51"/>
  <c r="BA58" i="51"/>
  <c r="BA50" i="51"/>
  <c r="BA42" i="51"/>
  <c r="BA34" i="51"/>
  <c r="BA26" i="51"/>
  <c r="BA18" i="51"/>
  <c r="BA10" i="51"/>
  <c r="AL95" i="51"/>
  <c r="E53" i="50" l="1"/>
  <c r="F25" i="50"/>
  <c r="F15" i="50" s="1"/>
  <c r="BB26" i="51"/>
  <c r="BB58" i="51"/>
  <c r="BB90" i="51"/>
  <c r="BB33" i="51"/>
  <c r="BB65" i="51"/>
  <c r="BB20" i="51"/>
  <c r="BB52" i="51"/>
  <c r="BB84" i="51"/>
  <c r="BB27" i="51"/>
  <c r="BB59" i="51"/>
  <c r="BB91" i="51"/>
  <c r="BB22" i="51"/>
  <c r="BB54" i="51"/>
  <c r="BB86" i="51"/>
  <c r="BB29" i="51"/>
  <c r="BB61" i="51"/>
  <c r="BB93" i="51"/>
  <c r="BB16" i="51"/>
  <c r="BB48" i="51"/>
  <c r="BB80" i="51"/>
  <c r="BB23" i="51"/>
  <c r="BB55" i="51"/>
  <c r="BB87" i="51"/>
  <c r="BB34" i="51"/>
  <c r="BB66" i="51"/>
  <c r="BB9" i="51"/>
  <c r="BB41" i="51"/>
  <c r="BB73" i="51"/>
  <c r="BB28" i="51"/>
  <c r="BB60" i="51"/>
  <c r="BB92" i="51"/>
  <c r="BB35" i="51"/>
  <c r="BB67" i="51"/>
  <c r="BB30" i="51"/>
  <c r="BB62" i="51"/>
  <c r="BB94" i="51"/>
  <c r="BB37" i="51"/>
  <c r="BB69" i="51"/>
  <c r="BB24" i="51"/>
  <c r="BB56" i="51"/>
  <c r="BB88" i="51"/>
  <c r="BB31" i="51"/>
  <c r="BB63" i="51"/>
  <c r="BB10" i="51"/>
  <c r="BB42" i="51"/>
  <c r="BB74" i="51"/>
  <c r="BB17" i="51"/>
  <c r="BB49" i="51"/>
  <c r="BB81" i="51"/>
  <c r="BB36" i="51"/>
  <c r="BB68" i="51"/>
  <c r="BB11" i="51"/>
  <c r="BB43" i="51"/>
  <c r="BB75" i="51"/>
  <c r="BB38" i="51"/>
  <c r="BB70" i="51"/>
  <c r="BB13" i="51"/>
  <c r="BB45" i="51"/>
  <c r="BB77" i="51"/>
  <c r="BB32" i="51"/>
  <c r="BB64" i="51"/>
  <c r="BB39" i="51"/>
  <c r="BB71" i="51"/>
  <c r="BB18" i="51"/>
  <c r="BB50" i="51"/>
  <c r="BB82" i="51"/>
  <c r="BB25" i="51"/>
  <c r="BB57" i="51"/>
  <c r="BB89" i="51"/>
  <c r="BB12" i="51"/>
  <c r="BB44" i="51"/>
  <c r="BB76" i="51"/>
  <c r="BB19" i="51"/>
  <c r="BB51" i="51"/>
  <c r="BB83" i="51"/>
  <c r="BB14" i="51"/>
  <c r="BB46" i="51"/>
  <c r="BB78" i="51"/>
  <c r="BB21" i="51"/>
  <c r="BB53" i="51"/>
  <c r="BB85" i="51"/>
  <c r="BB8" i="51"/>
  <c r="BB40" i="51"/>
  <c r="BB72" i="51"/>
  <c r="BB15" i="51"/>
  <c r="BB47" i="51"/>
  <c r="BB79" i="51"/>
  <c r="E12" i="50" l="1"/>
  <c r="U95" i="51" l="1"/>
  <c r="U96" i="51" s="1"/>
  <c r="BA7" i="51"/>
  <c r="BB7" i="51" s="1"/>
  <c r="BB100" i="51" l="1"/>
  <c r="BB97" i="51"/>
  <c r="BB99" i="51"/>
  <c r="BB98" i="51"/>
  <c r="BB101" i="51"/>
  <c r="BB102" i="51" l="1"/>
  <c r="BC98" i="51" s="1"/>
  <c r="BC100" i="51" l="1"/>
  <c r="BC97" i="51"/>
  <c r="BC99" i="51"/>
  <c r="BC101" i="51"/>
</calcChain>
</file>

<file path=xl/sharedStrings.xml><?xml version="1.0" encoding="utf-8"?>
<sst xmlns="http://schemas.openxmlformats.org/spreadsheetml/2006/main" count="1497" uniqueCount="549">
  <si>
    <t xml:space="preserve"> เขต</t>
  </si>
  <si>
    <t>จังหวัด</t>
  </si>
  <si>
    <t>รหัส</t>
  </si>
  <si>
    <t>โรงพยาบาล</t>
  </si>
  <si>
    <t>Risk score</t>
  </si>
  <si>
    <t>NWC</t>
  </si>
  <si>
    <t>EBITDA</t>
  </si>
  <si>
    <t>กลุ่ม รพ.</t>
  </si>
  <si>
    <t>ID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</si>
  <si>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</si>
  <si>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</si>
  <si>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</si>
  <si>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</si>
  <si>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</si>
  <si>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</si>
  <si>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</si>
  <si>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</si>
  <si>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</si>
  <si>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</si>
  <si>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</si>
  <si>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</si>
  <si>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</si>
  <si>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</si>
  <si>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</si>
  <si>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</si>
  <si>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</si>
  <si>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</si>
  <si>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</si>
  <si>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</si>
  <si>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</si>
  <si>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</si>
  <si>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</si>
  <si>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</si>
  <si>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</si>
  <si>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</si>
  <si>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</si>
  <si>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</si>
  <si>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</si>
  <si>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</si>
  <si>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</si>
  <si>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</si>
  <si>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</si>
  <si>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</si>
  <si>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</si>
  <si>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</si>
  <si>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</si>
  <si>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</si>
  <si>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</si>
  <si>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</si>
  <si>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</si>
  <si>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</si>
  <si>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</si>
  <si>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</si>
  <si>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</si>
  <si>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</si>
  <si>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</si>
  <si>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</si>
  <si>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</si>
  <si>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</si>
  <si>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</si>
  <si>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</si>
  <si>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</si>
  <si>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</si>
  <si>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</si>
  <si>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</si>
  <si>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</si>
  <si>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</si>
  <si>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</si>
  <si>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</si>
  <si>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</si>
  <si>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</si>
  <si>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</si>
  <si>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</si>
  <si>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</si>
  <si>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</si>
  <si>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</si>
  <si>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</si>
  <si>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</si>
  <si>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</si>
  <si>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</si>
  <si>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</si>
  <si>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</si>
  <si>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</si>
  <si>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</si>
  <si>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</si>
  <si>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</si>
  <si>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</si>
  <si>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</si>
  <si>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</si>
  <si>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</si>
  <si>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</si>
  <si>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</si>
  <si>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</si>
  <si>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</si>
  <si>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</si>
  <si>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</si>
  <si>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</si>
  <si>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แห่ง</t>
  </si>
  <si>
    <t xml:space="preserve">ประเภท </t>
  </si>
  <si>
    <t>ลำดับ</t>
  </si>
  <si>
    <t>เขต</t>
  </si>
  <si>
    <t>หน่วยบริการ</t>
  </si>
  <si>
    <t>รพศ.</t>
  </si>
  <si>
    <t>A</t>
  </si>
  <si>
    <t>รพช.</t>
  </si>
  <si>
    <t>F1</t>
  </si>
  <si>
    <t>F2</t>
  </si>
  <si>
    <t>M2</t>
  </si>
  <si>
    <t>F3</t>
  </si>
  <si>
    <t>รพท.</t>
  </si>
  <si>
    <t>M1</t>
  </si>
  <si>
    <t>S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</si>
  <si>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</si>
  <si>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</si>
  <si>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</si>
  <si>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</si>
  <si>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</si>
  <si>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</si>
  <si>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</si>
  <si>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ร้อยละ</t>
  </si>
  <si>
    <t>Sum AdjRW</t>
  </si>
  <si>
    <t>LC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</si>
  <si>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</si>
  <si>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</si>
  <si>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</si>
  <si>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</si>
  <si>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</si>
  <si>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</si>
  <si>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</si>
  <si>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</si>
  <si>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</si>
  <si>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</si>
  <si>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</si>
  <si>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</si>
  <si>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</si>
  <si>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</si>
  <si>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</si>
  <si>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</si>
  <si>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</si>
  <si>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</si>
  <si>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</si>
  <si>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</si>
  <si>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</si>
  <si>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</si>
  <si>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</si>
  <si>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</si>
  <si>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</si>
  <si>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</si>
  <si>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</si>
  <si>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</si>
  <si>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</si>
  <si>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</si>
  <si>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</si>
  <si>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</si>
  <si>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</si>
  <si>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</si>
  <si>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</si>
  <si>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</si>
  <si>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</si>
  <si>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</si>
  <si>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</si>
  <si>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</si>
  <si>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</si>
  <si>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</si>
  <si>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</si>
  <si>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</si>
  <si>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</si>
  <si>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</si>
  <si>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</si>
  <si>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</si>
  <si>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</si>
  <si>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</si>
  <si>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</si>
  <si>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</si>
  <si>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</si>
  <si>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</si>
  <si>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</si>
  <si>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</si>
  <si>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</si>
  <si>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</si>
  <si>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</si>
  <si>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</si>
  <si>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</si>
  <si>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</si>
  <si>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</si>
  <si>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</si>
  <si>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</si>
  <si>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</si>
  <si>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</si>
  <si>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</si>
  <si>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</si>
  <si>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</si>
  <si>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</si>
  <si>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</si>
  <si>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</si>
  <si>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</si>
  <si>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</si>
  <si>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</si>
  <si>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</si>
  <si>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</si>
  <si>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</si>
  <si>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</si>
  <si>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Total Performance Score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</si>
  <si>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</si>
  <si>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</si>
  <si>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</si>
  <si>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B</t>
  </si>
  <si>
    <t>C</t>
  </si>
  <si>
    <t>F</t>
  </si>
  <si>
    <t>D</t>
  </si>
  <si>
    <t xml:space="preserve"> รายได้</t>
  </si>
  <si>
    <t xml:space="preserve"> ค่าใช้จ่าย</t>
  </si>
  <si>
    <t>เต็ม</t>
  </si>
  <si>
    <t>ได้</t>
  </si>
  <si>
    <t>รวม</t>
  </si>
  <si>
    <t>เงินทุนสำรองสุทธิ (NWC)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</si>
  <si>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</si>
  <si>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</si>
  <si>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</si>
  <si>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</si>
  <si>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</si>
  <si>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</si>
  <si>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</si>
  <si>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</si>
  <si>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 xml:space="preserve"> </t>
  </si>
  <si>
    <t>Grade</t>
  </si>
  <si>
    <t>หน่วยงาน :</t>
  </si>
  <si>
    <t>การบริหารแผน Planfin (2)</t>
  </si>
  <si>
    <t>* หน่วยงานนำผลประเมินในข้อที่ไม่ผ่าน เพื่อหาสาเหตุและไปพัฒนา ปรับปรุงต่อไป</t>
  </si>
  <si>
    <t>ประเภท</t>
  </si>
  <si>
    <t>กลุ่ม</t>
  </si>
  <si>
    <t>ผลรวมทั้งหมด</t>
  </si>
  <si>
    <t>ระดับขีดความสามารถ</t>
  </si>
  <si>
    <t>จำนวนเตียงตามจริง</t>
  </si>
  <si>
    <t>กลุ่มระดับบริการ</t>
  </si>
  <si>
    <t>รพ.พระอาจารย์แบน  ธนากโร</t>
  </si>
  <si>
    <t>ทุนสำรองสุทธิ(NWC)</t>
  </si>
  <si>
    <t>รายได้สุง (ต่ำ)กว่าค่าใช้จ่ายสุทธิ (NI)</t>
  </si>
  <si>
    <t>ผลการเปรียบเทียบค่ากลาง</t>
  </si>
  <si>
    <t>R</t>
  </si>
  <si>
    <t>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</si>
  <si>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</si>
  <si>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ค่า</t>
  </si>
  <si>
    <t>ผลคะแนนจาก 15 คะแนน</t>
  </si>
  <si>
    <t>1.ตัวชี้วัดกระบวนการ (Process Indicators)</t>
  </si>
  <si>
    <t>2. ตัวชี้วัดผลลัพท์การดำเนินงาน</t>
  </si>
  <si>
    <t>การบริหารต้นทุนบริการและค่าใช้จ่าย (2)</t>
  </si>
  <si>
    <t>Operating Margin (1)</t>
  </si>
  <si>
    <t>Return on Asset (1)</t>
  </si>
  <si>
    <t>Net Working Capital (1)</t>
  </si>
  <si>
    <t>EBITDA (1)</t>
  </si>
  <si>
    <t>Cash Ratio (1)</t>
  </si>
  <si>
    <t>&lt; 7.5 คะแนน</t>
  </si>
  <si>
    <t>I</t>
  </si>
  <si>
    <t>N</t>
  </si>
  <si>
    <t>U</t>
  </si>
  <si>
    <t>รวมคะแนนทั้งสิ้น</t>
  </si>
  <si>
    <t xml:space="preserve">        1.2.2 ระยะเวลาถัวเฉลี่ยในการเรียกเก็บหนี้สิทธิ UC ≤60 วัน</t>
  </si>
  <si>
    <t xml:space="preserve">        1.2.3 ระยะเวลาถัวเฉลี่ยในการเรียกเก็บหนี้สิทธิข้าราชการ ≤60 วัน</t>
  </si>
  <si>
    <t xml:space="preserve">                1.3.1.1 Unit Cost for OP</t>
  </si>
  <si>
    <t xml:space="preserve">                1.3.1.5 MC ค่าวัสดุวิทยาศาสตร์และการแพทย์</t>
  </si>
  <si>
    <t xml:space="preserve">                1.3.1.4 MC ค่ายา</t>
  </si>
  <si>
    <t xml:space="preserve">                1.3.1.3 LC ค่าแรงบุคลากร</t>
  </si>
  <si>
    <t xml:space="preserve">                1.3.1.2 Unit Cost for IP</t>
  </si>
  <si>
    <t xml:space="preserve">                1.3.1.6 MC ค่าเวชภัณฑ์มิใช่ยาและวัสดุการแพทย์</t>
  </si>
  <si>
    <t xml:space="preserve">      1.3.2 คะแนนตรวจสอบงบทดลองเบื้องต้น</t>
  </si>
  <si>
    <t xml:space="preserve">    2.1 ความสามารถในการทำกำไร</t>
  </si>
  <si>
    <t xml:space="preserve">         2.1.1 ประสิทธิภาพในการดำเนินงาน (Operating Margin) </t>
  </si>
  <si>
    <t xml:space="preserve">         2.1.2 อัตราผลตอบแทนจากสินทรัพย์ (Return on Asset) </t>
  </si>
  <si>
    <t xml:space="preserve">         2.1.3 ผลกำไรขาดทุนก่อนหักค่าเสื่อม (EBITDA) ≥0 (1 คะแนน)</t>
  </si>
  <si>
    <t xml:space="preserve">    2.2 การวัดสภาพคล่องทางการเงิน</t>
  </si>
  <si>
    <t xml:space="preserve">         2.2.1 ทุนสำรองสุทธิ (Net Working Capital) ≥0 (1 คะแนน)</t>
  </si>
  <si>
    <t xml:space="preserve">         2.2.2 Cash Ratio ≥0.8 (1 คะแนน)</t>
  </si>
  <si>
    <t xml:space="preserve">        1.2.4 การบริหารสินคงคลัง (Inventory Management) ≤ 60 วัน ยกเว้น รพ.พื้นที่เกาะ ≤ 90 วัน </t>
  </si>
  <si>
    <t>1.2 การบริหารสินทรัพย์หมุนเวียนและหนี้สินหมุนเวียน</t>
  </si>
  <si>
    <t>ACP:UC</t>
  </si>
  <si>
    <t>ACP:CS</t>
  </si>
  <si>
    <t>AIP</t>
  </si>
  <si>
    <t>1.3 การบริหารจัดการ</t>
  </si>
  <si>
    <t xml:space="preserve">  1.3 การบริหารจัดการ</t>
  </si>
  <si>
    <t>1.3.1 การบริหารต้นทุนบริการและค่าใช้จ่าย</t>
  </si>
  <si>
    <t xml:space="preserve">       1.3.1 การบริหารต้นทุนและค่าใช้จ่าย   (2 คะแนน)</t>
  </si>
  <si>
    <t>1.3.3 ผลผลิต (Productivity) เป็นที่ยอมรับ</t>
  </si>
  <si>
    <t xml:space="preserve">อัตราครองเตียง </t>
  </si>
  <si>
    <t>2. ตัวชี้วัดผลการดำเนินงาน</t>
  </si>
  <si>
    <t>2.1 ความสามารถในการทำกำไร</t>
  </si>
  <si>
    <t>2.2 สภาพคล่อง</t>
  </si>
  <si>
    <t>A ดีมาก</t>
  </si>
  <si>
    <t>B ดี</t>
  </si>
  <si>
    <t>C พอใช้</t>
  </si>
  <si>
    <t>D ต้องปรับปรุง</t>
  </si>
  <si>
    <t>F ไม่ผ่าน</t>
  </si>
  <si>
    <t>ใส่รายละเอียด  ของข้อมูล</t>
  </si>
  <si>
    <t>ไตรมาส</t>
  </si>
  <si>
    <t>ปีงบประมาณ</t>
  </si>
  <si>
    <t>ข้อมูล ณ ไตรมาส</t>
  </si>
  <si>
    <t>การบริหารจัดการบัญชีและการเงิน (1)</t>
  </si>
  <si>
    <t>การบริหารสินทรัพย์ (3)</t>
  </si>
  <si>
    <t>A  ดีมาก</t>
  </si>
  <si>
    <t>Total Performance Score 3.0      คณะทำงานฯ</t>
  </si>
  <si>
    <t>E</t>
  </si>
  <si>
    <t>Risk 0</t>
  </si>
  <si>
    <t>Risk 1</t>
  </si>
  <si>
    <t>Risk 2</t>
  </si>
  <si>
    <t>Risk 3</t>
  </si>
  <si>
    <t>Risk 4</t>
  </si>
  <si>
    <t>Risk 5</t>
  </si>
  <si>
    <t>Risk 6</t>
  </si>
  <si>
    <t>Risk 7</t>
  </si>
  <si>
    <t>≥ 80 %</t>
  </si>
  <si>
    <t xml:space="preserve">  1.2 การบริหารสินทรัพย์หมุนเวียนและหนี้สินหมุนเวียน (3 คะแนน)</t>
  </si>
  <si>
    <t>รพ.นาวังเฉลิมพระเกียรติ ๘๐ พรรษา</t>
  </si>
  <si>
    <t>รพ.สมเด็จพระยุพราชบ้านดุง</t>
  </si>
  <si>
    <t>รพ.สมเด็จพระยุพราชด่านซ้าย</t>
  </si>
  <si>
    <t>รพ.สมเด็จพระยุพราชท่าบ่อ</t>
  </si>
  <si>
    <t>รพ.สมเด็จพระยุพราชสว่างแดนดิน</t>
  </si>
  <si>
    <t>รพ.สมเด็จพระยุพราชธาตุพนม</t>
  </si>
  <si>
    <t>รพศ.A B&gt;700to1000</t>
  </si>
  <si>
    <t>รพท.M1 B&lt;=200</t>
  </si>
  <si>
    <t>รพช.F2 P30,000-60,000</t>
  </si>
  <si>
    <t>รพช.F1 P50,000-100,000</t>
  </si>
  <si>
    <t>รพช.F2 P&lt;=30,000</t>
  </si>
  <si>
    <t>รพท.M1 B&gt;200</t>
  </si>
  <si>
    <t>รพช.M2 B&gt;100</t>
  </si>
  <si>
    <t>รพช.F1 P&lt;=50,000</t>
  </si>
  <si>
    <t>รพช.F3 P&lt;=15,000</t>
  </si>
  <si>
    <t>รพช.F2 P60,000-90,000</t>
  </si>
  <si>
    <t>รพท.S B&gt;400</t>
  </si>
  <si>
    <t>รพท.S B&lt;=400</t>
  </si>
  <si>
    <t>รพช.F3 P15,000-25,000</t>
  </si>
  <si>
    <t>รพช.M2 B&lt;=100</t>
  </si>
  <si>
    <t>รพช.F3 P&gt;=25,000</t>
  </si>
  <si>
    <t>รพศ.A B&lt;=700</t>
  </si>
  <si>
    <t>รพศ.A B&gt;1000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</si>
  <si>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</si>
  <si>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</si>
  <si>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</si>
  <si>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</si>
  <si>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check ?</t>
  </si>
  <si>
    <t>rechek</t>
  </si>
  <si>
    <t>แหล่งข้อมูล</t>
  </si>
  <si>
    <t>เงือนไข</t>
  </si>
  <si>
    <t>โปรแกรมติดตามแผน กศภ.</t>
  </si>
  <si>
    <t>± ไม่เกิน 5 %</t>
  </si>
  <si>
    <t>7 Plus กศภ.</t>
  </si>
  <si>
    <t>≥ 5  และ  ≤ 90</t>
  </si>
  <si>
    <t>≥ 10  และ  ≤ 60</t>
  </si>
  <si>
    <t>≥ 10   และ  ≤ 60</t>
  </si>
  <si>
    <t>Quick Method กศภ.</t>
  </si>
  <si>
    <t>≤ ค่ากลางกลุ่มโรงพยาบาล</t>
  </si>
  <si>
    <t>HGR กศภ.</t>
  </si>
  <si>
    <t>โปรแกรมตรวจสอบงบทดลอง กศภ.</t>
  </si>
  <si>
    <t>CMI@Moph กบรส.</t>
  </si>
  <si>
    <t>≥ ค่ากลางกลุ่มโรงพยาบาล   หรือ  ≥ 5 %</t>
  </si>
  <si>
    <t>Financial Ratio กศภ.</t>
  </si>
  <si>
    <t>≥ 0</t>
  </si>
  <si>
    <t>Risk Score กศภ.</t>
  </si>
  <si>
    <t>≥ 0.8</t>
  </si>
  <si>
    <t>หมายเหตุ</t>
  </si>
  <si>
    <t>J</t>
  </si>
  <si>
    <t>K</t>
  </si>
  <si>
    <t>L</t>
  </si>
  <si>
    <t>AX</t>
  </si>
  <si>
    <t>AY</t>
  </si>
  <si>
    <t>X</t>
  </si>
  <si>
    <t>Z</t>
  </si>
  <si>
    <t>ref from ตารางคะแนน</t>
  </si>
  <si>
    <t>M</t>
  </si>
  <si>
    <t>AB</t>
  </si>
  <si>
    <t>AC</t>
  </si>
  <si>
    <t>AD</t>
  </si>
  <si>
    <t>AE</t>
  </si>
  <si>
    <t>AF</t>
  </si>
  <si>
    <t>AG</t>
  </si>
  <si>
    <t>AJ</t>
  </si>
  <si>
    <t>AK</t>
  </si>
  <si>
    <t>AL</t>
  </si>
  <si>
    <t>AP</t>
  </si>
  <si>
    <t>AQ</t>
  </si>
  <si>
    <t>AR</t>
  </si>
  <si>
    <t>AT</t>
  </si>
  <si>
    <t>AU</t>
  </si>
  <si>
    <t>OPM</t>
  </si>
  <si>
    <t>ROA</t>
  </si>
  <si>
    <t>Cash Ratio</t>
  </si>
  <si>
    <t>เงินบำรุงคงเหลือสุทธิ</t>
  </si>
  <si>
    <t>Avg LC</t>
  </si>
  <si>
    <t>Avg ยา</t>
  </si>
  <si>
    <t>ค่าเฉลี่ย ของ ค่าวัสดุวิทยาศาสตร์และการแพทย์</t>
  </si>
  <si>
    <t>ค่าเฉลี่ย ของ ค่าเวชภัณฑ์มิใช่ยาและวัสดุการแพทย์</t>
  </si>
  <si>
    <t>Mean#LC</t>
  </si>
  <si>
    <t>Mean#ค่ายา</t>
  </si>
  <si>
    <t>Mean#ค่าวัสดุวิทยาศาสตร์และการแพทย์</t>
  </si>
  <si>
    <t>Mean#ค่าเวชภัณฑ์มิใช่ยาและวัสดุการแพทย์</t>
  </si>
  <si>
    <t>ข้อมูล พื้นฐานโรงพยาบาสังกัด สป.สธ.</t>
  </si>
  <si>
    <t xml:space="preserve"> 1.1 การบริหารแผนทางการเงินเปรียบเทียบผลการดำเนินงานผลต่างบวกหรือลบไม่เกิน 5%  </t>
  </si>
  <si>
    <t>คะแนน 1.1</t>
  </si>
  <si>
    <t>App-D</t>
  </si>
  <si>
    <t>P_App-D</t>
  </si>
  <si>
    <t>P_7plus</t>
  </si>
  <si>
    <t>P_acp cs</t>
  </si>
  <si>
    <t>P_acp uc</t>
  </si>
  <si>
    <t>P_Aip</t>
  </si>
  <si>
    <t>คะแนน1.2</t>
  </si>
  <si>
    <t>QM-OP</t>
  </si>
  <si>
    <t>QM-IP</t>
  </si>
  <si>
    <t>คะแนน 1.3.1</t>
  </si>
  <si>
    <t>1.3.1</t>
  </si>
  <si>
    <t>คะแนน 1.3.3</t>
  </si>
  <si>
    <t>คะแนน 1.3</t>
  </si>
  <si>
    <t>1 ตัวชี้วัดกระบวนการ</t>
  </si>
  <si>
    <t>คะแนน 1.ตัวชี้วัดกระบวนการ (Process Indicators)</t>
  </si>
  <si>
    <t>คะแนน 2.1</t>
  </si>
  <si>
    <t>คะแนน 2.2</t>
  </si>
  <si>
    <t>คะแนน  2 ตัวชี้วัดผลการดำเนินงาน</t>
  </si>
  <si>
    <t>คะแนนประเมินประสิทธิภาพ</t>
  </si>
  <si>
    <t>TPS  Grade</t>
  </si>
  <si>
    <t xml:space="preserve"> Cash </t>
  </si>
  <si>
    <r>
      <t xml:space="preserve">        1.2.1 ระยะเวลาชำระเจ้าหนี้การค้ายา&amp;เวชภัณฑ์มิใช่ยา </t>
    </r>
    <r>
      <rPr>
        <sz val="9"/>
        <color theme="1"/>
        <rFont val="TH Sarabun New"/>
        <family val="2"/>
      </rPr>
      <t>≤</t>
    </r>
    <r>
      <rPr>
        <sz val="11"/>
        <color theme="1"/>
        <rFont val="TH Sarabun New"/>
        <family val="2"/>
      </rPr>
      <t xml:space="preserve"> </t>
    </r>
    <r>
      <rPr>
        <sz val="16"/>
        <color theme="1"/>
        <rFont val="TH Sarabun New"/>
        <family val="2"/>
      </rPr>
      <t xml:space="preserve">90 วัน หรือ </t>
    </r>
    <r>
      <rPr>
        <sz val="14"/>
        <color theme="1"/>
        <rFont val="TH Sarabun New"/>
        <family val="2"/>
      </rPr>
      <t>≤</t>
    </r>
    <r>
      <rPr>
        <sz val="16"/>
        <color theme="1"/>
        <rFont val="TH Sarabun New"/>
        <family val="2"/>
      </rPr>
      <t xml:space="preserve"> 180 วัน</t>
    </r>
  </si>
  <si>
    <r>
      <t xml:space="preserve">     </t>
    </r>
    <r>
      <rPr>
        <sz val="16"/>
        <color theme="1"/>
        <rFont val="TH Sarabun New"/>
        <family val="2"/>
      </rPr>
      <t xml:space="preserve"> 1.3.3 ผลผลิต (Productivity) เป็นที่ยอมรับ (2 คะแนน)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</si>
  <si>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</si>
  <si>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10.5 คะแนน แต่ &lt;  12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</si>
  <si>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9 คะแนน แต่ &lt;  10.5 คะแนน</t>
    </r>
  </si>
  <si>
    <r>
      <rPr>
        <u/>
        <sz val="16"/>
        <color theme="1"/>
        <rFont val="TH Sarabun New"/>
        <family val="2"/>
      </rPr>
      <t>&gt;</t>
    </r>
    <r>
      <rPr>
        <sz val="16"/>
        <color theme="1"/>
        <rFont val="TH Sarabun New"/>
        <family val="2"/>
      </rPr>
      <t xml:space="preserve"> 7.5 คะแนน แต่ &lt;  9 คะแนน</t>
    </r>
  </si>
  <si>
    <r>
      <t>1.3.2</t>
    </r>
    <r>
      <rPr>
        <b/>
        <sz val="14"/>
        <color theme="1"/>
        <rFont val="TH Sarabun New"/>
        <family val="2"/>
      </rPr>
      <t xml:space="preserve"> ตรวจสอบงบทดลอง</t>
    </r>
  </si>
  <si>
    <t>ฟอนต์ที่ใช้แสดงผล เป็น  TH Sarabun New</t>
  </si>
  <si>
    <t>ผลรวม</t>
  </si>
  <si>
    <t>RiskScore</t>
  </si>
  <si>
    <t>รพ.พระอาจารย์มั่น ภูริทัตโต</t>
  </si>
  <si>
    <t>%</t>
  </si>
  <si>
    <r>
      <t xml:space="preserve">เตียง </t>
    </r>
    <r>
      <rPr>
        <b/>
        <u/>
        <sz val="12"/>
        <color rgb="FFFF0000"/>
        <rFont val="TH Sarabun New"/>
        <family val="2"/>
      </rPr>
      <t>(กบรส ณ 15มีค.67)</t>
    </r>
  </si>
  <si>
    <t>เที่ยบค่ากลางกลุ่ม</t>
  </si>
  <si>
    <t xml:space="preserve">   1.1 การบริหารแผนทางการเงินเปรียบเทียบผลการดำเนินงานผลต่าง </t>
  </si>
  <si>
    <r>
      <t xml:space="preserve">              1.3.3.1 อัตราครองเตียงผู้ป่วยใน </t>
    </r>
    <r>
      <rPr>
        <sz val="16"/>
        <color indexed="8"/>
        <rFont val="TH Sarabun New"/>
        <family val="2"/>
      </rPr>
      <t>≥ 80 %</t>
    </r>
    <r>
      <rPr>
        <sz val="16"/>
        <color theme="1"/>
        <rFont val="TH Sarabun New"/>
        <family val="2"/>
      </rPr>
      <t xml:space="preserve"> </t>
    </r>
  </si>
  <si>
    <t xml:space="preserve">              1.3.3.2 SumAdjRW เกินค่ากลางกลุ่มรพ. หรือเพิ่มขึ้น 5 %</t>
  </si>
  <si>
    <r>
      <t xml:space="preserve">         1.1.1 มิติรายได้  </t>
    </r>
    <r>
      <rPr>
        <i/>
        <sz val="12"/>
        <color rgb="FFFF0000"/>
        <rFont val="TH Sarabun New"/>
        <family val="2"/>
      </rPr>
      <t>± ไม่เกิน 5 %</t>
    </r>
  </si>
  <si>
    <r>
      <t xml:space="preserve">         1.1.2 มิติค่าใช้จ่าย  </t>
    </r>
    <r>
      <rPr>
        <i/>
        <sz val="12"/>
        <color rgb="FFFF0000"/>
        <rFont val="TH Sarabun New"/>
        <family val="2"/>
      </rPr>
      <t>± ไม่เกิน 5 %</t>
    </r>
  </si>
  <si>
    <t>(แหล่งข้อมูลจาก cmi@moph กบรส. ณ 29/04/2568</t>
  </si>
  <si>
    <t xml:space="preserve"> นครพนม </t>
  </si>
  <si>
    <t xml:space="preserve"> ปลาปาก </t>
  </si>
  <si>
    <t xml:space="preserve"> ท่าอุเทน </t>
  </si>
  <si>
    <t xml:space="preserve"> บ้านแพง </t>
  </si>
  <si>
    <t xml:space="preserve"> นาทม </t>
  </si>
  <si>
    <t xml:space="preserve"> เรณูนคร </t>
  </si>
  <si>
    <t xml:space="preserve"> นาแก </t>
  </si>
  <si>
    <t xml:space="preserve"> ศรีสงคราม </t>
  </si>
  <si>
    <t xml:space="preserve"> นาหว้า </t>
  </si>
  <si>
    <t xml:space="preserve"> โพนสวรรค์ </t>
  </si>
  <si>
    <t xml:space="preserve">ธาตุพนม </t>
  </si>
  <si>
    <t xml:space="preserve"> วังยาง </t>
  </si>
  <si>
    <t>พรเจริญ</t>
  </si>
  <si>
    <t>โซ่พิสัย</t>
  </si>
  <si>
    <t>เซกา</t>
  </si>
  <si>
    <t>ปากคาด</t>
  </si>
  <si>
    <t>บึงโขงหลง</t>
  </si>
  <si>
    <t>ศรีวิไล</t>
  </si>
  <si>
    <t>บุ่งคล้า</t>
  </si>
  <si>
    <t>นาด้วง</t>
  </si>
  <si>
    <t>เชียงคาน</t>
  </si>
  <si>
    <t>ปากชม</t>
  </si>
  <si>
    <t>นาแห้ว</t>
  </si>
  <si>
    <t>ภูเรือ</t>
  </si>
  <si>
    <t>ท่าลี่</t>
  </si>
  <si>
    <t>วังสะพุง</t>
  </si>
  <si>
    <t>ภูกระดึง</t>
  </si>
  <si>
    <t>ภูหลวง</t>
  </si>
  <si>
    <t>ผาขาว</t>
  </si>
  <si>
    <t>ด่านซ้าย</t>
  </si>
  <si>
    <t>เอราวัณ</t>
  </si>
  <si>
    <t>หนองหิน</t>
  </si>
  <si>
    <t>กุสุมาลย์</t>
  </si>
  <si>
    <t>กุดบาก</t>
  </si>
  <si>
    <t xml:space="preserve">พระ อจ.ฝั้นฯ </t>
  </si>
  <si>
    <t>พังโคน</t>
  </si>
  <si>
    <t>วาริชภูมิ</t>
  </si>
  <si>
    <t>นิคมน้ำอูน</t>
  </si>
  <si>
    <t>วานรนิวาส</t>
  </si>
  <si>
    <t>คำตากล้า</t>
  </si>
  <si>
    <t>พระ อจ.มั่นฯ</t>
  </si>
  <si>
    <t>อากาศอำนวย</t>
  </si>
  <si>
    <t>ส่องดาว</t>
  </si>
  <si>
    <t>เต่างอย</t>
  </si>
  <si>
    <t>โคกศรีสุพรรณ</t>
  </si>
  <si>
    <t>เจริญศิลป์</t>
  </si>
  <si>
    <t>โพนนาแก้ว</t>
  </si>
  <si>
    <t xml:space="preserve">สว่างแดนดิน </t>
  </si>
  <si>
    <t xml:space="preserve">พระ อจ.แบนฯ </t>
  </si>
  <si>
    <t>โพนพิสัย</t>
  </si>
  <si>
    <t>ศรีเชียงใหม่</t>
  </si>
  <si>
    <t>สังคม</t>
  </si>
  <si>
    <t>ท่าบ่อ</t>
  </si>
  <si>
    <t>สระใคร</t>
  </si>
  <si>
    <t>โพธิ์ตาก</t>
  </si>
  <si>
    <t>เฝ้าไร่</t>
  </si>
  <si>
    <t>รัตนวาปี</t>
  </si>
  <si>
    <t>นากลาง</t>
  </si>
  <si>
    <t>โนนสัง</t>
  </si>
  <si>
    <t>ศรีบุญเรือง</t>
  </si>
  <si>
    <t>สุวรรณคูหา</t>
  </si>
  <si>
    <t>นาวังฯ</t>
  </si>
  <si>
    <t>กุดจับ</t>
  </si>
  <si>
    <t>หนองวัวซอ</t>
  </si>
  <si>
    <t>กุมภวาปี</t>
  </si>
  <si>
    <t>ห้วยเกิ้ง</t>
  </si>
  <si>
    <t>โนนสะอาด</t>
  </si>
  <si>
    <t>หนองหาน</t>
  </si>
  <si>
    <t>ทุ่งฝน</t>
  </si>
  <si>
    <t>ไชยวาน</t>
  </si>
  <si>
    <t>ศรีธาตุ</t>
  </si>
  <si>
    <t>วังสามหมอ</t>
  </si>
  <si>
    <t>บ้านผือ</t>
  </si>
  <si>
    <t>น้ำโสม</t>
  </si>
  <si>
    <t>เพ็ญ</t>
  </si>
  <si>
    <t>สร้างคอม</t>
  </si>
  <si>
    <t>หนองแสง</t>
  </si>
  <si>
    <t>นายูง</t>
  </si>
  <si>
    <t>พิบูลย์รักษ์</t>
  </si>
  <si>
    <t>บ้านดุง</t>
  </si>
  <si>
    <t>กู่แก้ว</t>
  </si>
  <si>
    <t>ประจักษ์ฯ</t>
  </si>
  <si>
    <t>ตารางประมาณการ การวิเคราะห์ประสิทธิภาพหน่วยบริการ ที่มีปัญหาวิกฤติด้านการเงิน  เดือน พฤษภาคม 2568</t>
  </si>
  <si>
    <t xml:space="preserve">สถานการณ์ทางการเงิน </t>
  </si>
  <si>
    <t>ข้อมูล ณ วันที่ 11.6.2568</t>
  </si>
  <si>
    <t>Mean พ.ค.68</t>
  </si>
  <si>
    <t>ID Group</t>
  </si>
  <si>
    <t>ประชากร 1 เม.ย.67</t>
  </si>
  <si>
    <t>POP UC ณ 1 เมษายน 2567</t>
  </si>
  <si>
    <t>Mean Q2Y68</t>
  </si>
  <si>
    <t>Forecast ผลการประเมินประสิทธิภาพ Total Performance Score เดือนพฤษภาคม 2568</t>
  </si>
  <si>
    <t>ทั้งหมด</t>
  </si>
  <si>
    <t>หมายเหตุ รพ.ที่ไม่ผ่านเกณฑ์</t>
  </si>
  <si>
    <t>ผ่าน(แห่ง)</t>
  </si>
  <si>
    <t>ไม่ผ่าน(แห่ง)</t>
  </si>
  <si>
    <t xml:space="preserve">อุดรธานี </t>
  </si>
  <si>
    <t>สรุปผลการวิเคราะห์ TPS</t>
  </si>
  <si>
    <t>เป้าหมาย : ไม่น้อยกว่าร้อยละ 50</t>
  </si>
  <si>
    <t>1. ข้อมูลค่ากลางกลุ่ม LC MC CC (Blow ข้อมูลเป็นรายเดือน แล้วคูณจำนวนเดือนที่ประเมินกลับ)</t>
  </si>
  <si>
    <t>2. ข้อมูลค่ากลางกลุ่ม Unit Cost OP/IP ใช้ค่ากลางจากไตรมาส 2/2568</t>
  </si>
  <si>
    <t>3. ข้อมูลค่ากลางกลุ่ม SumAdjRw (Blow ข้อมูลเป็นรายเดือน แล้วคูณจำนวนเดือนที่ประเมินกลับ)</t>
  </si>
  <si>
    <t>4. ข้อมูลค่ากลางกลุ่ม Operting Margin/Return on Asset ใช้ค่ากลางจากไตรมาส 2/2568</t>
  </si>
  <si>
    <t xml:space="preserve">ปลาปาก  ท่าอุเทน  ศรีสงคราม  นาหว้า  โพนสวรรค์ ธาตุพนม  วังยาง </t>
  </si>
  <si>
    <t xml:space="preserve">กุสุมาลย์ พระ อจ.ฝั้นฯ  วานรนิวาส สว่างแดนดิน </t>
  </si>
  <si>
    <t>โพนพิสัย ศรีเชียงใหม่ โพธิ์ตาก เฝ้าไร่</t>
  </si>
  <si>
    <t>หนองวัวซอ นายูง</t>
  </si>
  <si>
    <t xml:space="preserve">นาแห้ว วังสะพุง </t>
  </si>
  <si>
    <t>1</t>
  </si>
  <si>
    <t>1. ข้อมูลการเงินการคลัง ณ พฤษภาคม 2568</t>
  </si>
  <si>
    <t>2. ผลการประเมินประสิทธิภาพ ณ ไตรมาส ณ พฤษภาคม 2568</t>
  </si>
  <si>
    <t>กราฟแสดงผลการประเมินประสิทธิภาพ Total Performance Score ณ พฤษภาคม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</si>
</sst>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_-* #,##0_-;\-* #,##0_-;_-* &quot;-&quot;??_-;_-@_-"/>
    <numFmt numFmtId="191" formatCode="#,##0_ ;\-#,##0\ "/>
    <numFmt numFmtId="192" formatCode="#,##0.00_ ;\-#,##0.00\ "/>
    <numFmt numFmtId="193" formatCode="_-* #,##0.0_-;\-* #,##0.0_-;_-* &quot;-&quot;??_-;_-@_-"/>
    <numFmt numFmtId="194" formatCode="0.0"/>
    <numFmt numFmtId="195" formatCode="0.0_);[Red]\(0.0\)"/>
    <numFmt numFmtId="196" formatCode="#,##0.0000_ ;[Red]\-#,##0.0000\ "/>
    <numFmt numFmtId="197" formatCode="#,##0.0_ ;\-#,##0.0\ "/>
  </numFmts>
  <fonts count="78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 New"/>
      <family val="2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8"/>
      <color indexed="8"/>
      <name val="TH SarabunPSK"/>
      <family val="2"/>
    </font>
    <font>
      <sz val="11"/>
      <color rgb="FF000000"/>
      <name val="Tahoma"/>
      <family val="2"/>
    </font>
    <font>
      <b/>
      <sz val="22"/>
      <color theme="1"/>
      <name val="TH SarabunPSK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6"/>
      <color theme="1"/>
      <name val="TH Sarabun New"/>
      <family val="2"/>
    </font>
    <font>
      <b/>
      <sz val="20"/>
      <color theme="1"/>
      <name val="TH Sarabun New"/>
      <family val="2"/>
    </font>
    <font>
      <sz val="16"/>
      <name val="TH Sarabun New"/>
      <family val="2"/>
    </font>
    <font>
      <b/>
      <sz val="16"/>
      <color theme="1"/>
      <name val="TH Sarabun New"/>
      <family val="2"/>
    </font>
    <font>
      <sz val="11"/>
      <color theme="1"/>
      <name val="TH Sarabun New"/>
      <family val="2"/>
    </font>
    <font>
      <b/>
      <sz val="18"/>
      <name val="TH Sarabun New"/>
      <family val="2"/>
    </font>
    <font>
      <b/>
      <sz val="18"/>
      <color theme="1"/>
      <name val="TH Sarabun New"/>
      <family val="2"/>
    </font>
    <font>
      <sz val="9"/>
      <color theme="1"/>
      <name val="TH Sarabun New"/>
      <family val="2"/>
    </font>
    <font>
      <sz val="14"/>
      <color theme="1"/>
      <name val="TH Sarabun New"/>
      <family val="2"/>
    </font>
    <font>
      <sz val="16"/>
      <color indexed="8"/>
      <name val="TH Sarabun New"/>
      <family val="2"/>
    </font>
    <font>
      <sz val="16"/>
      <color theme="0"/>
      <name val="TH Sarabun New"/>
      <family val="2"/>
    </font>
    <font>
      <u/>
      <sz val="16"/>
      <color theme="1"/>
      <name val="TH Sarabun New"/>
      <family val="2"/>
    </font>
    <font>
      <b/>
      <sz val="14"/>
      <color theme="1"/>
      <name val="TH Sarabun New"/>
      <family val="2"/>
    </font>
    <font>
      <b/>
      <sz val="14"/>
      <name val="TH Sarabun New"/>
      <family val="2"/>
    </font>
    <font>
      <b/>
      <sz val="16"/>
      <name val="TH Sarabun New"/>
      <family val="2"/>
    </font>
    <font>
      <b/>
      <sz val="16"/>
      <color rgb="FF000000"/>
      <name val="TH Sarabun New"/>
      <family val="2"/>
    </font>
    <font>
      <sz val="16"/>
      <color rgb="FF000000"/>
      <name val="TH Sarabun New"/>
      <family val="2"/>
    </font>
    <font>
      <b/>
      <sz val="18"/>
      <color rgb="FF000000"/>
      <name val="TH Sarabun New"/>
      <family val="2"/>
    </font>
    <font>
      <b/>
      <sz val="16"/>
      <color theme="4" tint="-0.249977111117893"/>
      <name val="TH Sarabun New"/>
      <family val="2"/>
    </font>
    <font>
      <b/>
      <sz val="11"/>
      <color theme="1"/>
      <name val="TH Sarabun New"/>
      <family val="2"/>
    </font>
    <font>
      <b/>
      <sz val="20"/>
      <name val="TH Sarabun New"/>
      <family val="2"/>
    </font>
    <font>
      <b/>
      <sz val="14"/>
      <color theme="7"/>
      <name val="TH Sarabun New"/>
      <family val="2"/>
    </font>
    <font>
      <b/>
      <sz val="14"/>
      <color rgb="FF000000"/>
      <name val="TH Sarabun New"/>
      <family val="2"/>
    </font>
    <font>
      <b/>
      <u val="singleAccounting"/>
      <sz val="16"/>
      <color rgb="FF000000"/>
      <name val="TH Sarabun New"/>
      <family val="2"/>
    </font>
    <font>
      <sz val="18"/>
      <color theme="1"/>
      <name val="TH Sarabun New"/>
      <family val="2"/>
    </font>
    <font>
      <b/>
      <sz val="18"/>
      <color theme="1"/>
      <name val="TH Sarabun New"/>
      <family val="2"/>
      <charset val="222"/>
    </font>
    <font>
      <b/>
      <sz val="13"/>
      <name val="TH Sarabun New"/>
      <family val="2"/>
    </font>
    <font>
      <b/>
      <sz val="15"/>
      <name val="TH Sarabun New"/>
      <family val="2"/>
    </font>
    <font>
      <u/>
      <sz val="16"/>
      <color rgb="FFFF0000"/>
      <name val="TH Sarabun New"/>
      <family val="2"/>
    </font>
    <font>
      <b/>
      <sz val="12"/>
      <name val="TH Sarabun New"/>
      <family val="2"/>
    </font>
    <font>
      <b/>
      <u/>
      <sz val="12"/>
      <color rgb="FFFF0000"/>
      <name val="TH Sarabun New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i/>
      <sz val="12"/>
      <color rgb="FFFF0000"/>
      <name val="TH Sarabun New"/>
      <family val="2"/>
    </font>
    <font>
      <b/>
      <sz val="18"/>
      <color rgb="FFFF0000"/>
      <name val="TH Sarabun New"/>
      <family val="2"/>
      <charset val="222"/>
    </font>
    <font>
      <sz val="16"/>
      <color rgb="FFFF0000"/>
      <name val="TH Sarabun New"/>
      <family val="2"/>
      <charset val="222"/>
    </font>
    <font>
      <b/>
      <sz val="20"/>
      <color rgb="FFFF0000"/>
      <name val="TH Sarabun New"/>
      <family val="2"/>
      <charset val="222"/>
    </font>
    <font>
      <sz val="36"/>
      <color rgb="FFFF0000"/>
      <name val="Wingdings"/>
      <charset val="2"/>
    </font>
    <font>
      <b/>
      <u/>
      <sz val="20"/>
      <color rgb="FFFF0000"/>
      <name val="TH Sarabun New"/>
      <family val="2"/>
      <charset val="222"/>
    </font>
    <font>
      <b/>
      <sz val="16"/>
      <color rgb="FFFF0000"/>
      <name val="TH Sarabun New"/>
      <family val="2"/>
      <charset val="222"/>
    </font>
    <font>
      <sz val="11"/>
      <color rgb="FFFF0000"/>
      <name val="TH Sarabun New"/>
      <family val="2"/>
      <charset val="222"/>
    </font>
    <font>
      <sz val="18"/>
      <color rgb="FFFF0000"/>
      <name val="TH Sarabun New"/>
      <family val="2"/>
      <charset val="222"/>
    </font>
    <font>
      <sz val="20"/>
      <color rgb="FFFF0000"/>
      <name val="TH Sarabun New"/>
      <family val="2"/>
      <charset val="222"/>
    </font>
    <font>
      <b/>
      <i/>
      <u/>
      <sz val="16"/>
      <color rgb="FFFF0000"/>
      <name val="TH Sarabun New"/>
      <family val="2"/>
      <charset val="222"/>
    </font>
    <font>
      <i/>
      <sz val="16"/>
      <color rgb="FFFF0000"/>
      <name val="TH Sarabun New"/>
      <family val="2"/>
      <charset val="222"/>
    </font>
    <font>
      <sz val="16"/>
      <color theme="0"/>
      <name val="TH Sarabun New"/>
      <family val="2"/>
      <charset val="222"/>
    </font>
    <font>
      <b/>
      <sz val="18"/>
      <color theme="0"/>
      <name val="TH Sarabun New"/>
      <family val="2"/>
      <charset val="222"/>
    </font>
    <font>
      <b/>
      <sz val="20"/>
      <color theme="0"/>
      <name val="TH Sarabun New"/>
      <family val="2"/>
      <charset val="222"/>
    </font>
    <font>
      <b/>
      <sz val="16"/>
      <color theme="0"/>
      <name val="TH Sarabun New"/>
      <family val="2"/>
      <charset val="222"/>
    </font>
    <font>
      <b/>
      <sz val="11"/>
      <color theme="0"/>
      <name val="TH Sarabun New"/>
      <family val="2"/>
      <charset val="222"/>
    </font>
    <font>
      <sz val="18"/>
      <color theme="0"/>
      <name val="TH Sarabun New"/>
      <family val="2"/>
      <charset val="222"/>
    </font>
    <font>
      <b/>
      <sz val="20"/>
      <name val="TH Sarabun New"/>
      <family val="2"/>
      <charset val="222"/>
    </font>
    <font>
      <sz val="16"/>
      <name val="TH Sarabun New"/>
      <family val="2"/>
      <charset val="222"/>
    </font>
    <font>
      <b/>
      <sz val="16"/>
      <name val="TH Sarabun New"/>
      <family val="2"/>
      <charset val="222"/>
    </font>
    <font>
      <sz val="20"/>
      <name val="TH Sarabun New"/>
      <family val="2"/>
      <charset val="222"/>
    </font>
    <font>
      <b/>
      <sz val="18"/>
      <name val="TH Sarabun New"/>
      <family val="2"/>
      <charset val="222"/>
    </font>
    <font>
      <sz val="14"/>
      <name val="TH Sarabun New"/>
      <family val="2"/>
      <charset val="222"/>
    </font>
    <font>
      <b/>
      <sz val="36"/>
      <name val="TH Sarabun New"/>
      <family val="2"/>
    </font>
    <font>
      <b/>
      <sz val="16"/>
      <color rgb="FFEE0000"/>
      <name val="TH Sarabun New"/>
      <family val="2"/>
    </font>
    <font>
      <b/>
      <sz val="20"/>
      <color theme="0" tint="-4.9989318521683403E-2"/>
      <name val="TH Sarabun New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b/>
      <sz val="18"/>
      <color theme="0" tint="-4.9989318521683403E-2"/>
      <name val="TH SarabunPSK"/>
      <family val="2"/>
    </font>
    <font>
      <b/>
      <sz val="18"/>
      <color rgb="FFEE0000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9" fillId="0" borderId="0"/>
    <xf numFmtId="187" fontId="9" fillId="0" borderId="0" applyFont="0" applyFill="0" applyBorder="0" applyAlignment="0" applyProtection="0"/>
    <xf numFmtId="0" fontId="3" fillId="0" borderId="0"/>
    <xf numFmtId="0" fontId="2" fillId="0" borderId="0"/>
    <xf numFmtId="187" fontId="2" fillId="0" borderId="0" applyFont="0" applyFill="0" applyBorder="0" applyAlignment="0" applyProtection="0"/>
    <xf numFmtId="0" fontId="6" fillId="0" borderId="0"/>
    <xf numFmtId="187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11" fillId="0" borderId="0"/>
    <xf numFmtId="0" fontId="12" fillId="0" borderId="0"/>
    <xf numFmtId="0" fontId="13" fillId="0" borderId="0" applyNumberFormat="0" applyFill="0" applyBorder="0" applyAlignment="0" applyProtection="0"/>
    <xf numFmtId="0" fontId="1" fillId="0" borderId="0"/>
  </cellStyleXfs>
  <cellXfs count="444">
    <xf numFmtId="0" fontId="0" fillId="0" borderId="0" xfId="0"/>
    <xf numFmtId="0" fontId="0" fillId="0" borderId="0" xfId="0" pivotButton="1"/>
    <xf numFmtId="190" fontId="0" fillId="0" borderId="0" xfId="0" applyNumberFormat="1"/>
    <xf numFmtId="0" fontId="10" fillId="0" borderId="0" xfId="0" applyFont="1"/>
    <xf numFmtId="0" fontId="10" fillId="19" borderId="0" xfId="0" applyFont="1" applyFill="1"/>
    <xf numFmtId="188" fontId="0" fillId="0" borderId="0" xfId="0" applyNumberFormat="1"/>
    <xf numFmtId="0" fontId="7" fillId="0" borderId="0" xfId="0" applyFont="1"/>
    <xf numFmtId="188" fontId="7" fillId="0" borderId="0" xfId="0" applyNumberFormat="1" applyFont="1"/>
    <xf numFmtId="0" fontId="7" fillId="0" borderId="0" xfId="0" pivotButton="1" applyFont="1"/>
    <xf numFmtId="190" fontId="7" fillId="0" borderId="0" xfId="0" applyNumberFormat="1" applyFont="1"/>
    <xf numFmtId="43" fontId="7" fillId="0" borderId="0" xfId="1" applyFont="1"/>
    <xf numFmtId="0" fontId="7" fillId="13" borderId="0" xfId="0" applyFont="1" applyFill="1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15" fillId="17" borderId="3" xfId="0" applyFont="1" applyFill="1" applyBorder="1" applyAlignment="1">
      <alignment vertical="center"/>
    </xf>
    <xf numFmtId="0" fontId="14" fillId="17" borderId="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left" vertical="center"/>
    </xf>
    <xf numFmtId="0" fontId="14" fillId="0" borderId="8" xfId="0" applyFont="1" applyBorder="1" applyAlignment="1">
      <alignment vertical="center"/>
    </xf>
    <xf numFmtId="0" fontId="17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7" fillId="0" borderId="6" xfId="0" applyFont="1" applyBorder="1" applyAlignment="1">
      <alignment vertical="top"/>
    </xf>
    <xf numFmtId="0" fontId="17" fillId="0" borderId="8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14" fillId="0" borderId="0" xfId="0" applyFont="1" applyAlignment="1">
      <alignment vertical="top" wrapText="1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5" fillId="4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17" fillId="4" borderId="0" xfId="0" applyFont="1" applyFill="1" applyAlignment="1">
      <alignment horizontal="center" vertical="top"/>
    </xf>
    <xf numFmtId="0" fontId="14" fillId="10" borderId="0" xfId="0" applyFont="1" applyFill="1" applyAlignment="1">
      <alignment vertical="top"/>
    </xf>
    <xf numFmtId="0" fontId="14" fillId="11" borderId="0" xfId="0" applyFont="1" applyFill="1" applyAlignment="1">
      <alignment vertical="top"/>
    </xf>
    <xf numFmtId="0" fontId="14" fillId="12" borderId="0" xfId="0" applyFont="1" applyFill="1" applyAlignment="1">
      <alignment vertical="top"/>
    </xf>
    <xf numFmtId="0" fontId="14" fillId="5" borderId="0" xfId="0" applyFont="1" applyFill="1" applyAlignment="1">
      <alignment vertical="top"/>
    </xf>
    <xf numFmtId="0" fontId="14" fillId="9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14" fillId="0" borderId="0" xfId="0" applyFont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17" fillId="0" borderId="0" xfId="0" applyFont="1" applyAlignment="1">
      <alignment horizontal="center" vertical="top"/>
    </xf>
    <xf numFmtId="43" fontId="14" fillId="0" borderId="0" xfId="1" applyFont="1" applyAlignment="1">
      <alignment horizontal="center" vertical="top"/>
    </xf>
    <xf numFmtId="0" fontId="17" fillId="16" borderId="0" xfId="3" applyFont="1" applyFill="1" applyAlignment="1">
      <alignment horizontal="center"/>
    </xf>
    <xf numFmtId="0" fontId="15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191" fontId="14" fillId="0" borderId="0" xfId="1" applyNumberFormat="1" applyFont="1" applyAlignment="1">
      <alignment vertical="top"/>
    </xf>
    <xf numFmtId="191" fontId="17" fillId="0" borderId="0" xfId="1" applyNumberFormat="1" applyFont="1" applyAlignment="1">
      <alignment vertical="top"/>
    </xf>
    <xf numFmtId="3" fontId="14" fillId="0" borderId="0" xfId="1" applyNumberFormat="1" applyFont="1" applyAlignment="1">
      <alignment vertical="top"/>
    </xf>
    <xf numFmtId="1" fontId="14" fillId="0" borderId="0" xfId="1" applyNumberFormat="1" applyFont="1" applyAlignment="1">
      <alignment vertical="top"/>
    </xf>
    <xf numFmtId="195" fontId="14" fillId="0" borderId="0" xfId="1" applyNumberFormat="1" applyFont="1" applyAlignment="1">
      <alignment vertical="top"/>
    </xf>
    <xf numFmtId="43" fontId="32" fillId="0" borderId="0" xfId="1" applyFont="1" applyAlignment="1">
      <alignment horizontal="center" vertical="top"/>
    </xf>
    <xf numFmtId="43" fontId="14" fillId="2" borderId="0" xfId="1" applyFont="1" applyFill="1" applyAlignment="1">
      <alignment horizontal="center" vertical="top"/>
    </xf>
    <xf numFmtId="0" fontId="14" fillId="0" borderId="0" xfId="0" applyFont="1" applyAlignment="1">
      <alignment horizontal="left" vertical="center"/>
    </xf>
    <xf numFmtId="191" fontId="18" fillId="0" borderId="0" xfId="1" applyNumberFormat="1" applyFont="1" applyAlignment="1">
      <alignment horizontal="center" vertical="center"/>
    </xf>
    <xf numFmtId="191" fontId="33" fillId="0" borderId="0" xfId="1" applyNumberFormat="1" applyFont="1" applyAlignment="1">
      <alignment horizontal="center" vertical="center"/>
    </xf>
    <xf numFmtId="191" fontId="18" fillId="0" borderId="0" xfId="1" applyNumberFormat="1" applyFont="1" applyBorder="1" applyAlignment="1">
      <alignment horizontal="center" vertical="center"/>
    </xf>
    <xf numFmtId="188" fontId="18" fillId="0" borderId="0" xfId="1" applyNumberFormat="1" applyFont="1" applyBorder="1" applyAlignment="1">
      <alignment horizontal="center" vertical="center"/>
    </xf>
    <xf numFmtId="191" fontId="18" fillId="0" borderId="0" xfId="1" applyNumberFormat="1" applyFont="1" applyBorder="1" applyAlignment="1">
      <alignment vertical="center"/>
    </xf>
    <xf numFmtId="195" fontId="18" fillId="0" borderId="0" xfId="1" applyNumberFormat="1" applyFont="1" applyBorder="1" applyAlignment="1">
      <alignment vertical="center"/>
    </xf>
    <xf numFmtId="191" fontId="18" fillId="12" borderId="0" xfId="1" applyNumberFormat="1" applyFont="1" applyFill="1" applyBorder="1" applyAlignment="1">
      <alignment vertical="center"/>
    </xf>
    <xf numFmtId="191" fontId="18" fillId="12" borderId="0" xfId="1" applyNumberFormat="1" applyFont="1" applyFill="1" applyBorder="1" applyAlignment="1">
      <alignment horizontal="center" vertical="center"/>
    </xf>
    <xf numFmtId="191" fontId="33" fillId="12" borderId="0" xfId="1" applyNumberFormat="1" applyFont="1" applyFill="1" applyBorder="1" applyAlignment="1">
      <alignment horizontal="center" vertical="center"/>
    </xf>
    <xf numFmtId="191" fontId="18" fillId="12" borderId="0" xfId="1" applyNumberFormat="1" applyFont="1" applyFill="1" applyAlignment="1">
      <alignment horizontal="center" vertical="center"/>
    </xf>
    <xf numFmtId="43" fontId="18" fillId="12" borderId="0" xfId="1" applyFont="1" applyFill="1" applyAlignment="1">
      <alignment horizontal="center" vertical="center"/>
    </xf>
    <xf numFmtId="0" fontId="17" fillId="6" borderId="0" xfId="0" applyFont="1" applyFill="1" applyAlignment="1">
      <alignment horizontal="centerContinuous" vertical="center"/>
    </xf>
    <xf numFmtId="0" fontId="17" fillId="0" borderId="0" xfId="0" applyFont="1" applyAlignment="1">
      <alignment horizontal="center" vertical="center"/>
    </xf>
    <xf numFmtId="0" fontId="34" fillId="8" borderId="0" xfId="0" applyFont="1" applyFill="1" applyAlignment="1">
      <alignment horizontal="centerContinuous" vertical="center"/>
    </xf>
    <xf numFmtId="191" fontId="28" fillId="21" borderId="37" xfId="1" applyNumberFormat="1" applyFont="1" applyFill="1" applyBorder="1" applyAlignment="1">
      <alignment vertical="top"/>
    </xf>
    <xf numFmtId="0" fontId="17" fillId="21" borderId="37" xfId="0" applyFont="1" applyFill="1" applyBorder="1" applyAlignment="1">
      <alignment vertical="top"/>
    </xf>
    <xf numFmtId="0" fontId="28" fillId="8" borderId="0" xfId="0" applyFont="1" applyFill="1" applyAlignment="1">
      <alignment horizontal="center" vertical="center"/>
    </xf>
    <xf numFmtId="191" fontId="28" fillId="21" borderId="29" xfId="1" applyNumberFormat="1" applyFont="1" applyFill="1" applyBorder="1" applyAlignment="1">
      <alignment horizontal="centerContinuous" vertical="top"/>
    </xf>
    <xf numFmtId="191" fontId="28" fillId="21" borderId="36" xfId="1" applyNumberFormat="1" applyFont="1" applyFill="1" applyBorder="1" applyAlignment="1">
      <alignment vertical="top"/>
    </xf>
    <xf numFmtId="0" fontId="28" fillId="8" borderId="0" xfId="0" applyFont="1" applyFill="1" applyAlignment="1">
      <alignment horizontal="centerContinuous" vertical="center"/>
    </xf>
    <xf numFmtId="191" fontId="19" fillId="3" borderId="29" xfId="1" applyNumberFormat="1" applyFont="1" applyFill="1" applyBorder="1" applyAlignment="1">
      <alignment horizontal="center" vertical="center" wrapText="1"/>
    </xf>
    <xf numFmtId="0" fontId="17" fillId="21" borderId="0" xfId="0" applyFont="1" applyFill="1" applyAlignment="1">
      <alignment horizontal="center" vertical="top" wrapText="1"/>
    </xf>
    <xf numFmtId="191" fontId="28" fillId="21" borderId="26" xfId="1" applyNumberFormat="1" applyFont="1" applyFill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91" fontId="27" fillId="21" borderId="18" xfId="1" applyNumberFormat="1" applyFont="1" applyFill="1" applyBorder="1" applyAlignment="1">
      <alignment horizontal="center" vertical="center" wrapText="1"/>
    </xf>
    <xf numFmtId="0" fontId="20" fillId="21" borderId="31" xfId="0" applyFont="1" applyFill="1" applyBorder="1" applyAlignment="1">
      <alignment horizontal="center" vertical="center" wrapText="1"/>
    </xf>
    <xf numFmtId="191" fontId="19" fillId="21" borderId="0" xfId="1" applyNumberFormat="1" applyFont="1" applyFill="1" applyBorder="1" applyAlignment="1">
      <alignment horizontal="center" vertical="center" wrapText="1"/>
    </xf>
    <xf numFmtId="191" fontId="28" fillId="21" borderId="0" xfId="1" applyNumberFormat="1" applyFont="1" applyFill="1" applyBorder="1" applyAlignment="1">
      <alignment horizontal="center" vertical="center" wrapText="1"/>
    </xf>
    <xf numFmtId="191" fontId="27" fillId="21" borderId="0" xfId="1" applyNumberFormat="1" applyFont="1" applyFill="1" applyBorder="1" applyAlignment="1">
      <alignment horizontal="center" vertical="center" wrapText="1"/>
    </xf>
    <xf numFmtId="191" fontId="28" fillId="3" borderId="0" xfId="1" applyNumberFormat="1" applyFont="1" applyFill="1" applyBorder="1" applyAlignment="1">
      <alignment horizontal="center" vertical="top" wrapText="1"/>
    </xf>
    <xf numFmtId="191" fontId="28" fillId="21" borderId="32" xfId="1" applyNumberFormat="1" applyFont="1" applyFill="1" applyBorder="1" applyAlignment="1">
      <alignment horizontal="center" vertical="center" wrapText="1"/>
    </xf>
    <xf numFmtId="191" fontId="27" fillId="21" borderId="31" xfId="1" applyNumberFormat="1" applyFont="1" applyFill="1" applyBorder="1" applyAlignment="1">
      <alignment horizontal="center" vertical="center" wrapText="1"/>
    </xf>
    <xf numFmtId="188" fontId="28" fillId="21" borderId="0" xfId="1" applyNumberFormat="1" applyFont="1" applyFill="1" applyBorder="1" applyAlignment="1">
      <alignment horizontal="center" vertical="center" wrapText="1"/>
    </xf>
    <xf numFmtId="188" fontId="14" fillId="0" borderId="0" xfId="0" applyNumberFormat="1" applyFont="1" applyAlignment="1">
      <alignment vertical="center"/>
    </xf>
    <xf numFmtId="191" fontId="14" fillId="0" borderId="0" xfId="0" applyNumberFormat="1" applyFont="1" applyAlignment="1">
      <alignment horizontal="left" vertical="top"/>
    </xf>
    <xf numFmtId="191" fontId="14" fillId="0" borderId="0" xfId="0" applyNumberFormat="1" applyFont="1" applyAlignment="1">
      <alignment vertical="top"/>
    </xf>
    <xf numFmtId="191" fontId="14" fillId="0" borderId="0" xfId="1" applyNumberFormat="1" applyFont="1" applyFill="1" applyAlignment="1">
      <alignment horizontal="center" vertical="top"/>
    </xf>
    <xf numFmtId="0" fontId="14" fillId="0" borderId="0" xfId="1" applyNumberFormat="1" applyFont="1" applyFill="1" applyAlignment="1">
      <alignment horizontal="center" vertical="top"/>
    </xf>
    <xf numFmtId="1" fontId="14" fillId="0" borderId="0" xfId="1" applyNumberFormat="1" applyFont="1" applyFill="1" applyAlignment="1">
      <alignment horizontal="center" vertical="top"/>
    </xf>
    <xf numFmtId="191" fontId="14" fillId="0" borderId="0" xfId="1" applyNumberFormat="1" applyFont="1" applyFill="1" applyAlignment="1">
      <alignment vertical="top"/>
    </xf>
    <xf numFmtId="0" fontId="17" fillId="0" borderId="0" xfId="1" applyNumberFormat="1" applyFont="1" applyFill="1" applyAlignment="1">
      <alignment horizontal="center" vertical="top"/>
    </xf>
    <xf numFmtId="3" fontId="14" fillId="0" borderId="0" xfId="1" applyNumberFormat="1" applyFont="1" applyFill="1" applyAlignment="1">
      <alignment horizontal="center" vertical="top"/>
    </xf>
    <xf numFmtId="189" fontId="17" fillId="0" borderId="0" xfId="1" applyNumberFormat="1" applyFont="1" applyFill="1" applyAlignment="1">
      <alignment horizontal="center" vertical="top"/>
    </xf>
    <xf numFmtId="189" fontId="14" fillId="0" borderId="0" xfId="1" applyNumberFormat="1" applyFont="1" applyFill="1" applyAlignment="1">
      <alignment horizontal="center" vertical="top"/>
    </xf>
    <xf numFmtId="43" fontId="14" fillId="0" borderId="0" xfId="1" applyFont="1" applyFill="1" applyAlignment="1">
      <alignment horizontal="center" vertical="top"/>
    </xf>
    <xf numFmtId="193" fontId="17" fillId="0" borderId="0" xfId="1" applyNumberFormat="1" applyFont="1" applyFill="1" applyAlignment="1">
      <alignment horizontal="center" vertical="top"/>
    </xf>
    <xf numFmtId="191" fontId="22" fillId="0" borderId="0" xfId="1" applyNumberFormat="1" applyFont="1" applyFill="1" applyAlignment="1">
      <alignment vertical="top"/>
    </xf>
    <xf numFmtId="3" fontId="14" fillId="0" borderId="0" xfId="1" applyNumberFormat="1" applyFont="1" applyFill="1" applyAlignment="1">
      <alignment vertical="top"/>
    </xf>
    <xf numFmtId="1" fontId="14" fillId="0" borderId="0" xfId="1" applyNumberFormat="1" applyFont="1" applyFill="1" applyAlignment="1">
      <alignment vertical="top"/>
    </xf>
    <xf numFmtId="9" fontId="14" fillId="0" borderId="0" xfId="12" applyFont="1" applyFill="1" applyAlignment="1">
      <alignment vertical="top"/>
    </xf>
    <xf numFmtId="0" fontId="30" fillId="0" borderId="0" xfId="4" applyFont="1" applyAlignment="1">
      <alignment vertical="center"/>
    </xf>
    <xf numFmtId="0" fontId="30" fillId="0" borderId="0" xfId="4" applyFont="1" applyAlignment="1">
      <alignment horizontal="left" vertical="center"/>
    </xf>
    <xf numFmtId="0" fontId="28" fillId="0" borderId="0" xfId="4" applyFont="1" applyAlignment="1">
      <alignment horizontal="center" vertical="center" wrapText="1"/>
    </xf>
    <xf numFmtId="0" fontId="29" fillId="6" borderId="0" xfId="4" applyFont="1" applyFill="1" applyAlignment="1">
      <alignment horizontal="center" vertical="center" wrapText="1"/>
    </xf>
    <xf numFmtId="0" fontId="29" fillId="6" borderId="0" xfId="4" applyFont="1" applyFill="1" applyAlignment="1">
      <alignment horizontal="left" vertical="center" wrapText="1"/>
    </xf>
    <xf numFmtId="0" fontId="29" fillId="15" borderId="0" xfId="4" applyFont="1" applyFill="1" applyAlignment="1">
      <alignment horizontal="center" vertical="center" wrapText="1"/>
    </xf>
    <xf numFmtId="0" fontId="29" fillId="12" borderId="0" xfId="4" applyFont="1" applyFill="1" applyAlignment="1">
      <alignment horizontal="center" vertical="center" wrapText="1"/>
    </xf>
    <xf numFmtId="40" fontId="29" fillId="14" borderId="0" xfId="4" applyNumberFormat="1" applyFont="1" applyFill="1" applyAlignment="1">
      <alignment horizontal="center" vertical="center" wrapText="1"/>
    </xf>
    <xf numFmtId="0" fontId="29" fillId="5" borderId="0" xfId="4" applyFont="1" applyFill="1" applyAlignment="1">
      <alignment horizontal="center" vertical="center" wrapText="1"/>
    </xf>
    <xf numFmtId="0" fontId="29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/>
    </xf>
    <xf numFmtId="0" fontId="30" fillId="0" borderId="0" xfId="4" applyFont="1"/>
    <xf numFmtId="190" fontId="30" fillId="0" borderId="0" xfId="1" applyNumberFormat="1" applyFont="1" applyFill="1" applyBorder="1" applyAlignment="1">
      <alignment horizontal="center"/>
    </xf>
    <xf numFmtId="190" fontId="30" fillId="0" borderId="0" xfId="1" applyNumberFormat="1" applyFont="1" applyFill="1" applyBorder="1" applyAlignment="1">
      <alignment horizontal="left"/>
    </xf>
    <xf numFmtId="188" fontId="30" fillId="15" borderId="0" xfId="4" applyNumberFormat="1" applyFont="1" applyFill="1"/>
    <xf numFmtId="188" fontId="30" fillId="12" borderId="0" xfId="4" applyNumberFormat="1" applyFont="1" applyFill="1"/>
    <xf numFmtId="188" fontId="30" fillId="14" borderId="0" xfId="4" applyNumberFormat="1" applyFont="1" applyFill="1"/>
    <xf numFmtId="0" fontId="14" fillId="5" borderId="0" xfId="0" applyFont="1" applyFill="1" applyAlignment="1">
      <alignment horizontal="center"/>
    </xf>
    <xf numFmtId="0" fontId="30" fillId="0" borderId="0" xfId="4" applyFont="1" applyAlignment="1">
      <alignment horizontal="left"/>
    </xf>
    <xf numFmtId="188" fontId="37" fillId="0" borderId="0" xfId="4" applyNumberFormat="1" applyFont="1"/>
    <xf numFmtId="188" fontId="30" fillId="0" borderId="0" xfId="4" applyNumberFormat="1" applyFont="1"/>
    <xf numFmtId="40" fontId="30" fillId="0" borderId="0" xfId="4" applyNumberFormat="1" applyFont="1"/>
    <xf numFmtId="0" fontId="20" fillId="20" borderId="3" xfId="0" applyFont="1" applyFill="1" applyBorder="1" applyAlignment="1">
      <alignment vertical="top"/>
    </xf>
    <xf numFmtId="0" fontId="20" fillId="20" borderId="4" xfId="0" applyFont="1" applyFill="1" applyBorder="1" applyAlignment="1">
      <alignment vertical="top"/>
    </xf>
    <xf numFmtId="0" fontId="38" fillId="0" borderId="0" xfId="0" applyFont="1" applyAlignment="1">
      <alignment vertical="top"/>
    </xf>
    <xf numFmtId="43" fontId="14" fillId="6" borderId="0" xfId="1" applyFont="1" applyFill="1" applyAlignment="1">
      <alignment horizontal="centerContinuous" vertical="center"/>
    </xf>
    <xf numFmtId="0" fontId="36" fillId="6" borderId="0" xfId="4" applyFont="1" applyFill="1" applyAlignment="1">
      <alignment horizontal="center" vertical="center" wrapText="1"/>
    </xf>
    <xf numFmtId="0" fontId="36" fillId="25" borderId="0" xfId="4" applyFont="1" applyFill="1" applyAlignment="1">
      <alignment horizontal="center" vertical="center" wrapText="1"/>
    </xf>
    <xf numFmtId="0" fontId="31" fillId="15" borderId="0" xfId="4" applyFont="1" applyFill="1" applyAlignment="1">
      <alignment horizontal="centerContinuous" vertical="center"/>
    </xf>
    <xf numFmtId="0" fontId="31" fillId="12" borderId="0" xfId="4" applyFont="1" applyFill="1" applyAlignment="1">
      <alignment horizontal="centerContinuous" vertical="center"/>
    </xf>
    <xf numFmtId="40" fontId="31" fillId="14" borderId="0" xfId="4" applyNumberFormat="1" applyFont="1" applyFill="1" applyAlignment="1">
      <alignment horizontal="centerContinuous" vertical="center"/>
    </xf>
    <xf numFmtId="0" fontId="36" fillId="5" borderId="0" xfId="4" applyFont="1" applyFill="1" applyAlignment="1">
      <alignment horizontal="center" vertical="center" wrapText="1"/>
    </xf>
    <xf numFmtId="192" fontId="14" fillId="0" borderId="0" xfId="0" applyNumberFormat="1" applyFont="1" applyAlignment="1">
      <alignment vertical="top"/>
    </xf>
    <xf numFmtId="0" fontId="42" fillId="0" borderId="0" xfId="4" applyFont="1" applyAlignment="1">
      <alignment vertical="center"/>
    </xf>
    <xf numFmtId="0" fontId="45" fillId="13" borderId="0" xfId="0" applyFont="1" applyFill="1"/>
    <xf numFmtId="0" fontId="45" fillId="13" borderId="0" xfId="0" applyFont="1" applyFill="1" applyAlignment="1">
      <alignment horizontal="center" vertical="center"/>
    </xf>
    <xf numFmtId="0" fontId="45" fillId="13" borderId="0" xfId="0" applyFont="1" applyFill="1" applyAlignment="1">
      <alignment horizontal="center" vertical="center" wrapText="1"/>
    </xf>
    <xf numFmtId="188" fontId="46" fillId="0" borderId="0" xfId="0" applyNumberFormat="1" applyFont="1"/>
    <xf numFmtId="0" fontId="14" fillId="10" borderId="1" xfId="0" applyFont="1" applyFill="1" applyBorder="1" applyAlignment="1">
      <alignment horizontal="right" vertical="center"/>
    </xf>
    <xf numFmtId="0" fontId="14" fillId="11" borderId="1" xfId="0" applyFont="1" applyFill="1" applyBorder="1" applyAlignment="1">
      <alignment horizontal="right" vertical="center"/>
    </xf>
    <xf numFmtId="0" fontId="14" fillId="12" borderId="1" xfId="0" applyFont="1" applyFill="1" applyBorder="1" applyAlignment="1">
      <alignment horizontal="right" vertical="center"/>
    </xf>
    <xf numFmtId="0" fontId="14" fillId="5" borderId="1" xfId="0" applyFont="1" applyFill="1" applyBorder="1" applyAlignment="1">
      <alignment horizontal="right" vertical="center"/>
    </xf>
    <xf numFmtId="0" fontId="14" fillId="9" borderId="1" xfId="0" applyFont="1" applyFill="1" applyBorder="1" applyAlignment="1">
      <alignment horizontal="right" vertical="center"/>
    </xf>
    <xf numFmtId="0" fontId="42" fillId="0" borderId="20" xfId="0" applyFont="1" applyBorder="1" applyAlignment="1">
      <alignment horizontal="left" vertical="top" indent="4"/>
    </xf>
    <xf numFmtId="0" fontId="14" fillId="10" borderId="20" xfId="0" applyFont="1" applyFill="1" applyBorder="1" applyAlignment="1">
      <alignment horizontal="right" vertical="center"/>
    </xf>
    <xf numFmtId="0" fontId="14" fillId="11" borderId="20" xfId="0" applyFont="1" applyFill="1" applyBorder="1" applyAlignment="1">
      <alignment horizontal="right" vertical="center"/>
    </xf>
    <xf numFmtId="0" fontId="14" fillId="12" borderId="20" xfId="0" applyFont="1" applyFill="1" applyBorder="1" applyAlignment="1">
      <alignment horizontal="right" vertical="center"/>
    </xf>
    <xf numFmtId="0" fontId="14" fillId="5" borderId="20" xfId="0" applyFont="1" applyFill="1" applyBorder="1" applyAlignment="1">
      <alignment horizontal="right" vertical="center"/>
    </xf>
    <xf numFmtId="0" fontId="14" fillId="9" borderId="20" xfId="0" applyFont="1" applyFill="1" applyBorder="1" applyAlignment="1">
      <alignment horizontal="right" vertical="center"/>
    </xf>
    <xf numFmtId="191" fontId="28" fillId="21" borderId="38" xfId="1" applyNumberFormat="1" applyFont="1" applyFill="1" applyBorder="1" applyAlignment="1">
      <alignment vertical="top"/>
    </xf>
    <xf numFmtId="191" fontId="35" fillId="21" borderId="35" xfId="1" applyNumberFormat="1" applyFont="1" applyFill="1" applyBorder="1" applyAlignment="1">
      <alignment horizontal="center" vertical="center" wrapText="1"/>
    </xf>
    <xf numFmtId="191" fontId="28" fillId="21" borderId="35" xfId="1" applyNumberFormat="1" applyFont="1" applyFill="1" applyBorder="1" applyAlignment="1">
      <alignment horizontal="center" vertical="center" wrapText="1"/>
    </xf>
    <xf numFmtId="0" fontId="26" fillId="21" borderId="35" xfId="0" applyFont="1" applyFill="1" applyBorder="1" applyAlignment="1">
      <alignment horizontal="center" vertical="center" wrapText="1"/>
    </xf>
    <xf numFmtId="191" fontId="27" fillId="21" borderId="35" xfId="1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center"/>
    </xf>
    <xf numFmtId="0" fontId="17" fillId="3" borderId="20" xfId="0" applyFont="1" applyFill="1" applyBorder="1" applyAlignment="1">
      <alignment horizontal="center" vertical="center"/>
    </xf>
    <xf numFmtId="0" fontId="49" fillId="0" borderId="0" xfId="0" applyFont="1" applyAlignment="1">
      <alignment vertical="top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left" vertical="top"/>
    </xf>
    <xf numFmtId="0" fontId="49" fillId="0" borderId="0" xfId="0" applyFont="1" applyAlignment="1">
      <alignment vertical="center"/>
    </xf>
    <xf numFmtId="0" fontId="49" fillId="17" borderId="4" xfId="0" applyFont="1" applyFill="1" applyBorder="1" applyAlignment="1">
      <alignment vertical="center"/>
    </xf>
    <xf numFmtId="0" fontId="49" fillId="17" borderId="4" xfId="0" applyFont="1" applyFill="1" applyBorder="1" applyAlignment="1">
      <alignment horizontal="center" vertical="center"/>
    </xf>
    <xf numFmtId="0" fontId="49" fillId="17" borderId="5" xfId="0" applyFont="1" applyFill="1" applyBorder="1" applyAlignment="1">
      <alignment vertical="center"/>
    </xf>
    <xf numFmtId="0" fontId="52" fillId="0" borderId="0" xfId="0" applyFont="1" applyAlignment="1">
      <alignment vertical="top"/>
    </xf>
    <xf numFmtId="0" fontId="53" fillId="0" borderId="0" xfId="0" applyFont="1" applyAlignment="1">
      <alignment vertical="top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vertical="center" wrapText="1"/>
    </xf>
    <xf numFmtId="0" fontId="54" fillId="0" borderId="0" xfId="0" applyFont="1"/>
    <xf numFmtId="0" fontId="48" fillId="20" borderId="4" xfId="0" applyFont="1" applyFill="1" applyBorder="1" applyAlignment="1">
      <alignment vertical="top"/>
    </xf>
    <xf numFmtId="0" fontId="55" fillId="20" borderId="4" xfId="0" applyFont="1" applyFill="1" applyBorder="1" applyAlignment="1">
      <alignment horizontal="center" vertical="top"/>
    </xf>
    <xf numFmtId="0" fontId="55" fillId="20" borderId="5" xfId="0" applyFont="1" applyFill="1" applyBorder="1" applyAlignment="1">
      <alignment vertical="top"/>
    </xf>
    <xf numFmtId="0" fontId="55" fillId="0" borderId="0" xfId="0" applyFont="1" applyAlignment="1">
      <alignment vertical="top"/>
    </xf>
    <xf numFmtId="0" fontId="48" fillId="0" borderId="9" xfId="0" applyFont="1" applyBorder="1" applyAlignment="1">
      <alignment horizontal="right" vertical="top"/>
    </xf>
    <xf numFmtId="0" fontId="49" fillId="0" borderId="0" xfId="0" applyFont="1" applyAlignment="1">
      <alignment horizontal="center" vertical="center" wrapText="1"/>
    </xf>
    <xf numFmtId="188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3" fillId="4" borderId="2" xfId="0" applyFont="1" applyFill="1" applyBorder="1" applyAlignment="1">
      <alignment horizontal="left" vertical="top"/>
    </xf>
    <xf numFmtId="0" fontId="57" fillId="0" borderId="0" xfId="0" applyFont="1" applyAlignment="1">
      <alignment vertical="center"/>
    </xf>
    <xf numFmtId="188" fontId="58" fillId="18" borderId="0" xfId="0" applyNumberFormat="1" applyFont="1" applyFill="1" applyAlignment="1">
      <alignment horizontal="right" vertical="center"/>
    </xf>
    <xf numFmtId="0" fontId="49" fillId="0" borderId="0" xfId="0" applyFont="1" applyAlignment="1">
      <alignment horizontal="right" vertical="top"/>
    </xf>
    <xf numFmtId="196" fontId="49" fillId="0" borderId="0" xfId="0" applyNumberFormat="1" applyFont="1" applyAlignment="1">
      <alignment horizontal="center" vertical="center"/>
    </xf>
    <xf numFmtId="196" fontId="49" fillId="0" borderId="0" xfId="0" applyNumberFormat="1" applyFont="1" applyAlignment="1">
      <alignment vertical="top"/>
    </xf>
    <xf numFmtId="0" fontId="49" fillId="0" borderId="21" xfId="0" applyFont="1" applyBorder="1" applyAlignment="1">
      <alignment horizontal="left" vertical="top"/>
    </xf>
    <xf numFmtId="188" fontId="58" fillId="18" borderId="0" xfId="0" applyNumberFormat="1" applyFont="1" applyFill="1" applyAlignment="1">
      <alignment horizontal="center" vertical="center"/>
    </xf>
    <xf numFmtId="188" fontId="58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right" vertical="center"/>
    </xf>
    <xf numFmtId="40" fontId="49" fillId="0" borderId="0" xfId="0" applyNumberFormat="1" applyFont="1" applyAlignment="1">
      <alignment horizontal="right" vertical="center"/>
    </xf>
    <xf numFmtId="0" fontId="50" fillId="4" borderId="0" xfId="0" applyFont="1" applyFill="1" applyAlignment="1">
      <alignment vertical="top"/>
    </xf>
    <xf numFmtId="0" fontId="50" fillId="4" borderId="0" xfId="0" applyFont="1" applyFill="1" applyAlignment="1">
      <alignment horizontal="center" vertical="top"/>
    </xf>
    <xf numFmtId="0" fontId="56" fillId="0" borderId="0" xfId="0" applyFont="1" applyAlignment="1">
      <alignment vertical="top"/>
    </xf>
    <xf numFmtId="194" fontId="49" fillId="0" borderId="0" xfId="1" applyNumberFormat="1" applyFont="1" applyAlignment="1">
      <alignment horizontal="center" vertical="top"/>
    </xf>
    <xf numFmtId="194" fontId="49" fillId="0" borderId="0" xfId="0" applyNumberFormat="1" applyFont="1" applyAlignment="1">
      <alignment horizontal="center" vertical="top"/>
    </xf>
    <xf numFmtId="0" fontId="53" fillId="4" borderId="0" xfId="0" applyFont="1" applyFill="1" applyAlignment="1">
      <alignment horizontal="left" vertical="top"/>
    </xf>
    <xf numFmtId="0" fontId="49" fillId="10" borderId="0" xfId="0" applyFont="1" applyFill="1" applyAlignment="1">
      <alignment horizontal="left" vertical="top"/>
    </xf>
    <xf numFmtId="0" fontId="49" fillId="11" borderId="0" xfId="0" applyFont="1" applyFill="1" applyAlignment="1">
      <alignment horizontal="left" vertical="top"/>
    </xf>
    <xf numFmtId="0" fontId="49" fillId="0" borderId="0" xfId="0" applyFont="1" applyAlignment="1">
      <alignment horizontal="center" vertical="top" wrapText="1"/>
    </xf>
    <xf numFmtId="0" fontId="49" fillId="12" borderId="0" xfId="0" applyFont="1" applyFill="1" applyAlignment="1">
      <alignment horizontal="left" vertical="top"/>
    </xf>
    <xf numFmtId="0" fontId="49" fillId="5" borderId="0" xfId="0" applyFont="1" applyFill="1" applyAlignment="1">
      <alignment horizontal="left" vertical="top"/>
    </xf>
    <xf numFmtId="0" fontId="49" fillId="9" borderId="0" xfId="0" applyFont="1" applyFill="1" applyAlignment="1">
      <alignment horizontal="left" vertical="top"/>
    </xf>
    <xf numFmtId="0" fontId="59" fillId="0" borderId="0" xfId="0" applyFont="1" applyAlignment="1">
      <alignment vertical="top"/>
    </xf>
    <xf numFmtId="0" fontId="60" fillId="0" borderId="0" xfId="0" applyFont="1" applyAlignment="1">
      <alignment vertical="top"/>
    </xf>
    <xf numFmtId="0" fontId="59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vertical="top"/>
    </xf>
    <xf numFmtId="0" fontId="59" fillId="0" borderId="0" xfId="0" applyFont="1" applyAlignment="1">
      <alignment horizontal="center" vertical="top"/>
    </xf>
    <xf numFmtId="0" fontId="63" fillId="0" borderId="0" xfId="0" applyFont="1"/>
    <xf numFmtId="0" fontId="64" fillId="0" borderId="0" xfId="0" applyFont="1" applyAlignment="1">
      <alignment vertical="top"/>
    </xf>
    <xf numFmtId="0" fontId="59" fillId="7" borderId="0" xfId="0" applyFont="1" applyFill="1" applyAlignment="1">
      <alignment horizontal="center" vertical="top"/>
    </xf>
    <xf numFmtId="0" fontId="59" fillId="7" borderId="0" xfId="0" applyFont="1" applyFill="1" applyAlignment="1">
      <alignment vertical="top"/>
    </xf>
    <xf numFmtId="0" fontId="62" fillId="0" borderId="0" xfId="0" applyFont="1" applyAlignment="1">
      <alignment vertical="top" wrapText="1"/>
    </xf>
    <xf numFmtId="0" fontId="59" fillId="0" borderId="0" xfId="0" applyFont="1" applyAlignment="1">
      <alignment vertical="top" wrapText="1"/>
    </xf>
    <xf numFmtId="0" fontId="59" fillId="7" borderId="0" xfId="0" applyFont="1" applyFill="1" applyAlignment="1">
      <alignment vertical="top" wrapText="1"/>
    </xf>
    <xf numFmtId="194" fontId="59" fillId="0" borderId="0" xfId="0" applyNumberFormat="1" applyFont="1" applyAlignment="1">
      <alignment vertical="top"/>
    </xf>
    <xf numFmtId="194" fontId="62" fillId="0" borderId="0" xfId="0" applyNumberFormat="1" applyFont="1" applyAlignment="1">
      <alignment vertical="top"/>
    </xf>
    <xf numFmtId="0" fontId="61" fillId="0" borderId="0" xfId="0" applyFont="1" applyAlignment="1">
      <alignment vertical="top"/>
    </xf>
    <xf numFmtId="0" fontId="65" fillId="0" borderId="0" xfId="0" applyFont="1" applyAlignment="1">
      <alignment horizontal="center" vertical="top"/>
    </xf>
    <xf numFmtId="49" fontId="65" fillId="18" borderId="0" xfId="0" applyNumberFormat="1" applyFont="1" applyFill="1" applyAlignment="1">
      <alignment horizontal="center" vertical="center"/>
    </xf>
    <xf numFmtId="40" fontId="66" fillId="0" borderId="0" xfId="0" applyNumberFormat="1" applyFont="1" applyAlignment="1">
      <alignment horizontal="center" vertical="center"/>
    </xf>
    <xf numFmtId="0" fontId="67" fillId="0" borderId="7" xfId="0" applyFont="1" applyBorder="1" applyAlignment="1">
      <alignment horizontal="center" vertical="center"/>
    </xf>
    <xf numFmtId="0" fontId="65" fillId="0" borderId="0" xfId="1" applyNumberFormat="1" applyFont="1" applyFill="1" applyBorder="1" applyAlignment="1">
      <alignment horizontal="center" vertical="top"/>
    </xf>
    <xf numFmtId="188" fontId="68" fillId="0" borderId="7" xfId="1" applyNumberFormat="1" applyFont="1" applyBorder="1" applyAlignment="1">
      <alignment vertical="top"/>
    </xf>
    <xf numFmtId="0" fontId="66" fillId="0" borderId="0" xfId="0" applyFont="1" applyAlignment="1">
      <alignment vertical="top"/>
    </xf>
    <xf numFmtId="0" fontId="65" fillId="0" borderId="9" xfId="1" applyNumberFormat="1" applyFont="1" applyFill="1" applyBorder="1" applyAlignment="1">
      <alignment horizontal="center" vertical="top"/>
    </xf>
    <xf numFmtId="0" fontId="69" fillId="0" borderId="10" xfId="0" applyFont="1" applyBorder="1" applyAlignment="1">
      <alignment vertical="top"/>
    </xf>
    <xf numFmtId="0" fontId="66" fillId="0" borderId="0" xfId="0" applyFont="1" applyAlignment="1">
      <alignment horizontal="center" vertical="top"/>
    </xf>
    <xf numFmtId="0" fontId="69" fillId="2" borderId="12" xfId="0" applyFont="1" applyFill="1" applyBorder="1" applyAlignment="1">
      <alignment horizontal="center" vertical="top"/>
    </xf>
    <xf numFmtId="0" fontId="69" fillId="2" borderId="13" xfId="0" applyFont="1" applyFill="1" applyBorder="1" applyAlignment="1">
      <alignment horizontal="center" vertical="top"/>
    </xf>
    <xf numFmtId="194" fontId="69" fillId="20" borderId="17" xfId="1" applyNumberFormat="1" applyFont="1" applyFill="1" applyBorder="1" applyAlignment="1">
      <alignment horizontal="center" vertical="center"/>
    </xf>
    <xf numFmtId="194" fontId="69" fillId="20" borderId="22" xfId="1" applyNumberFormat="1" applyFont="1" applyFill="1" applyBorder="1" applyAlignment="1">
      <alignment horizontal="center" vertical="center"/>
    </xf>
    <xf numFmtId="194" fontId="67" fillId="21" borderId="2" xfId="0" applyNumberFormat="1" applyFont="1" applyFill="1" applyBorder="1" applyAlignment="1">
      <alignment horizontal="center" vertical="top"/>
    </xf>
    <xf numFmtId="194" fontId="66" fillId="21" borderId="15" xfId="0" applyNumberFormat="1" applyFont="1" applyFill="1" applyBorder="1" applyAlignment="1">
      <alignment horizontal="center" vertical="top"/>
    </xf>
    <xf numFmtId="194" fontId="67" fillId="21" borderId="2" xfId="0" applyNumberFormat="1" applyFont="1" applyFill="1" applyBorder="1" applyAlignment="1">
      <alignment horizontal="center" vertical="center"/>
    </xf>
    <xf numFmtId="194" fontId="67" fillId="21" borderId="15" xfId="0" applyNumberFormat="1" applyFont="1" applyFill="1" applyBorder="1" applyAlignment="1">
      <alignment horizontal="center" vertical="center"/>
    </xf>
    <xf numFmtId="0" fontId="66" fillId="0" borderId="0" xfId="0" applyFont="1" applyAlignment="1">
      <alignment vertical="top" wrapText="1"/>
    </xf>
    <xf numFmtId="194" fontId="66" fillId="0" borderId="2" xfId="1" applyNumberFormat="1" applyFont="1" applyFill="1" applyBorder="1" applyAlignment="1">
      <alignment horizontal="center" vertical="top"/>
    </xf>
    <xf numFmtId="194" fontId="66" fillId="0" borderId="15" xfId="1" applyNumberFormat="1" applyFont="1" applyFill="1" applyBorder="1" applyAlignment="1">
      <alignment horizontal="center" vertical="top"/>
    </xf>
    <xf numFmtId="194" fontId="67" fillId="21" borderId="2" xfId="1" applyNumberFormat="1" applyFont="1" applyFill="1" applyBorder="1" applyAlignment="1">
      <alignment horizontal="center" vertical="top"/>
    </xf>
    <xf numFmtId="194" fontId="67" fillId="21" borderId="15" xfId="1" applyNumberFormat="1" applyFont="1" applyFill="1" applyBorder="1" applyAlignment="1">
      <alignment horizontal="center" vertical="center"/>
    </xf>
    <xf numFmtId="194" fontId="66" fillId="0" borderId="2" xfId="1" applyNumberFormat="1" applyFont="1" applyFill="1" applyBorder="1" applyAlignment="1">
      <alignment horizontal="center" vertical="center" wrapText="1"/>
    </xf>
    <xf numFmtId="194" fontId="66" fillId="0" borderId="15" xfId="1" applyNumberFormat="1" applyFont="1" applyFill="1" applyBorder="1" applyAlignment="1">
      <alignment horizontal="center" vertical="center" wrapText="1"/>
    </xf>
    <xf numFmtId="194" fontId="67" fillId="21" borderId="15" xfId="1" applyNumberFormat="1" applyFont="1" applyFill="1" applyBorder="1" applyAlignment="1">
      <alignment horizontal="center" vertical="top"/>
    </xf>
    <xf numFmtId="194" fontId="67" fillId="4" borderId="2" xfId="1" applyNumberFormat="1" applyFont="1" applyFill="1" applyBorder="1" applyAlignment="1">
      <alignment horizontal="center" vertical="center"/>
    </xf>
    <xf numFmtId="194" fontId="66" fillId="4" borderId="15" xfId="1" applyNumberFormat="1" applyFont="1" applyFill="1" applyBorder="1" applyAlignment="1">
      <alignment horizontal="center" vertical="top"/>
    </xf>
    <xf numFmtId="194" fontId="66" fillId="4" borderId="2" xfId="1" applyNumberFormat="1" applyFont="1" applyFill="1" applyBorder="1" applyAlignment="1">
      <alignment horizontal="center" vertical="top"/>
    </xf>
    <xf numFmtId="194" fontId="67" fillId="4" borderId="2" xfId="1" applyNumberFormat="1" applyFont="1" applyFill="1" applyBorder="1" applyAlignment="1">
      <alignment horizontal="center" vertical="top"/>
    </xf>
    <xf numFmtId="194" fontId="67" fillId="4" borderId="15" xfId="1" applyNumberFormat="1" applyFont="1" applyFill="1" applyBorder="1" applyAlignment="1">
      <alignment horizontal="center" vertical="top"/>
    </xf>
    <xf numFmtId="194" fontId="67" fillId="13" borderId="2" xfId="1" applyNumberFormat="1" applyFont="1" applyFill="1" applyBorder="1" applyAlignment="1">
      <alignment horizontal="center" vertical="top"/>
    </xf>
    <xf numFmtId="194" fontId="67" fillId="13" borderId="15" xfId="1" applyNumberFormat="1" applyFont="1" applyFill="1" applyBorder="1" applyAlignment="1">
      <alignment horizontal="center" vertical="top"/>
    </xf>
    <xf numFmtId="194" fontId="66" fillId="0" borderId="17" xfId="1" applyNumberFormat="1" applyFont="1" applyFill="1" applyBorder="1" applyAlignment="1">
      <alignment horizontal="center" vertical="top"/>
    </xf>
    <xf numFmtId="194" fontId="66" fillId="0" borderId="22" xfId="1" applyNumberFormat="1" applyFont="1" applyFill="1" applyBorder="1" applyAlignment="1">
      <alignment horizontal="center" vertical="top"/>
    </xf>
    <xf numFmtId="0" fontId="65" fillId="4" borderId="0" xfId="0" applyFont="1" applyFill="1" applyAlignment="1">
      <alignment vertical="top"/>
    </xf>
    <xf numFmtId="0" fontId="70" fillId="0" borderId="0" xfId="0" applyFont="1" applyAlignment="1">
      <alignment horizontal="right" vertical="top"/>
    </xf>
    <xf numFmtId="0" fontId="67" fillId="0" borderId="0" xfId="0" applyFont="1" applyAlignment="1">
      <alignment horizontal="right" vertical="top"/>
    </xf>
    <xf numFmtId="0" fontId="7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191" fontId="27" fillId="21" borderId="30" xfId="1" applyNumberFormat="1" applyFont="1" applyFill="1" applyBorder="1" applyAlignment="1">
      <alignment horizontal="center" vertical="center" wrapText="1"/>
    </xf>
    <xf numFmtId="0" fontId="28" fillId="24" borderId="18" xfId="0" applyFont="1" applyFill="1" applyBorder="1" applyAlignment="1">
      <alignment vertical="center" textRotation="90"/>
    </xf>
    <xf numFmtId="0" fontId="28" fillId="22" borderId="29" xfId="0" applyFont="1" applyFill="1" applyBorder="1" applyAlignment="1">
      <alignment vertical="center"/>
    </xf>
    <xf numFmtId="0" fontId="43" fillId="22" borderId="29" xfId="0" applyFont="1" applyFill="1" applyBorder="1" applyAlignment="1">
      <alignment horizontal="center" vertical="center" wrapText="1"/>
    </xf>
    <xf numFmtId="0" fontId="28" fillId="24" borderId="29" xfId="0" applyFont="1" applyFill="1" applyBorder="1" applyAlignment="1">
      <alignment horizontal="center" vertical="center" wrapText="1"/>
    </xf>
    <xf numFmtId="0" fontId="27" fillId="24" borderId="30" xfId="0" applyFont="1" applyFill="1" applyBorder="1" applyAlignment="1">
      <alignment horizontal="center" vertical="center" wrapText="1"/>
    </xf>
    <xf numFmtId="0" fontId="28" fillId="24" borderId="18" xfId="0" applyFont="1" applyFill="1" applyBorder="1" applyAlignment="1">
      <alignment horizontal="center" vertical="center"/>
    </xf>
    <xf numFmtId="0" fontId="28" fillId="24" borderId="18" xfId="0" applyFont="1" applyFill="1" applyBorder="1" applyAlignment="1">
      <alignment horizontal="center" vertical="center" wrapText="1"/>
    </xf>
    <xf numFmtId="191" fontId="17" fillId="2" borderId="1" xfId="1" applyNumberFormat="1" applyFont="1" applyFill="1" applyBorder="1" applyAlignment="1">
      <alignment vertical="center"/>
    </xf>
    <xf numFmtId="192" fontId="17" fillId="2" borderId="2" xfId="1" applyNumberFormat="1" applyFont="1" applyFill="1" applyBorder="1" applyAlignment="1">
      <alignment vertical="center"/>
    </xf>
    <xf numFmtId="192" fontId="17" fillId="2" borderId="20" xfId="1" applyNumberFormat="1" applyFont="1" applyFill="1" applyBorder="1" applyAlignment="1">
      <alignment vertical="center"/>
    </xf>
    <xf numFmtId="191" fontId="17" fillId="2" borderId="20" xfId="1" applyNumberFormat="1" applyFont="1" applyFill="1" applyBorder="1" applyAlignment="1">
      <alignment horizontal="center" vertical="top"/>
    </xf>
    <xf numFmtId="191" fontId="17" fillId="2" borderId="1" xfId="1" applyNumberFormat="1" applyFont="1" applyFill="1" applyBorder="1" applyAlignment="1">
      <alignment horizontal="center" vertical="top"/>
    </xf>
    <xf numFmtId="191" fontId="17" fillId="2" borderId="21" xfId="1" applyNumberFormat="1" applyFont="1" applyFill="1" applyBorder="1" applyAlignment="1">
      <alignment horizontal="center" vertical="top"/>
    </xf>
    <xf numFmtId="0" fontId="28" fillId="22" borderId="18" xfId="0" applyFont="1" applyFill="1" applyBorder="1" applyAlignment="1">
      <alignment horizontal="center" vertical="center"/>
    </xf>
    <xf numFmtId="0" fontId="43" fillId="22" borderId="18" xfId="0" applyFont="1" applyFill="1" applyBorder="1" applyAlignment="1">
      <alignment horizontal="center" vertical="center" wrapText="1"/>
    </xf>
    <xf numFmtId="0" fontId="28" fillId="22" borderId="18" xfId="0" applyFont="1" applyFill="1" applyBorder="1" applyAlignment="1">
      <alignment vertical="center"/>
    </xf>
    <xf numFmtId="0" fontId="17" fillId="2" borderId="21" xfId="1" applyNumberFormat="1" applyFont="1" applyFill="1" applyBorder="1" applyAlignment="1">
      <alignment horizontal="center" vertical="top"/>
    </xf>
    <xf numFmtId="1" fontId="14" fillId="2" borderId="1" xfId="1" applyNumberFormat="1" applyFont="1" applyFill="1" applyBorder="1" applyAlignment="1">
      <alignment horizontal="center" vertical="top"/>
    </xf>
    <xf numFmtId="0" fontId="14" fillId="2" borderId="2" xfId="1" applyNumberFormat="1" applyFont="1" applyFill="1" applyBorder="1" applyAlignment="1">
      <alignment horizontal="center" vertical="top"/>
    </xf>
    <xf numFmtId="0" fontId="14" fillId="2" borderId="20" xfId="1" applyNumberFormat="1" applyFont="1" applyFill="1" applyBorder="1" applyAlignment="1">
      <alignment horizontal="center" vertical="top"/>
    </xf>
    <xf numFmtId="0" fontId="14" fillId="2" borderId="21" xfId="1" applyNumberFormat="1" applyFont="1" applyFill="1" applyBorder="1" applyAlignment="1">
      <alignment horizontal="center" vertical="top"/>
    </xf>
    <xf numFmtId="189" fontId="17" fillId="2" borderId="20" xfId="1" applyNumberFormat="1" applyFont="1" applyFill="1" applyBorder="1" applyAlignment="1">
      <alignment horizontal="center" vertical="top"/>
    </xf>
    <xf numFmtId="43" fontId="30" fillId="15" borderId="0" xfId="4" applyNumberFormat="1" applyFont="1" applyFill="1"/>
    <xf numFmtId="0" fontId="28" fillId="22" borderId="18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/>
    </xf>
    <xf numFmtId="0" fontId="28" fillId="8" borderId="34" xfId="0" applyFont="1" applyFill="1" applyBorder="1" applyAlignment="1">
      <alignment horizontal="center" vertical="center"/>
    </xf>
    <xf numFmtId="43" fontId="72" fillId="27" borderId="2" xfId="1" applyFont="1" applyFill="1" applyBorder="1" applyAlignment="1">
      <alignment horizontal="center"/>
    </xf>
    <xf numFmtId="43" fontId="28" fillId="11" borderId="2" xfId="1" applyFont="1" applyFill="1" applyBorder="1" applyAlignment="1">
      <alignment horizontal="center"/>
    </xf>
    <xf numFmtId="43" fontId="28" fillId="11" borderId="2" xfId="1" applyFont="1" applyFill="1" applyBorder="1" applyAlignment="1">
      <alignment horizontal="center" vertical="center"/>
    </xf>
    <xf numFmtId="43" fontId="72" fillId="27" borderId="2" xfId="1" applyFont="1" applyFill="1" applyBorder="1" applyAlignment="1">
      <alignment horizontal="center" vertical="center"/>
    </xf>
    <xf numFmtId="191" fontId="17" fillId="2" borderId="1" xfId="1" applyNumberFormat="1" applyFont="1" applyFill="1" applyBorder="1" applyAlignment="1">
      <alignment horizontal="center" vertical="center"/>
    </xf>
    <xf numFmtId="191" fontId="14" fillId="0" borderId="0" xfId="0" applyNumberFormat="1" applyFont="1" applyAlignment="1">
      <alignment horizontal="center" vertical="top"/>
    </xf>
    <xf numFmtId="0" fontId="16" fillId="21" borderId="2" xfId="1" applyNumberFormat="1" applyFont="1" applyFill="1" applyBorder="1" applyAlignment="1">
      <alignment horizontal="center"/>
    </xf>
    <xf numFmtId="0" fontId="14" fillId="2" borderId="27" xfId="1" applyNumberFormat="1" applyFont="1" applyFill="1" applyBorder="1" applyAlignment="1">
      <alignment horizontal="center" vertical="top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top"/>
    </xf>
    <xf numFmtId="189" fontId="14" fillId="0" borderId="2" xfId="0" applyNumberFormat="1" applyFont="1" applyBorder="1"/>
    <xf numFmtId="188" fontId="14" fillId="0" borderId="2" xfId="0" applyNumberFormat="1" applyFont="1" applyBorder="1" applyAlignment="1">
      <alignment vertical="center"/>
    </xf>
    <xf numFmtId="0" fontId="26" fillId="0" borderId="2" xfId="0" applyFont="1" applyBorder="1" applyAlignment="1" applyProtection="1">
      <alignment horizontal="center"/>
      <protection hidden="1"/>
    </xf>
    <xf numFmtId="0" fontId="14" fillId="0" borderId="2" xfId="1" applyNumberFormat="1" applyFont="1" applyFill="1" applyBorder="1" applyAlignment="1">
      <alignment horizontal="center" vertical="top"/>
    </xf>
    <xf numFmtId="0" fontId="14" fillId="21" borderId="2" xfId="1" applyNumberFormat="1" applyFont="1" applyFill="1" applyBorder="1" applyAlignment="1">
      <alignment horizontal="center" vertical="top"/>
    </xf>
    <xf numFmtId="1" fontId="14" fillId="0" borderId="2" xfId="1" applyNumberFormat="1" applyFont="1" applyFill="1" applyBorder="1" applyAlignment="1">
      <alignment horizontal="center" vertical="top"/>
    </xf>
    <xf numFmtId="194" fontId="14" fillId="21" borderId="2" xfId="1" applyNumberFormat="1" applyFont="1" applyFill="1" applyBorder="1" applyAlignment="1">
      <alignment horizontal="center" vertical="top"/>
    </xf>
    <xf numFmtId="0" fontId="14" fillId="8" borderId="2" xfId="1" applyNumberFormat="1" applyFont="1" applyFill="1" applyBorder="1" applyAlignment="1">
      <alignment horizontal="center" vertical="top"/>
    </xf>
    <xf numFmtId="38" fontId="14" fillId="0" borderId="2" xfId="1" applyNumberFormat="1" applyFont="1" applyFill="1" applyBorder="1" applyAlignment="1">
      <alignment horizontal="center" vertical="top"/>
    </xf>
    <xf numFmtId="189" fontId="17" fillId="21" borderId="2" xfId="1" applyNumberFormat="1" applyFont="1" applyFill="1" applyBorder="1" applyAlignment="1">
      <alignment horizontal="center" vertical="top"/>
    </xf>
    <xf numFmtId="195" fontId="17" fillId="21" borderId="2" xfId="1" applyNumberFormat="1" applyFont="1" applyFill="1" applyBorder="1" applyAlignment="1">
      <alignment horizontal="center" vertical="top"/>
    </xf>
    <xf numFmtId="188" fontId="14" fillId="0" borderId="2" xfId="1" applyNumberFormat="1" applyFont="1" applyFill="1" applyBorder="1" applyAlignment="1">
      <alignment horizontal="center" vertical="top"/>
    </xf>
    <xf numFmtId="189" fontId="14" fillId="0" borderId="2" xfId="1" applyNumberFormat="1" applyFont="1" applyBorder="1" applyAlignment="1">
      <alignment horizontal="center" vertical="top"/>
    </xf>
    <xf numFmtId="189" fontId="17" fillId="13" borderId="2" xfId="1" applyNumberFormat="1" applyFont="1" applyFill="1" applyBorder="1" applyAlignment="1">
      <alignment horizontal="center" vertical="top"/>
    </xf>
    <xf numFmtId="189" fontId="14" fillId="2" borderId="34" xfId="1" applyNumberFormat="1" applyFont="1" applyFill="1" applyBorder="1" applyAlignment="1">
      <alignment horizontal="center" vertical="top"/>
    </xf>
    <xf numFmtId="191" fontId="17" fillId="2" borderId="34" xfId="1" applyNumberFormat="1" applyFont="1" applyFill="1" applyBorder="1" applyAlignment="1">
      <alignment horizontal="center" vertical="top"/>
    </xf>
    <xf numFmtId="193" fontId="17" fillId="2" borderId="34" xfId="1" applyNumberFormat="1" applyFont="1" applyFill="1" applyBorder="1" applyAlignment="1">
      <alignment horizontal="center" vertical="top"/>
    </xf>
    <xf numFmtId="189" fontId="14" fillId="13" borderId="2" xfId="1" applyNumberFormat="1" applyFont="1" applyFill="1" applyBorder="1" applyAlignment="1">
      <alignment horizontal="center" vertical="top"/>
    </xf>
    <xf numFmtId="193" fontId="17" fillId="13" borderId="2" xfId="1" applyNumberFormat="1" applyFont="1" applyFill="1" applyBorder="1" applyAlignment="1">
      <alignment horizontal="center" vertical="top"/>
    </xf>
    <xf numFmtId="193" fontId="17" fillId="8" borderId="2" xfId="1" applyNumberFormat="1" applyFont="1" applyFill="1" applyBorder="1" applyAlignment="1">
      <alignment horizontal="center" vertical="top"/>
    </xf>
    <xf numFmtId="0" fontId="17" fillId="13" borderId="2" xfId="0" applyFont="1" applyFill="1" applyBorder="1" applyAlignment="1">
      <alignment vertical="top"/>
    </xf>
    <xf numFmtId="0" fontId="17" fillId="13" borderId="1" xfId="0" applyFont="1" applyFill="1" applyBorder="1" applyAlignment="1">
      <alignment vertical="top"/>
    </xf>
    <xf numFmtId="0" fontId="17" fillId="13" borderId="20" xfId="0" applyFont="1" applyFill="1" applyBorder="1" applyAlignment="1">
      <alignment vertical="top"/>
    </xf>
    <xf numFmtId="0" fontId="17" fillId="13" borderId="21" xfId="0" applyFont="1" applyFill="1" applyBorder="1" applyAlignment="1">
      <alignment vertical="top"/>
    </xf>
    <xf numFmtId="0" fontId="71" fillId="8" borderId="26" xfId="0" applyFont="1" applyFill="1" applyBorder="1" applyAlignment="1">
      <alignment vertical="center"/>
    </xf>
    <xf numFmtId="0" fontId="71" fillId="8" borderId="29" xfId="0" applyFont="1" applyFill="1" applyBorder="1" applyAlignment="1">
      <alignment vertical="center"/>
    </xf>
    <xf numFmtId="0" fontId="71" fillId="8" borderId="30" xfId="0" applyFont="1" applyFill="1" applyBorder="1" applyAlignment="1">
      <alignment vertical="center"/>
    </xf>
    <xf numFmtId="0" fontId="71" fillId="8" borderId="31" xfId="0" applyFont="1" applyFill="1" applyBorder="1" applyAlignment="1">
      <alignment vertical="center"/>
    </xf>
    <xf numFmtId="0" fontId="71" fillId="8" borderId="0" xfId="0" applyFont="1" applyFill="1" applyAlignment="1">
      <alignment vertical="center"/>
    </xf>
    <xf numFmtId="0" fontId="71" fillId="8" borderId="32" xfId="0" applyFont="1" applyFill="1" applyBorder="1" applyAlignment="1">
      <alignment vertical="center"/>
    </xf>
    <xf numFmtId="0" fontId="71" fillId="8" borderId="33" xfId="0" applyFont="1" applyFill="1" applyBorder="1" applyAlignment="1">
      <alignment vertical="center"/>
    </xf>
    <xf numFmtId="0" fontId="71" fillId="8" borderId="34" xfId="0" applyFont="1" applyFill="1" applyBorder="1" applyAlignment="1">
      <alignment vertical="center"/>
    </xf>
    <xf numFmtId="0" fontId="71" fillId="8" borderId="28" xfId="0" applyFont="1" applyFill="1" applyBorder="1" applyAlignment="1">
      <alignment vertical="center"/>
    </xf>
    <xf numFmtId="197" fontId="14" fillId="0" borderId="0" xfId="1" applyNumberFormat="1" applyFont="1" applyAlignment="1">
      <alignment vertical="top"/>
    </xf>
    <xf numFmtId="43" fontId="14" fillId="0" borderId="0" xfId="1" applyFont="1" applyAlignment="1">
      <alignment vertical="top"/>
    </xf>
    <xf numFmtId="0" fontId="74" fillId="4" borderId="2" xfId="0" applyFont="1" applyFill="1" applyBorder="1" applyAlignment="1">
      <alignment horizontal="center" vertical="center" wrapText="1"/>
    </xf>
    <xf numFmtId="0" fontId="74" fillId="4" borderId="2" xfId="0" applyFont="1" applyFill="1" applyBorder="1" applyAlignment="1">
      <alignment horizontal="center" vertical="center"/>
    </xf>
    <xf numFmtId="0" fontId="74" fillId="23" borderId="2" xfId="0" applyFont="1" applyFill="1" applyBorder="1" applyAlignment="1">
      <alignment horizontal="center" vertical="center" wrapText="1"/>
    </xf>
    <xf numFmtId="0" fontId="74" fillId="23" borderId="2" xfId="0" applyFont="1" applyFill="1" applyBorder="1" applyAlignment="1">
      <alignment horizontal="center" vertical="center"/>
    </xf>
    <xf numFmtId="0" fontId="74" fillId="11" borderId="14" xfId="0" applyFont="1" applyFill="1" applyBorder="1" applyAlignment="1">
      <alignment horizontal="center" vertical="center"/>
    </xf>
    <xf numFmtId="0" fontId="74" fillId="11" borderId="2" xfId="0" applyFont="1" applyFill="1" applyBorder="1" applyAlignment="1">
      <alignment vertical="center"/>
    </xf>
    <xf numFmtId="0" fontId="74" fillId="11" borderId="2" xfId="0" applyFont="1" applyFill="1" applyBorder="1" applyAlignment="1">
      <alignment horizontal="center" vertical="center"/>
    </xf>
    <xf numFmtId="2" fontId="74" fillId="11" borderId="2" xfId="0" applyNumberFormat="1" applyFont="1" applyFill="1" applyBorder="1" applyAlignment="1">
      <alignment horizontal="center" vertical="center"/>
    </xf>
    <xf numFmtId="2" fontId="74" fillId="4" borderId="49" xfId="0" applyNumberFormat="1" applyFont="1" applyFill="1" applyBorder="1" applyAlignment="1">
      <alignment horizontal="center" vertical="center"/>
    </xf>
    <xf numFmtId="0" fontId="74" fillId="23" borderId="49" xfId="0" applyFont="1" applyFill="1" applyBorder="1" applyAlignment="1">
      <alignment horizontal="center" vertical="center"/>
    </xf>
    <xf numFmtId="2" fontId="74" fillId="23" borderId="49" xfId="0" applyNumberFormat="1" applyFont="1" applyFill="1" applyBorder="1" applyAlignment="1">
      <alignment horizontal="center" vertical="center"/>
    </xf>
    <xf numFmtId="0" fontId="46" fillId="0" borderId="0" xfId="0" applyFont="1"/>
    <xf numFmtId="0" fontId="77" fillId="6" borderId="0" xfId="0" applyFont="1" applyFill="1"/>
    <xf numFmtId="0" fontId="75" fillId="11" borderId="15" xfId="0" applyFont="1" applyFill="1" applyBorder="1" applyAlignment="1">
      <alignment vertical="center"/>
    </xf>
    <xf numFmtId="0" fontId="74" fillId="4" borderId="49" xfId="0" applyFont="1" applyFill="1" applyBorder="1" applyAlignment="1">
      <alignment horizontal="center" vertical="center"/>
    </xf>
    <xf numFmtId="0" fontId="74" fillId="0" borderId="50" xfId="0" applyFont="1" applyBorder="1" applyAlignment="1">
      <alignment horizontal="center" vertical="center"/>
    </xf>
    <xf numFmtId="0" fontId="74" fillId="0" borderId="14" xfId="0" applyFont="1" applyBorder="1" applyAlignment="1">
      <alignment horizontal="center" vertical="center"/>
    </xf>
    <xf numFmtId="0" fontId="74" fillId="0" borderId="2" xfId="0" applyFont="1" applyBorder="1" applyAlignment="1">
      <alignment vertical="center"/>
    </xf>
    <xf numFmtId="0" fontId="74" fillId="0" borderId="2" xfId="0" applyFont="1" applyBorder="1" applyAlignment="1">
      <alignment horizontal="center" vertical="center"/>
    </xf>
    <xf numFmtId="2" fontId="74" fillId="0" borderId="2" xfId="0" applyNumberFormat="1" applyFont="1" applyBorder="1" applyAlignment="1">
      <alignment horizontal="center" vertical="center"/>
    </xf>
    <xf numFmtId="0" fontId="75" fillId="0" borderId="15" xfId="0" applyFont="1" applyBorder="1" applyAlignment="1">
      <alignment vertical="center" wrapText="1"/>
    </xf>
    <xf numFmtId="0" fontId="77" fillId="6" borderId="0" xfId="0" applyFont="1" applyFill="1" applyAlignment="1">
      <alignment horizontal="left"/>
    </xf>
    <xf numFmtId="0" fontId="76" fillId="26" borderId="0" xfId="0" applyFont="1" applyFill="1" applyAlignment="1">
      <alignment horizontal="center" vertical="center"/>
    </xf>
    <xf numFmtId="0" fontId="76" fillId="26" borderId="9" xfId="0" applyFont="1" applyFill="1" applyBorder="1" applyAlignment="1">
      <alignment horizontal="center" vertical="center"/>
    </xf>
    <xf numFmtId="0" fontId="74" fillId="4" borderId="11" xfId="0" applyFont="1" applyFill="1" applyBorder="1" applyAlignment="1">
      <alignment horizontal="center" vertical="center"/>
    </xf>
    <xf numFmtId="0" fontId="74" fillId="4" borderId="14" xfId="0" applyFont="1" applyFill="1" applyBorder="1" applyAlignment="1">
      <alignment horizontal="center" vertical="center"/>
    </xf>
    <xf numFmtId="0" fontId="74" fillId="4" borderId="41" xfId="0" applyFont="1" applyFill="1" applyBorder="1" applyAlignment="1">
      <alignment horizontal="center" vertical="center"/>
    </xf>
    <xf numFmtId="0" fontId="74" fillId="4" borderId="27" xfId="0" applyFont="1" applyFill="1" applyBorder="1" applyAlignment="1">
      <alignment horizontal="center" vertical="center"/>
    </xf>
    <xf numFmtId="0" fontId="74" fillId="4" borderId="42" xfId="0" applyFont="1" applyFill="1" applyBorder="1" applyAlignment="1">
      <alignment horizontal="center"/>
    </xf>
    <xf numFmtId="0" fontId="74" fillId="4" borderId="43" xfId="0" applyFont="1" applyFill="1" applyBorder="1" applyAlignment="1">
      <alignment horizontal="center"/>
    </xf>
    <xf numFmtId="0" fontId="74" fillId="4" borderId="44" xfId="0" applyFont="1" applyFill="1" applyBorder="1" applyAlignment="1">
      <alignment horizontal="center"/>
    </xf>
    <xf numFmtId="0" fontId="75" fillId="28" borderId="45" xfId="0" applyFont="1" applyFill="1" applyBorder="1" applyAlignment="1">
      <alignment horizontal="center" vertical="center"/>
    </xf>
    <xf numFmtId="0" fontId="75" fillId="28" borderId="46" xfId="0" applyFont="1" applyFill="1" applyBorder="1" applyAlignment="1">
      <alignment horizontal="center" vertical="center"/>
    </xf>
    <xf numFmtId="0" fontId="74" fillId="4" borderId="47" xfId="0" applyFont="1" applyFill="1" applyBorder="1" applyAlignment="1">
      <alignment horizontal="center" vertical="center"/>
    </xf>
    <xf numFmtId="0" fontId="74" fillId="4" borderId="48" xfId="0" applyFont="1" applyFill="1" applyBorder="1" applyAlignment="1">
      <alignment horizontal="center" vertical="center"/>
    </xf>
    <xf numFmtId="0" fontId="73" fillId="26" borderId="0" xfId="0" applyFont="1" applyFill="1" applyAlignment="1">
      <alignment horizontal="center" vertical="center"/>
    </xf>
    <xf numFmtId="0" fontId="14" fillId="0" borderId="19" xfId="0" applyFont="1" applyBorder="1" applyAlignment="1">
      <alignment horizontal="left" vertical="top" wrapText="1"/>
    </xf>
    <xf numFmtId="0" fontId="14" fillId="0" borderId="20" xfId="0" applyFont="1" applyBorder="1" applyAlignment="1">
      <alignment horizontal="left" vertical="top" wrapText="1"/>
    </xf>
    <xf numFmtId="0" fontId="14" fillId="0" borderId="21" xfId="0" applyFont="1" applyBorder="1" applyAlignment="1">
      <alignment horizontal="left" vertical="top" wrapText="1"/>
    </xf>
    <xf numFmtId="0" fontId="14" fillId="0" borderId="23" xfId="0" applyFont="1" applyBorder="1" applyAlignment="1">
      <alignment horizontal="left" vertical="top" wrapText="1"/>
    </xf>
    <xf numFmtId="0" fontId="14" fillId="0" borderId="24" xfId="0" applyFont="1" applyBorder="1" applyAlignment="1">
      <alignment horizontal="left" vertical="top" wrapText="1"/>
    </xf>
    <xf numFmtId="0" fontId="14" fillId="0" borderId="25" xfId="0" applyFont="1" applyBorder="1" applyAlignment="1">
      <alignment horizontal="left" vertical="top" wrapText="1"/>
    </xf>
    <xf numFmtId="0" fontId="20" fillId="20" borderId="16" xfId="0" applyFont="1" applyFill="1" applyBorder="1" applyAlignment="1">
      <alignment horizontal="center" vertical="center"/>
    </xf>
    <xf numFmtId="0" fontId="20" fillId="20" borderId="17" xfId="0" applyFont="1" applyFill="1" applyBorder="1" applyAlignment="1">
      <alignment horizontal="center" vertical="center"/>
    </xf>
    <xf numFmtId="0" fontId="17" fillId="21" borderId="19" xfId="0" applyFont="1" applyFill="1" applyBorder="1" applyAlignment="1">
      <alignment horizontal="left" vertical="top"/>
    </xf>
    <xf numFmtId="0" fontId="17" fillId="21" borderId="20" xfId="0" applyFont="1" applyFill="1" applyBorder="1" applyAlignment="1">
      <alignment horizontal="left" vertical="top"/>
    </xf>
    <xf numFmtId="0" fontId="17" fillId="21" borderId="21" xfId="0" applyFont="1" applyFill="1" applyBorder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21" xfId="0" applyFont="1" applyBorder="1" applyAlignment="1">
      <alignment horizontal="left" vertical="top"/>
    </xf>
    <xf numFmtId="0" fontId="14" fillId="0" borderId="19" xfId="0" applyFont="1" applyBorder="1" applyAlignment="1">
      <alignment vertical="top" wrapText="1"/>
    </xf>
    <xf numFmtId="0" fontId="14" fillId="0" borderId="20" xfId="0" applyFont="1" applyBorder="1" applyAlignment="1">
      <alignment vertical="top" wrapText="1"/>
    </xf>
    <xf numFmtId="0" fontId="14" fillId="0" borderId="21" xfId="0" applyFont="1" applyBorder="1" applyAlignment="1">
      <alignment vertical="top" wrapText="1"/>
    </xf>
    <xf numFmtId="0" fontId="14" fillId="0" borderId="14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/>
    </xf>
    <xf numFmtId="0" fontId="17" fillId="13" borderId="19" xfId="0" applyFont="1" applyFill="1" applyBorder="1" applyAlignment="1">
      <alignment horizontal="left" vertical="top" wrapText="1"/>
    </xf>
    <xf numFmtId="0" fontId="17" fillId="13" borderId="20" xfId="0" applyFont="1" applyFill="1" applyBorder="1" applyAlignment="1">
      <alignment horizontal="left" vertical="top" wrapText="1"/>
    </xf>
    <xf numFmtId="0" fontId="17" fillId="13" borderId="21" xfId="0" applyFont="1" applyFill="1" applyBorder="1" applyAlignment="1">
      <alignment horizontal="left" vertical="top" wrapText="1"/>
    </xf>
    <xf numFmtId="0" fontId="14" fillId="4" borderId="19" xfId="0" applyFont="1" applyFill="1" applyBorder="1" applyAlignment="1">
      <alignment horizontal="left" vertical="top"/>
    </xf>
    <xf numFmtId="0" fontId="14" fillId="4" borderId="20" xfId="0" applyFont="1" applyFill="1" applyBorder="1" applyAlignment="1">
      <alignment horizontal="left" vertical="top"/>
    </xf>
    <xf numFmtId="0" fontId="14" fillId="4" borderId="21" xfId="0" applyFont="1" applyFill="1" applyBorder="1" applyAlignment="1">
      <alignment horizontal="left" vertical="top"/>
    </xf>
    <xf numFmtId="0" fontId="19" fillId="0" borderId="0" xfId="0" applyFont="1" applyAlignment="1">
      <alignment horizontal="left" vertical="center"/>
    </xf>
    <xf numFmtId="0" fontId="39" fillId="2" borderId="11" xfId="0" applyFont="1" applyFill="1" applyBorder="1" applyAlignment="1">
      <alignment horizontal="center" vertical="top"/>
    </xf>
    <xf numFmtId="0" fontId="39" fillId="2" borderId="12" xfId="0" applyFont="1" applyFill="1" applyBorder="1" applyAlignment="1">
      <alignment horizontal="center" vertical="top"/>
    </xf>
    <xf numFmtId="0" fontId="17" fillId="21" borderId="14" xfId="0" applyFont="1" applyFill="1" applyBorder="1" applyAlignment="1">
      <alignment horizontal="left" vertical="top"/>
    </xf>
    <xf numFmtId="0" fontId="17" fillId="21" borderId="2" xfId="0" applyFont="1" applyFill="1" applyBorder="1" applyAlignment="1">
      <alignment horizontal="left" vertical="top"/>
    </xf>
    <xf numFmtId="0" fontId="17" fillId="21" borderId="19" xfId="0" applyFont="1" applyFill="1" applyBorder="1" applyAlignment="1">
      <alignment vertical="top" wrapText="1"/>
    </xf>
    <xf numFmtId="0" fontId="17" fillId="21" borderId="20" xfId="0" applyFont="1" applyFill="1" applyBorder="1" applyAlignment="1">
      <alignment vertical="top" wrapText="1"/>
    </xf>
    <xf numFmtId="0" fontId="17" fillId="21" borderId="21" xfId="0" applyFont="1" applyFill="1" applyBorder="1" applyAlignment="1">
      <alignment vertical="top" wrapText="1"/>
    </xf>
    <xf numFmtId="0" fontId="17" fillId="4" borderId="14" xfId="0" applyFont="1" applyFill="1" applyBorder="1" applyAlignment="1">
      <alignment horizontal="left" vertical="top"/>
    </xf>
    <xf numFmtId="0" fontId="17" fillId="4" borderId="2" xfId="0" applyFont="1" applyFill="1" applyBorder="1" applyAlignment="1">
      <alignment horizontal="left" vertical="top"/>
    </xf>
    <xf numFmtId="0" fontId="17" fillId="13" borderId="14" xfId="0" applyFont="1" applyFill="1" applyBorder="1" applyAlignment="1">
      <alignment horizontal="left" vertical="top" wrapText="1"/>
    </xf>
    <xf numFmtId="0" fontId="17" fillId="13" borderId="2" xfId="0" applyFont="1" applyFill="1" applyBorder="1" applyAlignment="1">
      <alignment horizontal="left" vertical="top" wrapText="1"/>
    </xf>
    <xf numFmtId="0" fontId="14" fillId="0" borderId="14" xfId="0" applyFont="1" applyBorder="1" applyAlignment="1">
      <alignment vertical="top"/>
    </xf>
    <xf numFmtId="0" fontId="14" fillId="0" borderId="2" xfId="0" applyFont="1" applyBorder="1" applyAlignment="1">
      <alignment vertical="top"/>
    </xf>
    <xf numFmtId="40" fontId="67" fillId="0" borderId="0" xfId="1" applyNumberFormat="1" applyFont="1" applyBorder="1" applyAlignment="1">
      <alignment horizontal="right" vertical="center"/>
    </xf>
    <xf numFmtId="40" fontId="67" fillId="0" borderId="7" xfId="1" applyNumberFormat="1" applyFont="1" applyBorder="1" applyAlignment="1">
      <alignment horizontal="right" vertical="center"/>
    </xf>
    <xf numFmtId="0" fontId="16" fillId="0" borderId="0" xfId="0" applyFont="1" applyAlignment="1">
      <alignment horizontal="left" vertical="center" wrapText="1"/>
    </xf>
    <xf numFmtId="0" fontId="16" fillId="0" borderId="9" xfId="0" applyFont="1" applyBorder="1" applyAlignment="1">
      <alignment horizontal="left" vertical="center"/>
    </xf>
    <xf numFmtId="40" fontId="67" fillId="0" borderId="9" xfId="1" applyNumberFormat="1" applyFont="1" applyBorder="1" applyAlignment="1">
      <alignment horizontal="right" vertical="center"/>
    </xf>
    <xf numFmtId="40" fontId="67" fillId="0" borderId="10" xfId="1" applyNumberFormat="1" applyFont="1" applyBorder="1" applyAlignment="1">
      <alignment horizontal="right" vertical="center"/>
    </xf>
    <xf numFmtId="191" fontId="28" fillId="13" borderId="2" xfId="1" applyNumberFormat="1" applyFont="1" applyFill="1" applyBorder="1" applyAlignment="1">
      <alignment horizontal="center" vertical="center" wrapText="1"/>
    </xf>
    <xf numFmtId="195" fontId="28" fillId="21" borderId="39" xfId="1" applyNumberFormat="1" applyFont="1" applyFill="1" applyBorder="1" applyAlignment="1">
      <alignment horizontal="left" vertical="top" wrapText="1"/>
    </xf>
    <xf numFmtId="195" fontId="28" fillId="21" borderId="40" xfId="1" applyNumberFormat="1" applyFont="1" applyFill="1" applyBorder="1" applyAlignment="1">
      <alignment horizontal="left" vertical="top" wrapText="1"/>
    </xf>
    <xf numFmtId="0" fontId="17" fillId="21" borderId="18" xfId="0" applyFont="1" applyFill="1" applyBorder="1" applyAlignment="1">
      <alignment horizontal="left" vertical="top" wrapText="1"/>
    </xf>
    <xf numFmtId="0" fontId="17" fillId="21" borderId="35" xfId="0" applyFont="1" applyFill="1" applyBorder="1" applyAlignment="1">
      <alignment horizontal="left" vertical="top" wrapText="1"/>
    </xf>
    <xf numFmtId="191" fontId="40" fillId="21" borderId="26" xfId="1" applyNumberFormat="1" applyFont="1" applyFill="1" applyBorder="1" applyAlignment="1">
      <alignment horizontal="left" vertical="top" wrapText="1"/>
    </xf>
    <xf numFmtId="191" fontId="40" fillId="21" borderId="29" xfId="1" applyNumberFormat="1" applyFont="1" applyFill="1" applyBorder="1" applyAlignment="1">
      <alignment horizontal="left" vertical="top" wrapText="1"/>
    </xf>
    <xf numFmtId="191" fontId="40" fillId="21" borderId="30" xfId="1" applyNumberFormat="1" applyFont="1" applyFill="1" applyBorder="1" applyAlignment="1">
      <alignment horizontal="left" vertical="top" wrapText="1"/>
    </xf>
    <xf numFmtId="191" fontId="40" fillId="21" borderId="31" xfId="1" applyNumberFormat="1" applyFont="1" applyFill="1" applyBorder="1" applyAlignment="1">
      <alignment horizontal="left" vertical="top" wrapText="1"/>
    </xf>
    <xf numFmtId="191" fontId="40" fillId="21" borderId="0" xfId="1" applyNumberFormat="1" applyFont="1" applyFill="1" applyBorder="1" applyAlignment="1">
      <alignment horizontal="left" vertical="top" wrapText="1"/>
    </xf>
    <xf numFmtId="191" fontId="40" fillId="21" borderId="32" xfId="1" applyNumberFormat="1" applyFont="1" applyFill="1" applyBorder="1" applyAlignment="1">
      <alignment horizontal="left" vertical="top" wrapText="1"/>
    </xf>
    <xf numFmtId="0" fontId="17" fillId="6" borderId="2" xfId="0" applyFont="1" applyFill="1" applyBorder="1" applyAlignment="1">
      <alignment horizontal="center" vertical="center" wrapText="1"/>
    </xf>
    <xf numFmtId="191" fontId="28" fillId="21" borderId="26" xfId="1" applyNumberFormat="1" applyFont="1" applyFill="1" applyBorder="1" applyAlignment="1">
      <alignment horizontal="left" vertical="top" wrapText="1"/>
    </xf>
    <xf numFmtId="191" fontId="28" fillId="21" borderId="29" xfId="1" applyNumberFormat="1" applyFont="1" applyFill="1" applyBorder="1" applyAlignment="1">
      <alignment horizontal="left" vertical="top" wrapText="1"/>
    </xf>
    <xf numFmtId="0" fontId="17" fillId="21" borderId="26" xfId="0" applyFont="1" applyFill="1" applyBorder="1" applyAlignment="1">
      <alignment horizontal="left" vertical="top" wrapText="1"/>
    </xf>
    <xf numFmtId="0" fontId="17" fillId="21" borderId="29" xfId="0" applyFont="1" applyFill="1" applyBorder="1" applyAlignment="1">
      <alignment horizontal="left" vertical="top" wrapText="1"/>
    </xf>
    <xf numFmtId="0" fontId="17" fillId="21" borderId="30" xfId="0" applyFont="1" applyFill="1" applyBorder="1" applyAlignment="1">
      <alignment horizontal="left" vertical="top" wrapText="1"/>
    </xf>
    <xf numFmtId="191" fontId="28" fillId="21" borderId="30" xfId="1" applyNumberFormat="1" applyFont="1" applyFill="1" applyBorder="1" applyAlignment="1">
      <alignment horizontal="center" vertical="center" wrapText="1"/>
    </xf>
    <xf numFmtId="191" fontId="28" fillId="21" borderId="32" xfId="1" applyNumberFormat="1" applyFont="1" applyFill="1" applyBorder="1" applyAlignment="1">
      <alignment horizontal="center" vertical="center" wrapText="1"/>
    </xf>
    <xf numFmtId="191" fontId="19" fillId="21" borderId="26" xfId="1" applyNumberFormat="1" applyFont="1" applyFill="1" applyBorder="1" applyAlignment="1">
      <alignment horizontal="left" vertical="center"/>
    </xf>
    <xf numFmtId="191" fontId="19" fillId="21" borderId="29" xfId="1" applyNumberFormat="1" applyFont="1" applyFill="1" applyBorder="1" applyAlignment="1">
      <alignment horizontal="left" vertical="center"/>
    </xf>
    <xf numFmtId="191" fontId="19" fillId="21" borderId="30" xfId="1" applyNumberFormat="1" applyFont="1" applyFill="1" applyBorder="1" applyAlignment="1">
      <alignment horizontal="left" vertical="center"/>
    </xf>
    <xf numFmtId="191" fontId="19" fillId="21" borderId="33" xfId="1" applyNumberFormat="1" applyFont="1" applyFill="1" applyBorder="1" applyAlignment="1">
      <alignment horizontal="left" vertical="center"/>
    </xf>
    <xf numFmtId="191" fontId="19" fillId="21" borderId="34" xfId="1" applyNumberFormat="1" applyFont="1" applyFill="1" applyBorder="1" applyAlignment="1">
      <alignment horizontal="left" vertical="center"/>
    </xf>
    <xf numFmtId="191" fontId="19" fillId="21" borderId="28" xfId="1" applyNumberFormat="1" applyFont="1" applyFill="1" applyBorder="1" applyAlignment="1">
      <alignment horizontal="left" vertical="center"/>
    </xf>
    <xf numFmtId="43" fontId="28" fillId="8" borderId="2" xfId="1" applyFont="1" applyFill="1" applyBorder="1" applyAlignment="1">
      <alignment horizontal="center" vertical="center" wrapText="1"/>
    </xf>
    <xf numFmtId="43" fontId="41" fillId="13" borderId="2" xfId="1" applyFont="1" applyFill="1" applyBorder="1" applyAlignment="1">
      <alignment horizontal="left" vertical="center" wrapText="1"/>
    </xf>
    <xf numFmtId="0" fontId="20" fillId="13" borderId="2" xfId="0" applyFont="1" applyFill="1" applyBorder="1" applyAlignment="1">
      <alignment horizontal="left" vertical="center" wrapText="1"/>
    </xf>
    <xf numFmtId="17" fontId="30" fillId="0" borderId="0" xfId="4" applyNumberFormat="1" applyFont="1" applyAlignment="1">
      <alignment horizontal="center" vertical="center"/>
    </xf>
  </cellXfs>
  <cellStyles count="18">
    <cellStyle name="Comma 2" xfId="5" xr:uid="{00000000-0005-0000-0000-000000000000}"/>
    <cellStyle name="Comma 3" xfId="8" xr:uid="{00000000-0005-0000-0000-000001000000}"/>
    <cellStyle name="Hyperlink 2" xfId="16" xr:uid="{A4B1D660-28D6-449B-B735-0F7224BDCB25}"/>
    <cellStyle name="Normal 2" xfId="2" xr:uid="{00000000-0005-0000-0000-000002000000}"/>
    <cellStyle name="Normal 2 2" xfId="4" xr:uid="{00000000-0005-0000-0000-000003000000}"/>
    <cellStyle name="Normal 2 3" xfId="7" xr:uid="{00000000-0005-0000-0000-000004000000}"/>
    <cellStyle name="Normal 3" xfId="3" xr:uid="{00000000-0005-0000-0000-000005000000}"/>
    <cellStyle name="Normal 4" xfId="6" xr:uid="{00000000-0005-0000-0000-000006000000}"/>
    <cellStyle name="จุลภาค" xfId="1" builtinId="3"/>
    <cellStyle name="จุลภาค 2" xfId="10" xr:uid="{00000000-0005-0000-0000-000009000000}"/>
    <cellStyle name="จุลภาค 2 2" xfId="11" xr:uid="{00000000-0005-0000-0000-00000A000000}"/>
    <cellStyle name="ปกติ" xfId="0" builtinId="0"/>
    <cellStyle name="ปกติ 2" xfId="9" xr:uid="{00000000-0005-0000-0000-00000C000000}"/>
    <cellStyle name="ปกติ 3" xfId="13" xr:uid="{00000000-0005-0000-0000-00000D000000}"/>
    <cellStyle name="ปกติ 4" xfId="14" xr:uid="{CF3EDB4C-B000-465D-A213-29461DCE9DAB}"/>
    <cellStyle name="ปกติ 5" xfId="15" xr:uid="{4CC36773-1560-4EE2-BE26-F8168123F4F4}"/>
    <cellStyle name="ปกติ 6" xfId="17" xr:uid="{0601C572-68C9-4E23-A38A-FCAB6FB1017C}"/>
    <cellStyle name="เปอร์เซ็นต์" xfId="12" builtinId="5"/>
  </cellStyles>
  <dxfs count="175"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vertical="center"/>
    </dxf>
    <dxf>
      <alignment horizont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66FFFF"/>
      <color rgb="FFFFFFCC"/>
      <color rgb="FF00FF00"/>
      <color rgb="FF66CCFF"/>
      <color rgb="FFFF33CC"/>
      <color rgb="FF33CC33"/>
      <color rgb="FF99FF99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microsoft.com/office/2007/relationships/slicerCache" Target="slicerCaches/slicerCache3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pPr>
              <a:solidFill>
                <a:srgbClr val="FF0000"/>
              </a:solidFill>
            </c:spPr>
          </c:marker>
          <c:cat>
            <c:strRef>
              <c:f>TPS_V3!$D$52:$D$60</c:f>
              <c:strCache>
                <c:ptCount val="9"/>
                <c:pt idx="0">
                  <c:v>การบริหารแผน Planfin (2)</c:v>
                </c:pt>
                <c:pt idx="1">
                  <c:v>การบริหารต้นทุนบริการและค่าใช้จ่าย (2)</c:v>
                </c:pt>
                <c:pt idx="2">
                  <c:v>การบริหารจัดการบัญชีและการเงิน (1)</c:v>
                </c:pt>
                <c:pt idx="3">
                  <c:v>การบริหารสินทรัพย์ (3)</c:v>
                </c:pt>
                <c:pt idx="4">
                  <c:v>Operating Margin (1)</c:v>
                </c:pt>
                <c:pt idx="5">
                  <c:v>Return on Asset (1)</c:v>
                </c:pt>
                <c:pt idx="6">
                  <c:v>Net Working Capital (1)</c:v>
                </c:pt>
                <c:pt idx="7">
                  <c:v>EBITDA (1)</c:v>
                </c:pt>
                <c:pt idx="8">
                  <c:v>Cash Ratio (1)</c:v>
                </c:pt>
              </c:strCache>
            </c:strRef>
          </c:cat>
          <c:val>
            <c:numRef>
              <c:f>TPS_V3!$E$52:$E$60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0-4170-811F-A3F24848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37152"/>
        <c:axId val="138738688"/>
      </c:radarChart>
      <c:catAx>
        <c:axId val="1387371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en-US"/>
          </a:p>
        </c:txPr>
        <c:crossAx val="138738688"/>
        <c:crosses val="autoZero"/>
        <c:auto val="1"/>
        <c:lblAlgn val="ctr"/>
        <c:lblOffset val="100"/>
        <c:noMultiLvlLbl val="0"/>
      </c:catAx>
      <c:valAx>
        <c:axId val="138738688"/>
        <c:scaling>
          <c:orientation val="minMax"/>
        </c:scaling>
        <c:delete val="0"/>
        <c:axPos val="l"/>
        <c:majorGridlines/>
        <c:numFmt formatCode="0.0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87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66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6E9-4FFF-9A9B-5A8AE5509AFA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E9-4FFF-9A9B-5A8AE5509AFA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E9-4FFF-9A9B-5A8AE5509AF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A6E9-4FFF-9A9B-5A8AE5509AFA}"/>
              </c:ext>
            </c:extLst>
          </c:dPt>
          <c:dPt>
            <c:idx val="4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E9-4FFF-9A9B-5A8AE5509AFA}"/>
              </c:ext>
            </c:extLst>
          </c:dPt>
          <c:cat>
            <c:multiLvlStrRef>
              <c:f>ตารางคะแนนV3!$AZ$105:$AZ$109</c:f>
            </c:multiLvlStrRef>
          </c:cat>
          <c:val>
            <c:numRef>
              <c:f>ตารางคะแนนV3!$BA$105:$BA$109</c:f>
            </c:numRef>
          </c:val>
          <c:extLst>
            <c:ext xmlns:c16="http://schemas.microsoft.com/office/drawing/2014/chart" uri="{C3380CC4-5D6E-409C-BE32-E72D297353CC}">
              <c16:uniqueId val="{00000000-A6E9-4FFF-9A9B-5A8AE550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TH Sarabun New" panose="020B0500040200020003" pitchFamily="34" charset="-34"/>
          <a:cs typeface="TH Sarabun New" panose="020B0500040200020003" pitchFamily="34" charset="-3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0</xdr:rowOff>
    </xdr:from>
    <xdr:to>
      <xdr:col>2</xdr:col>
      <xdr:colOff>1653752</xdr:colOff>
      <xdr:row>1</xdr:row>
      <xdr:rowOff>405962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id="{14DBCCE0-B80E-464A-8D16-9F4595CE8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47675"/>
          <a:ext cx="2040467" cy="41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48</xdr:row>
      <xdr:rowOff>59267</xdr:rowOff>
    </xdr:from>
    <xdr:to>
      <xdr:col>5</xdr:col>
      <xdr:colOff>863599</xdr:colOff>
      <xdr:row>61</xdr:row>
      <xdr:rowOff>13545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2A80D9E-BC6D-42E0-9841-BCB4FE17C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75140</xdr:colOff>
      <xdr:row>0</xdr:row>
      <xdr:rowOff>68582</xdr:rowOff>
    </xdr:from>
    <xdr:to>
      <xdr:col>12</xdr:col>
      <xdr:colOff>434762</xdr:colOff>
      <xdr:row>2</xdr:row>
      <xdr:rowOff>8467</xdr:rowOff>
    </xdr:to>
    <xdr:sp macro="" textlink="">
      <xdr:nvSpPr>
        <xdr:cNvPr id="4" name="สี่เหลี่ยมผืนผ้า: มุมมน 3">
          <a:extLst>
            <a:ext uri="{FF2B5EF4-FFF2-40B4-BE49-F238E27FC236}">
              <a16:creationId xmlns:a16="http://schemas.microsoft.com/office/drawing/2014/main" id="{8F2EDFA0-E526-33FD-4CF5-1ABE3FC514EE}"/>
            </a:ext>
          </a:extLst>
        </xdr:cNvPr>
        <xdr:cNvSpPr/>
      </xdr:nvSpPr>
      <xdr:spPr>
        <a:xfrm>
          <a:off x="7568140" y="68582"/>
          <a:ext cx="2857289" cy="820418"/>
        </a:xfrm>
        <a:prstGeom prst="round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(ค้นหา รพ. ใส่ รหัส รพ. ในช่อง </a:t>
          </a:r>
          <a:r>
            <a:rPr lang="en-US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E2)</a:t>
          </a:r>
          <a:r>
            <a:rPr lang="en-US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ระบบจะแสดงผลคะแนนให้</a:t>
          </a:r>
          <a:r>
            <a:rPr lang="th-TH" sz="2000" b="1" u="non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endParaRPr lang="en-US" sz="2000" b="1" u="non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21772</xdr:colOff>
      <xdr:row>102</xdr:row>
      <xdr:rowOff>10886</xdr:rowOff>
    </xdr:from>
    <xdr:to>
      <xdr:col>53</xdr:col>
      <xdr:colOff>5443</xdr:colOff>
      <xdr:row>109</xdr:row>
      <xdr:rowOff>87085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518160</xdr:colOff>
      <xdr:row>0</xdr:row>
      <xdr:rowOff>0</xdr:rowOff>
    </xdr:from>
    <xdr:to>
      <xdr:col>13</xdr:col>
      <xdr:colOff>937987</xdr:colOff>
      <xdr:row>3</xdr:row>
      <xdr:rowOff>53340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c_outlier">
              <a:extLst>
                <a:ext uri="{FF2B5EF4-FFF2-40B4-BE49-F238E27FC236}">
                  <a16:creationId xmlns:a16="http://schemas.microsoft.com/office/drawing/2014/main" id="{0267F938-8900-9D2E-8B9D-CDD71A00D8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c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19827" y="0"/>
              <a:ext cx="2902374" cy="866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22860</xdr:colOff>
      <xdr:row>0</xdr:row>
      <xdr:rowOff>53341</xdr:rowOff>
    </xdr:from>
    <xdr:to>
      <xdr:col>19</xdr:col>
      <xdr:colOff>696473</xdr:colOff>
      <xdr:row>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o2_outlier">
              <a:extLst>
                <a:ext uri="{FF2B5EF4-FFF2-40B4-BE49-F238E27FC236}">
                  <a16:creationId xmlns:a16="http://schemas.microsoft.com/office/drawing/2014/main" id="{D49DB5C2-09A6-3C4B-B2BF-D6DA788B7A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2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5393" y="53341"/>
              <a:ext cx="2606886" cy="9956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23</xdr:col>
      <xdr:colOff>7620</xdr:colOff>
      <xdr:row>0</xdr:row>
      <xdr:rowOff>38100</xdr:rowOff>
    </xdr:from>
    <xdr:to>
      <xdr:col>26</xdr:col>
      <xdr:colOff>279400</xdr:colOff>
      <xdr:row>4</xdr:row>
      <xdr:rowOff>7619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03_outlier">
              <a:extLst>
                <a:ext uri="{FF2B5EF4-FFF2-40B4-BE49-F238E27FC236}">
                  <a16:creationId xmlns:a16="http://schemas.microsoft.com/office/drawing/2014/main" id="{B303FCFE-5CE4-2435-387A-D3E3F399FA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3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27687" y="38100"/>
              <a:ext cx="3514514" cy="10532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45720</xdr:colOff>
      <xdr:row>0</xdr:row>
      <xdr:rowOff>53341</xdr:rowOff>
    </xdr:from>
    <xdr:to>
      <xdr:col>33</xdr:col>
      <xdr:colOff>20321</xdr:colOff>
      <xdr:row>3</xdr:row>
      <xdr:rowOff>220981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04_outlier">
              <a:extLst>
                <a:ext uri="{FF2B5EF4-FFF2-40B4-BE49-F238E27FC236}">
                  <a16:creationId xmlns:a16="http://schemas.microsoft.com/office/drawing/2014/main" id="{BF69C768-D0C5-536D-48F5-11B9875012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04_outli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29787" y="53341"/>
              <a:ext cx="3793067" cy="980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8.1%20Forecast_TPS_&#3614;.&#3588;.68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ViP" refreshedDate="44956.629612962963" createdVersion="6" refreshedVersion="8" minRefreshableVersion="3" recordCount="901" xr:uid="{00000000-000A-0000-FFFF-FFFF3C000000}">
  <cacheSource type="worksheet">
    <worksheetSource ref="A2:N90" sheet="HGR_พ.ค.68"/>
  </cacheSource>
  <cacheFields count="14">
    <cacheField name="เขต" numFmtId="0">
      <sharedItems/>
    </cacheField>
    <cacheField name="จังหวัด" numFmtId="0">
      <sharedItems/>
    </cacheField>
    <cacheField name="รหัส" numFmtId="0">
      <sharedItems/>
    </cacheField>
    <cacheField name="หน่วยบริการ" numFmtId="0">
      <sharedItems/>
    </cacheField>
    <cacheField name="ประเภท" numFmtId="0">
      <sharedItems/>
    </cacheField>
    <cacheField name="ระดับขีดความสามารถ" numFmtId="0">
      <sharedItems/>
    </cacheField>
    <cacheField name="จำนวนเตียงตามจริง" numFmtId="0">
      <sharedItems containsSemiMixedTypes="0" containsString="0" containsNumber="1" containsInteger="1" minValue="0" maxValue="1310"/>
    </cacheField>
    <cacheField name="POP UC ณ 1 เมษายน 2565" numFmtId="190">
      <sharedItems containsSemiMixedTypes="0" containsString="0" containsNumber="1" containsInteger="1" minValue="0" maxValue="288013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6"/>
        <n v="7"/>
        <n v="9"/>
        <n v="2"/>
        <n v="14"/>
        <n v="15"/>
        <n v="17"/>
        <n v="3"/>
        <n v="16"/>
        <n v="12"/>
        <n v="4"/>
        <n v="18"/>
        <n v="20"/>
      </sharedItems>
    </cacheField>
    <cacheField name="กลุ่มระดับบริการ" numFmtId="190">
      <sharedItems containsBlank="1" count="35">
        <s v="รพศ.A B&gt;700to1000"/>
        <s v="รพช.F1 P50,000-100,000"/>
        <s v="รพช.M2 B&gt;100"/>
        <s v="รพช.F2 P&lt;=30,000"/>
        <s v="รพช.F2 P30,000-60,000"/>
        <s v="รพช.F2 P60,000-90,000"/>
        <s v="รพช.F1 P&lt;=50,000"/>
        <s v="รพช.F3 P&lt;=15,000"/>
        <s v="รพท.M1 B&lt;=200"/>
        <s v="รพท.M1 B&gt;200"/>
        <s v="รพท.S B&gt;400"/>
        <s v="รพช.F3 P15,000-25,000"/>
        <s v="รพท.S B&lt;=400"/>
        <s v="รพช.M2 B&lt;=100"/>
        <s v="รพช.F3 P&gt;=25,000"/>
        <s v="รพศ.A B&lt;=700"/>
        <s v="รพศ.A B&gt;1000"/>
        <m u="1"/>
        <s v="รพท. M1 &lt;=200" u="1"/>
        <s v="รพช.F2 30,000 - 60,000" u="1"/>
        <s v="รพศ.A &lt;=700" u="1"/>
        <s v="รพช.F2 &lt;=30,000" u="1"/>
        <s v="รพช.F1 &lt;=50,000" u="1"/>
        <s v="รพช.F3 &gt;=25,000" u="1"/>
        <s v="รพช.F2 60,000-90,000" u="1"/>
        <s v="รพช. M2 &gt;100" u="1"/>
        <s v="รพช. M2 &lt;=100" u="1"/>
        <s v="รพช.F1 50,000-100,000" u="1"/>
        <s v="รพท.S &gt;400" u="1"/>
        <s v="รพช.F3 &lt;=15,000" u="1"/>
        <s v="รพศ.A &gt;1000" u="1"/>
        <s v="รพท.S &lt;=400" u="1"/>
        <s v="รพศ.A &gt;700 to &lt;1000" u="1"/>
        <s v="รพช.F3 15,000-25,000" u="1"/>
        <s v="รพท. M1 &gt;200" u="1"/>
      </sharedItems>
    </cacheField>
    <cacheField name="LC" numFmtId="188">
      <sharedItems containsSemiMixedTypes="0" containsString="0" containsNumber="1" minValue="2211405.88" maxValue="601360976.41999996"/>
    </cacheField>
    <cacheField name="ค่ายา" numFmtId="188">
      <sharedItems containsSemiMixedTypes="0" containsString="0" containsNumber="1" minValue="123276.43" maxValue="297675997.50999999"/>
    </cacheField>
    <cacheField name="ค่าวัสดุวิทยาศาสตร์และการแพทย์" numFmtId="188">
      <sharedItems containsSemiMixedTypes="0" containsString="0" containsNumber="1" minValue="0" maxValue="156217601.56"/>
    </cacheField>
    <cacheField name="ค่าเวชภัณฑ์มิใช่ยาและวัสดุการแพทย์" numFmtId="188">
      <sharedItems containsSemiMixedTypes="0" containsString="0" containsNumber="1" minValue="43212.15" maxValue="208000211.0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B-It'Now" refreshedDate="45776.608742824072" createdVersion="8" refreshedVersion="8" minRefreshableVersion="3" recordCount="902" xr:uid="{1D80CB15-815E-4905-83BB-EF94B2D35E5C}">
  <cacheSource type="worksheet">
    <worksheetSource ref="A6:AH908" sheet="Raw_CPG_Q2Y2568" r:id="rId2"/>
  </cacheSource>
  <cacheFields count="34">
    <cacheField name="Ket" numFmtId="0">
      <sharedItems containsSemiMixedTypes="0" containsString="0" containsNumber="1" containsInteger="1" minValue="1" maxValue="12"/>
    </cacheField>
    <cacheField name="Province2" numFmtId="0">
      <sharedItems/>
    </cacheField>
    <cacheField name="OrgID" numFmtId="0">
      <sharedItems/>
    </cacheField>
    <cacheField name="Org" numFmtId="0">
      <sharedItems/>
    </cacheField>
    <cacheField name="LC" numFmtId="188">
      <sharedItems containsSemiMixedTypes="0" containsString="0" containsNumber="1" minValue="7895549.5800000001" maxValue="1293429910.2900002"/>
    </cacheField>
    <cacheField name="ยา" numFmtId="188">
      <sharedItems containsSemiMixedTypes="0" containsString="0" containsNumber="1" minValue="861834.98" maxValue="649786138.32000005"/>
    </cacheField>
    <cacheField name="ค่าวัสดุวิทยาศาสตร์และการแพทย์" numFmtId="188">
      <sharedItems containsSemiMixedTypes="0" containsString="0" containsNumber="1" minValue="8431.5" maxValue="105839913.92"/>
    </cacheField>
    <cacheField name="ค่าเวชภัณฑ์มิใช่ยาและวัสดุการแพทย์" numFmtId="188">
      <sharedItems containsSemiMixedTypes="0" containsString="0" containsNumber="1" minValue="205236.35" maxValue="395460962.32999998"/>
    </cacheField>
    <cacheField name="ID" numFmtId="190">
      <sharedItems containsSemiMixedTypes="0" containsString="0" containsNumber="1" containsInteger="1" minValue="2" maxValue="20" count="17">
        <n v="19"/>
        <n v="10"/>
        <n v="13"/>
        <n v="5"/>
        <n v="9"/>
        <n v="15"/>
        <n v="6"/>
        <n v="12"/>
        <n v="2"/>
        <n v="17"/>
        <n v="16"/>
        <n v="3"/>
        <n v="20"/>
        <n v="18"/>
        <n v="14" u="1"/>
        <n v="7" u="1"/>
        <n v="4" u="1"/>
      </sharedItems>
    </cacheField>
    <cacheField name="กลุ่มระดับบริการ" numFmtId="190">
      <sharedItems count="17">
        <s v="รพศ.A B&gt;700to1000"/>
        <s v="รพช.F1 P50,000-100,000"/>
        <s v="รพช.M2 B&gt;100"/>
        <s v="รพช.F2 P&lt;=30,000"/>
        <s v="รพช.F1 P&lt;=50,000"/>
        <s v="รพท.M1 B&gt;200"/>
        <s v="รพช.F2 P30,000-60,000"/>
        <s v="รพช.M2 B&lt;=100"/>
        <s v="รพช.F3 P&lt;=15,000"/>
        <s v="รพท.S B&gt;400"/>
        <s v="รพท.S B&lt;=400"/>
        <s v="รพช.F3 P15,000-25,000"/>
        <s v="รพศ.A B&gt;1000"/>
        <s v="รพศ.A B&lt;=700"/>
        <s v="รพช.F2 P60,000-90,000" u="1"/>
        <s v="รพช.F3 P&gt;=25,000" u="1"/>
        <s v="รพท.M1 B&lt;=200" u="1"/>
      </sharedItems>
    </cacheField>
    <cacheField name="lc_Q1" numFmtId="188">
      <sharedItems containsSemiMixedTypes="0" containsString="0" containsNumber="1" minValue="14715302.33" maxValue="905941526.63499999"/>
    </cacheField>
    <cacheField name="lc_Q3" numFmtId="188">
      <sharedItems containsSemiMixedTypes="0" containsString="0" containsNumber="1" minValue="20309842.362500001" maxValue="1197103008.645"/>
    </cacheField>
    <cacheField name="lc_IQR" numFmtId="188">
      <sharedItems containsSemiMixedTypes="0" containsString="0" containsNumber="1" minValue="4301072.222500002" maxValue="291161482.00999999"/>
    </cacheField>
    <cacheField name="lc_LB" numFmtId="188">
      <sharedItems containsSemiMixedTypes="0" containsString="0" containsNumber="1" minValue="1266870.2675000038" maxValue="469199303.62"/>
    </cacheField>
    <cacheField name="lc_UB" numFmtId="188">
      <sharedItems containsSemiMixedTypes="0" containsString="0" containsNumber="1" minValue="26761450.696250003" maxValue="1633845231.6599998"/>
    </cacheField>
    <cacheField name="lc_outlier" numFmtId="188">
      <sharedItems count="2">
        <b v="0"/>
        <b v="1"/>
      </sharedItems>
    </cacheField>
    <cacheField name="c02_Q1" numFmtId="188">
      <sharedItems containsSemiMixedTypes="0" containsString="0" containsNumber="1" minValue="1557062.915" maxValue="474792372.02999997"/>
    </cacheField>
    <cacheField name="c02_Q3" numFmtId="188">
      <sharedItems containsSemiMixedTypes="0" containsString="0" containsNumber="1" minValue="2574399.7549999999" maxValue="626578916.99000001"/>
    </cacheField>
    <cacheField name="c02_IQR" numFmtId="188">
      <sharedItems containsSemiMixedTypes="0" containsString="0" containsNumber="1" minValue="931223.04750000034" maxValue="151786544.96000004"/>
    </cacheField>
    <cacheField name="co2_LB" numFmtId="188">
      <sharedItems containsSemiMixedTypes="0" containsString="0" containsNumber="1" minValue="-8058.1262499992736" maxValue="247112554.58999991"/>
    </cacheField>
    <cacheField name="c02_UB" numFmtId="188">
      <sharedItems containsSemiMixedTypes="0" containsString="0" containsNumber="1" minValue="4100405.0149999997" maxValue="854258734.43000007"/>
    </cacheField>
    <cacheField name="co2_outlier" numFmtId="188">
      <sharedItems count="2">
        <b v="0"/>
        <b v="1"/>
      </sharedItems>
    </cacheField>
    <cacheField name="c03_Q1" numFmtId="188">
      <sharedItems containsSemiMixedTypes="0" containsString="0" containsNumber="1" minValue="583849.30499999993" maxValue="14095114.77"/>
    </cacheField>
    <cacheField name="c03_Q3" numFmtId="188">
      <sharedItems containsSemiMixedTypes="0" containsString="0" containsNumber="1" minValue="1267061.165" maxValue="96990129.395000011"/>
    </cacheField>
    <cacheField name="c03_IQR" numFmtId="188">
      <sharedItems containsSemiMixedTypes="0" containsString="0" containsNumber="1" minValue="683211.8600000001" maxValue="83402199.515000015"/>
    </cacheField>
    <cacheField name="c03_LB" numFmtId="188">
      <sharedItems containsSemiMixedTypes="0" containsString="0" containsNumber="1" minValue="-111515369.39250003" maxValue="-440968.48500000022"/>
    </cacheField>
    <cacheField name="c03_UB" numFmtId="188">
      <sharedItems containsSemiMixedTypes="0" containsString="0" containsNumber="1" minValue="2291878.9550000001" maxValue="222093428.66750002"/>
    </cacheField>
    <cacheField name="c03_outlier" numFmtId="188">
      <sharedItems count="2">
        <b v="0"/>
        <b v="1"/>
      </sharedItems>
    </cacheField>
    <cacheField name="c04_Q1" numFmtId="188">
      <sharedItems containsSemiMixedTypes="0" containsString="0" containsNumber="1" minValue="440481.15499999997" maxValue="261881930.405"/>
    </cacheField>
    <cacheField name="c04_Q3" numFmtId="188">
      <sharedItems containsSemiMixedTypes="0" containsString="0" containsNumber="1" minValue="965411.89500000002" maxValue="372519291.95499992"/>
    </cacheField>
    <cacheField name="c04_IQR" numFmtId="188">
      <sharedItems containsSemiMixedTypes="0" containsString="0" containsNumber="1" minValue="411290.33250000002" maxValue="110637361.54999992"/>
    </cacheField>
    <cacheField name="c04_LB" numFmtId="188">
      <sharedItems containsSemiMixedTypes="0" containsString="0" containsNumber="1" minValue="-9863677.0624999851" maxValue="95925888.080000132"/>
    </cacheField>
    <cacheField name="c04_UB" numFmtId="188">
      <sharedItems containsSemiMixedTypes="0" containsString="0" containsNumber="1" minValue="1751950.36375" maxValue="538475334.27999973"/>
    </cacheField>
    <cacheField name="c04_outlier" numFmtId="188">
      <sharedItems count="2">
        <b v="0"/>
        <b v="1"/>
      </sharedItems>
    </cacheField>
  </cacheFields>
  <extLst>
    <ext xmlns:x14="http://schemas.microsoft.com/office/spreadsheetml/2009/9/main" uri="{725AE2AE-9491-48be-B2B4-4EB974FC3084}">
      <x14:pivotCacheDefinition pivotCacheId="64519095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1">
  <r>
    <s v="01"/>
    <s v="เชียงราย"/>
    <s v="10674"/>
    <s v="รพ.เชียงรายประชานุเคราะห์"/>
    <s v="รพศ."/>
    <s v="A"/>
    <n v="767"/>
    <n v="148985"/>
    <x v="0"/>
    <x v="0"/>
    <n v="359777690.11000007"/>
    <n v="178900270"/>
    <n v="16530192.210000001"/>
    <n v="90077331.879999995"/>
  </r>
  <r>
    <s v="01"/>
    <s v="เชียงราย"/>
    <s v="11189"/>
    <s v="รพ.เทิง"/>
    <s v="รพช."/>
    <s v="F1"/>
    <n v="76"/>
    <n v="59959"/>
    <x v="1"/>
    <x v="1"/>
    <n v="26004230.25"/>
    <n v="6470773.7000000002"/>
    <n v="1849280.5"/>
    <n v="1176686.96"/>
  </r>
  <r>
    <s v="01"/>
    <s v="เชียงราย"/>
    <s v="11190"/>
    <s v="รพ.พาน"/>
    <s v="รพช."/>
    <s v="M2"/>
    <n v="161"/>
    <n v="84272"/>
    <x v="2"/>
    <x v="2"/>
    <n v="37961176.559999995"/>
    <n v="11078141.02"/>
    <n v="2066235.8"/>
    <n v="2206404.66"/>
  </r>
  <r>
    <s v="01"/>
    <s v="เชียงราย"/>
    <s v="11191"/>
    <s v="รพ.ป่าแดด"/>
    <s v="รพช."/>
    <s v="F2"/>
    <n v="37"/>
    <n v="18649"/>
    <x v="3"/>
    <x v="3"/>
    <n v="16969952.859999999"/>
    <n v="1809797.51"/>
    <n v="191506.05"/>
    <n v="447331.44"/>
  </r>
  <r>
    <s v="01"/>
    <s v="เชียงราย"/>
    <s v="11192"/>
    <s v="รพ.แม่จัน"/>
    <s v="รพช."/>
    <s v="M2"/>
    <n v="152"/>
    <n v="72851"/>
    <x v="2"/>
    <x v="2"/>
    <n v="52732559.900000006"/>
    <n v="12911169.67"/>
    <n v="683911.21"/>
    <n v="8739778.4600000009"/>
  </r>
  <r>
    <s v="01"/>
    <s v="เชียงราย"/>
    <s v="11193"/>
    <s v="รพ.เชียงแสน"/>
    <s v="รพช."/>
    <s v="F2"/>
    <n v="52"/>
    <n v="37393"/>
    <x v="4"/>
    <x v="4"/>
    <n v="23872316.649999999"/>
    <n v="4652947.68"/>
    <n v="451858.15"/>
    <n v="1013354.3500000001"/>
  </r>
  <r>
    <s v="01"/>
    <s v="เชียงราย"/>
    <s v="11194"/>
    <s v="รพ.แม่สาย"/>
    <s v="รพช."/>
    <s v="M2"/>
    <n v="118"/>
    <n v="60517"/>
    <x v="2"/>
    <x v="2"/>
    <n v="45184490.57"/>
    <n v="14073237.539999999"/>
    <n v="2118386.66"/>
    <n v="5343432.0200000005"/>
  </r>
  <r>
    <s v="01"/>
    <s v="เชียงราย"/>
    <s v="11195"/>
    <s v="รพ.แม่สรวย"/>
    <s v="รพช."/>
    <s v="F2"/>
    <n v="60"/>
    <n v="62747"/>
    <x v="5"/>
    <x v="5"/>
    <n v="31322031.229999997"/>
    <n v="4014706.26"/>
    <n v="1694589.3"/>
    <n v="1320581.76"/>
  </r>
  <r>
    <s v="01"/>
    <s v="เชียงราย"/>
    <s v="11196"/>
    <s v="รพ.เวียงป่าเป้า"/>
    <s v="รพช."/>
    <s v="F1"/>
    <n v="64"/>
    <n v="50583"/>
    <x v="1"/>
    <x v="1"/>
    <n v="28447131.77"/>
    <n v="7417443.0199999996"/>
    <n v="2197767.7000000002"/>
    <n v="1497764.02"/>
  </r>
  <r>
    <s v="01"/>
    <s v="เชียงราย"/>
    <s v="11197"/>
    <s v="รพ.พญาเม็งราย"/>
    <s v="รพช."/>
    <s v="F2"/>
    <n v="60"/>
    <n v="31602"/>
    <x v="4"/>
    <x v="4"/>
    <n v="23610222.490000002"/>
    <n v="3078402.52"/>
    <n v="767643.7"/>
    <n v="1219405.48"/>
  </r>
  <r>
    <s v="01"/>
    <s v="เชียงราย"/>
    <s v="11198"/>
    <s v="รพ.เวียงแก่น"/>
    <s v="รพช."/>
    <s v="F2"/>
    <n v="30"/>
    <n v="27405"/>
    <x v="3"/>
    <x v="3"/>
    <n v="17239925.039999999"/>
    <n v="1400996.11"/>
    <n v="616186.15"/>
    <n v="954195.47"/>
  </r>
  <r>
    <s v="01"/>
    <s v="เชียงราย"/>
    <s v="11199"/>
    <s v="รพ.ขุนตาล"/>
    <s v="รพช."/>
    <s v="F2"/>
    <n v="33"/>
    <n v="21369"/>
    <x v="3"/>
    <x v="3"/>
    <n v="16914510.629999999"/>
    <n v="1807289.82"/>
    <n v="481526.86"/>
    <n v="711285.19"/>
  </r>
  <r>
    <s v="01"/>
    <s v="เชียงราย"/>
    <s v="11200"/>
    <s v="รพ.แม่ฟ้าหลวง"/>
    <s v="รพช."/>
    <s v="F2"/>
    <n v="50"/>
    <n v="48272"/>
    <x v="4"/>
    <x v="4"/>
    <n v="19169053.200000003"/>
    <n v="1626154.4"/>
    <n v="361203.9"/>
    <n v="892955.89999999991"/>
  </r>
  <r>
    <s v="01"/>
    <s v="เชียงราย"/>
    <s v="11201"/>
    <s v="รพ.แม่ลาว"/>
    <s v="รพช."/>
    <s v="F2"/>
    <n v="30"/>
    <n v="21334"/>
    <x v="3"/>
    <x v="3"/>
    <n v="16930880.670000002"/>
    <n v="1715032"/>
    <n v="689490.47"/>
    <n v="644826.19000000006"/>
  </r>
  <r>
    <s v="01"/>
    <s v="เชียงราย"/>
    <s v="11202"/>
    <s v="รพ.เวียงเชียงรุ้ง"/>
    <s v="รพช."/>
    <s v="F2"/>
    <n v="30"/>
    <n v="21630"/>
    <x v="3"/>
    <x v="3"/>
    <n v="17240733.590000004"/>
    <n v="1345891.77"/>
    <n v="375188.2"/>
    <n v="398204.98"/>
  </r>
  <r>
    <s v="01"/>
    <s v="เชียงราย"/>
    <s v="11454"/>
    <s v="รพร.เชียงของ"/>
    <s v="รพช."/>
    <s v="F1"/>
    <n v="68"/>
    <n v="45203"/>
    <x v="6"/>
    <x v="6"/>
    <n v="30753306.380000003"/>
    <n v="4182718.39"/>
    <n v="2053949.25"/>
    <n v="1839831.25"/>
  </r>
  <r>
    <s v="01"/>
    <s v="เชียงราย"/>
    <s v="15012"/>
    <s v="รพ.สมเด็จพระญาณสังวร"/>
    <s v="รพช."/>
    <s v="F2"/>
    <n v="30"/>
    <n v="32472"/>
    <x v="4"/>
    <x v="4"/>
    <n v="22424476.780000001"/>
    <n v="5941159.7199999997"/>
    <n v="350869.5"/>
    <n v="1027957.88"/>
  </r>
  <r>
    <s v="01"/>
    <s v="เชียงราย"/>
    <s v="28823"/>
    <s v="รพ.ดอยหลวง"/>
    <s v="รพช."/>
    <s v="F3"/>
    <n v="0"/>
    <n v="14645"/>
    <x v="7"/>
    <x v="7"/>
    <n v="6876390.5999999996"/>
    <n v="847495.38"/>
    <n v="100417.5"/>
    <n v="275173.58999999997"/>
  </r>
  <r>
    <s v="01"/>
    <s v="เชียงใหม่"/>
    <s v="06009"/>
    <s v="รพ.แม่ตื่น"/>
    <s v="รพช."/>
    <s v="F3"/>
    <n v="45"/>
    <n v="0"/>
    <x v="7"/>
    <x v="7"/>
    <n v="2211405.88"/>
    <n v="237341.67"/>
    <n v="3784"/>
    <n v="43212.15"/>
  </r>
  <r>
    <s v="01"/>
    <s v="เชียงใหม่"/>
    <s v="10713"/>
    <s v="รพ.นครพิงค์"/>
    <s v="รพศ."/>
    <s v="A"/>
    <n v="707"/>
    <n v="113350"/>
    <x v="0"/>
    <x v="0"/>
    <n v="338644862.46999997"/>
    <n v="297675997.50999999"/>
    <n v="8653039.0899999999"/>
    <n v="72564817.440000013"/>
  </r>
  <r>
    <s v="01"/>
    <s v="เชียงใหม่"/>
    <s v="11119"/>
    <s v="รพ.จอมทอง"/>
    <s v="รพท."/>
    <s v="M1"/>
    <n v="193"/>
    <n v="52143"/>
    <x v="8"/>
    <x v="8"/>
    <n v="78882940.830000013"/>
    <n v="17497282.16"/>
    <n v="1296559.81"/>
    <n v="8646066.2600000016"/>
  </r>
  <r>
    <s v="01"/>
    <s v="เชียงใหม่"/>
    <s v="11120"/>
    <s v="รพ.เทพรัตนเวชชานุกูล เฉลิมพระเกียรติ ๖๐ พรรษา"/>
    <s v="รพช."/>
    <s v="F2"/>
    <n v="62"/>
    <n v="42502"/>
    <x v="4"/>
    <x v="4"/>
    <n v="21032481.57"/>
    <n v="2393754.06"/>
    <n v="1582676.45"/>
    <n v="1072001.22"/>
  </r>
  <r>
    <s v="01"/>
    <s v="เชียงใหม่"/>
    <s v="11121"/>
    <s v="รพ.เชียงดาว"/>
    <s v="รพช."/>
    <s v="F1"/>
    <n v="83"/>
    <n v="60292"/>
    <x v="1"/>
    <x v="1"/>
    <n v="35438994.120000005"/>
    <n v="5453012.25"/>
    <n v="956393.14"/>
    <n v="1629889.5"/>
  </r>
  <r>
    <s v="01"/>
    <s v="เชียงใหม่"/>
    <s v="11122"/>
    <s v="รพ.ดอยสะเก็ด"/>
    <s v="รพช."/>
    <s v="F2"/>
    <n v="74"/>
    <n v="40192"/>
    <x v="4"/>
    <x v="4"/>
    <n v="26297212.100000005"/>
    <n v="3580122.5"/>
    <n v="633292.01"/>
    <n v="1111405.6599999999"/>
  </r>
  <r>
    <s v="01"/>
    <s v="เชียงใหม่"/>
    <s v="11123"/>
    <s v="รพ.แม่แตง"/>
    <s v="รพช."/>
    <s v="F2"/>
    <n v="0"/>
    <n v="50157"/>
    <x v="4"/>
    <x v="4"/>
    <n v="24938672.300000001"/>
    <n v="5589351.0300000003"/>
    <n v="414868.89"/>
    <n v="1006245.5599999999"/>
  </r>
  <r>
    <s v="01"/>
    <s v="เชียงใหม่"/>
    <s v="11124"/>
    <s v="รพ.สะเมิง"/>
    <s v="รพช."/>
    <s v="F2"/>
    <n v="0"/>
    <n v="19044"/>
    <x v="3"/>
    <x v="3"/>
    <n v="14211775.160000002"/>
    <n v="1096127.55"/>
    <n v="408328.09"/>
    <n v="373946.08999999997"/>
  </r>
  <r>
    <s v="01"/>
    <s v="เชียงใหม่"/>
    <s v="11125"/>
    <s v="รพ.ฝาง"/>
    <s v="รพท."/>
    <s v="M1"/>
    <n v="232"/>
    <n v="69473"/>
    <x v="9"/>
    <x v="9"/>
    <n v="79325344.870000005"/>
    <n v="19473226.149999999"/>
    <n v="1056407.92"/>
    <n v="11006662.51"/>
  </r>
  <r>
    <s v="01"/>
    <s v="เชียงใหม่"/>
    <s v="11126"/>
    <s v="รพ.แม่อาย"/>
    <s v="รพช."/>
    <s v="F2"/>
    <n v="84"/>
    <n v="54404"/>
    <x v="4"/>
    <x v="4"/>
    <n v="31918517.180000003"/>
    <n v="5141757.37"/>
    <n v="1027816.49"/>
    <n v="1737804.3"/>
  </r>
  <r>
    <s v="01"/>
    <s v="เชียงใหม่"/>
    <s v="11127"/>
    <s v="รพ.พร้าว"/>
    <s v="รพช."/>
    <s v="F2"/>
    <n v="67"/>
    <n v="33997"/>
    <x v="4"/>
    <x v="4"/>
    <n v="17277950.009999998"/>
    <n v="2506060.44"/>
    <n v="404777.65"/>
    <n v="577030.98"/>
  </r>
  <r>
    <s v="01"/>
    <s v="เชียงใหม่"/>
    <s v="11128"/>
    <s v="รพ.สันป่าตอง"/>
    <s v="รพช."/>
    <s v="M2"/>
    <n v="146"/>
    <n v="50335"/>
    <x v="2"/>
    <x v="2"/>
    <n v="64265102.309999995"/>
    <n v="16312639.91"/>
    <n v="2433218.9300000002"/>
    <n v="10724585.129999999"/>
  </r>
  <r>
    <s v="01"/>
    <s v="เชียงใหม่"/>
    <s v="11129"/>
    <s v="รพ.สันกำแพง"/>
    <s v="รพช."/>
    <s v="F2"/>
    <n v="54"/>
    <n v="41173"/>
    <x v="4"/>
    <x v="4"/>
    <n v="23234296.550000001"/>
    <n v="2918966.11"/>
    <n v="598433.98"/>
    <n v="833595"/>
  </r>
  <r>
    <s v="01"/>
    <s v="เชียงใหม่"/>
    <s v="11130"/>
    <s v="รพ.สันทราย"/>
    <s v="รพท."/>
    <s v="M1"/>
    <n v="198"/>
    <n v="78771"/>
    <x v="8"/>
    <x v="8"/>
    <n v="65227645.509999983"/>
    <n v="17823855.34"/>
    <n v="5029519.03"/>
    <n v="11062131.49"/>
  </r>
  <r>
    <s v="01"/>
    <s v="เชียงใหม่"/>
    <s v="11131"/>
    <s v="รพ.หางดง"/>
    <s v="รพช."/>
    <s v="F1"/>
    <n v="97"/>
    <n v="46965"/>
    <x v="6"/>
    <x v="6"/>
    <n v="39710632.999999985"/>
    <n v="8105304.5800000001"/>
    <n v="1177781"/>
    <n v="1792877.83"/>
  </r>
  <r>
    <s v="01"/>
    <s v="เชียงใหม่"/>
    <s v="11132"/>
    <s v="รพ.ฮอด"/>
    <s v="รพช."/>
    <s v="F2"/>
    <n v="81"/>
    <n v="41239"/>
    <x v="4"/>
    <x v="4"/>
    <n v="18450977.57"/>
    <n v="3108071.47"/>
    <n v="1060987.69"/>
    <n v="569183.37"/>
  </r>
  <r>
    <s v="01"/>
    <s v="เชียงใหม่"/>
    <s v="11133"/>
    <s v="รพ.ดอยเต่า"/>
    <s v="รพช."/>
    <s v="F2"/>
    <n v="39"/>
    <n v="19838"/>
    <x v="3"/>
    <x v="3"/>
    <n v="16087128.84"/>
    <n v="1320254.48"/>
    <n v="441393"/>
    <n v="344719.94"/>
  </r>
  <r>
    <s v="01"/>
    <s v="เชียงใหม่"/>
    <s v="11134"/>
    <s v="รพ.อมก๋อย"/>
    <s v="รพช."/>
    <s v="F2"/>
    <n v="66"/>
    <n v="56127"/>
    <x v="4"/>
    <x v="4"/>
    <n v="23971234.869999997"/>
    <n v="1884505.94"/>
    <n v="849536.66"/>
    <n v="1174903.8999999999"/>
  </r>
  <r>
    <s v="01"/>
    <s v="เชียงใหม่"/>
    <s v="11135"/>
    <s v="รพ.สารภี"/>
    <s v="รพช."/>
    <s v="F2"/>
    <n v="60"/>
    <n v="41620"/>
    <x v="4"/>
    <x v="4"/>
    <n v="27459231.870000001"/>
    <n v="4369050.53"/>
    <n v="2416569.5699999998"/>
    <n v="984177.08"/>
  </r>
  <r>
    <s v="01"/>
    <s v="เชียงใหม่"/>
    <s v="11136"/>
    <s v="รพ.เวียงแหง"/>
    <s v="รพช."/>
    <s v="F2"/>
    <n v="36"/>
    <n v="14635"/>
    <x v="3"/>
    <x v="3"/>
    <n v="14294275.719999999"/>
    <n v="1498483.13"/>
    <n v="740443.5"/>
    <n v="609157.4"/>
  </r>
  <r>
    <s v="01"/>
    <s v="เชียงใหม่"/>
    <s v="11137"/>
    <s v="รพ.ไชยปราการ"/>
    <s v="รพช."/>
    <s v="F2"/>
    <n v="45"/>
    <n v="30463"/>
    <x v="4"/>
    <x v="4"/>
    <n v="17120808.700000003"/>
    <n v="2508014.66"/>
    <n v="1672947.39"/>
    <n v="511418.61000000004"/>
  </r>
  <r>
    <s v="01"/>
    <s v="เชียงใหม่"/>
    <s v="11138"/>
    <s v="รพ.แม่วาง"/>
    <s v="รพช."/>
    <s v="F2"/>
    <n v="0"/>
    <n v="25310"/>
    <x v="3"/>
    <x v="3"/>
    <n v="17449433.809999999"/>
    <n v="2047109.93"/>
    <n v="753233.12"/>
    <n v="393064"/>
  </r>
  <r>
    <s v="01"/>
    <s v="เชียงใหม่"/>
    <s v="11139"/>
    <s v="รพ.แม่ออน"/>
    <s v="รพช."/>
    <s v="F2"/>
    <n v="31"/>
    <n v="16042"/>
    <x v="3"/>
    <x v="3"/>
    <n v="16062482.99"/>
    <n v="1925826.42"/>
    <n v="434349.22"/>
    <n v="531603.65"/>
  </r>
  <r>
    <s v="01"/>
    <s v="เชียงใหม่"/>
    <s v="11643"/>
    <s v="รพ.ดอยหล่อ"/>
    <s v="รพช."/>
    <s v="F2"/>
    <n v="37"/>
    <n v="16964"/>
    <x v="3"/>
    <x v="3"/>
    <n v="14286025.309999999"/>
    <n v="1519535.28"/>
    <n v="264591.75"/>
    <n v="355892.75"/>
  </r>
  <r>
    <s v="01"/>
    <s v="เชียงใหม่"/>
    <s v="23736"/>
    <s v="รพ.วัดจันทร์ เฉลิมพระเกียรติ 80 พรรษา"/>
    <s v="รพช."/>
    <s v="F3"/>
    <n v="26"/>
    <n v="10863"/>
    <x v="7"/>
    <x v="7"/>
    <n v="11091927.43"/>
    <n v="656388.36"/>
    <n v="247829.14"/>
    <n v="486590.81999999995"/>
  </r>
  <r>
    <s v="01"/>
    <s v="น่าน"/>
    <s v="10716"/>
    <s v="รพ.น่าน"/>
    <s v="รพท."/>
    <s v="S"/>
    <n v="502"/>
    <n v="64536"/>
    <x v="10"/>
    <x v="10"/>
    <n v="184825136.59999999"/>
    <n v="63583254.380000003"/>
    <n v="11089184.279999999"/>
    <n v="36713464.399999999"/>
  </r>
  <r>
    <s v="01"/>
    <s v="น่าน"/>
    <s v="11173"/>
    <s v="รพ.แม่จริม"/>
    <s v="รพช."/>
    <s v="F2"/>
    <n v="34"/>
    <n v="12165"/>
    <x v="3"/>
    <x v="3"/>
    <n v="10823038.15"/>
    <n v="875493.06"/>
    <n v="69458.899999999994"/>
    <n v="317887.77999999997"/>
  </r>
  <r>
    <s v="01"/>
    <s v="น่าน"/>
    <s v="11174"/>
    <s v="รพ.บ้านหลวง"/>
    <s v="รพช."/>
    <s v="F2"/>
    <n v="33"/>
    <n v="7987"/>
    <x v="3"/>
    <x v="3"/>
    <n v="10466396.59"/>
    <n v="748520.38"/>
    <n v="332935.34999999998"/>
    <n v="134053.26"/>
  </r>
  <r>
    <s v="01"/>
    <s v="น่าน"/>
    <s v="11175"/>
    <s v="รพ.นาน้อย"/>
    <s v="รพช."/>
    <s v="F2"/>
    <n v="42"/>
    <n v="22976"/>
    <x v="3"/>
    <x v="3"/>
    <n v="14917452.5"/>
    <n v="2403304.4300000002"/>
    <n v="755681.52"/>
    <n v="845222.78"/>
  </r>
  <r>
    <s v="01"/>
    <s v="น่าน"/>
    <s v="11176"/>
    <s v="รพ.ท่าวังผา"/>
    <s v="รพช."/>
    <s v="F2"/>
    <n v="45"/>
    <n v="33332"/>
    <x v="4"/>
    <x v="4"/>
    <n v="19614889.659999996"/>
    <n v="3163458.53"/>
    <n v="1063034.6000000001"/>
    <n v="929128.36"/>
  </r>
  <r>
    <s v="01"/>
    <s v="น่าน"/>
    <s v="11177"/>
    <s v="รพ.เวียงสา"/>
    <s v="รพช."/>
    <s v="F1"/>
    <n v="75"/>
    <n v="47752"/>
    <x v="6"/>
    <x v="6"/>
    <n v="26871794.100000001"/>
    <n v="3969371.64"/>
    <n v="1591957.99"/>
    <n v="1717504.3900000001"/>
  </r>
  <r>
    <s v="01"/>
    <s v="น่าน"/>
    <s v="11178"/>
    <s v="รพ.ทุ่งช้าง"/>
    <s v="รพช."/>
    <s v="F2"/>
    <n v="35"/>
    <n v="14143"/>
    <x v="3"/>
    <x v="3"/>
    <n v="13567797.35"/>
    <n v="1371101.54"/>
    <n v="592903.30000000005"/>
    <n v="571074.36"/>
  </r>
  <r>
    <s v="01"/>
    <s v="น่าน"/>
    <s v="11179"/>
    <s v="รพ.เชียงกลาง"/>
    <s v="รพช."/>
    <s v="F2"/>
    <n v="40"/>
    <n v="17692"/>
    <x v="3"/>
    <x v="3"/>
    <n v="13633493.020000001"/>
    <n v="2078515.57"/>
    <n v="743389"/>
    <n v="590098.92000000004"/>
  </r>
  <r>
    <s v="01"/>
    <s v="น่าน"/>
    <s v="11180"/>
    <s v="รพ.นาหมื่น"/>
    <s v="รพช."/>
    <s v="F2"/>
    <n v="30"/>
    <n v="9890"/>
    <x v="3"/>
    <x v="3"/>
    <n v="11230235.199999999"/>
    <n v="1296569.56"/>
    <n v="359380"/>
    <n v="354141.78"/>
  </r>
  <r>
    <s v="01"/>
    <s v="น่าน"/>
    <s v="11181"/>
    <s v="รพ.สันติสุข"/>
    <s v="รพช."/>
    <s v="F2"/>
    <n v="30"/>
    <n v="10991"/>
    <x v="3"/>
    <x v="3"/>
    <n v="12431499.92"/>
    <n v="840296.81"/>
    <n v="109215.3"/>
    <n v="338850.48"/>
  </r>
  <r>
    <s v="01"/>
    <s v="น่าน"/>
    <s v="11182"/>
    <s v="รพ.บ่อเกลือ"/>
    <s v="รพช."/>
    <s v="F2"/>
    <n v="20"/>
    <n v="12203"/>
    <x v="3"/>
    <x v="3"/>
    <n v="8940200.5099999998"/>
    <n v="507177.55"/>
    <n v="143903.79999999999"/>
    <n v="163357.56"/>
  </r>
  <r>
    <s v="01"/>
    <s v="น่าน"/>
    <s v="11183"/>
    <s v="รพ.สองแคว"/>
    <s v="รพช."/>
    <s v="F2"/>
    <n v="30"/>
    <n v="8844"/>
    <x v="3"/>
    <x v="3"/>
    <n v="10019896.34"/>
    <n v="729033.13"/>
    <n v="247774.7"/>
    <n v="143147.26"/>
  </r>
  <r>
    <s v="01"/>
    <s v="น่าน"/>
    <s v="11453"/>
    <s v="รพร.ปัว"/>
    <s v="รพช."/>
    <s v="M2"/>
    <n v="117"/>
    <n v="43546"/>
    <x v="2"/>
    <x v="2"/>
    <n v="50840328.449999996"/>
    <n v="11341543.99"/>
    <n v="2059956.79"/>
    <n v="3581060.04"/>
  </r>
  <r>
    <s v="01"/>
    <s v="น่าน"/>
    <s v="11625"/>
    <s v="รพ.เฉลิมพระเกียรติ"/>
    <s v="รพช."/>
    <s v="F2"/>
    <n v="31"/>
    <n v="8227"/>
    <x v="3"/>
    <x v="3"/>
    <n v="9197530.25"/>
    <n v="481358.32"/>
    <n v="311367.33"/>
    <n v="193329.54"/>
  </r>
  <r>
    <s v="01"/>
    <s v="น่าน"/>
    <s v="25017"/>
    <s v="รพ.ภูเพียง"/>
    <s v="รพช."/>
    <s v="F3"/>
    <n v="0"/>
    <n v="15262"/>
    <x v="11"/>
    <x v="11"/>
    <n v="9032800.7799999993"/>
    <n v="914977.84"/>
    <n v="452632.1"/>
    <n v="182598.15"/>
  </r>
  <r>
    <s v="01"/>
    <s v="พะเยา"/>
    <s v="10717"/>
    <s v="รพ.พะเยา"/>
    <s v="รพท."/>
    <s v="S"/>
    <n v="400"/>
    <n v="76754"/>
    <x v="12"/>
    <x v="12"/>
    <n v="135898468.45999998"/>
    <n v="34816285.780000001"/>
    <n v="6423831.3399999999"/>
    <n v="11656231.33"/>
  </r>
  <r>
    <s v="01"/>
    <s v="พะเยา"/>
    <s v="10718"/>
    <s v="รพ.เชียงคำ"/>
    <s v="รพท."/>
    <s v="M1"/>
    <n v="229"/>
    <n v="54656"/>
    <x v="9"/>
    <x v="9"/>
    <n v="86493006.890000001"/>
    <n v="27093986.739999998"/>
    <n v="5979800.5999999996"/>
    <n v="13407249.120000001"/>
  </r>
  <r>
    <s v="01"/>
    <s v="พะเยา"/>
    <s v="11184"/>
    <s v="รพ.จุน"/>
    <s v="รพช."/>
    <s v="F2"/>
    <n v="52"/>
    <n v="35955"/>
    <x v="4"/>
    <x v="4"/>
    <n v="21562534.990000002"/>
    <n v="4090761.34"/>
    <n v="853232.26"/>
    <n v="1332348.7"/>
  </r>
  <r>
    <s v="01"/>
    <s v="พะเยา"/>
    <s v="11185"/>
    <s v="รพ.เชียงม่วน"/>
    <s v="รพช."/>
    <s v="F2"/>
    <n v="30"/>
    <n v="12801"/>
    <x v="3"/>
    <x v="3"/>
    <n v="14750340.9"/>
    <n v="1833991"/>
    <n v="484637.52"/>
    <n v="567588.94999999995"/>
  </r>
  <r>
    <s v="01"/>
    <s v="พะเยา"/>
    <s v="11186"/>
    <s v="รพ.ดอกคำใต้"/>
    <s v="รพช."/>
    <s v="F2"/>
    <n v="60"/>
    <n v="47139"/>
    <x v="4"/>
    <x v="4"/>
    <n v="27625551.689999998"/>
    <n v="4330546.3499999996"/>
    <n v="1228677.53"/>
    <n v="1113967.8799999999"/>
  </r>
  <r>
    <s v="01"/>
    <s v="พะเยา"/>
    <s v="11187"/>
    <s v="รพ.ปง"/>
    <s v="รพช."/>
    <s v="F2"/>
    <n v="59"/>
    <n v="37347"/>
    <x v="4"/>
    <x v="4"/>
    <n v="21064680.079999998"/>
    <n v="3647077.62"/>
    <n v="912721.05"/>
    <n v="1101549.73"/>
  </r>
  <r>
    <s v="01"/>
    <s v="พะเยา"/>
    <s v="11188"/>
    <s v="รพ.แม่ใจ"/>
    <s v="รพช."/>
    <s v="F2"/>
    <n v="32"/>
    <n v="21723"/>
    <x v="3"/>
    <x v="3"/>
    <n v="16377030.759999998"/>
    <n v="3030520.91"/>
    <n v="423750.88"/>
    <n v="860454.67999999993"/>
  </r>
  <r>
    <s v="01"/>
    <s v="พะเยา"/>
    <s v="40744"/>
    <s v="รพ.ภูซาง"/>
    <s v="รพช."/>
    <s v="F3"/>
    <n v="0"/>
    <n v="22522"/>
    <x v="11"/>
    <x v="11"/>
    <n v="4537665.66"/>
    <n v="447423.41"/>
    <n v="262638"/>
    <n v="117175.51999999999"/>
  </r>
  <r>
    <s v="01"/>
    <s v="พะเยา"/>
    <s v="40745"/>
    <s v="รพ.ภูกามยาว"/>
    <s v="รพช."/>
    <s v="F3"/>
    <n v="0"/>
    <n v="14661"/>
    <x v="11"/>
    <x v="11"/>
    <n v="3651474.4699999997"/>
    <n v="664145.69999999995"/>
    <n v="687067.1"/>
    <n v="214624.39"/>
  </r>
  <r>
    <s v="01"/>
    <s v="แพร่"/>
    <s v="10715"/>
    <s v="รพ.แพร่"/>
    <s v="รพท."/>
    <s v="S"/>
    <n v="500"/>
    <n v="75046"/>
    <x v="10"/>
    <x v="10"/>
    <n v="169918842.92000002"/>
    <n v="75189838.390000001"/>
    <n v="4964414.25"/>
    <n v="29983611.02"/>
  </r>
  <r>
    <s v="01"/>
    <s v="แพร่"/>
    <s v="11166"/>
    <s v="รพ.ร้องกวาง"/>
    <s v="รพช."/>
    <s v="F2"/>
    <n v="40"/>
    <n v="34569"/>
    <x v="4"/>
    <x v="4"/>
    <n v="24440570.850000005"/>
    <n v="2778052.83"/>
    <n v="479214.2"/>
    <n v="743239.55"/>
  </r>
  <r>
    <s v="01"/>
    <s v="แพร่"/>
    <s v="11167"/>
    <s v="รพ.ลอง"/>
    <s v="รพช."/>
    <s v="F2"/>
    <n v="60"/>
    <n v="37594"/>
    <x v="4"/>
    <x v="4"/>
    <n v="18346445.07"/>
    <n v="3515178.13"/>
    <n v="595388.94999999995"/>
    <n v="1193297.75"/>
  </r>
  <r>
    <s v="01"/>
    <s v="แพร่"/>
    <s v="11169"/>
    <s v="รพ.สูงเม่น"/>
    <s v="รพช."/>
    <s v="F2"/>
    <n v="40"/>
    <n v="47819"/>
    <x v="4"/>
    <x v="4"/>
    <n v="25971663.109999999"/>
    <n v="4000618.48"/>
    <n v="626416.57999999996"/>
    <n v="1027257.97"/>
  </r>
  <r>
    <s v="01"/>
    <s v="แพร่"/>
    <s v="11170"/>
    <s v="รพ.สอง"/>
    <s v="รพช."/>
    <s v="F2"/>
    <n v="35"/>
    <n v="33944"/>
    <x v="4"/>
    <x v="4"/>
    <n v="21380634.66"/>
    <n v="3381973.82"/>
    <n v="645703.85"/>
    <n v="834637.95"/>
  </r>
  <r>
    <s v="01"/>
    <s v="แพร่"/>
    <s v="11171"/>
    <s v="รพ.วังชิ้น"/>
    <s v="รพช."/>
    <s v="F2"/>
    <n v="41"/>
    <n v="33979"/>
    <x v="4"/>
    <x v="4"/>
    <n v="16337735.069999998"/>
    <n v="2469647.7799999998"/>
    <n v="189104.58"/>
    <n v="521385.37"/>
  </r>
  <r>
    <s v="01"/>
    <s v="แพร่"/>
    <s v="11172"/>
    <s v="รพ.หนองม่วงไข่"/>
    <s v="รพช."/>
    <s v="F2"/>
    <n v="30"/>
    <n v="11003"/>
    <x v="3"/>
    <x v="3"/>
    <n v="15589647.780000001"/>
    <n v="1240280.8799999999"/>
    <n v="577796.80000000005"/>
    <n v="483883.51999999996"/>
  </r>
  <r>
    <s v="01"/>
    <s v="แพร่"/>
    <s v="11452"/>
    <s v="รพร.เด่นชัย"/>
    <s v="รพช."/>
    <s v="F1"/>
    <n v="38"/>
    <n v="25680"/>
    <x v="6"/>
    <x v="6"/>
    <n v="23352564.299999997"/>
    <n v="3388966.39"/>
    <n v="482496.39"/>
    <n v="933436.24"/>
  </r>
  <r>
    <s v="01"/>
    <s v="แม่ฮ่องสอน"/>
    <s v="10719"/>
    <s v="รพ.ศรีสังวาลย์"/>
    <s v="รพท."/>
    <s v="S"/>
    <n v="204"/>
    <n v="32013"/>
    <x v="12"/>
    <x v="12"/>
    <n v="64997837.239999995"/>
    <n v="12930745.01"/>
    <n v="2916126.3"/>
    <n v="7478186.7000000002"/>
  </r>
  <r>
    <s v="01"/>
    <s v="แม่ฮ่องสอน"/>
    <s v="11203"/>
    <s v="รพ.ขุนยวม"/>
    <s v="รพช."/>
    <s v="F2"/>
    <n v="34"/>
    <n v="16388"/>
    <x v="3"/>
    <x v="3"/>
    <n v="17098420.75"/>
    <n v="1910592.69"/>
    <n v="941645.3"/>
    <n v="679928.43"/>
  </r>
  <r>
    <s v="01"/>
    <s v="แม่ฮ่องสอน"/>
    <s v="11204"/>
    <s v="รพ.ปาย"/>
    <s v="รพช."/>
    <s v="F1"/>
    <n v="58"/>
    <n v="26361"/>
    <x v="6"/>
    <x v="6"/>
    <n v="25178556.769999996"/>
    <n v="3627887.95"/>
    <n v="1302066.05"/>
    <n v="1429361.0899999999"/>
  </r>
  <r>
    <s v="01"/>
    <s v="แม่ฮ่องสอน"/>
    <s v="11205"/>
    <s v="รพ.แม่สะเรียง"/>
    <s v="รพช."/>
    <s v="M2"/>
    <n v="107"/>
    <n v="40995"/>
    <x v="2"/>
    <x v="2"/>
    <n v="35906298.75"/>
    <n v="7200184.6100000003"/>
    <n v="4304025.25"/>
    <n v="2934739.0999999996"/>
  </r>
  <r>
    <s v="01"/>
    <s v="แม่ฮ่องสอน"/>
    <s v="11206"/>
    <s v="รพ.แม่ลาน้อย"/>
    <s v="รพช."/>
    <s v="F2"/>
    <n v="33"/>
    <n v="27651"/>
    <x v="3"/>
    <x v="3"/>
    <n v="18619985.670000002"/>
    <n v="2203961.9900000002"/>
    <n v="1569289.25"/>
    <n v="557996.50999999989"/>
  </r>
  <r>
    <s v="01"/>
    <s v="แม่ฮ่องสอน"/>
    <s v="11207"/>
    <s v="รพ.สบเมย"/>
    <s v="รพช."/>
    <s v="F2"/>
    <n v="32"/>
    <n v="33247"/>
    <x v="4"/>
    <x v="4"/>
    <n v="17189205.259999998"/>
    <n v="1313329.54"/>
    <n v="1200151.45"/>
    <n v="623466.90999999992"/>
  </r>
  <r>
    <s v="01"/>
    <s v="แม่ฮ่องสอน"/>
    <s v="11208"/>
    <s v="รพ.ปางมะผ้า"/>
    <s v="รพช."/>
    <s v="F2"/>
    <n v="36"/>
    <n v="15543"/>
    <x v="3"/>
    <x v="3"/>
    <n v="12120482.690000001"/>
    <n v="2152114.9500000002"/>
    <n v="1039678.4"/>
    <n v="431559.85"/>
  </r>
  <r>
    <s v="01"/>
    <s v="ลำปาง"/>
    <s v="10672"/>
    <s v="รพ.ลำปาง"/>
    <s v="รพศ."/>
    <s v="A"/>
    <n v="743"/>
    <n v="140330"/>
    <x v="0"/>
    <x v="0"/>
    <n v="306223942.83000004"/>
    <n v="163917708.66999999"/>
    <n v="9283692.2799999993"/>
    <n v="123299792.03"/>
  </r>
  <r>
    <s v="01"/>
    <s v="ลำปาง"/>
    <s v="11146"/>
    <s v="รพ.แม่เมาะ"/>
    <s v="รพช."/>
    <s v="F2"/>
    <n v="30"/>
    <n v="24625"/>
    <x v="3"/>
    <x v="3"/>
    <n v="18308970.259999998"/>
    <n v="2733993.81"/>
    <n v="189573.25"/>
    <n v="887990.3"/>
  </r>
  <r>
    <s v="01"/>
    <s v="ลำปาง"/>
    <s v="11147"/>
    <s v="รพ.เกาะคา"/>
    <s v="รพช."/>
    <s v="M2"/>
    <n v="135"/>
    <n v="38600"/>
    <x v="2"/>
    <x v="2"/>
    <n v="48271233.460000016"/>
    <n v="7394348.54"/>
    <n v="2112137.2599999998"/>
    <n v="6045747.21"/>
  </r>
  <r>
    <s v="01"/>
    <s v="ลำปาง"/>
    <s v="11148"/>
    <s v="รพ.เสริมงาม"/>
    <s v="รพช."/>
    <s v="F2"/>
    <n v="30"/>
    <n v="23768"/>
    <x v="3"/>
    <x v="3"/>
    <n v="17597778.660000004"/>
    <n v="2234393.96"/>
    <n v="466013.87"/>
    <n v="613477.86"/>
  </r>
  <r>
    <s v="01"/>
    <s v="ลำปาง"/>
    <s v="11149"/>
    <s v="รพ.งาว"/>
    <s v="รพช."/>
    <s v="F2"/>
    <n v="40"/>
    <n v="38089"/>
    <x v="4"/>
    <x v="4"/>
    <n v="20213429.77"/>
    <n v="2859590.5"/>
    <n v="426299.85"/>
    <n v="981526.30999999994"/>
  </r>
  <r>
    <s v="01"/>
    <s v="ลำปาง"/>
    <s v="11150"/>
    <s v="รพ.แจ้ห่ม"/>
    <s v="รพช."/>
    <s v="F2"/>
    <n v="30"/>
    <n v="26102"/>
    <x v="3"/>
    <x v="3"/>
    <n v="19831890.529999997"/>
    <n v="2302541.98"/>
    <n v="292124.03000000003"/>
    <n v="757768.62"/>
  </r>
  <r>
    <s v="01"/>
    <s v="ลำปาง"/>
    <s v="11151"/>
    <s v="รพ.วังเหนือ"/>
    <s v="รพช."/>
    <s v="F2"/>
    <n v="30"/>
    <n v="31868"/>
    <x v="4"/>
    <x v="4"/>
    <n v="18437690.299999997"/>
    <n v="3058405.46"/>
    <n v="1121512.06"/>
    <n v="1055876.26"/>
  </r>
  <r>
    <s v="01"/>
    <s v="ลำปาง"/>
    <s v="11152"/>
    <s v="รพ.เถิน"/>
    <s v="รพช."/>
    <s v="M2"/>
    <n v="73"/>
    <n v="41113"/>
    <x v="13"/>
    <x v="13"/>
    <n v="33331637.340000004"/>
    <n v="5867366.1699999999"/>
    <n v="1354449.1"/>
    <n v="2714748.42"/>
  </r>
  <r>
    <s v="01"/>
    <s v="ลำปาง"/>
    <s v="11153"/>
    <s v="รพ.แม่พริก"/>
    <s v="รพช."/>
    <s v="F2"/>
    <n v="8"/>
    <n v="10768"/>
    <x v="3"/>
    <x v="3"/>
    <n v="10577435.84"/>
    <n v="1148170.71"/>
    <n v="92017.8"/>
    <n v="191215.24999999997"/>
  </r>
  <r>
    <s v="01"/>
    <s v="ลำปาง"/>
    <s v="11154"/>
    <s v="รพ.แม่ทะ"/>
    <s v="รพช."/>
    <s v="F2"/>
    <n v="30"/>
    <n v="38215"/>
    <x v="4"/>
    <x v="4"/>
    <n v="19852502.369999997"/>
    <n v="2639033.2599999998"/>
    <n v="526475.73"/>
    <n v="535693.62"/>
  </r>
  <r>
    <s v="01"/>
    <s v="ลำปาง"/>
    <s v="11155"/>
    <s v="รพ.สบปราบ"/>
    <s v="รพช."/>
    <s v="F2"/>
    <n v="30"/>
    <n v="20622"/>
    <x v="3"/>
    <x v="3"/>
    <n v="15132358.76"/>
    <n v="2040144.07"/>
    <n v="250492.75"/>
    <n v="481591.13"/>
  </r>
  <r>
    <s v="01"/>
    <s v="ลำปาง"/>
    <s v="11156"/>
    <s v="รพ.ห้างฉัตร"/>
    <s v="รพช."/>
    <s v="F2"/>
    <n v="30"/>
    <n v="33374"/>
    <x v="4"/>
    <x v="4"/>
    <n v="22365336.319999997"/>
    <n v="3227319.24"/>
    <n v="348460.4"/>
    <n v="726949.05"/>
  </r>
  <r>
    <s v="01"/>
    <s v="ลำปาง"/>
    <s v="11157"/>
    <s v="รพ.เมืองปาน"/>
    <s v="รพช."/>
    <s v="F2"/>
    <n v="30"/>
    <n v="23821"/>
    <x v="3"/>
    <x v="3"/>
    <n v="16262160.890000002"/>
    <n v="1850430.57"/>
    <n v="363613.96"/>
    <n v="352435.67"/>
  </r>
  <r>
    <s v="01"/>
    <s v="ลำพูน"/>
    <s v="10714"/>
    <s v="รพ.ลำพูน"/>
    <s v="รพท."/>
    <s v="S"/>
    <n v="398"/>
    <n v="76791"/>
    <x v="12"/>
    <x v="12"/>
    <n v="153854751.32999998"/>
    <n v="59326647.689999998"/>
    <n v="8201312.4500000002"/>
    <n v="32362975.41"/>
  </r>
  <r>
    <s v="01"/>
    <s v="ลำพูน"/>
    <s v="11140"/>
    <s v="รพ.แม่ทา"/>
    <s v="รพช."/>
    <s v="F2"/>
    <n v="31"/>
    <n v="27590"/>
    <x v="3"/>
    <x v="3"/>
    <n v="16541941.93"/>
    <n v="1585700.98"/>
    <n v="568345.66"/>
    <n v="508376.85"/>
  </r>
  <r>
    <s v="01"/>
    <s v="ลำพูน"/>
    <s v="11141"/>
    <s v="รพ.บ้านโฮ่ง"/>
    <s v="รพช."/>
    <s v="F2"/>
    <n v="30"/>
    <n v="26964"/>
    <x v="3"/>
    <x v="3"/>
    <n v="18981985.07"/>
    <n v="2223528.42"/>
    <n v="1255191.6100000001"/>
    <n v="616903.84000000008"/>
  </r>
  <r>
    <s v="01"/>
    <s v="ลำพูน"/>
    <s v="11142"/>
    <s v="รพ.ลี้"/>
    <s v="รพช."/>
    <s v="F1"/>
    <n v="71"/>
    <n v="53849"/>
    <x v="1"/>
    <x v="1"/>
    <n v="30806348.859999999"/>
    <n v="5022090.68"/>
    <n v="1412638.8"/>
    <n v="1457633.9700000002"/>
  </r>
  <r>
    <s v="01"/>
    <s v="ลำพูน"/>
    <s v="11143"/>
    <s v="รพ.ทุ่งหัวช้าง"/>
    <s v="รพช."/>
    <s v="F2"/>
    <n v="30"/>
    <n v="16800"/>
    <x v="3"/>
    <x v="3"/>
    <n v="16432344"/>
    <n v="984463.02"/>
    <n v="450432.3"/>
    <n v="415137.01"/>
  </r>
  <r>
    <s v="01"/>
    <s v="ลำพูน"/>
    <s v="11144"/>
    <s v="รพ.ป่าซาง"/>
    <s v="รพช."/>
    <s v="F1"/>
    <n v="0"/>
    <n v="37215"/>
    <x v="6"/>
    <x v="6"/>
    <n v="26328515.390000001"/>
    <n v="5369531.2999999998"/>
    <n v="1480199.17"/>
    <n v="1337898.1499999999"/>
  </r>
  <r>
    <s v="01"/>
    <s v="ลำพูน"/>
    <s v="11145"/>
    <s v="รพ.บ้านธิ"/>
    <s v="รพช."/>
    <s v="F2"/>
    <n v="30"/>
    <n v="11366"/>
    <x v="3"/>
    <x v="3"/>
    <n v="15125498.889999999"/>
    <n v="995280.75"/>
    <n v="402270.19"/>
    <n v="333570.58999999997"/>
  </r>
  <r>
    <s v="01"/>
    <s v="ลำพูน"/>
    <s v="24956"/>
    <s v="รพ.เวียงหนองล่อง"/>
    <s v="รพช."/>
    <s v="F3"/>
    <n v="10"/>
    <n v="12163"/>
    <x v="7"/>
    <x v="7"/>
    <n v="10569838.370000001"/>
    <n v="1216481.6000000001"/>
    <n v="534585"/>
    <n v="408533.29"/>
  </r>
  <r>
    <s v="02"/>
    <s v="ตาก"/>
    <s v="10722"/>
    <s v="รพ.สมเด็จพระเจ้าตากสินมหาราช"/>
    <s v="รพท."/>
    <s v="S"/>
    <n v="310"/>
    <n v="73359"/>
    <x v="12"/>
    <x v="12"/>
    <n v="110918310.70999998"/>
    <n v="37496955.659999996"/>
    <n v="7176544.8700000001"/>
    <n v="22281504.220000003"/>
  </r>
  <r>
    <s v="02"/>
    <s v="ตาก"/>
    <s v="10723"/>
    <s v="รพ.แม่สอด"/>
    <s v="รพท."/>
    <s v="S"/>
    <n v="420"/>
    <n v="78319"/>
    <x v="10"/>
    <x v="10"/>
    <n v="125042670.93999998"/>
    <n v="43418996.75"/>
    <n v="7552865.7300000004"/>
    <n v="20505171.48"/>
  </r>
  <r>
    <s v="02"/>
    <s v="ตาก"/>
    <s v="11238"/>
    <s v="รพ.บ้านตาก"/>
    <s v="รพช."/>
    <s v="F2"/>
    <n v="60"/>
    <n v="33195"/>
    <x v="4"/>
    <x v="4"/>
    <n v="22567271.900000002"/>
    <n v="3316933.88"/>
    <n v="1358911.55"/>
    <n v="1315356.5"/>
  </r>
  <r>
    <s v="02"/>
    <s v="ตาก"/>
    <s v="11239"/>
    <s v="รพ.สามเงา"/>
    <s v="รพช."/>
    <s v="F2"/>
    <n v="36"/>
    <n v="23976"/>
    <x v="3"/>
    <x v="3"/>
    <n v="18471213.91"/>
    <n v="3956064.14"/>
    <n v="877550"/>
    <n v="727572.89999999991"/>
  </r>
  <r>
    <s v="02"/>
    <s v="ตาก"/>
    <s v="11240"/>
    <s v="รพ.แม่ระมาด"/>
    <s v="รพช."/>
    <s v="M2"/>
    <n v="120"/>
    <n v="40933"/>
    <x v="2"/>
    <x v="2"/>
    <n v="42684636.859999999"/>
    <n v="7731652.75"/>
    <n v="4075300"/>
    <n v="3339225.2199999997"/>
  </r>
  <r>
    <s v="02"/>
    <s v="ตาก"/>
    <s v="11241"/>
    <s v="รพ.ท่าสองยาง"/>
    <s v="รพช."/>
    <s v="M2"/>
    <n v="80"/>
    <n v="63834"/>
    <x v="13"/>
    <x v="13"/>
    <n v="30143397.479999997"/>
    <n v="7314227.7400000002"/>
    <n v="2353527.35"/>
    <n v="1566838.5599999998"/>
  </r>
  <r>
    <s v="02"/>
    <s v="ตาก"/>
    <s v="11242"/>
    <s v="รพ.พบพระ"/>
    <s v="รพช."/>
    <s v="F1"/>
    <n v="85"/>
    <n v="51188"/>
    <x v="6"/>
    <x v="6"/>
    <n v="32784449.620000001"/>
    <n v="4863522.7699999996"/>
    <n v="3587345.79"/>
    <n v="4686232.0999999996"/>
  </r>
  <r>
    <s v="02"/>
    <s v="ตาก"/>
    <s v="11243"/>
    <s v="รพ.อุ้มผาง"/>
    <s v="รพช."/>
    <s v="M2"/>
    <n v="64"/>
    <n v="27373"/>
    <x v="13"/>
    <x v="13"/>
    <n v="34107378.140000001"/>
    <n v="3261333.89"/>
    <n v="1685298.09"/>
    <n v="2970231.01"/>
  </r>
  <r>
    <s v="02"/>
    <s v="ตาก"/>
    <s v="27443"/>
    <s v="รพ.วังเจ้า"/>
    <s v="รพช."/>
    <s v="F3"/>
    <n v="12"/>
    <n v="25866"/>
    <x v="14"/>
    <x v="14"/>
    <n v="12044809.210000001"/>
    <n v="1952596.47"/>
    <n v="1030866.5"/>
    <n v="574946.46"/>
  </r>
  <r>
    <s v="02"/>
    <s v="พิษณุโลก"/>
    <s v="10676"/>
    <s v="รพ.พุทธชินราช"/>
    <s v="รพศ."/>
    <s v="A"/>
    <n v="913"/>
    <n v="149397"/>
    <x v="0"/>
    <x v="0"/>
    <n v="369645836.19"/>
    <n v="216762497.81"/>
    <n v="19147433"/>
    <n v="67644185.810000002"/>
  </r>
  <r>
    <s v="02"/>
    <s v="พิษณุโลก"/>
    <s v="11251"/>
    <s v="รพ.ชาติตระการ"/>
    <s v="รพช."/>
    <s v="F2"/>
    <n v="30"/>
    <n v="31458"/>
    <x v="4"/>
    <x v="4"/>
    <n v="20085100.600000001"/>
    <n v="2566984.17"/>
    <n v="1049345.8"/>
    <n v="787245.45"/>
  </r>
  <r>
    <s v="02"/>
    <s v="พิษณุโลก"/>
    <s v="11252"/>
    <s v="รพ.บางระกำ"/>
    <s v="รพช."/>
    <s v="F2"/>
    <n v="56"/>
    <n v="70750"/>
    <x v="5"/>
    <x v="5"/>
    <n v="26204702.560000006"/>
    <n v="5760554.8700000001"/>
    <n v="1542346.5"/>
    <n v="2220944.9499999997"/>
  </r>
  <r>
    <s v="02"/>
    <s v="พิษณุโลก"/>
    <s v="11253"/>
    <s v="รพ.บางกระทุ่ม"/>
    <s v="รพช."/>
    <s v="F2"/>
    <n v="30"/>
    <n v="33930"/>
    <x v="4"/>
    <x v="4"/>
    <n v="21828865.109999999"/>
    <n v="5310394.09"/>
    <n v="1592450.03"/>
    <n v="2219696.36"/>
  </r>
  <r>
    <s v="02"/>
    <s v="พิษณุโลก"/>
    <s v="11254"/>
    <s v="รพ.พรหมพิราม"/>
    <s v="รพช."/>
    <s v="F2"/>
    <n v="84"/>
    <n v="59768"/>
    <x v="5"/>
    <x v="5"/>
    <n v="25511889.560000002"/>
    <n v="4212140.42"/>
    <n v="1769748.8"/>
    <n v="1070289.26"/>
  </r>
  <r>
    <s v="02"/>
    <s v="พิษณุโลก"/>
    <s v="11255"/>
    <s v="รพ.วัดโบสถ์"/>
    <s v="รพช."/>
    <s v="F2"/>
    <n v="34"/>
    <n v="26668"/>
    <x v="3"/>
    <x v="3"/>
    <n v="21412104.870000001"/>
    <n v="3229154.49"/>
    <n v="2116243.75"/>
    <n v="859175.38"/>
  </r>
  <r>
    <s v="02"/>
    <s v="พิษณุโลก"/>
    <s v="11256"/>
    <s v="รพ.วังทอง"/>
    <s v="รพช."/>
    <s v="F1"/>
    <n v="68"/>
    <n v="92280"/>
    <x v="1"/>
    <x v="1"/>
    <n v="37044496.520000003"/>
    <n v="8456813.3900000006"/>
    <n v="3929168.12"/>
    <n v="2885332.1100000003"/>
  </r>
  <r>
    <s v="02"/>
    <s v="พิษณุโลก"/>
    <s v="11257"/>
    <s v="รพ.เนินมะปราง"/>
    <s v="รพช."/>
    <s v="F2"/>
    <n v="30"/>
    <n v="44831"/>
    <x v="4"/>
    <x v="4"/>
    <n v="19868097.389999997"/>
    <n v="2823702.31"/>
    <n v="571571.15"/>
    <n v="1166985.1800000002"/>
  </r>
  <r>
    <s v="02"/>
    <s v="พิษณุโลก"/>
    <s v="11455"/>
    <s v="รพร.นครไทย"/>
    <s v="รพช."/>
    <s v="M2"/>
    <n v="73"/>
    <n v="67537"/>
    <x v="13"/>
    <x v="13"/>
    <n v="40352021.780000001"/>
    <n v="9431407.7300000004"/>
    <n v="2532371.9"/>
    <n v="3875398.84"/>
  </r>
  <r>
    <s v="02"/>
    <s v="เพชรบูรณ์"/>
    <s v="10727"/>
    <s v="รพ.เพชรบูรณ์"/>
    <s v="รพท."/>
    <s v="S"/>
    <n v="576"/>
    <n v="147755"/>
    <x v="10"/>
    <x v="10"/>
    <n v="172858161.78"/>
    <n v="45398655.020000003"/>
    <n v="3275636.89"/>
    <n v="32905172.050000001"/>
  </r>
  <r>
    <s v="02"/>
    <s v="เพชรบูรณ์"/>
    <s v="11264"/>
    <s v="รพ.ชนแดน"/>
    <s v="รพช."/>
    <s v="F2"/>
    <n v="74"/>
    <n v="58638"/>
    <x v="4"/>
    <x v="4"/>
    <n v="24998038.219999999"/>
    <n v="2926052.82"/>
    <n v="1061379.25"/>
    <n v="958868.60000000009"/>
  </r>
  <r>
    <s v="02"/>
    <s v="เพชรบูรณ์"/>
    <s v="11265"/>
    <s v="รพ.หล่มสัก"/>
    <s v="รพช."/>
    <s v="M2"/>
    <n v="205"/>
    <n v="114340"/>
    <x v="2"/>
    <x v="2"/>
    <n v="55080348.939999998"/>
    <n v="21120649.399999999"/>
    <n v="2080639.5"/>
    <n v="6643908.3500000006"/>
  </r>
  <r>
    <s v="02"/>
    <s v="เพชรบูรณ์"/>
    <s v="11266"/>
    <s v="รพ.วิเชียรบุรี"/>
    <s v="รพท."/>
    <s v="M1"/>
    <n v="241"/>
    <n v="100711"/>
    <x v="9"/>
    <x v="9"/>
    <n v="68503128.710000008"/>
    <n v="14550807.810000001"/>
    <n v="1273235.3999999999"/>
    <n v="7776484.2199999997"/>
  </r>
  <r>
    <s v="02"/>
    <s v="เพชรบูรณ์"/>
    <s v="11267"/>
    <s v="รพ.ศรีเทพ"/>
    <s v="รพช."/>
    <s v="F2"/>
    <n v="82"/>
    <n v="48012"/>
    <x v="4"/>
    <x v="4"/>
    <n v="23367146.330000002"/>
    <n v="3992835.98"/>
    <n v="1339021.71"/>
    <n v="1335977.42"/>
  </r>
  <r>
    <s v="02"/>
    <s v="เพชรบูรณ์"/>
    <s v="11268"/>
    <s v="รพ.หนองไผ่"/>
    <s v="รพช."/>
    <s v="F1"/>
    <n v="142"/>
    <n v="78734"/>
    <x v="1"/>
    <x v="1"/>
    <n v="38672290.630000003"/>
    <n v="7279469.0199999996"/>
    <n v="1123049.6599999999"/>
    <n v="2320669.4699999997"/>
  </r>
  <r>
    <s v="02"/>
    <s v="เพชรบูรณ์"/>
    <s v="11269"/>
    <s v="รพ.บึงสามพัน"/>
    <s v="รพช."/>
    <s v="F2"/>
    <n v="90"/>
    <n v="51016"/>
    <x v="4"/>
    <x v="4"/>
    <n v="42285422.579999998"/>
    <n v="5380477.1900000004"/>
    <n v="3748759.35"/>
    <n v="1619176.27"/>
  </r>
  <r>
    <s v="02"/>
    <s v="เพชรบูรณ์"/>
    <s v="11270"/>
    <s v="รพ.น้ำหนาว"/>
    <s v="รพช."/>
    <s v="F3"/>
    <n v="21"/>
    <n v="14322"/>
    <x v="7"/>
    <x v="7"/>
    <n v="10524024.75"/>
    <n v="1066599.8700000001"/>
    <n v="242264.3"/>
    <n v="305508.12"/>
  </r>
  <r>
    <s v="02"/>
    <s v="เพชรบูรณ์"/>
    <s v="11271"/>
    <s v="รพ.วังโป่ง"/>
    <s v="รพช."/>
    <s v="F2"/>
    <n v="42"/>
    <n v="26860"/>
    <x v="3"/>
    <x v="3"/>
    <n v="18698785.449999999"/>
    <n v="2801108.45"/>
    <n v="1517331"/>
    <n v="1024178.41"/>
  </r>
  <r>
    <s v="02"/>
    <s v="เพชรบูรณ์"/>
    <s v="11272"/>
    <s v="รพ.เขาค้อ"/>
    <s v="รพช."/>
    <s v="F2"/>
    <n v="38"/>
    <n v="31817"/>
    <x v="4"/>
    <x v="4"/>
    <n v="18824537.870000001"/>
    <n v="2683797.56"/>
    <n v="2111669.11"/>
    <n v="1332523.54"/>
  </r>
  <r>
    <s v="02"/>
    <s v="เพชรบูรณ์"/>
    <s v="11457"/>
    <s v="รพร.หล่มเก่า"/>
    <s v="รพช."/>
    <s v="F1"/>
    <n v="128"/>
    <n v="49427"/>
    <x v="6"/>
    <x v="6"/>
    <n v="35293212.689999998"/>
    <n v="10080392.84"/>
    <n v="3326181.1"/>
    <n v="1992934.6400000001"/>
  </r>
  <r>
    <s v="02"/>
    <s v="สุโขทัย"/>
    <s v="10724"/>
    <s v="รพ.สุโขทัย"/>
    <s v="รพท."/>
    <s v="S"/>
    <n v="323"/>
    <n v="73983"/>
    <x v="12"/>
    <x v="12"/>
    <n v="100457772.90000002"/>
    <n v="25902089.899999999"/>
    <n v="2261994"/>
    <n v="18895843.059999999"/>
  </r>
  <r>
    <s v="02"/>
    <s v="สุโขทัย"/>
    <s v="10725"/>
    <s v="รพ.ศรีสังวรสุโขทัย"/>
    <s v="รพท."/>
    <s v="M1"/>
    <n v="307"/>
    <n v="53549"/>
    <x v="9"/>
    <x v="9"/>
    <n v="95813565.469999984"/>
    <n v="20606749.07"/>
    <n v="2727247.46"/>
    <n v="13542771.780000001"/>
  </r>
  <r>
    <s v="02"/>
    <s v="สุโขทัย"/>
    <s v="11244"/>
    <s v="รพ.บ้านด่านลานหอย"/>
    <s v="รพช."/>
    <s v="F2"/>
    <n v="38"/>
    <n v="35878"/>
    <x v="4"/>
    <x v="4"/>
    <n v="19558092.23"/>
    <n v="1345052.26"/>
    <n v="1538952"/>
    <n v="1002760.79"/>
  </r>
  <r>
    <s v="02"/>
    <s v="สุโขทัย"/>
    <s v="11245"/>
    <s v="รพ.คีรีมาศ"/>
    <s v="รพช."/>
    <s v="F2"/>
    <n v="69"/>
    <n v="42258"/>
    <x v="4"/>
    <x v="4"/>
    <n v="21073432.509999998"/>
    <n v="3502180.73"/>
    <n v="1220006.5"/>
    <n v="1141885.56"/>
  </r>
  <r>
    <s v="02"/>
    <s v="สุโขทัย"/>
    <s v="11246"/>
    <s v="รพ.กงไกรลาศ"/>
    <s v="รพช."/>
    <s v="F2"/>
    <n v="34"/>
    <n v="46549"/>
    <x v="4"/>
    <x v="4"/>
    <n v="19905327.68"/>
    <n v="2408609.91"/>
    <n v="2123020"/>
    <n v="1056120.45"/>
  </r>
  <r>
    <s v="02"/>
    <s v="สุโขทัย"/>
    <s v="11247"/>
    <s v="รพ.ศรีสัชนาลัย"/>
    <s v="รพช."/>
    <s v="F1"/>
    <n v="74"/>
    <n v="65837"/>
    <x v="1"/>
    <x v="1"/>
    <n v="26825184.73"/>
    <n v="7009945.5300000003"/>
    <n v="474564.9"/>
    <n v="1419688.99"/>
  </r>
  <r>
    <s v="02"/>
    <s v="สุโขทัย"/>
    <s v="11248"/>
    <s v="รพ.สวรรคโลก"/>
    <s v="รพช."/>
    <s v="M2"/>
    <n v="125"/>
    <n v="61080"/>
    <x v="2"/>
    <x v="2"/>
    <n v="37362493.230000004"/>
    <n v="9347946.8499999996"/>
    <n v="2866140.6"/>
    <n v="2756157.7199999997"/>
  </r>
  <r>
    <s v="02"/>
    <s v="สุโขทัย"/>
    <s v="11249"/>
    <s v="รพ.ศรีนคร"/>
    <s v="รพช."/>
    <s v="F2"/>
    <n v="30"/>
    <n v="19655"/>
    <x v="3"/>
    <x v="3"/>
    <n v="16389512.009999998"/>
    <n v="1881772.8"/>
    <n v="1257570.1200000001"/>
    <n v="529424.57000000007"/>
  </r>
  <r>
    <s v="02"/>
    <s v="สุโขทัย"/>
    <s v="11250"/>
    <s v="รพ.ทุ่งเสลี่ยม"/>
    <s v="รพช."/>
    <s v="F2"/>
    <n v="38"/>
    <n v="34342"/>
    <x v="4"/>
    <x v="4"/>
    <n v="16958403.859999999"/>
    <n v="2997755.1"/>
    <n v="1230377.1000000001"/>
    <n v="1268505.1500000001"/>
  </r>
  <r>
    <s v="02"/>
    <s v="อุตรดิตถ์"/>
    <s v="10673"/>
    <s v="รพ.อุตรดิตถ์"/>
    <s v="รพศ."/>
    <s v="A"/>
    <n v="655"/>
    <n v="99793"/>
    <x v="15"/>
    <x v="15"/>
    <n v="227039529.99000001"/>
    <n v="119566933.95999999"/>
    <n v="489403.53"/>
    <n v="23844991.770000003"/>
  </r>
  <r>
    <s v="02"/>
    <s v="อุตรดิตถ์"/>
    <s v="11158"/>
    <s v="รพ.ตรอน"/>
    <s v="รพช."/>
    <s v="F2"/>
    <n v="34"/>
    <n v="24365"/>
    <x v="3"/>
    <x v="3"/>
    <n v="19949299.41"/>
    <n v="3148491.61"/>
    <n v="1047407"/>
    <n v="714754.47"/>
  </r>
  <r>
    <s v="02"/>
    <s v="อุตรดิตถ์"/>
    <s v="11159"/>
    <s v="รพ.ท่าปลา"/>
    <s v="รพช."/>
    <s v="F2"/>
    <n v="30"/>
    <n v="29751"/>
    <x v="3"/>
    <x v="3"/>
    <n v="21938105.239999998"/>
    <n v="2075579.29"/>
    <n v="886616.43"/>
    <n v="1236531.3500000001"/>
  </r>
  <r>
    <s v="02"/>
    <s v="อุตรดิตถ์"/>
    <s v="11160"/>
    <s v="รพ.น้ำปาด"/>
    <s v="รพช."/>
    <s v="F1"/>
    <n v="36"/>
    <n v="25707"/>
    <x v="6"/>
    <x v="6"/>
    <n v="20476846.07"/>
    <n v="3843044.54"/>
    <n v="1734037.49"/>
    <n v="1098307.3799999999"/>
  </r>
  <r>
    <s v="02"/>
    <s v="อุตรดิตถ์"/>
    <s v="11161"/>
    <s v="รพ.ฟากท่า"/>
    <s v="รพช."/>
    <s v="F2"/>
    <n v="30"/>
    <n v="9460"/>
    <x v="3"/>
    <x v="3"/>
    <n v="12485264.290000001"/>
    <n v="636746.17000000004"/>
    <n v="220941.75"/>
    <n v="460322.15"/>
  </r>
  <r>
    <s v="02"/>
    <s v="อุตรดิตถ์"/>
    <s v="11162"/>
    <s v="รพ.บ้านโคก"/>
    <s v="รพช."/>
    <s v="F2"/>
    <n v="30"/>
    <n v="10192"/>
    <x v="3"/>
    <x v="3"/>
    <n v="11605252"/>
    <n v="1128722.8999999999"/>
    <n v="639050.5"/>
    <n v="334535.83"/>
  </r>
  <r>
    <s v="02"/>
    <s v="อุตรดิตถ์"/>
    <s v="11163"/>
    <s v="รพ.พิชัย"/>
    <s v="รพช."/>
    <s v="F2"/>
    <n v="60"/>
    <n v="52696"/>
    <x v="4"/>
    <x v="4"/>
    <n v="24528588.150000002"/>
    <n v="4626832.5"/>
    <n v="3006524.94"/>
    <n v="1447032.7"/>
  </r>
  <r>
    <s v="02"/>
    <s v="อุตรดิตถ์"/>
    <s v="11164"/>
    <s v="รพ.ลับแล"/>
    <s v="รพช."/>
    <s v="F2"/>
    <n v="30"/>
    <n v="37031"/>
    <x v="4"/>
    <x v="4"/>
    <n v="23554407.509999994"/>
    <n v="3916111.31"/>
    <n v="3013081.85"/>
    <n v="1015326.5499999999"/>
  </r>
  <r>
    <s v="02"/>
    <s v="อุตรดิตถ์"/>
    <s v="11165"/>
    <s v="รพ.ทองแสนขัน"/>
    <s v="รพช."/>
    <s v="F2"/>
    <n v="35"/>
    <n v="22027"/>
    <x v="3"/>
    <x v="3"/>
    <n v="16119326.020000001"/>
    <n v="1947102.66"/>
    <n v="1991983.49"/>
    <n v="959285.63000000012"/>
  </r>
  <r>
    <s v="03"/>
    <s v="กำแพงเพขร"/>
    <s v="10721"/>
    <s v="รพ.กำแพงเพชร"/>
    <s v="รพท."/>
    <s v="S"/>
    <n v="468"/>
    <n v="147025"/>
    <x v="10"/>
    <x v="10"/>
    <n v="169298449.23999998"/>
    <n v="50885108.729999997"/>
    <n v="7152204.7800000003"/>
    <n v="38801114.659999996"/>
  </r>
  <r>
    <s v="03"/>
    <s v="กำแพงเพขร"/>
    <s v="11228"/>
    <s v="รพ.ทุ่งโพธิ์ทะเล"/>
    <s v="รพช."/>
    <s v="F3"/>
    <n v="10"/>
    <n v="12881"/>
    <x v="7"/>
    <x v="7"/>
    <n v="8794215.1400000006"/>
    <n v="1345116.7"/>
    <n v="1561955"/>
    <n v="300092.58"/>
  </r>
  <r>
    <s v="03"/>
    <s v="กำแพงเพขร"/>
    <s v="11229"/>
    <s v="รพ.ไทรงาม"/>
    <s v="รพช."/>
    <s v="F2"/>
    <n v="30"/>
    <n v="33220"/>
    <x v="4"/>
    <x v="4"/>
    <n v="16206890.170000002"/>
    <n v="2978971.84"/>
    <n v="2620523"/>
    <n v="713492.32000000007"/>
  </r>
  <r>
    <s v="03"/>
    <s v="กำแพงเพขร"/>
    <s v="11230"/>
    <s v="รพ.คลองลาน"/>
    <s v="รพช."/>
    <s v="F2"/>
    <n v="60"/>
    <n v="45699"/>
    <x v="4"/>
    <x v="4"/>
    <n v="22068893.809999999"/>
    <n v="4556550.82"/>
    <n v="2754860.15"/>
    <n v="3201656.89"/>
  </r>
  <r>
    <s v="03"/>
    <s v="กำแพงเพขร"/>
    <s v="11231"/>
    <s v="รพ.ขาณุวรลักษบุรี"/>
    <s v="รพช."/>
    <s v="M2"/>
    <n v="90"/>
    <n v="68583"/>
    <x v="13"/>
    <x v="13"/>
    <n v="33539477.379999999"/>
    <n v="9188222.3800000008"/>
    <n v="7766408.8200000003"/>
    <n v="2237160.63"/>
  </r>
  <r>
    <s v="03"/>
    <s v="กำแพงเพขร"/>
    <s v="11232"/>
    <s v="รพ.คลองขลุง"/>
    <s v="รพช."/>
    <s v="F1"/>
    <n v="90"/>
    <n v="54260"/>
    <x v="1"/>
    <x v="1"/>
    <n v="26463604.249999996"/>
    <n v="7298380.2000000002"/>
    <n v="7776762"/>
    <n v="1924143.1400000001"/>
  </r>
  <r>
    <s v="03"/>
    <s v="กำแพงเพขร"/>
    <s v="11233"/>
    <s v="รพ.พรานกระต่าย"/>
    <s v="รพช."/>
    <s v="F2"/>
    <n v="60"/>
    <n v="50825"/>
    <x v="4"/>
    <x v="4"/>
    <n v="23693408.050000004"/>
    <n v="2873324.04"/>
    <n v="4667041.5"/>
    <n v="1127887.2"/>
  </r>
  <r>
    <s v="03"/>
    <s v="กำแพงเพขร"/>
    <s v="11234"/>
    <s v="รพ.ลานกระบือ"/>
    <s v="รพช."/>
    <s v="F2"/>
    <n v="30"/>
    <n v="29721"/>
    <x v="3"/>
    <x v="3"/>
    <n v="16504363.74"/>
    <n v="2389138.31"/>
    <n v="3219266"/>
    <n v="1429575.53"/>
  </r>
  <r>
    <s v="03"/>
    <s v="กำแพงเพขร"/>
    <s v="11235"/>
    <s v="รพ.ทรายทองวัฒนา"/>
    <s v="รพช."/>
    <s v="F2"/>
    <n v="30"/>
    <n v="21557"/>
    <x v="3"/>
    <x v="3"/>
    <n v="14821428.99"/>
    <n v="2170839.7000000002"/>
    <n v="2321378"/>
    <n v="1322095.75"/>
  </r>
  <r>
    <s v="03"/>
    <s v="กำแพงเพขร"/>
    <s v="11236"/>
    <s v="รพ.ปางศิลาทอง"/>
    <s v="รพช."/>
    <s v="F2"/>
    <n v="30"/>
    <n v="23680"/>
    <x v="3"/>
    <x v="3"/>
    <n v="12001176"/>
    <n v="1857696.21"/>
    <n v="1931883.92"/>
    <n v="885540.02"/>
  </r>
  <r>
    <s v="03"/>
    <s v="กำแพงเพขร"/>
    <s v="14135"/>
    <s v="รพ.บึงสามัคคี"/>
    <s v="รพช."/>
    <s v="F2"/>
    <n v="30"/>
    <n v="19339"/>
    <x v="3"/>
    <x v="3"/>
    <n v="12937462.940000001"/>
    <n v="1177317.28"/>
    <n v="2742666"/>
    <n v="654622.85"/>
  </r>
  <r>
    <s v="03"/>
    <s v="กำแพงเพขร"/>
    <s v="28010"/>
    <s v="รพ.โกสัมพีนคร"/>
    <s v="รพช."/>
    <s v="F3"/>
    <n v="10"/>
    <n v="22702"/>
    <x v="11"/>
    <x v="11"/>
    <n v="9175144.2400000002"/>
    <n v="1371228.47"/>
    <n v="1050012"/>
    <n v="494513.46"/>
  </r>
  <r>
    <s v="03"/>
    <s v="ชัยนาท"/>
    <s v="10694"/>
    <s v="รพ.ชัยนาทนเรนทร"/>
    <s v="รพท."/>
    <s v="S"/>
    <n v="348"/>
    <n v="50124"/>
    <x v="12"/>
    <x v="12"/>
    <n v="110204536.14000002"/>
    <n v="29649779.66"/>
    <n v="6415001.6799999997"/>
    <n v="11656202.459999999"/>
  </r>
  <r>
    <s v="03"/>
    <s v="ชัยนาท"/>
    <s v="10802"/>
    <s v="รพ.มโนรมย์"/>
    <s v="รพช."/>
    <s v="F2"/>
    <n v="30"/>
    <n v="22956"/>
    <x v="3"/>
    <x v="3"/>
    <n v="17174060.079999998"/>
    <n v="2136666.2200000002"/>
    <n v="481667.2"/>
    <n v="635834.53"/>
  </r>
  <r>
    <s v="03"/>
    <s v="ชัยนาท"/>
    <s v="10803"/>
    <s v="รพ.วัดสิงห์"/>
    <s v="รพช."/>
    <s v="F2"/>
    <n v="30"/>
    <n v="18259"/>
    <x v="3"/>
    <x v="3"/>
    <n v="8698239.6999999993"/>
    <n v="1755732.25"/>
    <n v="327962.2"/>
    <n v="401591.63"/>
  </r>
  <r>
    <s v="03"/>
    <s v="ชัยนาท"/>
    <s v="10804"/>
    <s v="รพ.สรรพยา"/>
    <s v="รพช."/>
    <s v="F2"/>
    <n v="30"/>
    <n v="26642"/>
    <x v="3"/>
    <x v="3"/>
    <n v="15963877.170000002"/>
    <n v="1840699.02"/>
    <n v="1068067.3999999999"/>
    <n v="477054.14"/>
  </r>
  <r>
    <s v="03"/>
    <s v="ชัยนาท"/>
    <s v="10805"/>
    <s v="รพ.สรรคบุรี"/>
    <s v="รพช."/>
    <s v="F1"/>
    <n v="60"/>
    <n v="45384"/>
    <x v="6"/>
    <x v="6"/>
    <n v="24328673.260000002"/>
    <n v="4414581.62"/>
    <n v="1447992.6"/>
    <n v="1786260.27"/>
  </r>
  <r>
    <s v="03"/>
    <s v="ชัยนาท"/>
    <s v="10806"/>
    <s v="รพ.หันคา"/>
    <s v="รพช."/>
    <s v="F2"/>
    <n v="30"/>
    <n v="42410"/>
    <x v="4"/>
    <x v="4"/>
    <n v="20210735.66"/>
    <n v="3222240.57"/>
    <n v="1631481.4"/>
    <n v="1129125.96"/>
  </r>
  <r>
    <s v="03"/>
    <s v="ชัยนาท"/>
    <s v="27974"/>
    <s v="รพ.หนองมะโมง"/>
    <s v="รพช."/>
    <s v="F3"/>
    <n v="10"/>
    <n v="14523"/>
    <x v="7"/>
    <x v="7"/>
    <n v="8101474.5499999998"/>
    <n v="1079072.46"/>
    <n v="877869.24"/>
    <n v="396439.95"/>
  </r>
  <r>
    <s v="03"/>
    <s v="ชัยนาท"/>
    <s v="27975"/>
    <s v="รพ.เนินขาม"/>
    <s v="รพช."/>
    <s v="F3"/>
    <n v="0"/>
    <n v="10689"/>
    <x v="7"/>
    <x v="7"/>
    <n v="3795085.79"/>
    <n v="1059638.0900000001"/>
    <n v="358523.9"/>
    <n v="115893.59999999999"/>
  </r>
  <r>
    <s v="03"/>
    <s v="นครสวรรค์"/>
    <s v="10675"/>
    <s v="รพ.สวรรค์ประชารักษ์"/>
    <s v="รพศ."/>
    <s v="A"/>
    <n v="630"/>
    <n v="169386"/>
    <x v="15"/>
    <x v="15"/>
    <n v="286117085.55000001"/>
    <n v="156238313.75"/>
    <n v="17177758.859999999"/>
    <n v="89829477.769999996"/>
  </r>
  <r>
    <s v="03"/>
    <s v="นครสวรรค์"/>
    <s v="11209"/>
    <s v="รพ.โกรกพระ"/>
    <s v="รพช."/>
    <s v="F2"/>
    <n v="39"/>
    <n v="24616"/>
    <x v="3"/>
    <x v="3"/>
    <n v="17734209.780000001"/>
    <n v="2024889.43"/>
    <n v="976590.7"/>
    <n v="425534.39"/>
  </r>
  <r>
    <s v="03"/>
    <s v="นครสวรรค์"/>
    <s v="11210"/>
    <s v="รพ.ชุมแสง"/>
    <s v="รพช."/>
    <s v="F1"/>
    <n v="60"/>
    <n v="45189"/>
    <x v="6"/>
    <x v="6"/>
    <n v="25074069.639999997"/>
    <n v="5616041.4100000001"/>
    <n v="566586.5"/>
    <n v="2224917.2800000003"/>
  </r>
  <r>
    <s v="03"/>
    <s v="นครสวรรค์"/>
    <s v="11211"/>
    <s v="รพ.หนองบัว"/>
    <s v="รพช."/>
    <s v="F2"/>
    <n v="60"/>
    <n v="50726"/>
    <x v="4"/>
    <x v="4"/>
    <n v="22670715.809999999"/>
    <n v="4211277.6399999997"/>
    <n v="2561994.2200000002"/>
    <n v="1399495.7399999998"/>
  </r>
  <r>
    <s v="03"/>
    <s v="นครสวรรค์"/>
    <s v="11212"/>
    <s v="รพ.บรรพตพิสัย"/>
    <s v="รพช."/>
    <s v="F1"/>
    <n v="90"/>
    <n v="61470"/>
    <x v="1"/>
    <x v="1"/>
    <n v="34093538.609999999"/>
    <n v="6428199.1799999997"/>
    <n v="1308661.29"/>
    <n v="1957318.6600000001"/>
  </r>
  <r>
    <s v="03"/>
    <s v="นครสวรรค์"/>
    <s v="11213"/>
    <s v="รพ.เก้าเลี้ยว"/>
    <s v="รพช."/>
    <s v="F2"/>
    <n v="34"/>
    <n v="24630"/>
    <x v="3"/>
    <x v="3"/>
    <n v="16360530.43"/>
    <n v="2079891.74"/>
    <n v="523397"/>
    <n v="540837.18999999994"/>
  </r>
  <r>
    <s v="03"/>
    <s v="นครสวรรค์"/>
    <s v="11214"/>
    <s v="รพ.ตาคลี"/>
    <s v="รพช."/>
    <s v="M2"/>
    <n v="116"/>
    <n v="72424"/>
    <x v="2"/>
    <x v="2"/>
    <n v="38227160.689999998"/>
    <n v="9079700.1199999992"/>
    <n v="1910976.8"/>
    <n v="1731479.14"/>
  </r>
  <r>
    <s v="03"/>
    <s v="นครสวรรค์"/>
    <s v="11215"/>
    <s v="รพ.ท่าตะโก"/>
    <s v="รพช."/>
    <s v="F1"/>
    <n v="79"/>
    <n v="49165"/>
    <x v="6"/>
    <x v="6"/>
    <n v="28769354.210000001"/>
    <n v="4439262.28"/>
    <n v="365343.09"/>
    <n v="1018115.07"/>
  </r>
  <r>
    <s v="03"/>
    <s v="นครสวรรค์"/>
    <s v="11216"/>
    <s v="รพ.ไพศาลี"/>
    <s v="รพช."/>
    <s v="F2"/>
    <n v="60"/>
    <n v="53260"/>
    <x v="4"/>
    <x v="4"/>
    <n v="23171854.849999998"/>
    <n v="3858404.22"/>
    <n v="1522131.03"/>
    <n v="1134504.08"/>
  </r>
  <r>
    <s v="03"/>
    <s v="นครสวรรค์"/>
    <s v="11217"/>
    <s v="รพ.พยุหะคีรี"/>
    <s v="รพช."/>
    <s v="F2"/>
    <n v="42"/>
    <n v="42057"/>
    <x v="4"/>
    <x v="4"/>
    <n v="19137033.75"/>
    <n v="4657884.1100000003"/>
    <n v="784566"/>
    <n v="797260.06"/>
  </r>
  <r>
    <s v="03"/>
    <s v="นครสวรรค์"/>
    <s v="11218"/>
    <s v="รพ.ลาดยาว"/>
    <s v="รพช."/>
    <s v="M2"/>
    <n v="90"/>
    <n v="67125"/>
    <x v="13"/>
    <x v="13"/>
    <n v="50881601.359999999"/>
    <n v="8627561.5199999996"/>
    <n v="970330.2"/>
    <n v="4331626.1500000004"/>
  </r>
  <r>
    <s v="03"/>
    <s v="นครสวรรค์"/>
    <s v="11219"/>
    <s v="รพ.ตากฟ้า"/>
    <s v="รพช."/>
    <s v="F2"/>
    <n v="39"/>
    <n v="29531"/>
    <x v="3"/>
    <x v="3"/>
    <n v="20615329.050000001"/>
    <n v="3401110.38"/>
    <n v="929505.9"/>
    <n v="1018036.93"/>
  </r>
  <r>
    <s v="03"/>
    <s v="นครสวรรค์"/>
    <s v="11220"/>
    <s v="รพ.แม่วงก์"/>
    <s v="รพช."/>
    <s v="F2"/>
    <n v="30"/>
    <n v="38666"/>
    <x v="4"/>
    <x v="4"/>
    <n v="12520037.799999999"/>
    <n v="3210391.61"/>
    <n v="2938991.54"/>
    <n v="620794.14"/>
  </r>
  <r>
    <s v="03"/>
    <s v="นครสวรรค์"/>
    <s v="40749"/>
    <s v="รพ.ชุมตาบง"/>
    <s v="รพช."/>
    <s v="F3"/>
    <n v="5"/>
    <n v="28352"/>
    <x v="14"/>
    <x v="14"/>
    <n v="8001164.0999999996"/>
    <n v="1251238.2"/>
    <n v="472839.52"/>
    <n v="413155.99"/>
  </r>
  <r>
    <s v="03"/>
    <s v="พิจิตร"/>
    <s v="10726"/>
    <s v="รพ.พิจิตร"/>
    <s v="รพท."/>
    <s v="S"/>
    <n v="450"/>
    <n v="76774"/>
    <x v="10"/>
    <x v="10"/>
    <n v="151052459.88999999"/>
    <n v="41416430.829999998"/>
    <n v="9654567.6500000004"/>
    <n v="24560866.539999999"/>
  </r>
  <r>
    <s v="03"/>
    <s v="พิจิตร"/>
    <s v="11258"/>
    <s v="รพ.วังทรายพูน"/>
    <s v="รพช."/>
    <s v="F2"/>
    <n v="30"/>
    <n v="16179"/>
    <x v="3"/>
    <x v="3"/>
    <n v="13857068.609999999"/>
    <n v="2172054.87"/>
    <n v="818593.89"/>
    <n v="877997.88"/>
  </r>
  <r>
    <s v="03"/>
    <s v="พิจิตร"/>
    <s v="11259"/>
    <s v="รพ.โพธิ์ประทับช้าง"/>
    <s v="รพช."/>
    <s v="F2"/>
    <n v="30"/>
    <n v="31228"/>
    <x v="4"/>
    <x v="4"/>
    <n v="16987654.009999998"/>
    <n v="2461704.62"/>
    <n v="1013165.45"/>
    <n v="832344.66999999993"/>
  </r>
  <r>
    <s v="03"/>
    <s v="พิจิตร"/>
    <s v="11260"/>
    <s v="รพ.บางมูลนาก"/>
    <s v="รพช."/>
    <s v="M2"/>
    <n v="90"/>
    <n v="40952"/>
    <x v="13"/>
    <x v="13"/>
    <n v="32468476.650000006"/>
    <n v="9177946.0999999996"/>
    <n v="1209133.8999999999"/>
    <n v="8570622.6799999997"/>
  </r>
  <r>
    <s v="03"/>
    <s v="พิจิตร"/>
    <s v="11261"/>
    <s v="รพ.โพทะเล"/>
    <s v="รพช."/>
    <s v="F2"/>
    <n v="45"/>
    <n v="32913"/>
    <x v="4"/>
    <x v="4"/>
    <n v="18593260.509999998"/>
    <n v="2648565.84"/>
    <n v="882467.02"/>
    <n v="1061049.96"/>
  </r>
  <r>
    <s v="03"/>
    <s v="พิจิตร"/>
    <s v="11262"/>
    <s v="รพ.สามง่าม"/>
    <s v="รพช."/>
    <s v="F2"/>
    <n v="33"/>
    <n v="29897"/>
    <x v="4"/>
    <x v="4"/>
    <n v="15906083.129999999"/>
    <n v="1727632.85"/>
    <n v="832778.15"/>
    <n v="859722.59"/>
  </r>
  <r>
    <s v="03"/>
    <s v="พิจิตร"/>
    <s v="11263"/>
    <s v="รพ.ทับคล้อ"/>
    <s v="รพช."/>
    <s v="F2"/>
    <n v="30"/>
    <n v="29663"/>
    <x v="3"/>
    <x v="3"/>
    <n v="14966690.020000001"/>
    <n v="2250493.85"/>
    <n v="1048515.5"/>
    <n v="420314.67"/>
  </r>
  <r>
    <s v="03"/>
    <s v="พิจิตร"/>
    <s v="11456"/>
    <s v="รพร.ตะพานหิน"/>
    <s v="รพช."/>
    <s v="M2"/>
    <n v="90"/>
    <n v="56472"/>
    <x v="13"/>
    <x v="13"/>
    <n v="40194376.470000006"/>
    <n v="9874545.9100000001"/>
    <n v="2053099.85"/>
    <n v="5222983.92"/>
  </r>
  <r>
    <s v="03"/>
    <s v="พิจิตร"/>
    <s v="11631"/>
    <s v="รพ.วชิรบารมี"/>
    <s v="รพช."/>
    <s v="F2"/>
    <n v="30"/>
    <n v="23363"/>
    <x v="3"/>
    <x v="3"/>
    <n v="13814576.829999998"/>
    <n v="1159390.04"/>
    <n v="449934.75"/>
    <n v="586644.87"/>
  </r>
  <r>
    <s v="03"/>
    <s v="พิจิตร"/>
    <s v="27978"/>
    <s v="รพ.สากเหล็ก"/>
    <s v="รพช."/>
    <s v="F3"/>
    <n v="0"/>
    <n v="17140"/>
    <x v="11"/>
    <x v="11"/>
    <n v="6922082.6699999999"/>
    <n v="1610945.87"/>
    <n v="791727.7"/>
    <n v="243046.87"/>
  </r>
  <r>
    <s v="03"/>
    <s v="พิจิตร"/>
    <s v="27979"/>
    <s v="รพ.บึงนาราง"/>
    <s v="รพช."/>
    <s v="F3"/>
    <n v="0"/>
    <n v="14743"/>
    <x v="7"/>
    <x v="7"/>
    <n v="6318000.9000000004"/>
    <n v="1058727.33"/>
    <n v="440376.6"/>
    <n v="239310.45"/>
  </r>
  <r>
    <s v="03"/>
    <s v="พิจิตร"/>
    <s v="27980"/>
    <s v="รพ.ดงเจริญ"/>
    <s v="รพช."/>
    <s v="F3"/>
    <n v="0"/>
    <n v="13273"/>
    <x v="7"/>
    <x v="7"/>
    <n v="5665443.7300000004"/>
    <n v="1064613.82"/>
    <n v="457541.21"/>
    <n v="367422.58999999997"/>
  </r>
  <r>
    <s v="03"/>
    <s v="อุทัยธานี"/>
    <s v="10720"/>
    <s v="รพ.อุทัยธานี"/>
    <s v="รพท."/>
    <s v="S"/>
    <n v="326"/>
    <n v="36548"/>
    <x v="12"/>
    <x v="12"/>
    <n v="95992865.699999988"/>
    <n v="29059063.960000001"/>
    <n v="922860.65"/>
    <n v="21425665.169999998"/>
  </r>
  <r>
    <s v="03"/>
    <s v="อุทัยธานี"/>
    <s v="11221"/>
    <s v="รพ.ทัพทัน"/>
    <s v="รพช."/>
    <s v="F2"/>
    <n v="90"/>
    <n v="30857"/>
    <x v="4"/>
    <x v="4"/>
    <n v="27984671.600000001"/>
    <n v="3558207.98"/>
    <n v="1412251.6"/>
    <n v="1143553.6099999999"/>
  </r>
  <r>
    <s v="03"/>
    <s v="อุทัยธานี"/>
    <s v="11222"/>
    <s v="รพ.สว่างอารมณ์"/>
    <s v="รพช."/>
    <s v="F2"/>
    <n v="38"/>
    <n v="23737"/>
    <x v="3"/>
    <x v="3"/>
    <n v="16593450.130000001"/>
    <n v="1420377.38"/>
    <n v="940653"/>
    <n v="628329.9"/>
  </r>
  <r>
    <s v="03"/>
    <s v="อุทัยธานี"/>
    <s v="11223"/>
    <s v="รพ.หนองฉาง"/>
    <s v="รพช."/>
    <s v="F1"/>
    <n v="90"/>
    <n v="39719"/>
    <x v="6"/>
    <x v="6"/>
    <n v="29330135.600000001"/>
    <n v="6074366.9000000004"/>
    <n v="2395155.89"/>
    <n v="3044692.48"/>
  </r>
  <r>
    <s v="03"/>
    <s v="อุทัยธานี"/>
    <s v="11224"/>
    <s v="รพ.หนองขาหย่าง"/>
    <s v="รพช."/>
    <s v="F3"/>
    <n v="10"/>
    <n v="9073"/>
    <x v="7"/>
    <x v="7"/>
    <n v="7608123.8199999994"/>
    <n v="639801.97"/>
    <n v="599974.6"/>
    <n v="366722.79"/>
  </r>
  <r>
    <s v="03"/>
    <s v="อุทัยธานี"/>
    <s v="11225"/>
    <s v="รพ.บ้านไร่"/>
    <s v="รพช."/>
    <s v="F2"/>
    <n v="60"/>
    <n v="43704"/>
    <x v="4"/>
    <x v="4"/>
    <n v="22426004.969999999"/>
    <n v="2956926.1"/>
    <n v="460872.85"/>
    <n v="1211517.7"/>
  </r>
  <r>
    <s v="03"/>
    <s v="อุทัยธานี"/>
    <s v="11226"/>
    <s v="รพ.ลานสัก"/>
    <s v="รพช."/>
    <s v="F2"/>
    <n v="0"/>
    <n v="41292"/>
    <x v="4"/>
    <x v="4"/>
    <n v="21586978.960000001"/>
    <n v="3427808.99"/>
    <n v="1532678.73"/>
    <n v="935080.98"/>
  </r>
  <r>
    <s v="03"/>
    <s v="อุทัยธานี"/>
    <s v="11227"/>
    <s v="รพ.ห้วยคต"/>
    <s v="รพช."/>
    <s v="F2"/>
    <n v="33"/>
    <n v="15739"/>
    <x v="3"/>
    <x v="3"/>
    <n v="13310695.649999999"/>
    <n v="1106433.67"/>
    <n v="519948"/>
    <n v="495562.75"/>
  </r>
  <r>
    <s v="04"/>
    <s v="นครนายก"/>
    <s v="10698"/>
    <s v="รพ.นครนายก"/>
    <s v="รพท."/>
    <s v="S"/>
    <n v="314"/>
    <n v="64664"/>
    <x v="12"/>
    <x v="12"/>
    <n v="106486640.23999999"/>
    <n v="69416211.459999993"/>
    <n v="1958521.8"/>
    <n v="14557841.109999999"/>
  </r>
  <r>
    <s v="04"/>
    <s v="นครนายก"/>
    <s v="10863"/>
    <s v="รพ.ปากพลี"/>
    <s v="รพช."/>
    <s v="F3"/>
    <n v="10"/>
    <n v="14323"/>
    <x v="7"/>
    <x v="7"/>
    <n v="12029144.02"/>
    <n v="1683617.83"/>
    <n v="275404.14"/>
    <n v="431831.76"/>
  </r>
  <r>
    <s v="04"/>
    <s v="นครนายก"/>
    <s v="10864"/>
    <s v="รพ.บ้านนา"/>
    <s v="รพช."/>
    <s v="F2"/>
    <n v="70"/>
    <n v="44238"/>
    <x v="4"/>
    <x v="4"/>
    <n v="27020257.18"/>
    <n v="3901184.59"/>
    <n v="1505939.7"/>
    <n v="1026240.31"/>
  </r>
  <r>
    <s v="04"/>
    <s v="นครนายก"/>
    <s v="10865"/>
    <s v="รพ.องครักษ์"/>
    <s v="รพช."/>
    <s v="F2"/>
    <n v="30"/>
    <n v="30705"/>
    <x v="4"/>
    <x v="4"/>
    <n v="19866922.859999999"/>
    <n v="3286700.11"/>
    <n v="1087209.73"/>
    <n v="704528.22"/>
  </r>
  <r>
    <s v="04"/>
    <s v="นนทบุรี"/>
    <s v="10686"/>
    <s v="รพ.พระนั่งเกล้า"/>
    <s v="รพศ."/>
    <s v="A"/>
    <n v="637"/>
    <n v="196180"/>
    <x v="15"/>
    <x v="15"/>
    <n v="228700070.85999998"/>
    <n v="128153065.42"/>
    <n v="15553350.949999999"/>
    <n v="61858171.289999999"/>
  </r>
  <r>
    <s v="04"/>
    <s v="นนทบุรี"/>
    <s v="10756"/>
    <s v="รพ.บางกรวย"/>
    <s v="รพช."/>
    <s v="F1"/>
    <n v="60"/>
    <n v="43206"/>
    <x v="6"/>
    <x v="6"/>
    <n v="31879631.100000001"/>
    <n v="2826316.05"/>
    <n v="106104.89"/>
    <n v="1504316.38"/>
  </r>
  <r>
    <s v="04"/>
    <s v="นนทบุรี"/>
    <s v="10757"/>
    <s v="รพ.บางใหญ่"/>
    <s v="รพช."/>
    <s v="M2"/>
    <n v="104"/>
    <n v="70351"/>
    <x v="2"/>
    <x v="2"/>
    <n v="41177244.649999999"/>
    <n v="10459080.029999999"/>
    <n v="3090834.5"/>
    <n v="3071273.73"/>
  </r>
  <r>
    <s v="04"/>
    <s v="นนทบุรี"/>
    <s v="10758"/>
    <s v="รพ.บางบัวทอง"/>
    <s v="รพช."/>
    <s v="M2"/>
    <n v="70"/>
    <n v="68087"/>
    <x v="13"/>
    <x v="13"/>
    <n v="44491263.800000004"/>
    <n v="5496619.2400000002"/>
    <n v="3393587.75"/>
    <n v="3423548.07"/>
  </r>
  <r>
    <s v="04"/>
    <s v="นนทบุรี"/>
    <s v="10759"/>
    <s v="รพ.ไทรน้อย"/>
    <s v="รพช."/>
    <s v="F2"/>
    <n v="58"/>
    <n v="50033"/>
    <x v="4"/>
    <x v="4"/>
    <n v="30261124.419999998"/>
    <n v="5304306.04"/>
    <n v="1633519.96"/>
    <n v="1635985.1900000002"/>
  </r>
  <r>
    <s v="04"/>
    <s v="นนทบุรี"/>
    <s v="10760"/>
    <s v="รพ.ปากเกร็ด"/>
    <s v="รพช."/>
    <s v="F1"/>
    <n v="76"/>
    <n v="54670"/>
    <x v="1"/>
    <x v="1"/>
    <n v="40866991.780000001"/>
    <n v="11581963.07"/>
    <n v="661104.42000000004"/>
    <n v="2401140.67"/>
  </r>
  <r>
    <s v="04"/>
    <s v="นนทบุรี"/>
    <s v="28875"/>
    <s v="รพ.บางบัวทอง ๒"/>
    <s v="รพช."/>
    <s v="F2"/>
    <n v="33"/>
    <n v="12545"/>
    <x v="3"/>
    <x v="3"/>
    <n v="9264598.6300000008"/>
    <n v="773844.66"/>
    <n v="259567"/>
    <n v="491606.26999999996"/>
  </r>
  <r>
    <s v="04"/>
    <s v="นนทบุรี"/>
    <s v="41768"/>
    <s v="ศูนบริการการแพทย์นนทบุรี"/>
    <s v="รพช."/>
    <s v="F3"/>
    <n v="45"/>
    <n v="230"/>
    <x v="7"/>
    <x v="7"/>
    <n v="5662363.8600000003"/>
    <n v="3811016.87"/>
    <n v="81074"/>
    <n v="705999.03"/>
  </r>
  <r>
    <s v="04"/>
    <s v="ปทุมธานี"/>
    <s v="10687"/>
    <s v="รพ.ปทุมธานี"/>
    <s v="รพท."/>
    <s v="S"/>
    <n v="408"/>
    <n v="133767"/>
    <x v="10"/>
    <x v="10"/>
    <n v="170413070.54000002"/>
    <n v="50155835.420000002"/>
    <n v="14894390.84"/>
    <n v="33704615.509999998"/>
  </r>
  <r>
    <s v="04"/>
    <s v="ปทุมธานี"/>
    <s v="10761"/>
    <s v="รพ.คลองหลวง"/>
    <s v="รพช."/>
    <s v="F2"/>
    <n v="60"/>
    <n v="77146"/>
    <x v="5"/>
    <x v="5"/>
    <n v="31164022.710000001"/>
    <n v="42773760.619999997"/>
    <n v="2532054.12"/>
    <n v="1576919.45"/>
  </r>
  <r>
    <s v="04"/>
    <s v="ปทุมธานี"/>
    <s v="10762"/>
    <s v="รพ.ธัญบุรี"/>
    <s v="รพช."/>
    <s v="M2"/>
    <n v="60"/>
    <n v="72868"/>
    <x v="13"/>
    <x v="13"/>
    <n v="54735636.520000003"/>
    <n v="12613753.99"/>
    <n v="7525726.2400000002"/>
    <n v="4977017.91"/>
  </r>
  <r>
    <s v="04"/>
    <s v="ปทุมธานี"/>
    <s v="10763"/>
    <s v="รพ.ประชาธิปัตย์"/>
    <s v="รพช."/>
    <s v="F2"/>
    <n v="34"/>
    <n v="44926"/>
    <x v="4"/>
    <x v="4"/>
    <n v="24734563.16"/>
    <n v="4748023.05"/>
    <n v="2002519.49"/>
    <n v="1165899.33"/>
  </r>
  <r>
    <s v="04"/>
    <s v="ปทุมธานี"/>
    <s v="10764"/>
    <s v="รพ.หนองเสือ"/>
    <s v="รพช."/>
    <s v="F2"/>
    <n v="36"/>
    <n v="31485"/>
    <x v="4"/>
    <x v="4"/>
    <n v="15274309.9"/>
    <n v="2880536.77"/>
    <n v="985790.84"/>
    <n v="794092.54"/>
  </r>
  <r>
    <s v="04"/>
    <s v="ปทุมธานี"/>
    <s v="10765"/>
    <s v="รพ.ลาดหลุมแก้ว"/>
    <s v="รพช."/>
    <s v="F2"/>
    <n v="34"/>
    <n v="29565"/>
    <x v="3"/>
    <x v="3"/>
    <n v="17756333.59"/>
    <n v="1599388.63"/>
    <n v="890561"/>
    <n v="692436.27"/>
  </r>
  <r>
    <s v="04"/>
    <s v="ปทุมธานี"/>
    <s v="10766"/>
    <s v="รพ.ลำลูกกา"/>
    <s v="รพช."/>
    <s v="F2"/>
    <n v="8"/>
    <n v="55097"/>
    <x v="4"/>
    <x v="4"/>
    <n v="26978753.720000006"/>
    <n v="2448793.5099999998"/>
    <n v="1495752"/>
    <n v="917344.57000000007"/>
  </r>
  <r>
    <s v="04"/>
    <s v="ปทุมธานี"/>
    <s v="10767"/>
    <s v="รพ.สามโคก"/>
    <s v="รพช."/>
    <s v="F2"/>
    <n v="30"/>
    <n v="21294"/>
    <x v="3"/>
    <x v="3"/>
    <n v="18945435.560000002"/>
    <n v="1730995.81"/>
    <n v="473910.2"/>
    <n v="546269.55000000005"/>
  </r>
  <r>
    <s v="04"/>
    <s v="พระนครศรีอยุธยา"/>
    <s v="10660"/>
    <s v="รพ.พระนครศรีอยุธยา"/>
    <s v="รพศ."/>
    <s v="A"/>
    <n v="530"/>
    <n v="111205"/>
    <x v="15"/>
    <x v="15"/>
    <n v="199924412.36999997"/>
    <n v="67545345.209999993"/>
    <n v="10095808.810000001"/>
    <n v="32522283.27"/>
  </r>
  <r>
    <s v="04"/>
    <s v="พระนครศรีอยุธยา"/>
    <s v="10688"/>
    <s v="รพ.เสนา"/>
    <s v="รพท."/>
    <s v="M1"/>
    <n v="208"/>
    <n v="55804"/>
    <x v="9"/>
    <x v="9"/>
    <n v="73445827.049999997"/>
    <n v="9129026.3200000003"/>
    <n v="3620577.15"/>
    <n v="9163627.25"/>
  </r>
  <r>
    <s v="04"/>
    <s v="พระนครศรีอยุธยา"/>
    <s v="10768"/>
    <s v="รพ.ท่าเรือ"/>
    <s v="รพช."/>
    <s v="F2"/>
    <n v="32"/>
    <n v="27995"/>
    <x v="3"/>
    <x v="3"/>
    <n v="18507299.240000002"/>
    <n v="2952433.91"/>
    <n v="1295986"/>
    <n v="1111268.76"/>
  </r>
  <r>
    <s v="04"/>
    <s v="พระนครศรีอยุธยา"/>
    <s v="10769"/>
    <s v="รพ.สมเด็จพระสังฆราช(นครหลวง)"/>
    <s v="รพช."/>
    <s v="F2"/>
    <n v="60"/>
    <n v="24556"/>
    <x v="3"/>
    <x v="3"/>
    <n v="14397985.539999997"/>
    <n v="2442059.85"/>
    <n v="359807.04"/>
    <n v="631186.87"/>
  </r>
  <r>
    <s v="04"/>
    <s v="พระนครศรีอยุธยา"/>
    <s v="10770"/>
    <s v="รพ.บางไทร"/>
    <s v="รพช."/>
    <s v="F2"/>
    <n v="30"/>
    <n v="22232"/>
    <x v="3"/>
    <x v="3"/>
    <n v="15430564.420000002"/>
    <n v="2220986.35"/>
    <n v="880937.5"/>
    <n v="749534.16999999993"/>
  </r>
  <r>
    <s v="04"/>
    <s v="พระนครศรีอยุธยา"/>
    <s v="10771"/>
    <s v="รพ.บางบาล"/>
    <s v="รพช."/>
    <s v="F2"/>
    <n v="26"/>
    <n v="16429"/>
    <x v="3"/>
    <x v="3"/>
    <n v="13629824.280000001"/>
    <n v="1199768.8700000001"/>
    <n v="972196.6"/>
    <n v="228059.38"/>
  </r>
  <r>
    <s v="04"/>
    <s v="พระนครศรีอยุธยา"/>
    <s v="10772"/>
    <s v="รพ.บางปะอิน"/>
    <s v="รพช."/>
    <s v="M2"/>
    <n v="72"/>
    <n v="58252"/>
    <x v="13"/>
    <x v="13"/>
    <n v="34521525.500000007"/>
    <n v="12834237.289999999"/>
    <n v="4504438"/>
    <n v="5614778.8300000001"/>
  </r>
  <r>
    <s v="04"/>
    <s v="พระนครศรีอยุธยา"/>
    <s v="10773"/>
    <s v="รพ.บางปะหัน"/>
    <s v="รพช."/>
    <s v="F2"/>
    <n v="30"/>
    <n v="22165"/>
    <x v="3"/>
    <x v="3"/>
    <n v="14299587.620000001"/>
    <n v="2057561.72"/>
    <n v="1158954.17"/>
    <n v="648768.20000000007"/>
  </r>
  <r>
    <s v="04"/>
    <s v="พระนครศรีอยุธยา"/>
    <s v="10774"/>
    <s v="รพ.ผักไห่"/>
    <s v="รพช."/>
    <s v="F2"/>
    <n v="31"/>
    <n v="24761"/>
    <x v="3"/>
    <x v="3"/>
    <n v="14856285.82"/>
    <n v="2113223.9900000002"/>
    <n v="594381.37"/>
    <n v="324948.52"/>
  </r>
  <r>
    <s v="04"/>
    <s v="พระนครศรีอยุธยา"/>
    <s v="10775"/>
    <s v="รพ.ภาชี"/>
    <s v="รพช."/>
    <s v="F2"/>
    <n v="46"/>
    <n v="20936"/>
    <x v="3"/>
    <x v="3"/>
    <n v="15552531.5"/>
    <n v="1021456.05"/>
    <n v="1185234.44"/>
    <n v="452001.26"/>
  </r>
  <r>
    <s v="04"/>
    <s v="พระนครศรีอยุธยา"/>
    <s v="10776"/>
    <s v="รพ.ลาดบัวหลวง"/>
    <s v="รพช."/>
    <s v="F2"/>
    <n v="34"/>
    <n v="23668"/>
    <x v="3"/>
    <x v="3"/>
    <n v="17088081.469999999"/>
    <n v="1797012.15"/>
    <n v="757889.5"/>
    <n v="1435709.7000000002"/>
  </r>
  <r>
    <s v="04"/>
    <s v="พระนครศรีอยุธยา"/>
    <s v="10777"/>
    <s v="รพ.วังน้อย"/>
    <s v="รพช."/>
    <s v="F1"/>
    <n v="64"/>
    <n v="41751"/>
    <x v="6"/>
    <x v="6"/>
    <n v="23799972.07"/>
    <n v="4906091.2300000004"/>
    <n v="4828969.96"/>
    <n v="3410353.9299999997"/>
  </r>
  <r>
    <s v="04"/>
    <s v="พระนครศรีอยุธยา"/>
    <s v="10778"/>
    <s v="รพ.บางซ้าย"/>
    <s v="รพช."/>
    <s v="F3"/>
    <n v="10"/>
    <n v="10459"/>
    <x v="7"/>
    <x v="7"/>
    <n v="8398049.2200000007"/>
    <n v="751253.83"/>
    <n v="195434"/>
    <n v="139165.66999999998"/>
  </r>
  <r>
    <s v="04"/>
    <s v="พระนครศรีอยุธยา"/>
    <s v="10779"/>
    <s v="รพ.อุทัย"/>
    <s v="รพช."/>
    <s v="F2"/>
    <n v="30"/>
    <n v="30016"/>
    <x v="4"/>
    <x v="4"/>
    <n v="18645060.629999995"/>
    <n v="1284996.6499999999"/>
    <n v="820149.25"/>
    <n v="720810.76"/>
  </r>
  <r>
    <s v="04"/>
    <s v="พระนครศรีอยุธยา"/>
    <s v="10780"/>
    <s v="รพ.มหาราช"/>
    <s v="รพช."/>
    <s v="F3"/>
    <n v="24"/>
    <n v="13462"/>
    <x v="7"/>
    <x v="7"/>
    <n v="11447124.700000001"/>
    <n v="1098766.95"/>
    <n v="536883.4"/>
    <n v="756147.22"/>
  </r>
  <r>
    <s v="04"/>
    <s v="พระนครศรีอยุธยา"/>
    <s v="10781"/>
    <s v="รพ.บ้านแพรก"/>
    <s v="รพช."/>
    <s v="F3"/>
    <n v="22"/>
    <n v="5602"/>
    <x v="7"/>
    <x v="7"/>
    <n v="11150195.6"/>
    <n v="864089.67"/>
    <n v="490751.2"/>
    <n v="715322.71"/>
  </r>
  <r>
    <s v="04"/>
    <s v="ลพบุรี"/>
    <s v="10690"/>
    <s v="รพ.พระนารายณ์มหาราช"/>
    <s v="รพท."/>
    <s v="S"/>
    <n v="556"/>
    <n v="132134"/>
    <x v="10"/>
    <x v="10"/>
    <n v="150613291.10999995"/>
    <n v="35072662.729999997"/>
    <n v="15925260.460000001"/>
    <n v="22653710.940000001"/>
  </r>
  <r>
    <s v="04"/>
    <s v="ลพบุรี"/>
    <s v="10691"/>
    <s v="รพ.บ้านหมี่"/>
    <s v="รพท."/>
    <s v="M1"/>
    <n v="258"/>
    <n v="47005"/>
    <x v="9"/>
    <x v="9"/>
    <n v="66888456.859999999"/>
    <n v="9810603.2599999998"/>
    <n v="2072992.2"/>
    <n v="4631945.7799999993"/>
  </r>
  <r>
    <s v="04"/>
    <s v="ลพบุรี"/>
    <s v="10789"/>
    <s v="รพ.พัฒนานิคม"/>
    <s v="รพช."/>
    <s v="F1"/>
    <n v="73"/>
    <n v="47951"/>
    <x v="6"/>
    <x v="6"/>
    <n v="23227861.690000001"/>
    <n v="3900293.92"/>
    <n v="2225845"/>
    <n v="1572073.3399999999"/>
  </r>
  <r>
    <s v="04"/>
    <s v="ลพบุรี"/>
    <s v="10790"/>
    <s v="รพ.โคกสำโรง"/>
    <s v="รพช."/>
    <s v="M2"/>
    <n v="123"/>
    <n v="54961"/>
    <x v="2"/>
    <x v="2"/>
    <n v="32199713.670000002"/>
    <n v="7973025.2000000002"/>
    <n v="4094991"/>
    <n v="4138158.95"/>
  </r>
  <r>
    <s v="04"/>
    <s v="ลพบุรี"/>
    <s v="10791"/>
    <s v="รพ.ชัยบาดาล"/>
    <s v="รพช."/>
    <s v="M2"/>
    <n v="129"/>
    <n v="67170"/>
    <x v="2"/>
    <x v="2"/>
    <n v="46181738.780000001"/>
    <n v="8227385.3799999999"/>
    <n v="6449098.5999999996"/>
    <n v="4226412.34"/>
  </r>
  <r>
    <s v="04"/>
    <s v="ลพบุรี"/>
    <s v="10792"/>
    <s v="รพ.ท่าวุ้ง"/>
    <s v="รพช."/>
    <s v="F2"/>
    <n v="48"/>
    <n v="29767"/>
    <x v="4"/>
    <x v="4"/>
    <n v="18873647.189999998"/>
    <n v="1943248.57"/>
    <n v="795648"/>
    <n v="811728.05"/>
  </r>
  <r>
    <s v="04"/>
    <s v="ลพบุรี"/>
    <s v="10793"/>
    <s v="รพ.ท่าหลวง"/>
    <s v="รพช."/>
    <s v="F2"/>
    <n v="30"/>
    <n v="22257"/>
    <x v="3"/>
    <x v="3"/>
    <n v="17074073.149999999"/>
    <n v="2341210.96"/>
    <n v="840613.6"/>
    <n v="650930.27"/>
  </r>
  <r>
    <s v="04"/>
    <s v="ลพบุรี"/>
    <s v="10794"/>
    <s v="รพ.สระโบสถ์"/>
    <s v="รพช."/>
    <s v="F3"/>
    <n v="30"/>
    <n v="14397"/>
    <x v="7"/>
    <x v="7"/>
    <n v="10528065.33"/>
    <n v="1059408.1399999999"/>
    <n v="520604"/>
    <n v="548343.35"/>
  </r>
  <r>
    <s v="04"/>
    <s v="ลพบุรี"/>
    <s v="10795"/>
    <s v="รพ.โคกเจริญ"/>
    <s v="รพช."/>
    <s v="F2"/>
    <n v="30"/>
    <n v="17806"/>
    <x v="3"/>
    <x v="3"/>
    <n v="12334437.860000001"/>
    <n v="1537425.65"/>
    <n v="753926.16"/>
    <n v="391269.5"/>
  </r>
  <r>
    <s v="04"/>
    <s v="ลพบุรี"/>
    <s v="10796"/>
    <s v="รพ.ลำสนธิ"/>
    <s v="รพช."/>
    <s v="F2"/>
    <n v="30"/>
    <n v="20474"/>
    <x v="3"/>
    <x v="3"/>
    <n v="12940085.749999998"/>
    <n v="1405908.56"/>
    <n v="686390.65"/>
    <n v="596614.16"/>
  </r>
  <r>
    <s v="04"/>
    <s v="ลพบุรี"/>
    <s v="10797"/>
    <s v="รพ.หนองม่วง"/>
    <s v="รพช."/>
    <s v="F2"/>
    <n v="33"/>
    <n v="24969"/>
    <x v="3"/>
    <x v="3"/>
    <n v="13569311.850000001"/>
    <n v="2248565.75"/>
    <n v="1316012"/>
    <n v="752156.39"/>
  </r>
  <r>
    <s v="04"/>
    <s v="สระบุรี"/>
    <s v="10661"/>
    <s v="รพ.สระบุรี"/>
    <s v="รพศ."/>
    <s v="A"/>
    <n v="700"/>
    <n v="128137"/>
    <x v="15"/>
    <x v="15"/>
    <n v="239805740.89999998"/>
    <n v="129530240.45"/>
    <n v="9992927.8200000003"/>
    <n v="94859365.959999993"/>
  </r>
  <r>
    <s v="04"/>
    <s v="สระบุรี"/>
    <s v="10695"/>
    <s v="รพ.พระพุทธบาท"/>
    <s v="รพท."/>
    <s v="M1"/>
    <n v="340"/>
    <n v="58102"/>
    <x v="9"/>
    <x v="9"/>
    <n v="95464270.220000014"/>
    <n v="24771508.489999998"/>
    <n v="3237735.03"/>
    <n v="9607036.8900000006"/>
  </r>
  <r>
    <s v="04"/>
    <s v="สระบุรี"/>
    <s v="10807"/>
    <s v="รพ.แก่งคอย"/>
    <s v="รพช."/>
    <s v="F1"/>
    <n v="82"/>
    <n v="52197"/>
    <x v="1"/>
    <x v="1"/>
    <n v="33633800.969999999"/>
    <n v="4671003.09"/>
    <n v="3271746.83"/>
    <n v="1383180.05"/>
  </r>
  <r>
    <s v="04"/>
    <s v="สระบุรี"/>
    <s v="10808"/>
    <s v="รพ.หนองแค"/>
    <s v="รพช."/>
    <s v="F2"/>
    <n v="74"/>
    <n v="35207"/>
    <x v="4"/>
    <x v="4"/>
    <n v="15527039.920000002"/>
    <n v="18292861.149999999"/>
    <n v="1942018"/>
    <n v="877618.08"/>
  </r>
  <r>
    <s v="04"/>
    <s v="สระบุรี"/>
    <s v="10809"/>
    <s v="รพ.วิหารแดง"/>
    <s v="รพช."/>
    <s v="F2"/>
    <n v="48"/>
    <n v="25980"/>
    <x v="3"/>
    <x v="3"/>
    <n v="14553436.829999998"/>
    <n v="1640576.33"/>
    <n v="1260539"/>
    <n v="844849.16999999993"/>
  </r>
  <r>
    <s v="04"/>
    <s v="สระบุรี"/>
    <s v="10810"/>
    <s v="รพ.หนองแซง"/>
    <s v="รพช."/>
    <s v="F2"/>
    <n v="19"/>
    <n v="10120"/>
    <x v="3"/>
    <x v="3"/>
    <n v="9820042.8000000007"/>
    <n v="963366.04"/>
    <n v="346876.56"/>
    <n v="479140.85"/>
  </r>
  <r>
    <s v="04"/>
    <s v="สระบุรี"/>
    <s v="10811"/>
    <s v="รพ.บ้านหมอ"/>
    <s v="รพช."/>
    <s v="F2"/>
    <n v="32"/>
    <n v="25690"/>
    <x v="3"/>
    <x v="3"/>
    <n v="17275345.539999999"/>
    <n v="1420078.75"/>
    <n v="687841.05"/>
    <n v="466221.84"/>
  </r>
  <r>
    <s v="04"/>
    <s v="สระบุรี"/>
    <s v="10812"/>
    <s v="รพ.ดอนพุด"/>
    <s v="รพช."/>
    <s v="F3"/>
    <n v="15"/>
    <n v="5763"/>
    <x v="7"/>
    <x v="7"/>
    <n v="9976368.5999999996"/>
    <n v="616771.81000000006"/>
    <n v="372186.73"/>
    <n v="279095.15000000002"/>
  </r>
  <r>
    <s v="04"/>
    <s v="สระบุรี"/>
    <s v="10813"/>
    <s v="รพ.หนองโดน"/>
    <s v="รพช."/>
    <s v="F3"/>
    <n v="22"/>
    <n v="8158"/>
    <x v="7"/>
    <x v="7"/>
    <n v="12348251.02"/>
    <n v="2114619.38"/>
    <n v="260484"/>
    <n v="274767.8"/>
  </r>
  <r>
    <s v="04"/>
    <s v="สระบุรี"/>
    <s v="10814"/>
    <s v="รพ.เสาไห้เฉลิมพระเกียรติ80พรรษา"/>
    <s v="รพช."/>
    <s v="F2"/>
    <n v="46"/>
    <n v="19254"/>
    <x v="3"/>
    <x v="3"/>
    <n v="18473289.690000001"/>
    <n v="2265800.44"/>
    <n v="1568602.28"/>
    <n v="693113.36"/>
  </r>
  <r>
    <s v="04"/>
    <s v="สระบุรี"/>
    <s v="10815"/>
    <s v="รพ.มวกเหล็ก"/>
    <s v="รพช."/>
    <s v="F2"/>
    <n v="35"/>
    <n v="43444"/>
    <x v="4"/>
    <x v="4"/>
    <n v="19517411.960000001"/>
    <n v="1925441.71"/>
    <n v="1569065.99"/>
    <n v="738119.28999999992"/>
  </r>
  <r>
    <s v="04"/>
    <s v="สระบุรี"/>
    <s v="10816"/>
    <s v="รพ.วังม่วงสัทธรรม"/>
    <s v="รพช."/>
    <s v="F2"/>
    <n v="37"/>
    <n v="15725"/>
    <x v="3"/>
    <x v="3"/>
    <n v="14895492.25"/>
    <n v="1375278.16"/>
    <n v="722989.3"/>
    <n v="519129.07"/>
  </r>
  <r>
    <s v="04"/>
    <s v="สิงห์บุรี"/>
    <s v="10692"/>
    <s v="รพ.สิงห์บุรี"/>
    <s v="รพท."/>
    <s v="S"/>
    <n v="282"/>
    <n v="41665"/>
    <x v="12"/>
    <x v="12"/>
    <n v="106069438.53"/>
    <n v="28434236.210000001"/>
    <n v="2551339.7400000002"/>
    <n v="13659154.4"/>
  </r>
  <r>
    <s v="04"/>
    <s v="สิงห์บุรี"/>
    <s v="10693"/>
    <s v="รพ.อินทร์บุรี"/>
    <s v="รพท."/>
    <s v="M1"/>
    <n v="150"/>
    <n v="37670"/>
    <x v="8"/>
    <x v="8"/>
    <n v="63030745.009999998"/>
    <n v="8776541.2200000007"/>
    <n v="698135.95"/>
    <n v="5203856.47"/>
  </r>
  <r>
    <s v="04"/>
    <s v="สิงห์บุรี"/>
    <s v="10798"/>
    <s v="รพ.บางระจัน"/>
    <s v="รพช."/>
    <s v="F2"/>
    <n v="30"/>
    <n v="20947"/>
    <x v="3"/>
    <x v="3"/>
    <n v="14280503.460000001"/>
    <n v="1395408.91"/>
    <n v="497580"/>
    <n v="546620.06000000006"/>
  </r>
  <r>
    <s v="04"/>
    <s v="สิงห์บุรี"/>
    <s v="10799"/>
    <s v="รพ.ค่ายบางระจัน"/>
    <s v="รพช."/>
    <s v="F2"/>
    <n v="30"/>
    <n v="19436"/>
    <x v="3"/>
    <x v="3"/>
    <n v="19618517.57"/>
    <n v="1519235.45"/>
    <n v="464956.5"/>
    <n v="438071.13"/>
  </r>
  <r>
    <s v="04"/>
    <s v="สิงห์บุรี"/>
    <s v="10800"/>
    <s v="รพ.พรหมบุรี"/>
    <s v="รพช."/>
    <s v="F3"/>
    <n v="28"/>
    <n v="11498"/>
    <x v="7"/>
    <x v="7"/>
    <n v="12509546.280000001"/>
    <n v="751586.83"/>
    <n v="417818"/>
    <n v="317411.23"/>
  </r>
  <r>
    <s v="04"/>
    <s v="สิงห์บุรี"/>
    <s v="10801"/>
    <s v="รพ.ท่าช้าง"/>
    <s v="รพช."/>
    <s v="F2"/>
    <n v="36"/>
    <n v="9018"/>
    <x v="3"/>
    <x v="3"/>
    <n v="14477192.180000002"/>
    <n v="959100.99"/>
    <n v="278246"/>
    <n v="453480.80999999994"/>
  </r>
  <r>
    <s v="04"/>
    <s v="อ่างทอง"/>
    <s v="10689"/>
    <s v="รพ.อ่างทอง"/>
    <s v="รพท."/>
    <s v="S"/>
    <n v="324"/>
    <n v="40146"/>
    <x v="12"/>
    <x v="12"/>
    <n v="103155856.05999999"/>
    <n v="17243970.170000002"/>
    <n v="4989649.5999999996"/>
    <n v="15820709"/>
  </r>
  <r>
    <s v="04"/>
    <s v="อ่างทอง"/>
    <s v="10782"/>
    <s v="รพ.ไชโย"/>
    <s v="รพช."/>
    <s v="F2"/>
    <n v="36"/>
    <n v="13872"/>
    <x v="3"/>
    <x v="3"/>
    <n v="12315812.880000001"/>
    <n v="1435556.29"/>
    <n v="650633.80000000005"/>
    <n v="252457.36000000002"/>
  </r>
  <r>
    <s v="04"/>
    <s v="อ่างทอง"/>
    <s v="10784"/>
    <s v="รพ.ป่าโมก"/>
    <s v="รพช."/>
    <s v="F2"/>
    <n v="54"/>
    <n v="18947"/>
    <x v="3"/>
    <x v="3"/>
    <n v="17737664.48"/>
    <n v="1894734.32"/>
    <n v="1201423.02"/>
    <n v="853451.64"/>
  </r>
  <r>
    <s v="04"/>
    <s v="อ่างทอง"/>
    <s v="10785"/>
    <s v="รพ.โพธิ์ทอง"/>
    <s v="รพช."/>
    <s v="F2"/>
    <n v="60"/>
    <n v="34074"/>
    <x v="4"/>
    <x v="4"/>
    <n v="22236763.000000004"/>
    <n v="3945297.87"/>
    <n v="1642720.1"/>
    <n v="1507274.6600000001"/>
  </r>
  <r>
    <s v="04"/>
    <s v="อ่างทอง"/>
    <s v="10786"/>
    <s v="รพ.แสวงหา"/>
    <s v="รพช."/>
    <s v="F2"/>
    <n v="48"/>
    <n v="23099"/>
    <x v="3"/>
    <x v="3"/>
    <n v="14971609.879999999"/>
    <n v="1911986.6"/>
    <n v="776964.82"/>
    <n v="492973.49"/>
  </r>
  <r>
    <s v="04"/>
    <s v="อ่างทอง"/>
    <s v="10787"/>
    <s v="รพ.วิเศษชัยชาญ"/>
    <s v="รพช."/>
    <s v="F1"/>
    <n v="97"/>
    <n v="43045"/>
    <x v="6"/>
    <x v="6"/>
    <n v="30139765.900000006"/>
    <n v="4235881.95"/>
    <n v="1100840.08"/>
    <n v="1871551.37"/>
  </r>
  <r>
    <s v="04"/>
    <s v="อ่างทอง"/>
    <s v="10788"/>
    <s v="รพ.สามโก้"/>
    <s v="รพช."/>
    <s v="F3"/>
    <n v="38"/>
    <n v="13137"/>
    <x v="7"/>
    <x v="7"/>
    <n v="11834107.439999999"/>
    <n v="1099298"/>
    <n v="368397.8"/>
    <n v="350036.62"/>
  </r>
  <r>
    <s v="05"/>
    <s v="กาญจนบุรี"/>
    <s v="10731"/>
    <s v="รพ.พหลพลพยุหเสนา"/>
    <s v="รพท."/>
    <s v="S"/>
    <n v="537"/>
    <n v="108387"/>
    <x v="10"/>
    <x v="10"/>
    <n v="170037387.15000001"/>
    <n v="71114319.109999999"/>
    <n v="14160000.15"/>
    <n v="30758822.850000001"/>
  </r>
  <r>
    <s v="05"/>
    <s v="กาญจนบุรี"/>
    <s v="10732"/>
    <s v="รพ.มะการักษ์"/>
    <s v="รพท."/>
    <s v="M1"/>
    <n v="354"/>
    <n v="97431"/>
    <x v="9"/>
    <x v="9"/>
    <n v="87716147.400000006"/>
    <n v="20646385.170000002"/>
    <n v="5757703.1600000001"/>
    <n v="10807349.82"/>
  </r>
  <r>
    <s v="05"/>
    <s v="กาญจนบุรี"/>
    <s v="11278"/>
    <s v="รพ.ไทรโยค"/>
    <s v="รพช."/>
    <s v="F2"/>
    <n v="58"/>
    <n v="30021"/>
    <x v="4"/>
    <x v="4"/>
    <n v="17436428.690000005"/>
    <n v="3499949.71"/>
    <n v="641960.25"/>
    <n v="1087499.67"/>
  </r>
  <r>
    <s v="05"/>
    <s v="กาญจนบุรี"/>
    <s v="11279"/>
    <s v="รพ.สมเด็จพระปิยมหาราชรมณียเขต"/>
    <s v="รพช."/>
    <s v="F2"/>
    <n v="35"/>
    <n v="9480"/>
    <x v="3"/>
    <x v="3"/>
    <n v="10928240.5"/>
    <n v="948862.48"/>
    <n v="821720"/>
    <n v="515326.76000000007"/>
  </r>
  <r>
    <s v="05"/>
    <s v="กาญจนบุรี"/>
    <s v="11280"/>
    <s v="รพ.บ่อพลอย"/>
    <s v="รพช."/>
    <s v="F1"/>
    <n v="70"/>
    <n v="44812"/>
    <x v="6"/>
    <x v="6"/>
    <n v="22661264.590000004"/>
    <n v="4313140.01"/>
    <n v="1983123.64"/>
    <n v="1118714.8500000001"/>
  </r>
  <r>
    <s v="05"/>
    <s v="กาญจนบุรี"/>
    <s v="11281"/>
    <s v="รพ.ท่ากระดาน"/>
    <s v="รพช."/>
    <s v="F2"/>
    <n v="30"/>
    <n v="10392"/>
    <x v="3"/>
    <x v="3"/>
    <n v="9119041"/>
    <n v="719731.34"/>
    <n v="662516.05000000005"/>
    <n v="413378.49"/>
  </r>
  <r>
    <s v="05"/>
    <s v="กาญจนบุรี"/>
    <s v="11282"/>
    <s v="รพ.สมเด็จพระสังฆราชองค์ที่ ๑๙"/>
    <s v="รพช."/>
    <s v="M2"/>
    <n v="143"/>
    <n v="73346"/>
    <x v="2"/>
    <x v="2"/>
    <n v="45223349.660000004"/>
    <n v="10599308.800000001"/>
    <n v="2386246.5099999998"/>
    <n v="4943510.72"/>
  </r>
  <r>
    <s v="05"/>
    <s v="กาญจนบุรี"/>
    <s v="11283"/>
    <s v="รพ.ทองผาภูมิ"/>
    <s v="รพช."/>
    <s v="M2"/>
    <n v="96"/>
    <n v="35389"/>
    <x v="13"/>
    <x v="13"/>
    <n v="27145419.720000003"/>
    <n v="5975894.0099999998"/>
    <n v="2302033.09"/>
    <n v="4003404.07"/>
  </r>
  <r>
    <s v="05"/>
    <s v="กาญจนบุรี"/>
    <s v="11284"/>
    <s v="รพ.สังขละบุรี"/>
    <s v="รพช."/>
    <s v="F2"/>
    <n v="58"/>
    <n v="18607"/>
    <x v="3"/>
    <x v="3"/>
    <n v="15858857.569999998"/>
    <n v="3095460.62"/>
    <n v="1254491.6499999999"/>
    <n v="1081133.58"/>
  </r>
  <r>
    <s v="05"/>
    <s v="กาญจนบุรี"/>
    <s v="11285"/>
    <s v="รพ.เจ้าคุณไพบูลย์พนมทวน"/>
    <s v="รพช."/>
    <s v="F2"/>
    <n v="60"/>
    <n v="37402"/>
    <x v="4"/>
    <x v="4"/>
    <n v="21916991.039999999"/>
    <n v="4296658.4400000004"/>
    <n v="1546461.3"/>
    <n v="1384538.23"/>
  </r>
  <r>
    <s v="05"/>
    <s v="กาญจนบุรี"/>
    <s v="11286"/>
    <s v="รพ.เลาขวัญ"/>
    <s v="รพช."/>
    <s v="F2"/>
    <n v="39"/>
    <n v="41864"/>
    <x v="4"/>
    <x v="4"/>
    <n v="16517655.880000003"/>
    <n v="2093311.19"/>
    <n v="1276956"/>
    <n v="846575.3899999999"/>
  </r>
  <r>
    <s v="05"/>
    <s v="กาญจนบุรี"/>
    <s v="11287"/>
    <s v="รพ.ด่านมะขามเตี้ย"/>
    <s v="รพช."/>
    <s v="F2"/>
    <n v="56"/>
    <n v="27927"/>
    <x v="3"/>
    <x v="3"/>
    <n v="16610173.57"/>
    <n v="2176722.5"/>
    <n v="462146.45"/>
    <n v="841383.37"/>
  </r>
  <r>
    <s v="05"/>
    <s v="กาญจนบุรี"/>
    <s v="11288"/>
    <s v="รพ.สถานพระบารมี"/>
    <s v="รพช."/>
    <s v="F2"/>
    <n v="30"/>
    <n v="12766"/>
    <x v="3"/>
    <x v="3"/>
    <n v="12219790.989999998"/>
    <n v="530139.82999999996"/>
    <n v="169062.5"/>
    <n v="251567.21"/>
  </r>
  <r>
    <s v="05"/>
    <s v="กาญจนบุรี"/>
    <s v="14136"/>
    <s v="รพ.ศุกร์ศิริศรีสวัสดิ์"/>
    <s v="รพช."/>
    <s v="F3"/>
    <n v="16"/>
    <n v="5142"/>
    <x v="7"/>
    <x v="7"/>
    <n v="6195436"/>
    <n v="344918.43"/>
    <n v="494603.7"/>
    <n v="76949.41"/>
  </r>
  <r>
    <s v="05"/>
    <s v="กาญจนบุรี"/>
    <s v="21948"/>
    <s v="รพ.ห้วยกระเจา เฉลิมพระเกียรติ 80 พรรษา"/>
    <s v="รพช."/>
    <s v="F2"/>
    <n v="30"/>
    <n v="25600"/>
    <x v="3"/>
    <x v="3"/>
    <n v="12818023.560000001"/>
    <n v="1877670.49"/>
    <n v="1574409.6"/>
    <n v="693172.86"/>
  </r>
  <r>
    <s v="05"/>
    <s v="กาญจนบุรี"/>
    <s v="41701"/>
    <s v="รพ.หนองปรือ"/>
    <s v="รพช."/>
    <s v="F3"/>
    <n v="33"/>
    <n v="16378"/>
    <x v="7"/>
    <x v="7"/>
    <n v="4831291.2"/>
    <n v="977241.06"/>
    <n v="589414.75"/>
    <n v="390437.48"/>
  </r>
  <r>
    <s v="05"/>
    <s v="นครปฐม"/>
    <s v="10679"/>
    <s v="รพ.นครปฐม"/>
    <s v="รพศ."/>
    <s v="A"/>
    <n v="860"/>
    <n v="215478"/>
    <x v="0"/>
    <x v="0"/>
    <n v="267270660.27000004"/>
    <n v="153326381.27000001"/>
    <n v="40409708.259999998"/>
    <n v="78317257.850000009"/>
  </r>
  <r>
    <s v="05"/>
    <s v="นครปฐม"/>
    <s v="11297"/>
    <s v="รพ.กำแพงแสน"/>
    <s v="รพช."/>
    <s v="M2"/>
    <n v="90"/>
    <n v="85576"/>
    <x v="13"/>
    <x v="13"/>
    <n v="33613124.920000002"/>
    <n v="11657515.810000001"/>
    <n v="2174017.0499999998"/>
    <n v="5477838.3599999994"/>
  </r>
  <r>
    <s v="05"/>
    <s v="นครปฐม"/>
    <s v="11298"/>
    <s v="รพ.นครชัยศรี"/>
    <s v="รพช."/>
    <s v="F2"/>
    <n v="60"/>
    <n v="37515"/>
    <x v="4"/>
    <x v="4"/>
    <n v="21089382.579999998"/>
    <n v="4153166.88"/>
    <n v="509319.9"/>
    <n v="1437524.0899999999"/>
  </r>
  <r>
    <s v="05"/>
    <s v="นครปฐม"/>
    <s v="11299"/>
    <s v="รพ.ห้วยพลู"/>
    <s v="รพช."/>
    <s v="F2"/>
    <n v="58"/>
    <n v="32770"/>
    <x v="4"/>
    <x v="4"/>
    <n v="24742808.93"/>
    <n v="3322412.92"/>
    <n v="731704.31999999995"/>
    <n v="954119.71"/>
  </r>
  <r>
    <s v="05"/>
    <s v="นครปฐม"/>
    <s v="11300"/>
    <s v="รพ.ดอนตูม"/>
    <s v="รพช."/>
    <s v="F2"/>
    <n v="38"/>
    <n v="30175"/>
    <x v="4"/>
    <x v="4"/>
    <n v="20140081.18"/>
    <n v="4588385.04"/>
    <n v="614658.34"/>
    <n v="3079988.38"/>
  </r>
  <r>
    <s v="05"/>
    <s v="นครปฐม"/>
    <s v="11301"/>
    <s v="รพ.บางเลน"/>
    <s v="รพช."/>
    <s v="F1"/>
    <n v="79"/>
    <n v="46961"/>
    <x v="6"/>
    <x v="6"/>
    <n v="20268547.149999999"/>
    <n v="4524750.3899999997"/>
    <n v="1232028.8799999999"/>
    <n v="2692364.43"/>
  </r>
  <r>
    <s v="05"/>
    <s v="นครปฐม"/>
    <s v="11302"/>
    <s v="รพ.สามพราน"/>
    <s v="รพช."/>
    <s v="M2"/>
    <n v="136"/>
    <n v="115453"/>
    <x v="2"/>
    <x v="2"/>
    <n v="55869876.450000003"/>
    <n v="18618112"/>
    <n v="6036861.5"/>
    <n v="13553857.879999999"/>
  </r>
  <r>
    <s v="05"/>
    <s v="นครปฐม"/>
    <s v="11303"/>
    <s v="รพ.พุทธมณฑล"/>
    <s v="รพช."/>
    <s v="F2"/>
    <n v="34"/>
    <n v="23898"/>
    <x v="3"/>
    <x v="3"/>
    <n v="15785797.470000003"/>
    <n v="2844943.56"/>
    <n v="1117476.31"/>
    <n v="910679.78"/>
  </r>
  <r>
    <s v="05"/>
    <s v="นครปฐม"/>
    <s v="13819"/>
    <s v="รพ.หลวงพ่อเปิ่น"/>
    <s v="รพช."/>
    <s v="F2"/>
    <n v="30"/>
    <n v="14300"/>
    <x v="3"/>
    <x v="3"/>
    <n v="16601183.940000001"/>
    <n v="1910338.1"/>
    <n v="814265"/>
    <n v="871396.95"/>
  </r>
  <r>
    <s v="05"/>
    <s v="ประจวบคีรีขันธ์"/>
    <s v="10737"/>
    <s v="รพ.ประจวบคีรีขันธ์"/>
    <s v="รพท."/>
    <s v="S"/>
    <n v="278"/>
    <n v="67428"/>
    <x v="12"/>
    <x v="12"/>
    <n v="92288435.019999996"/>
    <n v="29770595.120000001"/>
    <n v="2265341.9900000002"/>
    <n v="11571046.41"/>
  </r>
  <r>
    <s v="05"/>
    <s v="ประจวบคีรีขันธ์"/>
    <s v="11315"/>
    <s v="รพ.กุยบุรี"/>
    <s v="รพช."/>
    <s v="F2"/>
    <n v="30"/>
    <n v="33075"/>
    <x v="4"/>
    <x v="4"/>
    <n v="18518796.199999999"/>
    <n v="2167292.04"/>
    <n v="1395761.6"/>
    <n v="631818.84"/>
  </r>
  <r>
    <s v="05"/>
    <s v="ประจวบคีรีขันธ์"/>
    <s v="11316"/>
    <s v="รพ.ทับสะแก"/>
    <s v="รพช."/>
    <s v="F2"/>
    <n v="60"/>
    <n v="35758"/>
    <x v="4"/>
    <x v="4"/>
    <n v="23365801.619999997"/>
    <n v="4222140.25"/>
    <n v="781882.82"/>
    <n v="1302020.5"/>
  </r>
  <r>
    <s v="05"/>
    <s v="ประจวบคีรีขันธ์"/>
    <s v="11317"/>
    <s v="รพ.บางสะพาน"/>
    <s v="รพช."/>
    <s v="M2"/>
    <n v="156"/>
    <n v="61161"/>
    <x v="2"/>
    <x v="2"/>
    <n v="43773651.619999997"/>
    <n v="11085661.689999999"/>
    <n v="3144953.73"/>
    <n v="6158158.25"/>
  </r>
  <r>
    <s v="05"/>
    <s v="ประจวบคีรีขันธ์"/>
    <s v="11318"/>
    <s v="รพ.บางสะพานน้อย"/>
    <s v="รพช."/>
    <s v="F2"/>
    <n v="30"/>
    <n v="29497"/>
    <x v="3"/>
    <x v="3"/>
    <n v="16086905.309999999"/>
    <n v="2132482.1800000002"/>
    <n v="1212948.9099999999"/>
    <n v="856170.06"/>
  </r>
  <r>
    <s v="05"/>
    <s v="ประจวบคีรีขันธ์"/>
    <s v="11319"/>
    <s v="รพ.ปราณบุรี"/>
    <s v="รพช."/>
    <s v="F2"/>
    <n v="66"/>
    <n v="46465"/>
    <x v="4"/>
    <x v="4"/>
    <n v="25043901.420000002"/>
    <n v="4192578.63"/>
    <n v="2031998.34"/>
    <n v="858489.43"/>
  </r>
  <r>
    <s v="05"/>
    <s v="ประจวบคีรีขันธ์"/>
    <s v="11320"/>
    <s v="รพ.หัวหิน"/>
    <s v="รพท."/>
    <s v="S"/>
    <n v="264"/>
    <n v="93373"/>
    <x v="12"/>
    <x v="12"/>
    <n v="130269266.11000001"/>
    <n v="59648899.960000001"/>
    <n v="4255261.24"/>
    <n v="25559947.82"/>
  </r>
  <r>
    <s v="05"/>
    <s v="ประจวบคีรีขันธ์"/>
    <s v="11321"/>
    <s v="รพ.สามร้อยยอด"/>
    <s v="รพช."/>
    <s v="F1"/>
    <n v="60"/>
    <n v="36992"/>
    <x v="6"/>
    <x v="6"/>
    <n v="25571714.27"/>
    <n v="5037592.03"/>
    <n v="1840909.4"/>
    <n v="1849136.6"/>
  </r>
  <r>
    <s v="05"/>
    <s v="เพชรบุรี"/>
    <s v="10736"/>
    <s v="รพ.พระจอมเกล้า"/>
    <s v="รพท."/>
    <s v="S"/>
    <n v="439"/>
    <n v="85216"/>
    <x v="10"/>
    <x v="10"/>
    <n v="149206190.64000002"/>
    <n v="70350237.329999998"/>
    <n v="6846185.0300000003"/>
    <n v="16741166.619999999"/>
  </r>
  <r>
    <s v="05"/>
    <s v="เพชรบุรี"/>
    <s v="11308"/>
    <s v="รพ.เขาย้อย"/>
    <s v="รพช."/>
    <s v="F2"/>
    <n v="33"/>
    <n v="23913"/>
    <x v="3"/>
    <x v="3"/>
    <n v="19654659.759999998"/>
    <n v="3286894.61"/>
    <n v="941851.46"/>
    <n v="719125.29999999993"/>
  </r>
  <r>
    <s v="05"/>
    <s v="เพชรบุรี"/>
    <s v="11309"/>
    <s v="รพ.หนองหญ้าปล้อง"/>
    <s v="รพช."/>
    <s v="F2"/>
    <n v="34"/>
    <n v="12433"/>
    <x v="3"/>
    <x v="3"/>
    <n v="14395688.08"/>
    <n v="1191633.71"/>
    <n v="820627.16"/>
    <n v="277708.55"/>
  </r>
  <r>
    <s v="05"/>
    <s v="เพชรบุรี"/>
    <s v="11310"/>
    <s v="รพ.ชะอำ"/>
    <s v="รพช."/>
    <s v="M2"/>
    <n v="122"/>
    <n v="55010"/>
    <x v="2"/>
    <x v="2"/>
    <n v="43769110.219999999"/>
    <n v="7476123.0899999999"/>
    <n v="3630509.49"/>
    <n v="1679433.4000000001"/>
  </r>
  <r>
    <s v="05"/>
    <s v="เพชรบุรี"/>
    <s v="11311"/>
    <s v="รพ.ท่ายาง"/>
    <s v="รพช."/>
    <s v="F1"/>
    <n v="74"/>
    <n v="64218"/>
    <x v="1"/>
    <x v="1"/>
    <n v="39035874.320000008"/>
    <n v="6715265.4500000002"/>
    <n v="2383087.2999999998"/>
    <n v="1305692.1499999999"/>
  </r>
  <r>
    <s v="05"/>
    <s v="เพชรบุรี"/>
    <s v="11312"/>
    <s v="รพ.บ้านลาด"/>
    <s v="รพช."/>
    <s v="F2"/>
    <n v="35"/>
    <n v="34800"/>
    <x v="4"/>
    <x v="4"/>
    <n v="28761325.02"/>
    <n v="3498208.11"/>
    <n v="1229927.6000000001"/>
    <n v="539199.05000000005"/>
  </r>
  <r>
    <s v="05"/>
    <s v="เพชรบุรี"/>
    <s v="11313"/>
    <s v="รพ.บ้านแหลม"/>
    <s v="รพช."/>
    <s v="F2"/>
    <n v="30"/>
    <n v="39868"/>
    <x v="4"/>
    <x v="4"/>
    <n v="26837117.699999999"/>
    <n v="3077942.85"/>
    <n v="907594.15"/>
    <n v="528599.96"/>
  </r>
  <r>
    <s v="05"/>
    <s v="เพชรบุรี"/>
    <s v="11314"/>
    <s v="รพ.แก่งกระจาน"/>
    <s v="รพช."/>
    <s v="F2"/>
    <n v="30"/>
    <n v="26976"/>
    <x v="3"/>
    <x v="3"/>
    <n v="18106389.020000003"/>
    <n v="2084849.56"/>
    <n v="1119617.25"/>
    <n v="968446.6"/>
  </r>
  <r>
    <s v="05"/>
    <s v="ราชบุรี"/>
    <s v="10677"/>
    <s v="รพ.ราชบุรี"/>
    <s v="รพศ."/>
    <s v="A"/>
    <n v="855"/>
    <n v="140788"/>
    <x v="0"/>
    <x v="0"/>
    <n v="284673417.72000003"/>
    <n v="190254996.91"/>
    <n v="10049066.130000001"/>
    <n v="47213105.359999999"/>
  </r>
  <r>
    <s v="05"/>
    <s v="ราชบุรี"/>
    <s v="10728"/>
    <s v="รพ.ดำเนินสะดวก"/>
    <s v="รพท."/>
    <s v="M1"/>
    <n v="272"/>
    <n v="73727"/>
    <x v="9"/>
    <x v="9"/>
    <n v="71094047.159999996"/>
    <n v="18795619.82"/>
    <n v="3807574.75"/>
    <n v="7875864.5200000005"/>
  </r>
  <r>
    <s v="05"/>
    <s v="ราชบุรี"/>
    <s v="10729"/>
    <s v="รพ.บ้านโป่ง"/>
    <s v="รพท."/>
    <s v="S"/>
    <n v="358"/>
    <n v="118153"/>
    <x v="12"/>
    <x v="12"/>
    <n v="103416281.29999998"/>
    <n v="25898486.579999998"/>
    <n v="878076.5"/>
    <n v="9597541.2799999993"/>
  </r>
  <r>
    <s v="05"/>
    <s v="ราชบุรี"/>
    <s v="10730"/>
    <s v="รพ.โพธาราม"/>
    <s v="รพท."/>
    <s v="M1"/>
    <n v="340"/>
    <n v="84142"/>
    <x v="9"/>
    <x v="9"/>
    <n v="81258285.859999985"/>
    <n v="20517608.539999999"/>
    <n v="2801991.7"/>
    <n v="11227751.960000001"/>
  </r>
  <r>
    <s v="05"/>
    <s v="ราชบุรี"/>
    <s v="11273"/>
    <s v="รพ.สวนผึ้ง"/>
    <s v="รพช."/>
    <s v="F2"/>
    <n v="60"/>
    <n v="27585"/>
    <x v="3"/>
    <x v="3"/>
    <n v="17219058.359999999"/>
    <n v="1176157.94"/>
    <n v="397500"/>
    <n v="648863.96"/>
  </r>
  <r>
    <s v="05"/>
    <s v="ราชบุรี"/>
    <s v="11274"/>
    <s v="รพ.บางแพ"/>
    <s v="รพช."/>
    <s v="F2"/>
    <n v="48"/>
    <n v="26844"/>
    <x v="3"/>
    <x v="3"/>
    <n v="27161876.41"/>
    <n v="2260404.27"/>
    <n v="798223"/>
    <n v="1003705.53"/>
  </r>
  <r>
    <s v="05"/>
    <s v="ราชบุรี"/>
    <s v="11275"/>
    <s v="รพ.เจ็ดเสมียน"/>
    <s v="รพช."/>
    <s v="F2"/>
    <n v="30"/>
    <n v="9399"/>
    <x v="3"/>
    <x v="3"/>
    <n v="13821600.4"/>
    <n v="1875905.82"/>
    <n v="820629.7"/>
    <n v="576261.05999999994"/>
  </r>
  <r>
    <s v="05"/>
    <s v="ราชบุรี"/>
    <s v="11276"/>
    <s v="รพ.ปากท่อ"/>
    <s v="รพช."/>
    <s v="F2"/>
    <n v="60"/>
    <n v="46782"/>
    <x v="4"/>
    <x v="4"/>
    <n v="13505565.289999999"/>
    <n v="1759752.88"/>
    <n v="676759.1"/>
    <n v="464232.17000000004"/>
  </r>
  <r>
    <s v="05"/>
    <s v="ราชบุรี"/>
    <s v="11277"/>
    <s v="รพ.วัดเพลง"/>
    <s v="รพช."/>
    <s v="F2"/>
    <n v="38"/>
    <n v="8820"/>
    <x v="3"/>
    <x v="3"/>
    <n v="14606059.449999999"/>
    <n v="1838916.89"/>
    <n v="831745.6"/>
    <n v="874858.11"/>
  </r>
  <r>
    <s v="05"/>
    <s v="ราชบุรี"/>
    <s v="11458"/>
    <s v="รพร.จอมบึง"/>
    <s v="รพช."/>
    <s v="F1"/>
    <n v="73"/>
    <n v="50119"/>
    <x v="6"/>
    <x v="6"/>
    <n v="27614253.170000002"/>
    <n v="7593172.1500000004"/>
    <n v="2163937.25"/>
    <n v="1918035.08"/>
  </r>
  <r>
    <s v="05"/>
    <s v="ราชบุรี"/>
    <s v="28858"/>
    <s v="รพ.บ้านคา"/>
    <s v="รพช."/>
    <s v="F3"/>
    <n v="30"/>
    <n v="18683"/>
    <x v="11"/>
    <x v="11"/>
    <n v="8961332.4199999999"/>
    <n v="1616972.89"/>
    <n v="954835.18"/>
    <n v="810213.11999999988"/>
  </r>
  <r>
    <s v="05"/>
    <s v="สมุทรสงคราม"/>
    <s v="10735"/>
    <s v="รพ.สมเด็จพระพุทธเลิศหล้า"/>
    <s v="รพท."/>
    <s v="S"/>
    <n v="284"/>
    <n v="78329"/>
    <x v="12"/>
    <x v="12"/>
    <n v="104657098.62000002"/>
    <n v="28849881.239999998"/>
    <n v="3740641.64"/>
    <n v="12582066.15"/>
  </r>
  <r>
    <s v="05"/>
    <s v="สมุทรสงคราม"/>
    <s v="11306"/>
    <s v="รพ.นภาลัย"/>
    <s v="รพช."/>
    <s v="F1"/>
    <n v="78"/>
    <n v="21880"/>
    <x v="6"/>
    <x v="6"/>
    <n v="27150778.199999999"/>
    <n v="3106554.87"/>
    <n v="1090280.58"/>
    <n v="1186941.74"/>
  </r>
  <r>
    <s v="05"/>
    <s v="สมุทรสงคราม"/>
    <s v="11307"/>
    <s v="รพ.อัมพวา"/>
    <s v="รพช."/>
    <s v="F2"/>
    <n v="36"/>
    <n v="31530"/>
    <x v="4"/>
    <x v="4"/>
    <n v="16980051.93"/>
    <n v="1475587.54"/>
    <n v="575645.78"/>
    <n v="341676.12"/>
  </r>
  <r>
    <s v="05"/>
    <s v="สมุทรสาคร"/>
    <s v="10734"/>
    <s v="รพ.สมุทรสาคร"/>
    <s v="รพศ."/>
    <s v="A"/>
    <n v="632"/>
    <n v="179962"/>
    <x v="15"/>
    <x v="15"/>
    <n v="241046385.41000006"/>
    <n v="85514026.650000006"/>
    <n v="1535039.57"/>
    <n v="26265077.23"/>
  </r>
  <r>
    <s v="05"/>
    <s v="สมุทรสาคร"/>
    <s v="11304"/>
    <s v="รพ.กระทุ่มแบน"/>
    <s v="รพท."/>
    <s v="M1"/>
    <n v="287"/>
    <n v="116392"/>
    <x v="9"/>
    <x v="9"/>
    <n v="96463665.439999998"/>
    <n v="41611253.530000001"/>
    <n v="7300371.0999999996"/>
    <n v="20169643.329999998"/>
  </r>
  <r>
    <s v="05"/>
    <s v="สุพรรณบุรี"/>
    <s v="10678"/>
    <s v="รพ.เจ้าพระยายมราช"/>
    <s v="รพศ."/>
    <s v="A"/>
    <n v="706"/>
    <n v="130379"/>
    <x v="0"/>
    <x v="0"/>
    <n v="235185496.35999992"/>
    <n v="127437426.08"/>
    <n v="13444662.08"/>
    <n v="57589207.740000002"/>
  </r>
  <r>
    <s v="05"/>
    <s v="สุพรรณบุรี"/>
    <s v="10733"/>
    <s v="รพ.สมเด็จพระสังฆราชองค์ที่17"/>
    <s v="รพท."/>
    <s v="M1"/>
    <n v="262"/>
    <n v="109442"/>
    <x v="9"/>
    <x v="9"/>
    <n v="79622801.520000011"/>
    <n v="15832702.880000001"/>
    <n v="789517.35"/>
    <n v="13490540.59"/>
  </r>
  <r>
    <s v="05"/>
    <s v="สุพรรณบุรี"/>
    <s v="11289"/>
    <s v="รพ.เดิมบางนางบวช"/>
    <s v="รพช."/>
    <s v="F1"/>
    <n v="109"/>
    <n v="52266"/>
    <x v="1"/>
    <x v="1"/>
    <n v="34862985.759999998"/>
    <n v="12737666.93"/>
    <n v="1328550.78"/>
    <n v="2480055.9500000002"/>
  </r>
  <r>
    <s v="05"/>
    <s v="สุพรรณบุรี"/>
    <s v="11290"/>
    <s v="รพ.ด่านช้าง"/>
    <s v="รพช."/>
    <s v="F1"/>
    <n v="106"/>
    <n v="63691"/>
    <x v="1"/>
    <x v="1"/>
    <n v="35247739.820000008"/>
    <n v="9633870.0700000003"/>
    <n v="1068871.44"/>
    <n v="2135857.65"/>
  </r>
  <r>
    <s v="05"/>
    <s v="สุพรรณบุรี"/>
    <s v="11291"/>
    <s v="รพ.บางปลาม้า"/>
    <s v="รพช."/>
    <s v="F2"/>
    <n v="60"/>
    <n v="49022"/>
    <x v="4"/>
    <x v="4"/>
    <n v="28383646.519999996"/>
    <n v="8235029.5599999996"/>
    <n v="1267336.1399999999"/>
    <n v="1603070.53"/>
  </r>
  <r>
    <s v="05"/>
    <s v="สุพรรณบุรี"/>
    <s v="11292"/>
    <s v="รพ.ศรีประจันต์"/>
    <s v="รพช."/>
    <s v="F2"/>
    <n v="60"/>
    <n v="41625"/>
    <x v="4"/>
    <x v="4"/>
    <n v="23642493.739999995"/>
    <n v="8088773.3399999999"/>
    <n v="1227431.6000000001"/>
    <n v="1361053.66"/>
  </r>
  <r>
    <s v="05"/>
    <s v="สุพรรณบุรี"/>
    <s v="11293"/>
    <s v="รพ.ดอนเจดีย์"/>
    <s v="รพช."/>
    <s v="F2"/>
    <n v="60"/>
    <n v="36323"/>
    <x v="4"/>
    <x v="4"/>
    <n v="26851469.840000004"/>
    <n v="7903648.0599999996"/>
    <n v="1743520.35"/>
    <n v="1642893.7899999998"/>
  </r>
  <r>
    <s v="05"/>
    <s v="สุพรรณบุรี"/>
    <s v="11294"/>
    <s v="รพ.สามชุก"/>
    <s v="รพช."/>
    <s v="F2"/>
    <n v="60"/>
    <n v="36326"/>
    <x v="4"/>
    <x v="4"/>
    <n v="24165192.75"/>
    <n v="9778354.5800000001"/>
    <n v="524960.98"/>
    <n v="2342779.5699999998"/>
  </r>
  <r>
    <s v="05"/>
    <s v="สุพรรณบุรี"/>
    <s v="11295"/>
    <s v="รพ.อู่ทอง"/>
    <s v="รพช."/>
    <s v="M2"/>
    <n v="142"/>
    <n v="88427"/>
    <x v="2"/>
    <x v="2"/>
    <n v="53129500.839999989"/>
    <n v="14335627.17"/>
    <n v="2913299.79"/>
    <n v="6506850.5500000007"/>
  </r>
  <r>
    <s v="05"/>
    <s v="สุพรรณบุรี"/>
    <s v="11296"/>
    <s v="รพ.หนองหญ้าไซ"/>
    <s v="รพช."/>
    <s v="F2"/>
    <n v="60"/>
    <n v="27665"/>
    <x v="3"/>
    <x v="3"/>
    <n v="18682302.75"/>
    <n v="2418539.86"/>
    <n v="585109"/>
    <n v="708083.91"/>
  </r>
  <r>
    <s v="06"/>
    <s v="จันทบุรี"/>
    <s v="10664"/>
    <s v="รพ.พระปกเกล้า"/>
    <s v="รพศ."/>
    <s v="A"/>
    <n v="769"/>
    <n v="108769"/>
    <x v="0"/>
    <x v="0"/>
    <n v="254817018.33999997"/>
    <n v="132392964.34999999"/>
    <n v="34722618.810000002"/>
    <n v="65354464.329999998"/>
  </r>
  <r>
    <s v="06"/>
    <s v="จันทบุรี"/>
    <s v="10834"/>
    <s v="รพ.ขลุง"/>
    <s v="รพช."/>
    <s v="F1"/>
    <n v="40"/>
    <n v="44016"/>
    <x v="6"/>
    <x v="6"/>
    <n v="18292147.450000003"/>
    <n v="9175011.1899999995"/>
    <n v="1414397.08"/>
    <n v="1165548.53"/>
  </r>
  <r>
    <s v="06"/>
    <s v="จันทบุรี"/>
    <s v="10835"/>
    <s v="รพ.ท่าใหม่"/>
    <s v="รพช."/>
    <s v="F2"/>
    <n v="33"/>
    <n v="22296"/>
    <x v="3"/>
    <x v="3"/>
    <n v="12475443.060000001"/>
    <n v="2453546.0299999998"/>
    <n v="233003.28"/>
    <n v="648295.44999999995"/>
  </r>
  <r>
    <s v="06"/>
    <s v="จันทบุรี"/>
    <s v="10836"/>
    <s v="รพ.เขาสุกิม"/>
    <s v="รพช."/>
    <s v="F2"/>
    <n v="40"/>
    <n v="17554"/>
    <x v="3"/>
    <x v="3"/>
    <n v="12385133.35"/>
    <n v="2034090.65"/>
    <n v="528004.88"/>
    <n v="793177.3"/>
  </r>
  <r>
    <s v="06"/>
    <s v="จันทบุรี"/>
    <s v="10837"/>
    <s v="รพ.สองพี่น้อง"/>
    <s v="รพช."/>
    <s v="F2"/>
    <n v="33"/>
    <n v="18835"/>
    <x v="3"/>
    <x v="3"/>
    <n v="11617294.959999999"/>
    <n v="1550578.79"/>
    <n v="188153"/>
    <n v="476103.48"/>
  </r>
  <r>
    <s v="06"/>
    <s v="จันทบุรี"/>
    <s v="10838"/>
    <s v="รพ.โป่งน้ำร้อน"/>
    <s v="รพช."/>
    <s v="F2"/>
    <n v="69"/>
    <n v="38003"/>
    <x v="4"/>
    <x v="4"/>
    <n v="19856087.359999999"/>
    <n v="2636406.71"/>
    <n v="1443157"/>
    <n v="1042411"/>
  </r>
  <r>
    <s v="06"/>
    <s v="จันทบุรี"/>
    <s v="10839"/>
    <s v="รพ.มะขาม"/>
    <s v="รพช."/>
    <s v="F1"/>
    <n v="36"/>
    <n v="26337"/>
    <x v="6"/>
    <x v="6"/>
    <n v="16886970.129999999"/>
    <n v="1412052.69"/>
    <n v="2037420.2"/>
    <n v="746280.65999999992"/>
  </r>
  <r>
    <s v="06"/>
    <s v="จันทบุรี"/>
    <s v="10840"/>
    <s v="รพ.แหลมสิงห์"/>
    <s v="รพช."/>
    <s v="F2"/>
    <n v="35"/>
    <n v="21393"/>
    <x v="3"/>
    <x v="3"/>
    <n v="15214827.129999999"/>
    <n v="2728423.51"/>
    <n v="605316.47"/>
    <n v="736868.6399999999"/>
  </r>
  <r>
    <s v="06"/>
    <s v="จันทบุรี"/>
    <s v="10841"/>
    <s v="รพ.สอยดาว"/>
    <s v="รพช."/>
    <s v="F1"/>
    <n v="62"/>
    <n v="53197"/>
    <x v="1"/>
    <x v="1"/>
    <n v="25467893.039999999"/>
    <n v="4444231.1900000004"/>
    <n v="1765352.5"/>
    <n v="2160534.4300000002"/>
  </r>
  <r>
    <s v="06"/>
    <s v="จันทบุรี"/>
    <s v="10842"/>
    <s v="รพ.แก่งหางแมว"/>
    <s v="รพช."/>
    <s v="F2"/>
    <n v="34"/>
    <n v="35317"/>
    <x v="4"/>
    <x v="4"/>
    <n v="14786389.140000001"/>
    <n v="1970903.01"/>
    <n v="291053"/>
    <n v="425999.68"/>
  </r>
  <r>
    <s v="06"/>
    <s v="จันทบุรี"/>
    <s v="10843"/>
    <s v="รพ.นายายอาม"/>
    <s v="รพช."/>
    <s v="F1"/>
    <n v="37"/>
    <n v="28390"/>
    <x v="6"/>
    <x v="6"/>
    <n v="15608156.289999999"/>
    <n v="1815566.32"/>
    <n v="884241.21"/>
    <n v="603667.62"/>
  </r>
  <r>
    <s v="06"/>
    <s v="จันทบุรี"/>
    <s v="10844"/>
    <s v="รพ.เขาคิชฌกูฏ"/>
    <s v="รพช."/>
    <s v="F2"/>
    <n v="34"/>
    <n v="24680"/>
    <x v="3"/>
    <x v="3"/>
    <n v="13059497.299999999"/>
    <n v="2479581.33"/>
    <n v="1356489.4"/>
    <n v="879215.5"/>
  </r>
  <r>
    <s v="06"/>
    <s v="ฉะเชิงเทรา"/>
    <s v="10697"/>
    <s v=" รพ.พุทธโสธร"/>
    <s v="รพศ."/>
    <s v="A"/>
    <n v="595"/>
    <n v="102730"/>
    <x v="15"/>
    <x v="15"/>
    <n v="207748489.38999996"/>
    <n v="88882588.439999998"/>
    <n v="12597051.449999999"/>
    <n v="26218866.57"/>
  </r>
  <r>
    <s v="06"/>
    <s v="ฉะเชิงเทรา"/>
    <s v="10833"/>
    <s v="รพ.ท่าตะเกียบ"/>
    <s v="รพช."/>
    <s v="F2"/>
    <n v="40"/>
    <n v="34869"/>
    <x v="4"/>
    <x v="4"/>
    <n v="17541467.920000002"/>
    <n v="2925713.49"/>
    <n v="3113290"/>
    <n v="956333.23"/>
  </r>
  <r>
    <s v="06"/>
    <s v="ฉะเชิงเทรา"/>
    <s v="10850"/>
    <s v="รพ.บางคล้า"/>
    <s v="รพช."/>
    <s v="F2"/>
    <n v="50"/>
    <n v="29491"/>
    <x v="3"/>
    <x v="3"/>
    <n v="21793764.560000002"/>
    <n v="132624.9"/>
    <n v="9416"/>
    <n v="788995.85"/>
  </r>
  <r>
    <s v="06"/>
    <s v="ฉะเชิงเทรา"/>
    <s v="10851"/>
    <s v="รพ.บางน้ำเปรี้ยว"/>
    <s v="รพช."/>
    <s v="F1"/>
    <n v="63"/>
    <n v="60929"/>
    <x v="1"/>
    <x v="1"/>
    <n v="34267249.140000001"/>
    <n v="5045098.51"/>
    <n v="2249811.2000000002"/>
    <n v="1813131.3699999999"/>
  </r>
  <r>
    <s v="06"/>
    <s v="ฉะเชิงเทรา"/>
    <s v="10852"/>
    <s v="รพ.บางปะกง"/>
    <s v="รพช."/>
    <s v="F1"/>
    <n v="90"/>
    <n v="55183"/>
    <x v="1"/>
    <x v="1"/>
    <n v="26527955.070000004"/>
    <n v="4444538.22"/>
    <n v="1388463.5"/>
    <n v="2244011.09"/>
  </r>
  <r>
    <s v="06"/>
    <s v="ฉะเชิงเทรา"/>
    <s v="10853"/>
    <s v="รพ.บ้านโพธิ์"/>
    <s v="รพช."/>
    <s v="F2"/>
    <n v="52"/>
    <n v="30999"/>
    <x v="4"/>
    <x v="4"/>
    <n v="20553545.789999999"/>
    <n v="2629026.83"/>
    <n v="1074357.5"/>
    <n v="603126.22"/>
  </r>
  <r>
    <s v="06"/>
    <s v="ฉะเชิงเทรา"/>
    <s v="10854"/>
    <s v="รพ.พนมสารคาม"/>
    <s v="รพช."/>
    <s v="M2"/>
    <n v="163"/>
    <n v="58241"/>
    <x v="2"/>
    <x v="2"/>
    <n v="42118451.060000002"/>
    <n v="8821377.7599999998"/>
    <n v="729870"/>
    <n v="4833913.55"/>
  </r>
  <r>
    <s v="06"/>
    <s v="ฉะเชิงเทรา"/>
    <s v="10855"/>
    <s v="รพ.สนามชัยเขต"/>
    <s v="รพช."/>
    <s v="M2"/>
    <n v="150"/>
    <n v="55391"/>
    <x v="2"/>
    <x v="2"/>
    <n v="30486301.469999999"/>
    <n v="5347559.59"/>
    <n v="441507.5"/>
    <n v="2056468.06"/>
  </r>
  <r>
    <s v="06"/>
    <s v="ฉะเชิงเทรา"/>
    <s v="10856"/>
    <s v="รพ.แปลงยาว"/>
    <s v="รพช."/>
    <s v="F2"/>
    <n v="85"/>
    <n v="29957"/>
    <x v="3"/>
    <x v="3"/>
    <n v="9605215"/>
    <n v="6202624.9000000004"/>
    <n v="825612.16"/>
    <n v="1155298.27"/>
  </r>
  <r>
    <s v="06"/>
    <s v="ฉะเชิงเทรา"/>
    <s v="13747"/>
    <s v="รพ.ราชสาส์น"/>
    <s v="รพช."/>
    <s v="F2"/>
    <n v="13"/>
    <n v="8173"/>
    <x v="3"/>
    <x v="3"/>
    <n v="9370076.6100000013"/>
    <n v="2602398.37"/>
    <n v="357727.8"/>
    <n v="320314.52"/>
  </r>
  <r>
    <s v="06"/>
    <s v="ฉะเชิงเทรา"/>
    <s v="31327"/>
    <s v="รพ.คลองเขื่อน"/>
    <s v="รพช."/>
    <s v="F3"/>
    <n v="10"/>
    <n v="8271"/>
    <x v="7"/>
    <x v="7"/>
    <n v="6497070.5"/>
    <n v="1205167.26"/>
    <n v="650626"/>
    <n v="227621.59"/>
  </r>
  <r>
    <s v="06"/>
    <s v="ชลบุรี"/>
    <s v="10662"/>
    <s v="รพ.ชลบุรี"/>
    <s v="รพศ."/>
    <s v="A"/>
    <n v="786"/>
    <n v="0"/>
    <x v="0"/>
    <x v="0"/>
    <n v="346151852.06"/>
    <n v="188048779.97999999"/>
    <n v="43499799.509999998"/>
    <n v="99987836.859999985"/>
  </r>
  <r>
    <s v="06"/>
    <s v="ชลบุรี"/>
    <s v="10817"/>
    <s v="รพ.บ้านบึง"/>
    <s v="รพช."/>
    <s v="M2"/>
    <n v="140"/>
    <n v="78655"/>
    <x v="2"/>
    <x v="2"/>
    <n v="52890658"/>
    <n v="6996733.5099999998"/>
    <n v="1397449.51"/>
    <n v="5315904.24"/>
  </r>
  <r>
    <s v="06"/>
    <s v="ชลบุรี"/>
    <s v="10818"/>
    <s v="รพ.หนองใหญ่"/>
    <s v="รพช."/>
    <s v="F2"/>
    <n v="35"/>
    <n v="17366"/>
    <x v="3"/>
    <x v="3"/>
    <n v="15864284.98"/>
    <n v="2024323.62"/>
    <n v="935738.76"/>
    <n v="904127.35000000009"/>
  </r>
  <r>
    <s v="06"/>
    <s v="ชลบุรี"/>
    <s v="10819"/>
    <s v="รพ.บางละมุง"/>
    <s v="รพท."/>
    <s v="S"/>
    <n v="301"/>
    <n v="154511"/>
    <x v="12"/>
    <x v="12"/>
    <n v="122378574.09"/>
    <n v="29779534.879999999"/>
    <n v="2328142.7200000002"/>
    <n v="28730701.809999999"/>
  </r>
  <r>
    <s v="06"/>
    <s v="ชลบุรี"/>
    <s v="10820"/>
    <s v="รพ.วัดญาณสังวราราม"/>
    <s v="รพช."/>
    <s v="F2"/>
    <n v="30"/>
    <n v="16471"/>
    <x v="3"/>
    <x v="3"/>
    <n v="15610013.779999997"/>
    <n v="1619553.76"/>
    <n v="790515.21"/>
    <n v="628804.31000000006"/>
  </r>
  <r>
    <s v="06"/>
    <s v="ชลบุรี"/>
    <s v="10821"/>
    <s v="รพ.พานทอง"/>
    <s v="รพช."/>
    <s v="F1"/>
    <n v="78"/>
    <n v="49103"/>
    <x v="6"/>
    <x v="6"/>
    <n v="39789071.410000004"/>
    <n v="5133523.29"/>
    <n v="1137719.7"/>
    <n v="2501114.06"/>
  </r>
  <r>
    <s v="06"/>
    <s v="ชลบุรี"/>
    <s v="10822"/>
    <s v="รพ.พนัสนิคม"/>
    <s v="รพท."/>
    <s v="M1"/>
    <n v="232"/>
    <n v="84625"/>
    <x v="9"/>
    <x v="9"/>
    <n v="75447411.590000004"/>
    <n v="21472844.289999999"/>
    <n v="4927656.9000000004"/>
    <n v="13487787.74"/>
  </r>
  <r>
    <s v="06"/>
    <s v="ชลบุรี"/>
    <s v="10823"/>
    <s v="รพ.แหลมฉบัง"/>
    <s v="รพช."/>
    <s v="M2"/>
    <n v="174"/>
    <n v="134208"/>
    <x v="2"/>
    <x v="2"/>
    <n v="61893953.730000004"/>
    <n v="11258625.52"/>
    <n v="4477345.3099999996"/>
    <n v="5569158.0599999996"/>
  </r>
  <r>
    <s v="06"/>
    <s v="ชลบุรี"/>
    <s v="10824"/>
    <s v="รพ.เกาะสีชัง"/>
    <s v="รพช."/>
    <s v="F2"/>
    <n v="30"/>
    <n v="3496"/>
    <x v="3"/>
    <x v="3"/>
    <n v="9300227.4800000004"/>
    <n v="546459.73"/>
    <n v="177467"/>
    <n v="311079.98000000004"/>
  </r>
  <r>
    <s v="06"/>
    <s v="ชลบุรี"/>
    <s v="10825"/>
    <s v="รพ.สัตหีบกม10"/>
    <s v="รพช."/>
    <s v="F1"/>
    <n v="60"/>
    <n v="70888"/>
    <x v="1"/>
    <x v="1"/>
    <n v="36856722.25"/>
    <n v="3179359.11"/>
    <n v="1864553.7"/>
    <n v="784361.82000000007"/>
  </r>
  <r>
    <s v="06"/>
    <s v="ชลบุรี"/>
    <s v="10826"/>
    <s v="รพ.บ่อทอง"/>
    <s v="รพช."/>
    <s v="F2"/>
    <n v="60"/>
    <n v="38290"/>
    <x v="4"/>
    <x v="4"/>
    <n v="23230295.000000004"/>
    <n v="3103243.52"/>
    <n v="1060759.2"/>
    <n v="1240208.03"/>
  </r>
  <r>
    <s v="06"/>
    <s v="ชลบุรี"/>
    <s v="28006"/>
    <s v="รพ.เกาะจันทร์"/>
    <s v="รพช."/>
    <s v="F2"/>
    <n v="30"/>
    <n v="27306"/>
    <x v="3"/>
    <x v="3"/>
    <n v="13772696.409999998"/>
    <n v="2066105.6"/>
    <n v="674627.5"/>
    <n v="1028470.3"/>
  </r>
  <r>
    <s v="06"/>
    <s v="ตราด"/>
    <s v="10696"/>
    <s v="รพ.ตราด"/>
    <s v="รพท."/>
    <s v="S"/>
    <n v="366"/>
    <n v="67370"/>
    <x v="12"/>
    <x v="12"/>
    <n v="108674989.62999998"/>
    <n v="30463675.989999998"/>
    <n v="7734974.9199999999"/>
    <n v="18462807.129999999"/>
  </r>
  <r>
    <s v="06"/>
    <s v="ตราด"/>
    <s v="10845"/>
    <s v="รพ.คลองใหญ่"/>
    <s v="รพช."/>
    <s v="F2"/>
    <n v="36"/>
    <n v="16990"/>
    <x v="3"/>
    <x v="3"/>
    <n v="16226254.019999998"/>
    <n v="1915936.39"/>
    <n v="1008875.74"/>
    <n v="239410.03"/>
  </r>
  <r>
    <s v="06"/>
    <s v="ตราด"/>
    <s v="10846"/>
    <s v="รพ.เขาสมิง"/>
    <s v="รพช."/>
    <s v="F2"/>
    <n v="36"/>
    <n v="35110"/>
    <x v="4"/>
    <x v="4"/>
    <n v="15486299.300000001"/>
    <n v="2041463.88"/>
    <n v="190017.93"/>
    <n v="392104.24"/>
  </r>
  <r>
    <s v="06"/>
    <s v="ตราด"/>
    <s v="10847"/>
    <s v="รพ.บ่อไร่"/>
    <s v="รพช."/>
    <s v="F2"/>
    <n v="34"/>
    <n v="27243"/>
    <x v="3"/>
    <x v="3"/>
    <n v="14643871.27"/>
    <n v="2518859.48"/>
    <n v="335067"/>
    <n v="503417.43"/>
  </r>
  <r>
    <s v="06"/>
    <s v="ตราด"/>
    <s v="10848"/>
    <s v="รพ.แหลมงอบ"/>
    <s v="รพช."/>
    <s v="F2"/>
    <n v="30"/>
    <n v="15405"/>
    <x v="3"/>
    <x v="3"/>
    <n v="14868914.809999999"/>
    <n v="1111192.24"/>
    <n v="667330.22"/>
    <n v="673427.66999999993"/>
  </r>
  <r>
    <s v="06"/>
    <s v="ตราด"/>
    <s v="10849"/>
    <s v="รพ.เกาะกูด"/>
    <s v="รพช."/>
    <s v="F3"/>
    <n v="7"/>
    <n v="2105"/>
    <x v="7"/>
    <x v="7"/>
    <n v="5915693.7599999998"/>
    <n v="123276.43"/>
    <n v="295071"/>
    <n v="149250.13"/>
  </r>
  <r>
    <s v="06"/>
    <s v="ตราด"/>
    <s v="13816"/>
    <s v="รพ.เกาะช้าง"/>
    <s v="รพช."/>
    <s v="F2"/>
    <n v="26"/>
    <n v="7549"/>
    <x v="3"/>
    <x v="3"/>
    <n v="8736120.5"/>
    <n v="438483.85"/>
    <n v="485959.1"/>
    <n v="188979.92"/>
  </r>
  <r>
    <s v="06"/>
    <s v="ปราจีนบุรี"/>
    <s v="10665"/>
    <s v="รพ.เจ้าพระยาอภัยภูเบศร"/>
    <s v="รพศ."/>
    <s v="A"/>
    <n v="501"/>
    <n v="73635"/>
    <x v="15"/>
    <x v="15"/>
    <n v="163957000.33999997"/>
    <n v="69478421.969999999"/>
    <n v="22487480.129999999"/>
    <n v="29257766.829999998"/>
  </r>
  <r>
    <s v="06"/>
    <s v="ปราจีนบุรี"/>
    <s v="10857"/>
    <s v="รพ.กบินทร์บุรี"/>
    <s v="รพท."/>
    <s v="M1"/>
    <n v="248"/>
    <n v="102202"/>
    <x v="9"/>
    <x v="9"/>
    <n v="80843149.359999999"/>
    <n v="17738013.34"/>
    <n v="4177261.4"/>
    <n v="10613107.59"/>
  </r>
  <r>
    <s v="06"/>
    <s v="ปราจีนบุรี"/>
    <s v="10858"/>
    <s v="รพ.นาดี"/>
    <s v="รพช."/>
    <s v="F2"/>
    <n v="60"/>
    <n v="35034"/>
    <x v="4"/>
    <x v="4"/>
    <n v="15482051.360000001"/>
    <n v="2218105.73"/>
    <n v="547430.5"/>
    <n v="543627"/>
  </r>
  <r>
    <s v="06"/>
    <s v="ปราจีนบุรี"/>
    <s v="10859"/>
    <s v="รพ.บ้านสร้าง"/>
    <s v="รพช."/>
    <s v="F2"/>
    <n v="30"/>
    <n v="19875"/>
    <x v="3"/>
    <x v="3"/>
    <n v="12748926.439999999"/>
    <n v="1434010.67"/>
    <n v="704819"/>
    <n v="424644.8"/>
  </r>
  <r>
    <s v="06"/>
    <s v="ปราจีนบุรี"/>
    <s v="10860"/>
    <s v="รพ.ประจันตคาม"/>
    <s v="รพช."/>
    <s v="F2"/>
    <n v="33"/>
    <n v="34220"/>
    <x v="4"/>
    <x v="4"/>
    <n v="15902884.9"/>
    <n v="1617000.64"/>
    <n v="699012.5"/>
    <n v="662318.96"/>
  </r>
  <r>
    <s v="06"/>
    <s v="ปราจีนบุรี"/>
    <s v="10861"/>
    <s v="รพ.ศรีมหาโพธิ"/>
    <s v="รพช."/>
    <s v="F2"/>
    <n v="62"/>
    <n v="45130"/>
    <x v="4"/>
    <x v="4"/>
    <n v="25172985.84"/>
    <n v="3254920.87"/>
    <n v="745925.32"/>
    <n v="718719.64"/>
  </r>
  <r>
    <s v="06"/>
    <s v="ปราจีนบุรี"/>
    <s v="10862"/>
    <s v="รพ.ศรีมโหสถ"/>
    <s v="รพช."/>
    <s v="F2"/>
    <n v="30"/>
    <n v="13995"/>
    <x v="3"/>
    <x v="3"/>
    <n v="13414457.859999999"/>
    <n v="1150207.82"/>
    <n v="585196.19999999995"/>
    <n v="255761.31"/>
  </r>
  <r>
    <s v="06"/>
    <s v="ระยอง"/>
    <s v="10663"/>
    <s v="รพ.ระยอง"/>
    <s v="รพศ."/>
    <s v="A"/>
    <n v="621"/>
    <n v="156994"/>
    <x v="15"/>
    <x v="15"/>
    <n v="213534813.45000002"/>
    <n v="109519370.66"/>
    <n v="12592175.07"/>
    <n v="44401132.879999995"/>
  </r>
  <r>
    <s v="06"/>
    <s v="ระยอง"/>
    <s v="10827"/>
    <s v="รพ.เฉลิมพระเกียรติสมเด็จพระเทพรัตนราชสุดาฯ สยามบรมราชกุมารี ระยอง"/>
    <s v="รพท."/>
    <s v="M1"/>
    <n v="162"/>
    <n v="50373"/>
    <x v="8"/>
    <x v="8"/>
    <n v="58526986.590000011"/>
    <n v="11061081.4"/>
    <n v="3607283.89"/>
    <n v="5276185.790000001"/>
  </r>
  <r>
    <s v="06"/>
    <s v="ระยอง"/>
    <s v="10828"/>
    <s v="รพ.บ้านฉาง"/>
    <s v="รพช."/>
    <s v="F1"/>
    <n v="70"/>
    <n v="47476"/>
    <x v="6"/>
    <x v="6"/>
    <n v="24806467.959999997"/>
    <n v="4585454.09"/>
    <n v="1829790.6"/>
    <n v="1638051.9400000002"/>
  </r>
  <r>
    <s v="06"/>
    <s v="ระยอง"/>
    <s v="10829"/>
    <s v="รพ.แกลง"/>
    <s v="รพท."/>
    <s v="M1"/>
    <n v="214"/>
    <n v="96517"/>
    <x v="9"/>
    <x v="9"/>
    <n v="55237122.839999989"/>
    <n v="18226670.719999999"/>
    <n v="3058646.8"/>
    <n v="9564077.3100000005"/>
  </r>
  <r>
    <s v="06"/>
    <s v="ระยอง"/>
    <s v="10830"/>
    <s v="รพ.วังจันทร์"/>
    <s v="รพช."/>
    <s v="F2"/>
    <n v="43"/>
    <n v="23766"/>
    <x v="3"/>
    <x v="3"/>
    <n v="18240637.280000001"/>
    <n v="2864650.1"/>
    <n v="1442787"/>
    <n v="1019021.3700000001"/>
  </r>
  <r>
    <s v="06"/>
    <s v="ระยอง"/>
    <s v="10831"/>
    <s v="รพ.บ้านค่าย"/>
    <s v="รพช."/>
    <s v="F2"/>
    <n v="47"/>
    <n v="54442"/>
    <x v="4"/>
    <x v="4"/>
    <n v="24839714.579999998"/>
    <n v="4945692.78"/>
    <n v="1138730.6000000001"/>
    <n v="1161835.5"/>
  </r>
  <r>
    <s v="06"/>
    <s v="ระยอง"/>
    <s v="10832"/>
    <s v="รพ.ปลวกแดง"/>
    <s v="รพช."/>
    <s v="F1"/>
    <n v="90"/>
    <n v="48182"/>
    <x v="6"/>
    <x v="6"/>
    <n v="23202399.009999998"/>
    <n v="6587176.2699999996"/>
    <n v="2335404.71"/>
    <n v="2897912.28"/>
  </r>
  <r>
    <s v="06"/>
    <s v="ระยอง"/>
    <s v="22734"/>
    <s v="รพ.เขาชะเมา เฉลิมพระเกียรติ 80 พรรษา"/>
    <s v="รพช."/>
    <s v="F2"/>
    <n v="30"/>
    <n v="18214"/>
    <x v="3"/>
    <x v="3"/>
    <n v="10771898.620000001"/>
    <n v="1625360.61"/>
    <n v="122798.9"/>
    <n v="512284.5"/>
  </r>
  <r>
    <s v="06"/>
    <s v="ระยอง"/>
    <s v="23962"/>
    <s v="รพ.นิคมพัฒนา"/>
    <s v="รพช."/>
    <s v="F2"/>
    <n v="30"/>
    <n v="29928"/>
    <x v="3"/>
    <x v="3"/>
    <n v="12874399.789999997"/>
    <n v="2660860.48"/>
    <n v="3762868.28"/>
    <n v="1390261.6800000002"/>
  </r>
  <r>
    <s v="06"/>
    <s v="สมุทรปราการ"/>
    <s v="10685"/>
    <s v="รพ.สมุทรปราการ"/>
    <s v="รพศ."/>
    <s v="A"/>
    <n v="605"/>
    <n v="288013"/>
    <x v="15"/>
    <x v="15"/>
    <n v="206951877.50000006"/>
    <n v="76764335.170000002"/>
    <n v="28371962.280000001"/>
    <n v="43890990.469999999"/>
  </r>
  <r>
    <s v="06"/>
    <s v="สมุทรปราการ"/>
    <s v="10752"/>
    <s v="รพ.บางบ่อ"/>
    <s v="รพช."/>
    <s v="M2"/>
    <n v="155"/>
    <n v="72964"/>
    <x v="2"/>
    <x v="2"/>
    <n v="51708506.859999999"/>
    <n v="14163557.060000001"/>
    <n v="4443337.8099999996"/>
    <n v="7666718.4299999997"/>
  </r>
  <r>
    <s v="06"/>
    <s v="สมุทรปราการ"/>
    <s v="10753"/>
    <s v="รพ.บางพลี"/>
    <s v="รพท."/>
    <s v="M1"/>
    <n v="276"/>
    <n v="101415"/>
    <x v="9"/>
    <x v="9"/>
    <n v="73015790.75"/>
    <n v="21324920.469999999"/>
    <n v="3874653.01"/>
    <n v="12431938.15"/>
  </r>
  <r>
    <s v="06"/>
    <s v="สมุทรปราการ"/>
    <s v="10754"/>
    <s v="รพ.บางจาก"/>
    <s v="รพช."/>
    <s v="F1"/>
    <n v="108"/>
    <n v="59217"/>
    <x v="1"/>
    <x v="1"/>
    <n v="31767980.060000002"/>
    <n v="7462606.3499999996"/>
    <n v="3624833.42"/>
    <n v="2064022.75"/>
  </r>
  <r>
    <s v="06"/>
    <s v="สมุทรปราการ"/>
    <s v="10755"/>
    <s v="รพ.พระสมุทรเจดีย์"/>
    <s v="รพช."/>
    <s v="F2"/>
    <n v="51"/>
    <n v="64455"/>
    <x v="5"/>
    <x v="5"/>
    <n v="26132281.629999999"/>
    <n v="3559595.01"/>
    <n v="3270033.95"/>
    <n v="1103954.57"/>
  </r>
  <r>
    <s v="06"/>
    <s v="สมุทรปราการ"/>
    <s v="28785"/>
    <s v="รพ.บางเสาธง"/>
    <s v="รพช."/>
    <s v="F3"/>
    <n v="25"/>
    <n v="36364"/>
    <x v="14"/>
    <x v="14"/>
    <n v="12855899.17"/>
    <n v="1990625.27"/>
    <n v="596826.43000000005"/>
    <n v="991745.33000000007"/>
  </r>
  <r>
    <s v="06"/>
    <s v="สระแก้ว"/>
    <s v="10699"/>
    <s v="รพร.สระแก้ว"/>
    <s v="รพท."/>
    <s v="S"/>
    <n v="440"/>
    <n v="82897"/>
    <x v="10"/>
    <x v="10"/>
    <n v="131319304.99999999"/>
    <n v="38419838.490000002"/>
    <n v="5819029.9500000002"/>
    <n v="18740092.819999997"/>
  </r>
  <r>
    <s v="06"/>
    <s v="สระแก้ว"/>
    <s v="10866"/>
    <s v="รพ.คลองหาด"/>
    <s v="รพช."/>
    <s v="F2"/>
    <n v="36"/>
    <n v="28877"/>
    <x v="3"/>
    <x v="3"/>
    <n v="15543534.250000004"/>
    <n v="624552.91"/>
    <n v="374397.32"/>
    <n v="276425.53999999998"/>
  </r>
  <r>
    <s v="06"/>
    <s v="สระแก้ว"/>
    <s v="10867"/>
    <s v="รพ.ตาพระยา"/>
    <s v="รพช."/>
    <s v="F2"/>
    <n v="41"/>
    <n v="40587"/>
    <x v="4"/>
    <x v="4"/>
    <n v="16133540.749999998"/>
    <n v="1885794.78"/>
    <n v="487229.85"/>
    <n v="985508.97999999986"/>
  </r>
  <r>
    <s v="06"/>
    <s v="สระแก้ว"/>
    <s v="10868"/>
    <s v="รพ.วังน้ำเย็น"/>
    <s v="รพช."/>
    <s v="F1"/>
    <n v="76"/>
    <n v="47567"/>
    <x v="6"/>
    <x v="6"/>
    <n v="25318868.950000003"/>
    <n v="2621274.77"/>
    <n v="1921918.88"/>
    <n v="819531.84000000008"/>
  </r>
  <r>
    <s v="06"/>
    <s v="สระแก้ว"/>
    <s v="10869"/>
    <s v="รพ.วัฒนานคร"/>
    <s v="รพช."/>
    <s v="F2"/>
    <n v="86"/>
    <n v="56401"/>
    <x v="4"/>
    <x v="4"/>
    <n v="26322113.669999998"/>
    <n v="3929732.92"/>
    <n v="1030860.43"/>
    <n v="1023268.1599999999"/>
  </r>
  <r>
    <s v="06"/>
    <s v="สระแก้ว"/>
    <s v="10870"/>
    <s v="รพ.อรัญประเทศ"/>
    <s v="รพท."/>
    <s v="M1"/>
    <n v="166"/>
    <n v="62956"/>
    <x v="8"/>
    <x v="8"/>
    <n v="63589846.409999996"/>
    <n v="17570563.969999999"/>
    <n v="4149530.44"/>
    <n v="9787721.5899999999"/>
  </r>
  <r>
    <s v="06"/>
    <s v="สระแก้ว"/>
    <s v="13817"/>
    <s v="รพ.เขาฉกรรจ์"/>
    <s v="รพช."/>
    <s v="F2"/>
    <n v="51"/>
    <n v="43710"/>
    <x v="4"/>
    <x v="4"/>
    <n v="15780573.75"/>
    <n v="1829896.89"/>
    <n v="825039.15"/>
    <n v="544870.28"/>
  </r>
  <r>
    <s v="06"/>
    <s v="สระแก้ว"/>
    <s v="28849"/>
    <s v="รพ.วังสมบูรณ์"/>
    <s v="รพช."/>
    <s v="F3"/>
    <n v="30"/>
    <n v="27302"/>
    <x v="14"/>
    <x v="14"/>
    <n v="9334841.9400000013"/>
    <n v="812880.68"/>
    <n v="379480.4"/>
    <n v="1048869.06"/>
  </r>
  <r>
    <s v="06"/>
    <s v="สระแก้ว"/>
    <s v="28850"/>
    <s v="รพ.โคกสูง"/>
    <s v="รพช."/>
    <s v="F3"/>
    <n v="30"/>
    <n v="19698"/>
    <x v="11"/>
    <x v="11"/>
    <n v="10204858.039999999"/>
    <n v="1194450.3500000001"/>
    <n v="730390.43"/>
    <n v="473790.55999999994"/>
  </r>
  <r>
    <s v="07"/>
    <s v="กาฬสินธุ์"/>
    <s v="10709"/>
    <s v="รพ.กาฬสินธุ์"/>
    <s v="รพท."/>
    <s v="S"/>
    <n v="534"/>
    <n v="107801"/>
    <x v="10"/>
    <x v="10"/>
    <n v="189726590.26999998"/>
    <n v="73448760.969999999"/>
    <n v="11318493.4"/>
    <n v="32491748.510000002"/>
  </r>
  <r>
    <s v="07"/>
    <s v="กาฬสินธุ์"/>
    <s v="11077"/>
    <s v="รพ.นามน"/>
    <s v="รพช."/>
    <s v="F2"/>
    <n v="37"/>
    <n v="26674"/>
    <x v="3"/>
    <x v="3"/>
    <n v="14661890.439999998"/>
    <n v="3394808.43"/>
    <n v="1215627.56"/>
    <n v="785511.69"/>
  </r>
  <r>
    <s v="07"/>
    <s v="กาฬสินธุ์"/>
    <s v="11078"/>
    <s v="รพ.กมลาไสย"/>
    <s v="รพช."/>
    <s v="F1"/>
    <n v="124"/>
    <n v="46264"/>
    <x v="6"/>
    <x v="6"/>
    <n v="40701488.909999996"/>
    <n v="7814700.79"/>
    <n v="1061252.1499999999"/>
    <n v="1737507.46"/>
  </r>
  <r>
    <s v="07"/>
    <s v="กาฬสินธุ์"/>
    <s v="11079"/>
    <s v="รพ.ร่องคำ"/>
    <s v="รพช."/>
    <s v="F2"/>
    <n v="30"/>
    <n v="11665"/>
    <x v="3"/>
    <x v="3"/>
    <n v="11933403.4"/>
    <n v="851805.48"/>
    <n v="668321.55000000005"/>
    <n v="329826.65000000002"/>
  </r>
  <r>
    <s v="07"/>
    <s v="กาฬสินธุ์"/>
    <s v="11080"/>
    <s v="รพ.เขาวง"/>
    <s v="รพช."/>
    <s v="F2"/>
    <n v="80"/>
    <n v="23582"/>
    <x v="3"/>
    <x v="3"/>
    <n v="24883616.260000002"/>
    <n v="3942016.01"/>
    <n v="2158706.77"/>
    <n v="1268633.6499999999"/>
  </r>
  <r>
    <s v="07"/>
    <s v="กาฬสินธุ์"/>
    <s v="11081"/>
    <s v="รพ.ยางตลาด"/>
    <s v="รพช."/>
    <s v="M2"/>
    <n v="154"/>
    <n v="87268"/>
    <x v="2"/>
    <x v="2"/>
    <n v="50293561.979999997"/>
    <n v="8330702.3600000003"/>
    <n v="3514053.45"/>
    <n v="3762631.22"/>
  </r>
  <r>
    <s v="07"/>
    <s v="กาฬสินธุ์"/>
    <s v="11082"/>
    <s v="รพ.ห้วยเม็ก"/>
    <s v="รพช."/>
    <s v="F2"/>
    <n v="58"/>
    <n v="35609"/>
    <x v="4"/>
    <x v="4"/>
    <n v="15526319.02"/>
    <n v="3135173.42"/>
    <n v="1438681"/>
    <n v="779930.91"/>
  </r>
  <r>
    <s v="07"/>
    <s v="กาฬสินธุ์"/>
    <s v="11083"/>
    <s v="รพ.สหัสขันธ์"/>
    <s v="รพช."/>
    <s v="F2"/>
    <n v="44"/>
    <n v="28504"/>
    <x v="3"/>
    <x v="3"/>
    <n v="15658176.419999998"/>
    <n v="1897936.06"/>
    <n v="1943265.3"/>
    <n v="765238.43"/>
  </r>
  <r>
    <s v="07"/>
    <s v="กาฬสินธุ์"/>
    <s v="11084"/>
    <s v="รพ.คำม่วง"/>
    <s v="รพช."/>
    <s v="F2"/>
    <n v="71"/>
    <n v="37957"/>
    <x v="4"/>
    <x v="4"/>
    <n v="21960828.32"/>
    <n v="7163299.6100000003"/>
    <n v="2444510.5"/>
    <n v="968568.46000000008"/>
  </r>
  <r>
    <s v="07"/>
    <s v="กาฬสินธุ์"/>
    <s v="11085"/>
    <s v="รพ.ท่าคันโท"/>
    <s v="รพช."/>
    <s v="F2"/>
    <n v="44"/>
    <n v="28344"/>
    <x v="3"/>
    <x v="3"/>
    <n v="17098322.649999999"/>
    <n v="3645199.79"/>
    <n v="1992038"/>
    <n v="1342653.3699999999"/>
  </r>
  <r>
    <s v="07"/>
    <s v="กาฬสินธุ์"/>
    <s v="11086"/>
    <s v="รพ.หนองกุงศรี"/>
    <s v="รพช."/>
    <s v="F2"/>
    <n v="67"/>
    <n v="49946"/>
    <x v="4"/>
    <x v="4"/>
    <n v="19702203.369999997"/>
    <n v="3650785.69"/>
    <n v="969794.5"/>
    <n v="1081574.46"/>
  </r>
  <r>
    <s v="07"/>
    <s v="กาฬสินธุ์"/>
    <s v="11087"/>
    <s v="รพ.สมเด็จ"/>
    <s v="รพช."/>
    <s v="M2"/>
    <n v="138"/>
    <n v="47332"/>
    <x v="2"/>
    <x v="2"/>
    <n v="34550938.269999996"/>
    <n v="6267194.1900000004"/>
    <n v="3242821.49"/>
    <n v="2275265.84"/>
  </r>
  <r>
    <s v="07"/>
    <s v="กาฬสินธุ์"/>
    <s v="11088"/>
    <s v="รพ.ห้วยผึ้ง"/>
    <s v="รพช."/>
    <s v="F2"/>
    <n v="38"/>
    <n v="21642"/>
    <x v="3"/>
    <x v="3"/>
    <n v="13976961.219999999"/>
    <n v="1994989.59"/>
    <n v="1091310.6000000001"/>
    <n v="774594.42999999993"/>
  </r>
  <r>
    <s v="07"/>
    <s v="กาฬสินธุ์"/>
    <s v="11449"/>
    <s v="รพร.กุฉินารายณ์"/>
    <s v="รพช."/>
    <s v="M2"/>
    <n v="155"/>
    <n v="70262"/>
    <x v="2"/>
    <x v="2"/>
    <n v="59102396.899999991"/>
    <n v="15728324.75"/>
    <n v="4452873.6500000004"/>
    <n v="7560614.1500000004"/>
  </r>
  <r>
    <s v="07"/>
    <s v="กาฬสินธุ์"/>
    <s v="28017"/>
    <s v="รพ.นาคู"/>
    <s v="รพช."/>
    <s v="F2"/>
    <n v="40"/>
    <n v="21146"/>
    <x v="3"/>
    <x v="3"/>
    <n v="10860131.27"/>
    <n v="603945.81000000006"/>
    <n v="309403.5"/>
    <n v="471114"/>
  </r>
  <r>
    <s v="07"/>
    <s v="กาฬสินธุ์"/>
    <s v="28789"/>
    <s v="รพ.ฆ้องชัย"/>
    <s v="รพช."/>
    <s v="F3"/>
    <n v="10"/>
    <n v="18196"/>
    <x v="11"/>
    <x v="11"/>
    <n v="7927051.9900000002"/>
    <n v="1319797.44"/>
    <n v="535509"/>
    <n v="457711.72"/>
  </r>
  <r>
    <s v="07"/>
    <s v="กาฬสินธุ์"/>
    <s v="28790"/>
    <s v="รพ.ดอนจาน"/>
    <s v="รพช."/>
    <s v="F3"/>
    <n v="0"/>
    <n v="17880"/>
    <x v="11"/>
    <x v="11"/>
    <n v="7878100.2200000007"/>
    <n v="534439.93999999994"/>
    <n v="102576.5"/>
    <n v="244473.89"/>
  </r>
  <r>
    <s v="07"/>
    <s v="กาฬสินธุ์"/>
    <s v="28791"/>
    <s v="รพ.สามชัย"/>
    <s v="รพช."/>
    <s v="F2"/>
    <n v="30"/>
    <n v="19439"/>
    <x v="3"/>
    <x v="3"/>
    <n v="12508063.550000001"/>
    <n v="1920696.1"/>
    <n v="537914"/>
    <n v="358993.93"/>
  </r>
  <r>
    <s v="07"/>
    <s v="ขอนแก่น"/>
    <s v="10670"/>
    <s v="รพ.ขอนแก่น"/>
    <s v="รพศ."/>
    <s v="A"/>
    <n v="1098"/>
    <n v="257826"/>
    <x v="16"/>
    <x v="16"/>
    <n v="477319294.07999998"/>
    <n v="163234785.02000001"/>
    <n v="33106833.329999998"/>
    <n v="88244917.849999994"/>
  </r>
  <r>
    <s v="07"/>
    <s v="ขอนแก่น"/>
    <s v="10995"/>
    <s v="รพ.บ้านฝาง"/>
    <s v="รพช."/>
    <s v="F2"/>
    <n v="44"/>
    <n v="39082"/>
    <x v="4"/>
    <x v="4"/>
    <n v="7905568.8399999999"/>
    <n v="3159006.44"/>
    <n v="318218.98"/>
    <n v="1819547.95"/>
  </r>
  <r>
    <s v="07"/>
    <s v="ขอนแก่น"/>
    <s v="10996"/>
    <s v="รพ.พระยืน"/>
    <s v="รพช."/>
    <s v="F2"/>
    <n v="34"/>
    <n v="24945"/>
    <x v="3"/>
    <x v="3"/>
    <n v="18819462.490000002"/>
    <n v="2141275.96"/>
    <n v="746776.79"/>
    <n v="876166.38"/>
  </r>
  <r>
    <s v="07"/>
    <s v="ขอนแก่น"/>
    <s v="10997"/>
    <s v="รพ.หนองเรือ"/>
    <s v="รพช."/>
    <s v="F1"/>
    <n v="99"/>
    <n v="66681"/>
    <x v="1"/>
    <x v="1"/>
    <n v="31667885.390000001"/>
    <n v="5212820.6399999997"/>
    <n v="3723011.86"/>
    <n v="2066020.21"/>
  </r>
  <r>
    <s v="07"/>
    <s v="ขอนแก่น"/>
    <s v="10998"/>
    <s v="รพ.ชุมแพ"/>
    <s v="รพท."/>
    <s v="M1"/>
    <n v="342"/>
    <n v="93746"/>
    <x v="9"/>
    <x v="9"/>
    <n v="100001512.06"/>
    <n v="34317315.920000002"/>
    <n v="3066562.6"/>
    <n v="11846663.32"/>
  </r>
  <r>
    <s v="07"/>
    <s v="ขอนแก่น"/>
    <s v="10999"/>
    <s v="รพ.สีชมพู"/>
    <s v="รพช."/>
    <s v="F2"/>
    <n v="82"/>
    <n v="56870"/>
    <x v="4"/>
    <x v="4"/>
    <n v="26353810.960000001"/>
    <n v="2907462.51"/>
    <n v="335878.7"/>
    <n v="893278.14"/>
  </r>
  <r>
    <s v="07"/>
    <s v="ขอนแก่น"/>
    <s v="11000"/>
    <s v="รพ.น้ำพอง"/>
    <s v="รพช."/>
    <s v="M2"/>
    <n v="209"/>
    <n v="81007"/>
    <x v="2"/>
    <x v="2"/>
    <n v="39249044.799999997"/>
    <n v="7780443.8799999999"/>
    <n v="2635279.65"/>
    <n v="3214706.5300000003"/>
  </r>
  <r>
    <s v="07"/>
    <s v="ขอนแก่น"/>
    <s v="11001"/>
    <s v="รพ.อุบลรัตน์"/>
    <s v="รพช."/>
    <s v="F2"/>
    <n v="70"/>
    <n v="31396"/>
    <x v="4"/>
    <x v="4"/>
    <n v="19739972.710000001"/>
    <n v="2144835.0099999998"/>
    <n v="652551.4"/>
    <n v="965479.89999999991"/>
  </r>
  <r>
    <s v="07"/>
    <s v="ขอนแก่น"/>
    <s v="11002"/>
    <s v="รพ.บ้านไผ่"/>
    <s v="รพช."/>
    <s v="M2"/>
    <n v="121"/>
    <n v="71018"/>
    <x v="2"/>
    <x v="2"/>
    <n v="50814216.579999991"/>
    <n v="11662970.029999999"/>
    <n v="3954504.18"/>
    <n v="1228014.8799999999"/>
  </r>
  <r>
    <s v="07"/>
    <s v="ขอนแก่น"/>
    <s v="11003"/>
    <s v="รพ.เปือยน้อย"/>
    <s v="รพช."/>
    <s v="F2"/>
    <n v="39"/>
    <n v="14958"/>
    <x v="3"/>
    <x v="3"/>
    <n v="10548841.479999999"/>
    <n v="1073918.5900000001"/>
    <n v="724396.21"/>
    <n v="492512.33"/>
  </r>
  <r>
    <s v="07"/>
    <s v="ขอนแก่น"/>
    <s v="11004"/>
    <s v="รพ.พล"/>
    <s v="รพช."/>
    <s v="M2"/>
    <n v="109"/>
    <n v="60734"/>
    <x v="2"/>
    <x v="2"/>
    <n v="36951132.080000006"/>
    <n v="8253456.4800000004"/>
    <n v="2435036.65"/>
    <n v="5870544.0800000001"/>
  </r>
  <r>
    <s v="07"/>
    <s v="ขอนแก่น"/>
    <s v="11005"/>
    <s v="รพ.แวงใหญ่"/>
    <s v="รพช."/>
    <s v="F2"/>
    <n v="36"/>
    <n v="21761"/>
    <x v="3"/>
    <x v="3"/>
    <n v="14350799.710000001"/>
    <n v="1344218.34"/>
    <n v="920139.73"/>
    <n v="1001975.48"/>
  </r>
  <r>
    <s v="07"/>
    <s v="ขอนแก่น"/>
    <s v="11006"/>
    <s v="รพ.แวงน้อย"/>
    <s v="รพช."/>
    <s v="F2"/>
    <n v="34"/>
    <n v="28628"/>
    <x v="3"/>
    <x v="3"/>
    <n v="15639950.490000002"/>
    <n v="2221318.98"/>
    <n v="1090202.5"/>
    <n v="1232436.5"/>
  </r>
  <r>
    <s v="07"/>
    <s v="ขอนแก่น"/>
    <s v="11007"/>
    <s v="รพ.หนองสองห้อง"/>
    <s v="รพช."/>
    <s v="F1"/>
    <n v="69"/>
    <n v="55428"/>
    <x v="1"/>
    <x v="1"/>
    <n v="24417391.609999999"/>
    <n v="2759959.93"/>
    <n v="1803374.12"/>
    <n v="848183.39"/>
  </r>
  <r>
    <s v="07"/>
    <s v="ขอนแก่น"/>
    <s v="11008"/>
    <s v="รพ.ภูเวียง"/>
    <s v="รพช."/>
    <s v="F1"/>
    <n v="70"/>
    <n v="52549"/>
    <x v="1"/>
    <x v="1"/>
    <n v="31422934.66"/>
    <n v="4690794.34"/>
    <n v="2067460.75"/>
    <n v="1792483.47"/>
  </r>
  <r>
    <s v="07"/>
    <s v="ขอนแก่น"/>
    <s v="11009"/>
    <s v="รพ.มัญจาคีรี"/>
    <s v="รพช."/>
    <s v="F1"/>
    <n v="85"/>
    <n v="50173"/>
    <x v="1"/>
    <x v="1"/>
    <n v="30559555.259999998"/>
    <n v="6468365.8899999997"/>
    <n v="1296616.94"/>
    <n v="1169711.8699999999"/>
  </r>
  <r>
    <s v="07"/>
    <s v="ขอนแก่น"/>
    <s v="11010"/>
    <s v="รพ.ชนบท"/>
    <s v="รพช."/>
    <s v="F2"/>
    <n v="35"/>
    <n v="32804"/>
    <x v="4"/>
    <x v="4"/>
    <n v="15391768.24"/>
    <n v="2759933.69"/>
    <n v="1004381.6"/>
    <n v="1497944.92"/>
  </r>
  <r>
    <s v="07"/>
    <s v="ขอนแก่น"/>
    <s v="11011"/>
    <s v="รพ.เขาสวนกวาง"/>
    <s v="รพช."/>
    <s v="F2"/>
    <n v="45"/>
    <n v="28903"/>
    <x v="3"/>
    <x v="3"/>
    <n v="18078078.109999999"/>
    <n v="1239086.81"/>
    <n v="709494.03"/>
    <n v="995177.25"/>
  </r>
  <r>
    <s v="07"/>
    <s v="ขอนแก่น"/>
    <s v="11012"/>
    <s v="รพ.ภูผาม่าน"/>
    <s v="รพช."/>
    <s v="F2"/>
    <n v="33"/>
    <n v="17548"/>
    <x v="3"/>
    <x v="3"/>
    <n v="12894931.01"/>
    <n v="1578340.98"/>
    <n v="579109.31999999995"/>
    <n v="630801.87"/>
  </r>
  <r>
    <s v="07"/>
    <s v="ขอนแก่น"/>
    <s v="11445"/>
    <s v="รพร.กระนวน"/>
    <s v="รพช."/>
    <s v="M2"/>
    <n v="122"/>
    <n v="57970"/>
    <x v="2"/>
    <x v="2"/>
    <n v="41955612.259999998"/>
    <n v="10960787.460000001"/>
    <n v="1405356.44"/>
    <n v="11881098.880000001"/>
  </r>
  <r>
    <s v="07"/>
    <s v="ขอนแก่น"/>
    <s v="12275"/>
    <s v="รพ.สิรินธร(ภาคตะวันออกเฉียงเหนือ)"/>
    <s v="รพท."/>
    <s v="M1"/>
    <n v="152"/>
    <n v="45610"/>
    <x v="8"/>
    <x v="8"/>
    <n v="45904693.280000001"/>
    <n v="9485090.2100000009"/>
    <n v="2062368.2"/>
    <n v="3596348.23"/>
  </r>
  <r>
    <s v="07"/>
    <s v="ขอนแก่น"/>
    <s v="14132"/>
    <s v="รพ.ซำสูง"/>
    <s v="รพช."/>
    <s v="F2"/>
    <n v="38"/>
    <n v="17141"/>
    <x v="3"/>
    <x v="3"/>
    <n v="14118596.17"/>
    <n v="1616605.13"/>
    <n v="445103.5"/>
    <n v="707098.14"/>
  </r>
  <r>
    <s v="07"/>
    <s v="ขอนแก่น"/>
    <s v="77649"/>
    <s v="รพ.หนองนาคำ"/>
    <s v="รพช."/>
    <s v="F3"/>
    <n v="0"/>
    <n v="16865"/>
    <x v="11"/>
    <x v="11"/>
    <n v="6008396.8500000006"/>
    <n v="1413689.84"/>
    <n v="560069.84"/>
    <n v="537661.48"/>
  </r>
  <r>
    <s v="07"/>
    <s v="ขอนแก่น"/>
    <s v="77650"/>
    <s v="รพ.เวียงเก่า"/>
    <s v="รพช."/>
    <s v="F3"/>
    <n v="0"/>
    <n v="13733"/>
    <x v="7"/>
    <x v="7"/>
    <n v="6004176.0800000001"/>
    <n v="808169.71"/>
    <n v="443966.15"/>
    <n v="318219.83"/>
  </r>
  <r>
    <s v="07"/>
    <s v="ขอนแก่น"/>
    <s v="77651"/>
    <s v="รพ.โคกโพธิ์ไชย"/>
    <s v="รพช."/>
    <s v="F3"/>
    <n v="0"/>
    <n v="18217"/>
    <x v="11"/>
    <x v="11"/>
    <n v="6705608.8099999996"/>
    <n v="1118989.5900000001"/>
    <n v="163261"/>
    <n v="372467.91"/>
  </r>
  <r>
    <s v="07"/>
    <s v="ขอนแก่น"/>
    <s v="77652"/>
    <s v="รพ.โนนศิลา"/>
    <s v="รพช."/>
    <s v="F3"/>
    <n v="0"/>
    <n v="18678"/>
    <x v="11"/>
    <x v="11"/>
    <n v="5871595.0599999996"/>
    <n v="768627.66"/>
    <n v="367044.46"/>
    <n v="493842.33"/>
  </r>
  <r>
    <s v="07"/>
    <s v="มหาสารคาม"/>
    <s v="10707"/>
    <s v="รพ.มหาสารคาม"/>
    <s v="รพท."/>
    <s v="S"/>
    <n v="516"/>
    <n v="109709"/>
    <x v="10"/>
    <x v="10"/>
    <n v="178166805.19999999"/>
    <n v="56988166.090000004"/>
    <n v="19739869.100000001"/>
    <n v="57897512.579999998"/>
  </r>
  <r>
    <s v="07"/>
    <s v="มหาสารคาม"/>
    <s v="11051"/>
    <s v="รพ.แกดำ"/>
    <s v="รพช."/>
    <s v="F2"/>
    <n v="33"/>
    <n v="23694"/>
    <x v="3"/>
    <x v="3"/>
    <n v="16599237"/>
    <n v="1311368.8600000001"/>
    <n v="330774"/>
    <n v="529122.71"/>
  </r>
  <r>
    <s v="07"/>
    <s v="มหาสารคาม"/>
    <s v="11052"/>
    <s v="รพ.โกสุมพิสัย"/>
    <s v="รพช."/>
    <s v="M2"/>
    <n v="120"/>
    <n v="82221"/>
    <x v="2"/>
    <x v="2"/>
    <n v="39922291.039999999"/>
    <n v="5504188.4299999997"/>
    <n v="2068131.76"/>
    <n v="2598007.1100000003"/>
  </r>
  <r>
    <s v="07"/>
    <s v="มหาสารคาม"/>
    <s v="11053"/>
    <s v="รพ.กันทรวิชัย"/>
    <s v="รพช."/>
    <s v="F2"/>
    <n v="67"/>
    <n v="51999"/>
    <x v="4"/>
    <x v="4"/>
    <n v="24895423.800000001"/>
    <n v="2174475.9700000002"/>
    <n v="1197753.2"/>
    <n v="1114721.6600000001"/>
  </r>
  <r>
    <s v="07"/>
    <s v="มหาสารคาม"/>
    <s v="11054"/>
    <s v="รพ.เชียงยืน"/>
    <s v="รพช."/>
    <s v="F2"/>
    <n v="60"/>
    <n v="42436"/>
    <x v="4"/>
    <x v="4"/>
    <n v="20605601.030000001"/>
    <n v="2071506.67"/>
    <n v="1967058.73"/>
    <n v="1411503.1099999999"/>
  </r>
  <r>
    <s v="07"/>
    <s v="มหาสารคาม"/>
    <s v="11055"/>
    <s v="รพ.บรบือ"/>
    <s v="รพช."/>
    <s v="M2"/>
    <n v="184"/>
    <n v="75822"/>
    <x v="2"/>
    <x v="2"/>
    <n v="42524639.269999996"/>
    <n v="7536967.3700000001"/>
    <n v="2658797.2799999998"/>
    <n v="3795519.29"/>
  </r>
  <r>
    <s v="07"/>
    <s v="มหาสารคาม"/>
    <s v="11056"/>
    <s v="รพ.นาเชือก"/>
    <s v="รพช."/>
    <s v="F2"/>
    <n v="38"/>
    <n v="41708"/>
    <x v="4"/>
    <x v="4"/>
    <n v="17298020.07"/>
    <n v="1256315.9099999999"/>
    <n v="2067106.24"/>
    <n v="975789.05"/>
  </r>
  <r>
    <s v="07"/>
    <s v="มหาสารคาม"/>
    <s v="11057"/>
    <s v="รพ.พยัคฆภูมิพิสัย"/>
    <s v="รพช."/>
    <s v="M2"/>
    <n v="108"/>
    <n v="61646"/>
    <x v="2"/>
    <x v="2"/>
    <n v="37016498.579999998"/>
    <n v="5562125.1500000004"/>
    <n v="1520864.5"/>
    <n v="3475563.4099999997"/>
  </r>
  <r>
    <s v="07"/>
    <s v="มหาสารคาม"/>
    <s v="11058"/>
    <s v="รพ.วาปีปทุม"/>
    <s v="รพช."/>
    <s v="M2"/>
    <n v="156"/>
    <n v="74186"/>
    <x v="2"/>
    <x v="2"/>
    <n v="44614748.850000001"/>
    <n v="5188876.18"/>
    <n v="858727.7"/>
    <n v="2081615.3800000001"/>
  </r>
  <r>
    <s v="07"/>
    <s v="มหาสารคาม"/>
    <s v="11059"/>
    <s v="รพ.นาดูน"/>
    <s v="รพช."/>
    <s v="F2"/>
    <n v="37"/>
    <n v="25589"/>
    <x v="3"/>
    <x v="3"/>
    <n v="20727304.199999999"/>
    <n v="1402969.26"/>
    <n v="487676.5"/>
    <n v="357207.49"/>
  </r>
  <r>
    <s v="07"/>
    <s v="มหาสารคาม"/>
    <s v="11060"/>
    <s v="รพ.ยางสีสุราช"/>
    <s v="รพช."/>
    <s v="F2"/>
    <n v="30"/>
    <n v="23766"/>
    <x v="3"/>
    <x v="3"/>
    <n v="16825136.48"/>
    <n v="932823.68"/>
    <n v="1265494.8400000001"/>
    <n v="1331401.3400000001"/>
  </r>
  <r>
    <s v="07"/>
    <s v="มหาสารคาม"/>
    <s v="24704"/>
    <s v="รพ.กุดรัง"/>
    <s v="รพช."/>
    <s v="F3"/>
    <n v="10"/>
    <n v="26104"/>
    <x v="14"/>
    <x v="14"/>
    <n v="13663735"/>
    <n v="1402322.48"/>
    <n v="341236.7"/>
    <n v="934942.57"/>
  </r>
  <r>
    <s v="07"/>
    <s v="มหาสารคาม"/>
    <s v="28843"/>
    <s v="รพ.ชื่นชม"/>
    <s v="รพช."/>
    <s v="F3"/>
    <n v="30"/>
    <n v="17554"/>
    <x v="11"/>
    <x v="11"/>
    <n v="11238206.810000001"/>
    <n v="819393.27"/>
    <n v="475584"/>
    <n v="465900.69"/>
  </r>
  <r>
    <s v="07"/>
    <s v="ร้อยเอ็ด"/>
    <s v="10708"/>
    <s v="รพ.ร้อยเอ็ด"/>
    <s v="รพศ."/>
    <s v="A"/>
    <n v="943"/>
    <n v="94050"/>
    <x v="0"/>
    <x v="0"/>
    <n v="327139226.63999993"/>
    <n v="99876742.430000007"/>
    <n v="26491863.48"/>
    <n v="78727104.340000004"/>
  </r>
  <r>
    <s v="07"/>
    <s v="ร้อยเอ็ด"/>
    <s v="11061"/>
    <s v="รพ.เกษตรวิสัย"/>
    <s v="รพช."/>
    <s v="M2"/>
    <n v="96"/>
    <n v="66270"/>
    <x v="13"/>
    <x v="13"/>
    <n v="37808377.340000004"/>
    <n v="10086017.789999999"/>
    <n v="5538410.1399999997"/>
    <n v="5805669.6099999994"/>
  </r>
  <r>
    <s v="07"/>
    <s v="ร้อยเอ็ด"/>
    <s v="11062"/>
    <s v="รพ.ปทุมรัตต์"/>
    <s v="รพช."/>
    <s v="F2"/>
    <n v="44"/>
    <n v="36504"/>
    <x v="4"/>
    <x v="4"/>
    <n v="16414396.899999999"/>
    <n v="3126704.95"/>
    <n v="2312779"/>
    <n v="1101482.47"/>
  </r>
  <r>
    <s v="07"/>
    <s v="ร้อยเอ็ด"/>
    <s v="11063"/>
    <s v="รพ.จตุรพักตรพิมาน"/>
    <s v="รพช."/>
    <s v="F2"/>
    <n v="60"/>
    <n v="55790"/>
    <x v="4"/>
    <x v="4"/>
    <n v="24846685.510000002"/>
    <n v="4660285.6500000004"/>
    <n v="2256005.23"/>
    <n v="1333221.4099999999"/>
  </r>
  <r>
    <s v="07"/>
    <s v="ร้อยเอ็ด"/>
    <s v="11064"/>
    <s v="รพ.ธวัชบุรี"/>
    <s v="รพช."/>
    <s v="F2"/>
    <n v="37"/>
    <n v="48859"/>
    <x v="4"/>
    <x v="4"/>
    <n v="20853298.869999997"/>
    <n v="2514616.4700000002"/>
    <n v="1703796.3"/>
    <n v="1421828.37"/>
  </r>
  <r>
    <s v="07"/>
    <s v="ร้อยเอ็ด"/>
    <s v="11065"/>
    <s v="รพ.พนมไพร"/>
    <s v="รพช."/>
    <s v="F1"/>
    <n v="42"/>
    <n v="49140"/>
    <x v="6"/>
    <x v="6"/>
    <n v="24205532.990000002"/>
    <n v="4902752.8499999996"/>
    <n v="1996429.3"/>
    <n v="1730539.14"/>
  </r>
  <r>
    <s v="07"/>
    <s v="ร้อยเอ็ด"/>
    <s v="11066"/>
    <s v="รพ.โพนทอง"/>
    <s v="รพช."/>
    <s v="M2"/>
    <n v="148"/>
    <n v="77185"/>
    <x v="2"/>
    <x v="2"/>
    <n v="47873186.269999996"/>
    <n v="16521802.67"/>
    <n v="6121183.5"/>
    <n v="6659328.9000000004"/>
  </r>
  <r>
    <s v="07"/>
    <s v="ร้อยเอ็ด"/>
    <s v="11067"/>
    <s v="รพ.โพธิ์ชัย"/>
    <s v="รพช."/>
    <s v="F2"/>
    <n v="30"/>
    <n v="41669"/>
    <x v="4"/>
    <x v="4"/>
    <n v="16020287.820000002"/>
    <n v="3504893.61"/>
    <n v="1619904.2"/>
    <n v="646502.96"/>
  </r>
  <r>
    <s v="07"/>
    <s v="ร้อยเอ็ด"/>
    <s v="11068"/>
    <s v="รพ.หนองพอก"/>
    <s v="รพช."/>
    <s v="F2"/>
    <n v="56"/>
    <n v="50043"/>
    <x v="4"/>
    <x v="4"/>
    <n v="21105994.180000003"/>
    <n v="3934645.51"/>
    <n v="1662823.81"/>
    <n v="1229414.8599999999"/>
  </r>
  <r>
    <s v="07"/>
    <s v="ร้อยเอ็ด"/>
    <s v="11069"/>
    <s v="รพ.เสลภูมิ"/>
    <s v="รพช."/>
    <s v="M2"/>
    <n v="111"/>
    <n v="86074"/>
    <x v="2"/>
    <x v="2"/>
    <n v="41813166.799999997"/>
    <n v="9375496.7400000002"/>
    <n v="5542339.2000000002"/>
    <n v="4865857.4899999993"/>
  </r>
  <r>
    <s v="07"/>
    <s v="ร้อยเอ็ด"/>
    <s v="11070"/>
    <s v="รพ.สุวรรณภูมิ"/>
    <s v="รพช."/>
    <s v="M2"/>
    <n v="162"/>
    <n v="79413"/>
    <x v="2"/>
    <x v="2"/>
    <n v="44933538.280000001"/>
    <n v="14053667.4"/>
    <n v="2356647.71"/>
    <n v="7049828.4600000009"/>
  </r>
  <r>
    <s v="07"/>
    <s v="ร้อยเอ็ด"/>
    <s v="11071"/>
    <s v="รพ.เมืองสรวง"/>
    <s v="รพช."/>
    <s v="F2"/>
    <n v="33"/>
    <n v="15960"/>
    <x v="3"/>
    <x v="3"/>
    <n v="13650133.460000001"/>
    <n v="1127387.69"/>
    <n v="509847.44"/>
    <n v="606896.18000000005"/>
  </r>
  <r>
    <s v="07"/>
    <s v="ร้อยเอ็ด"/>
    <s v="11072"/>
    <s v="รพ.โพนทราย"/>
    <s v="รพช."/>
    <s v="F2"/>
    <n v="31"/>
    <n v="20181"/>
    <x v="3"/>
    <x v="3"/>
    <n v="12738171.439999999"/>
    <n v="1745429.93"/>
    <n v="605101"/>
    <n v="823520.52"/>
  </r>
  <r>
    <s v="07"/>
    <s v="ร้อยเอ็ด"/>
    <s v="11073"/>
    <s v="รพ.อาจสามารถ"/>
    <s v="รพช."/>
    <s v="F2"/>
    <n v="38"/>
    <n v="51008"/>
    <x v="4"/>
    <x v="4"/>
    <n v="17427511.619999997"/>
    <n v="3555674.95"/>
    <n v="1709384.06"/>
    <n v="1375739.68"/>
  </r>
  <r>
    <s v="07"/>
    <s v="ร้อยเอ็ด"/>
    <s v="11074"/>
    <s v="รพ.เมยวดี"/>
    <s v="รพช."/>
    <s v="F2"/>
    <n v="33"/>
    <n v="16558"/>
    <x v="3"/>
    <x v="3"/>
    <n v="12216026.470000001"/>
    <n v="1308916.83"/>
    <n v="799778"/>
    <n v="750295.09000000008"/>
  </r>
  <r>
    <s v="07"/>
    <s v="ร้อยเอ็ด"/>
    <s v="11075"/>
    <s v="รพ.ศรีสมเด็จ"/>
    <s v="รพช."/>
    <s v="F2"/>
    <n v="39"/>
    <n v="22544"/>
    <x v="3"/>
    <x v="3"/>
    <n v="15004618.110000001"/>
    <n v="1307121.22"/>
    <n v="905433"/>
    <n v="733009.82"/>
  </r>
  <r>
    <s v="07"/>
    <s v="ร้อยเอ็ด"/>
    <s v="11076"/>
    <s v="รพ.จังหาร"/>
    <s v="รพช."/>
    <s v="F2"/>
    <n v="37"/>
    <n v="31267"/>
    <x v="4"/>
    <x v="4"/>
    <n v="16809077.82"/>
    <n v="2258318.6800000002"/>
    <n v="2530151.5"/>
    <n v="1109639.19"/>
  </r>
  <r>
    <s v="07"/>
    <s v="ร้อยเอ็ด"/>
    <s v="27988"/>
    <s v="รพ.ทุ่งเขาหลวง"/>
    <s v="รพช."/>
    <s v="F3"/>
    <n v="30"/>
    <n v="16802"/>
    <x v="11"/>
    <x v="11"/>
    <n v="8030596.7800000012"/>
    <n v="846050.06"/>
    <n v="913921"/>
    <n v="328392.63"/>
  </r>
  <r>
    <s v="07"/>
    <s v="ร้อยเอ็ด"/>
    <s v="27989"/>
    <s v="รพ.เชียงขวัญ"/>
    <s v="รพช."/>
    <s v="F3"/>
    <n v="0"/>
    <n v="19112"/>
    <x v="11"/>
    <x v="11"/>
    <n v="5465144.5700000003"/>
    <n v="1181606.8700000001"/>
    <n v="448169.5"/>
    <n v="278448.82"/>
  </r>
  <r>
    <s v="07"/>
    <s v="ร้อยเอ็ด"/>
    <s v="27990"/>
    <s v="รพ.หนองฮี"/>
    <s v="รพช."/>
    <s v="F3"/>
    <n v="15"/>
    <n v="17430"/>
    <x v="11"/>
    <x v="11"/>
    <n v="9747053.2100000009"/>
    <n v="1150551.8899999999"/>
    <n v="469376"/>
    <n v="402211.59"/>
  </r>
  <r>
    <s v="08"/>
    <s v="นครพนม"/>
    <s v="10711"/>
    <s v="รพ.นครพนม"/>
    <s v="รพท."/>
    <s v="S"/>
    <n v="372"/>
    <n v="108275"/>
    <x v="12"/>
    <x v="12"/>
    <n v="132790047.89999999"/>
    <n v="60954572.57"/>
    <n v="10407300.33"/>
    <n v="24744005.73"/>
  </r>
  <r>
    <s v="08"/>
    <s v="นครพนม"/>
    <s v="11104"/>
    <s v="รพ.ปลาปาก"/>
    <s v="รพช."/>
    <s v="F2"/>
    <n v="40"/>
    <n v="40006"/>
    <x v="4"/>
    <x v="4"/>
    <n v="17457403.57"/>
    <n v="3075322.58"/>
    <n v="275316.5"/>
    <n v="1503779.71"/>
  </r>
  <r>
    <s v="08"/>
    <s v="นครพนม"/>
    <s v="11105"/>
    <s v="รพ.ท่าอุเทน"/>
    <s v="รพช."/>
    <s v="F2"/>
    <n v="47"/>
    <n v="44954"/>
    <x v="4"/>
    <x v="4"/>
    <n v="17953495.699999999"/>
    <n v="1920218.19"/>
    <n v="2483123"/>
    <n v="1244399.55"/>
  </r>
  <r>
    <s v="08"/>
    <s v="นครพนม"/>
    <s v="11106"/>
    <s v="รพ.บ้านแพง"/>
    <s v="รพช."/>
    <s v="F2"/>
    <n v="43"/>
    <n v="27242"/>
    <x v="3"/>
    <x v="3"/>
    <n v="17455935.43"/>
    <n v="2116357.7000000002"/>
    <n v="2260563.9500000002"/>
    <n v="429996.23"/>
  </r>
  <r>
    <s v="08"/>
    <s v="นครพนม"/>
    <s v="11107"/>
    <s v="รพ.นาทม"/>
    <s v="รพช."/>
    <s v="F2"/>
    <n v="33"/>
    <n v="17875"/>
    <x v="3"/>
    <x v="3"/>
    <n v="11846010.43"/>
    <n v="1675949.36"/>
    <n v="561154"/>
    <n v="969239.99"/>
  </r>
  <r>
    <s v="08"/>
    <s v="นครพนม"/>
    <s v="11108"/>
    <s v="รพ.เรณูนคร"/>
    <s v="รพช."/>
    <s v="F2"/>
    <n v="39"/>
    <n v="32984"/>
    <x v="4"/>
    <x v="4"/>
    <n v="19449829.870000001"/>
    <n v="6948166.5599999996"/>
    <n v="1425766"/>
    <n v="3007124.42"/>
  </r>
  <r>
    <s v="08"/>
    <s v="นครพนม"/>
    <s v="11109"/>
    <s v="รพ.นาแก"/>
    <s v="รพช."/>
    <s v="F2"/>
    <n v="60"/>
    <n v="55230"/>
    <x v="4"/>
    <x v="4"/>
    <n v="24238234.879999999"/>
    <n v="2374789.17"/>
    <n v="1726340.8"/>
    <n v="974463.5"/>
  </r>
  <r>
    <s v="08"/>
    <s v="นครพนม"/>
    <s v="11110"/>
    <s v="รพ.ศรีสงคราม"/>
    <s v="รพช."/>
    <s v="F1"/>
    <n v="90"/>
    <n v="53839"/>
    <x v="1"/>
    <x v="1"/>
    <n v="28948638.619999997"/>
    <n v="8239011.6500000004"/>
    <n v="1866366.75"/>
    <n v="2151008.08"/>
  </r>
  <r>
    <s v="08"/>
    <s v="นครพนม"/>
    <s v="11111"/>
    <s v="รพ.นาหว้า"/>
    <s v="รพช."/>
    <s v="F2"/>
    <n v="36"/>
    <n v="38222"/>
    <x v="4"/>
    <x v="4"/>
    <n v="17739142.399999999"/>
    <n v="4593050.38"/>
    <n v="1544611.05"/>
    <n v="879026.13000000012"/>
  </r>
  <r>
    <s v="08"/>
    <s v="นครพนม"/>
    <s v="11112"/>
    <s v="รพ.โพนสวรรค์"/>
    <s v="รพช."/>
    <s v="F2"/>
    <n v="36"/>
    <n v="43811"/>
    <x v="4"/>
    <x v="4"/>
    <n v="15743543.490000002"/>
    <n v="4912483.7699999996"/>
    <n v="2401775.8199999998"/>
    <n v="572754.80999999994"/>
  </r>
  <r>
    <s v="08"/>
    <s v="นครพนม"/>
    <s v="11451"/>
    <s v="รพร.ธาตุพนม"/>
    <s v="รพช."/>
    <s v="M2"/>
    <n v="117"/>
    <n v="61265"/>
    <x v="2"/>
    <x v="2"/>
    <n v="38505283.989999995"/>
    <n v="8648112.4000000004"/>
    <n v="4312816"/>
    <n v="4241232.4000000004"/>
  </r>
  <r>
    <s v="08"/>
    <s v="นครพนม"/>
    <s v="40840"/>
    <s v="รพ.วังยาง"/>
    <s v="รพช."/>
    <s v="F3"/>
    <n v="25"/>
    <n v="11685"/>
    <x v="7"/>
    <x v="7"/>
    <n v="5716624.7999999998"/>
    <n v="1071536.3500000001"/>
    <n v="1007915.45"/>
    <n v="107937.57"/>
  </r>
  <r>
    <s v="08"/>
    <s v="บึงกาฬ"/>
    <s v="11040"/>
    <s v="รพ.บึงกาฬ"/>
    <s v="รพท."/>
    <s v="S"/>
    <n v="285"/>
    <n v="77001"/>
    <x v="12"/>
    <x v="12"/>
    <n v="78901385.450000003"/>
    <n v="21828245.170000002"/>
    <n v="5223978.7300000004"/>
    <n v="20697575.739999998"/>
  </r>
  <r>
    <s v="08"/>
    <s v="บึงกาฬ"/>
    <s v="11041"/>
    <s v="รพ.พรเจริญ"/>
    <s v="รพช."/>
    <s v="F2"/>
    <n v="41"/>
    <n v="42139"/>
    <x v="4"/>
    <x v="4"/>
    <n v="16414144.15"/>
    <n v="2977627.94"/>
    <n v="1760450.65"/>
    <n v="1327362.05"/>
  </r>
  <r>
    <s v="08"/>
    <s v="บึงกาฬ"/>
    <s v="11043"/>
    <s v="รพ.โซ่พิสัย"/>
    <s v="รพช."/>
    <s v="F2"/>
    <n v="74"/>
    <n v="49027"/>
    <x v="4"/>
    <x v="4"/>
    <n v="20587820.689999998"/>
    <n v="2920864.54"/>
    <n v="1351531"/>
    <n v="1050215.5"/>
  </r>
  <r>
    <s v="08"/>
    <s v="บึงกาฬ"/>
    <s v="11046"/>
    <s v="รพ.เซกา"/>
    <s v="รพช."/>
    <s v="M2"/>
    <n v="116"/>
    <n v="53969"/>
    <x v="2"/>
    <x v="2"/>
    <n v="30514966.580000002"/>
    <n v="9342193.4700000007"/>
    <n v="1304696.5"/>
    <n v="3872225.6599999997"/>
  </r>
  <r>
    <s v="08"/>
    <s v="บึงกาฬ"/>
    <s v="11047"/>
    <s v="รพ.ปากคาด"/>
    <s v="รพช."/>
    <s v="F2"/>
    <n v="37"/>
    <n v="31236"/>
    <x v="4"/>
    <x v="4"/>
    <n v="17623458.380000003"/>
    <n v="2502544.21"/>
    <n v="1188162.25"/>
    <n v="642127.92000000004"/>
  </r>
  <r>
    <s v="08"/>
    <s v="บึงกาฬ"/>
    <s v="11048"/>
    <s v="รพ.บึงโขงหลง"/>
    <s v="รพช."/>
    <s v="F2"/>
    <n v="58"/>
    <n v="31262"/>
    <x v="4"/>
    <x v="4"/>
    <n v="15802969.810000002"/>
    <n v="2783420.32"/>
    <n v="870227.45"/>
    <n v="1368015.73"/>
  </r>
  <r>
    <s v="08"/>
    <s v="บึงกาฬ"/>
    <s v="11049"/>
    <s v="รพ.ศรีวิไล"/>
    <s v="รพช."/>
    <s v="F2"/>
    <n v="38"/>
    <n v="32117"/>
    <x v="4"/>
    <x v="4"/>
    <n v="16815591.489999998"/>
    <n v="1884662.89"/>
    <n v="1198554"/>
    <n v="538015.52999999991"/>
  </r>
  <r>
    <s v="08"/>
    <s v="บึงกาฬ"/>
    <s v="11050"/>
    <s v="รพ.บุ่งคล้า"/>
    <s v="รพช."/>
    <s v="F3"/>
    <n v="32"/>
    <n v="11378"/>
    <x v="7"/>
    <x v="7"/>
    <n v="10053073.66"/>
    <n v="785055.69"/>
    <n v="424568.5"/>
    <n v="238902.8"/>
  </r>
  <r>
    <s v="08"/>
    <s v="เลย"/>
    <s v="10705"/>
    <s v="รพ.เลย"/>
    <s v="รพท."/>
    <s v="S"/>
    <n v="541"/>
    <n v="92878"/>
    <x v="10"/>
    <x v="10"/>
    <n v="147929386.20000002"/>
    <n v="56875129.659999996"/>
    <n v="5356895.5199999996"/>
    <n v="34758310.57"/>
  </r>
  <r>
    <s v="08"/>
    <s v="เลย"/>
    <s v="11030"/>
    <s v="รพ.นาด้วง"/>
    <s v="รพช."/>
    <s v="F2"/>
    <n v="52"/>
    <n v="21557"/>
    <x v="3"/>
    <x v="3"/>
    <n v="13247757.290000001"/>
    <n v="1468321.44"/>
    <n v="548260"/>
    <n v="691542.46"/>
  </r>
  <r>
    <s v="08"/>
    <s v="เลย"/>
    <s v="11031"/>
    <s v="รพ.เชียงคาน"/>
    <s v="รพช."/>
    <s v="F2"/>
    <n v="73"/>
    <n v="47394"/>
    <x v="4"/>
    <x v="4"/>
    <n v="23770930.810000002"/>
    <n v="4435698.43"/>
    <n v="1301604.2"/>
    <n v="3216244.5900000003"/>
  </r>
  <r>
    <s v="08"/>
    <s v="เลย"/>
    <s v="11032"/>
    <s v="รพ.ปากชม"/>
    <s v="รพช."/>
    <s v="F2"/>
    <n v="33"/>
    <n v="35396"/>
    <x v="4"/>
    <x v="4"/>
    <n v="17245673.57"/>
    <n v="2131668.4700000002"/>
    <n v="934113.3"/>
    <n v="1680647.75"/>
  </r>
  <r>
    <s v="08"/>
    <s v="เลย"/>
    <s v="11033"/>
    <s v="รพ.นาแห้ว"/>
    <s v="รพช."/>
    <s v="F3"/>
    <n v="30"/>
    <n v="8844"/>
    <x v="7"/>
    <x v="7"/>
    <n v="10357341.300000001"/>
    <n v="1171032.6000000001"/>
    <n v="316797"/>
    <n v="276787.01"/>
  </r>
  <r>
    <s v="08"/>
    <s v="เลย"/>
    <s v="11034"/>
    <s v="รพ.ภูเรือ"/>
    <s v="รพช."/>
    <s v="F2"/>
    <n v="32"/>
    <n v="18142"/>
    <x v="3"/>
    <x v="3"/>
    <n v="13017192.029999999"/>
    <n v="1289806.44"/>
    <n v="644582"/>
    <n v="376369.32"/>
  </r>
  <r>
    <s v="08"/>
    <s v="เลย"/>
    <s v="11035"/>
    <s v="รพ.ท่าลี่"/>
    <s v="รพช."/>
    <s v="F2"/>
    <n v="50"/>
    <n v="21107"/>
    <x v="3"/>
    <x v="3"/>
    <n v="14853764.609999999"/>
    <n v="2098186.9300000002"/>
    <n v="1857356.5"/>
    <n v="932216.1"/>
  </r>
  <r>
    <s v="08"/>
    <s v="เลย"/>
    <s v="11036"/>
    <s v="รพ.วังสะพุง"/>
    <s v="รพช."/>
    <s v="M2"/>
    <n v="113"/>
    <n v="86677"/>
    <x v="2"/>
    <x v="2"/>
    <n v="41985544.539999999"/>
    <n v="5522593.21"/>
    <n v="5580098.8499999996"/>
    <n v="3765295.9499999997"/>
  </r>
  <r>
    <s v="08"/>
    <s v="เลย"/>
    <s v="11037"/>
    <s v="รพ.ภูกระดึง"/>
    <s v="รพช."/>
    <s v="F2"/>
    <n v="50"/>
    <n v="26890"/>
    <x v="3"/>
    <x v="3"/>
    <n v="15067238.27"/>
    <n v="1470270.86"/>
    <n v="683682"/>
    <n v="912773.87"/>
  </r>
  <r>
    <s v="08"/>
    <s v="เลย"/>
    <s v="11038"/>
    <s v="รพ.ภูหลวง"/>
    <s v="รพช."/>
    <s v="F2"/>
    <n v="36"/>
    <n v="20332"/>
    <x v="3"/>
    <x v="3"/>
    <n v="14556197.52"/>
    <n v="1354422.3"/>
    <n v="1182715.5"/>
    <n v="1024875.8200000001"/>
  </r>
  <r>
    <s v="08"/>
    <s v="เลย"/>
    <s v="11039"/>
    <s v="รพ.ผาขาว"/>
    <s v="รพช."/>
    <s v="F2"/>
    <n v="49"/>
    <n v="32201"/>
    <x v="4"/>
    <x v="4"/>
    <n v="18493252.16"/>
    <n v="2206206.9700000002"/>
    <n v="2407478.7999999998"/>
    <n v="1599781.67"/>
  </r>
  <r>
    <s v="08"/>
    <s v="เลย"/>
    <s v="11447"/>
    <s v="รพร.ด่านซ้าย"/>
    <s v="รพช."/>
    <s v="M2"/>
    <n v="60"/>
    <n v="42116"/>
    <x v="13"/>
    <x v="13"/>
    <n v="27148828.32"/>
    <n v="6238148.1100000003"/>
    <n v="742334.96"/>
    <n v="1898596.51"/>
  </r>
  <r>
    <s v="08"/>
    <s v="เลย"/>
    <s v="14133"/>
    <s v="รพ.เอราวัณ"/>
    <s v="รพช."/>
    <s v="F2"/>
    <n v="38"/>
    <n v="31277"/>
    <x v="4"/>
    <x v="4"/>
    <n v="14531950.59"/>
    <n v="1454863.32"/>
    <n v="992777.7"/>
    <n v="700454.47"/>
  </r>
  <r>
    <s v="08"/>
    <s v="เลย"/>
    <s v="28861"/>
    <s v="รพ.หนองหิน"/>
    <s v="รพช."/>
    <s v="F2"/>
    <n v="33"/>
    <n v="19889"/>
    <x v="3"/>
    <x v="3"/>
    <n v="9935346.4499999993"/>
    <n v="1407608.26"/>
    <n v="668424.5"/>
    <n v="502280.74"/>
  </r>
  <r>
    <s v="08"/>
    <s v="สกลนคร"/>
    <s v="10710"/>
    <s v="รพ.สกลนคร"/>
    <s v="รพศ."/>
    <s v="A"/>
    <n v="915"/>
    <n v="144189"/>
    <x v="0"/>
    <x v="0"/>
    <n v="257418515.67000002"/>
    <n v="106801034.84999999"/>
    <n v="42659572.380000003"/>
    <n v="85343873.790000007"/>
  </r>
  <r>
    <s v="08"/>
    <s v="สกลนคร"/>
    <s v="11089"/>
    <s v="รพ.กุสุมาลย์"/>
    <s v="รพช."/>
    <s v="F2"/>
    <n v="40"/>
    <n v="36206"/>
    <x v="4"/>
    <x v="4"/>
    <n v="17680333.770000003"/>
    <n v="2115894.56"/>
    <n v="775114"/>
    <n v="1430771.0099999998"/>
  </r>
  <r>
    <s v="08"/>
    <s v="สกลนคร"/>
    <s v="11090"/>
    <s v="รพ.กุดบาก"/>
    <s v="รพช."/>
    <s v="F2"/>
    <n v="39"/>
    <n v="24217"/>
    <x v="3"/>
    <x v="3"/>
    <n v="12330373.119999999"/>
    <n v="1819449.49"/>
    <n v="1008983"/>
    <n v="781178.67999999993"/>
  </r>
  <r>
    <s v="08"/>
    <s v="สกลนคร"/>
    <s v="11091"/>
    <s v="รพ.พระอาจารย์ฝั้นอาจาโร"/>
    <s v="รพช."/>
    <s v="F2"/>
    <n v="90"/>
    <n v="55403"/>
    <x v="4"/>
    <x v="4"/>
    <n v="30935058.360000003"/>
    <n v="6788152.5999999996"/>
    <n v="2043851.27"/>
    <n v="4076187.8599999994"/>
  </r>
  <r>
    <s v="08"/>
    <s v="สกลนคร"/>
    <s v="11092"/>
    <s v="รพ.พังโคน"/>
    <s v="รพช."/>
    <s v="F1"/>
    <n v="114"/>
    <n v="39258"/>
    <x v="6"/>
    <x v="6"/>
    <n v="29481188.609999996"/>
    <n v="3926759.83"/>
    <n v="949687.88"/>
    <n v="3171061.97"/>
  </r>
  <r>
    <s v="08"/>
    <s v="สกลนคร"/>
    <s v="11093"/>
    <s v="รพ.วาริชภูมิ"/>
    <s v="รพช."/>
    <s v="F2"/>
    <n v="38"/>
    <n v="37876"/>
    <x v="4"/>
    <x v="4"/>
    <n v="17494019.310000002"/>
    <n v="3346135.16"/>
    <n v="1195720.53"/>
    <n v="1016719.55"/>
  </r>
  <r>
    <s v="08"/>
    <s v="สกลนคร"/>
    <s v="11094"/>
    <s v="รพ.นิคมน้ำอูน"/>
    <s v="รพช."/>
    <s v="F3"/>
    <n v="15"/>
    <n v="10823"/>
    <x v="7"/>
    <x v="7"/>
    <n v="9505956.6999999993"/>
    <n v="838611.62"/>
    <n v="180642"/>
    <n v="286555.16000000003"/>
  </r>
  <r>
    <s v="08"/>
    <s v="สกลนคร"/>
    <s v="11095"/>
    <s v="รพ.วานรนิวาส"/>
    <s v="รพท."/>
    <s v="M1"/>
    <n v="233"/>
    <n v="93034"/>
    <x v="9"/>
    <x v="9"/>
    <n v="58739604.610000007"/>
    <n v="14972104.68"/>
    <n v="6023875.0199999996"/>
    <n v="12350867.68"/>
  </r>
  <r>
    <s v="08"/>
    <s v="สกลนคร"/>
    <s v="11096"/>
    <s v="รพ.คำตากล้า"/>
    <s v="รพช."/>
    <s v="F2"/>
    <n v="38"/>
    <n v="30839"/>
    <x v="4"/>
    <x v="4"/>
    <n v="16733930.709999999"/>
    <n v="2069998.13"/>
    <n v="1456465.75"/>
    <n v="724797.02999999991"/>
  </r>
  <r>
    <s v="08"/>
    <s v="สกลนคร"/>
    <s v="11097"/>
    <s v="รพ.บ้านม่วง"/>
    <s v="รพช."/>
    <s v="F1"/>
    <n v="78"/>
    <n v="53083"/>
    <x v="1"/>
    <x v="1"/>
    <n v="27592886.870000001"/>
    <n v="5421451.6799999997"/>
    <n v="2029160"/>
    <n v="2352508.73"/>
  </r>
  <r>
    <s v="08"/>
    <s v="สกลนคร"/>
    <s v="11098"/>
    <s v="รพ.อากาศอำนวย"/>
    <s v="รพช."/>
    <s v="F1"/>
    <n v="130"/>
    <n v="53634"/>
    <x v="1"/>
    <x v="1"/>
    <n v="30173132.57"/>
    <n v="4144744.43"/>
    <n v="1952650.05"/>
    <n v="2561970.3099999996"/>
  </r>
  <r>
    <s v="08"/>
    <s v="สกลนคร"/>
    <s v="11099"/>
    <s v="รพ.ส่องดาว"/>
    <s v="รพช."/>
    <s v="F2"/>
    <n v="45"/>
    <n v="26653"/>
    <x v="3"/>
    <x v="3"/>
    <n v="16346665.970000001"/>
    <n v="2183893.16"/>
    <n v="517720"/>
    <n v="949462.91"/>
  </r>
  <r>
    <s v="08"/>
    <s v="สกลนคร"/>
    <s v="11100"/>
    <s v="รพ.เต่างอย"/>
    <s v="รพช."/>
    <s v="F2"/>
    <n v="38"/>
    <n v="17988"/>
    <x v="3"/>
    <x v="3"/>
    <n v="11967089.98"/>
    <n v="992045.74"/>
    <n v="847215.13"/>
    <n v="776341.92999999993"/>
  </r>
  <r>
    <s v="08"/>
    <s v="สกลนคร"/>
    <s v="11101"/>
    <s v="รพ.โคกศรีสุพรรณ"/>
    <s v="รพช."/>
    <s v="F2"/>
    <n v="42"/>
    <n v="24862"/>
    <x v="3"/>
    <x v="3"/>
    <n v="19432147.479999997"/>
    <n v="2177445.65"/>
    <n v="1534253.3"/>
    <n v="871447.85"/>
  </r>
  <r>
    <s v="08"/>
    <s v="สกลนคร"/>
    <s v="11102"/>
    <s v="รพ.เจริญศิลป์"/>
    <s v="รพช."/>
    <s v="F2"/>
    <n v="40"/>
    <n v="33221"/>
    <x v="4"/>
    <x v="4"/>
    <n v="15475909.279999999"/>
    <n v="3310373.87"/>
    <n v="1358100.4"/>
    <n v="1459947.25"/>
  </r>
  <r>
    <s v="08"/>
    <s v="สกลนคร"/>
    <s v="11103"/>
    <s v="รพ.โพนนาแก้ว"/>
    <s v="รพช."/>
    <s v="F2"/>
    <n v="3"/>
    <n v="28324"/>
    <x v="3"/>
    <x v="3"/>
    <n v="14376589.319999998"/>
    <n v="1822158.35"/>
    <n v="1040618.44"/>
    <n v="1024310.43"/>
  </r>
  <r>
    <s v="08"/>
    <s v="สกลนคร"/>
    <s v="11450"/>
    <s v="รพร.สว่างแดนดิน"/>
    <s v="รพท."/>
    <s v="M1"/>
    <n v="261"/>
    <n v="113920"/>
    <x v="9"/>
    <x v="9"/>
    <n v="86986881.589999989"/>
    <n v="28265099.850000001"/>
    <n v="4447280.42"/>
    <n v="7165494.6699999999"/>
  </r>
  <r>
    <s v="08"/>
    <s v="สกลนคร"/>
    <s v="21323"/>
    <s v="รพ.พระอาจารย์แบน  ธนากโร"/>
    <s v="รพช."/>
    <s v="F2"/>
    <n v="46"/>
    <n v="28670"/>
    <x v="3"/>
    <x v="3"/>
    <n v="14087814.84"/>
    <n v="1255785.31"/>
    <n v="692648.37"/>
    <n v="774006.55999999994"/>
  </r>
  <r>
    <s v="08"/>
    <s v="หนองคาย"/>
    <s v="10706"/>
    <s v="รพ.หนองคาย"/>
    <s v="รพท."/>
    <s v="S"/>
    <n v="390"/>
    <n v="113184"/>
    <x v="12"/>
    <x v="12"/>
    <n v="136438568.75999999"/>
    <n v="53006777.799999997"/>
    <n v="5024010.8499999996"/>
    <n v="12837402.049999999"/>
  </r>
  <r>
    <s v="08"/>
    <s v="หนองคาย"/>
    <s v="11042"/>
    <s v="รพ.โพนพิสัย"/>
    <s v="รพช."/>
    <s v="M2"/>
    <n v="113"/>
    <n v="59426"/>
    <x v="2"/>
    <x v="2"/>
    <n v="38189561.790000007"/>
    <n v="5958426.9500000002"/>
    <n v="2542275.11"/>
    <n v="3371258.98"/>
  </r>
  <r>
    <s v="08"/>
    <s v="หนองคาย"/>
    <s v="11044"/>
    <s v="รพ.ศรีเชียงใหม่"/>
    <s v="รพช."/>
    <s v="F2"/>
    <n v="36"/>
    <n v="23573"/>
    <x v="3"/>
    <x v="3"/>
    <n v="15622712.619999999"/>
    <n v="1684114.84"/>
    <n v="876785"/>
    <n v="543021.80000000005"/>
  </r>
  <r>
    <s v="08"/>
    <s v="หนองคาย"/>
    <s v="11045"/>
    <s v="รพ.สังคม"/>
    <s v="รพช."/>
    <s v="F2"/>
    <n v="41"/>
    <n v="20766"/>
    <x v="3"/>
    <x v="3"/>
    <n v="16397425.5"/>
    <n v="1772862.08"/>
    <n v="1461757.3"/>
    <n v="791329.9"/>
  </r>
  <r>
    <s v="08"/>
    <s v="หนองคาย"/>
    <s v="11448"/>
    <s v="รพร.ท่าบ่อ"/>
    <s v="รพท."/>
    <s v="M1"/>
    <n v="290"/>
    <n v="63797"/>
    <x v="9"/>
    <x v="9"/>
    <n v="85042355.519999996"/>
    <n v="17085073.32"/>
    <n v="5754741.5899999999"/>
    <n v="17551818.02"/>
  </r>
  <r>
    <s v="08"/>
    <s v="หนองคาย"/>
    <s v="21356"/>
    <s v="รพ.สระใคร"/>
    <s v="รพช."/>
    <s v="F3"/>
    <n v="28"/>
    <n v="20286"/>
    <x v="11"/>
    <x v="11"/>
    <n v="12652471.700000001"/>
    <n v="1350560.65"/>
    <n v="633776.11"/>
    <n v="748843.18"/>
  </r>
  <r>
    <s v="08"/>
    <s v="หนองคาย"/>
    <s v="28778"/>
    <s v="รพ.โพธิ์ตาก"/>
    <s v="รพช."/>
    <s v="F3"/>
    <n v="23"/>
    <n v="12008"/>
    <x v="7"/>
    <x v="7"/>
    <n v="8509882.1900000013"/>
    <n v="766929.25"/>
    <n v="766221.72"/>
    <n v="661043.80000000005"/>
  </r>
  <r>
    <s v="08"/>
    <s v="หนองคาย"/>
    <s v="28811"/>
    <s v="รพ.เฝ้าไร่"/>
    <s v="รพช."/>
    <s v="F2"/>
    <n v="28"/>
    <n v="36674"/>
    <x v="4"/>
    <x v="4"/>
    <n v="12572479.290000001"/>
    <n v="2728807.5"/>
    <n v="694732.38"/>
    <n v="693305.09"/>
  </r>
  <r>
    <s v="08"/>
    <s v="หนองคาย"/>
    <s v="28815"/>
    <s v="รพ.รัตนวาปี"/>
    <s v="รพช."/>
    <s v="F3"/>
    <n v="30"/>
    <n v="29211"/>
    <x v="14"/>
    <x v="14"/>
    <n v="10225840.43"/>
    <n v="2142819.27"/>
    <n v="805864"/>
    <n v="528873.38"/>
  </r>
  <r>
    <s v="08"/>
    <s v="หนองบัวลำภู"/>
    <s v="10704"/>
    <s v="รพ.หนองบัวลำภู"/>
    <s v="รพท."/>
    <s v="S"/>
    <n v="342"/>
    <n v="101244"/>
    <x v="12"/>
    <x v="12"/>
    <n v="100814006.12"/>
    <n v="23270006.460000001"/>
    <n v="5082786.95"/>
    <n v="12338383.529999999"/>
  </r>
  <r>
    <s v="08"/>
    <s v="หนองบัวลำภู"/>
    <s v="10991"/>
    <s v="รพ.นากลาง"/>
    <s v="รพช."/>
    <s v="F1"/>
    <n v="91"/>
    <n v="69632"/>
    <x v="1"/>
    <x v="1"/>
    <n v="27038359.75"/>
    <n v="5099643.88"/>
    <n v="2155963.75"/>
    <n v="2167548.54"/>
  </r>
  <r>
    <s v="08"/>
    <s v="หนองบัวลำภู"/>
    <s v="10992"/>
    <s v="รพ.โนนสัง"/>
    <s v="รพช."/>
    <s v="F2"/>
    <n v="40"/>
    <n v="47426"/>
    <x v="4"/>
    <x v="4"/>
    <n v="19548769.289999999"/>
    <n v="3939513.58"/>
    <n v="1869953.9"/>
    <n v="1143166.26"/>
  </r>
  <r>
    <s v="08"/>
    <s v="หนองบัวลำภู"/>
    <s v="10993"/>
    <s v="รพ.ศรีบุญเรือง"/>
    <s v="รพช."/>
    <s v="F1"/>
    <n v="104"/>
    <n v="82479"/>
    <x v="1"/>
    <x v="1"/>
    <n v="29628695.539999999"/>
    <n v="6594274.9900000002"/>
    <n v="2095100.8"/>
    <n v="3803958.25"/>
  </r>
  <r>
    <s v="08"/>
    <s v="หนองบัวลำภู"/>
    <s v="10994"/>
    <s v="รพ.สุวรรณคูหา"/>
    <s v="รพช."/>
    <s v="F2"/>
    <n v="40"/>
    <n v="53723"/>
    <x v="4"/>
    <x v="4"/>
    <n v="21219234.509999998"/>
    <n v="3776303.97"/>
    <n v="1349014.15"/>
    <n v="1261094.8999999999"/>
  </r>
  <r>
    <s v="08"/>
    <s v="หนองบัวลำภู"/>
    <s v="23367"/>
    <s v="รพ.นาวัง เฉลิมพระเกียรติ 80 พรรษา"/>
    <s v="รพช."/>
    <s v="F2"/>
    <n v="46"/>
    <n v="28992"/>
    <x v="3"/>
    <x v="3"/>
    <n v="15097206.449999999"/>
    <n v="2241927.7400000002"/>
    <n v="1917866.9"/>
    <n v="889885.14"/>
  </r>
  <r>
    <s v="08"/>
    <s v="อุดรธานี"/>
    <s v="10671"/>
    <s v="รพ.อุดรธานี"/>
    <s v="รพศ."/>
    <s v="A"/>
    <n v="1134"/>
    <n v="259303"/>
    <x v="16"/>
    <x v="16"/>
    <n v="403600119.86000007"/>
    <n v="237517413.09"/>
    <n v="6899662.04"/>
    <n v="156821383.13"/>
  </r>
  <r>
    <s v="08"/>
    <s v="อุดรธานี"/>
    <s v="11013"/>
    <s v="รพ.กุดจับ"/>
    <s v="รพช."/>
    <s v="F2"/>
    <n v="52"/>
    <n v="51596"/>
    <x v="4"/>
    <x v="4"/>
    <n v="22493661.460000001"/>
    <n v="3619159.35"/>
    <n v="1461366"/>
    <n v="1332161.5900000001"/>
  </r>
  <r>
    <s v="08"/>
    <s v="อุดรธานี"/>
    <s v="11014"/>
    <s v="รพ.หนองวัวซอ"/>
    <s v="รพช."/>
    <s v="F2"/>
    <n v="60"/>
    <n v="49836"/>
    <x v="4"/>
    <x v="4"/>
    <n v="23817180.209999997"/>
    <n v="2952318.48"/>
    <n v="1539334"/>
    <n v="1235279.05"/>
  </r>
  <r>
    <s v="08"/>
    <s v="อุดรธานี"/>
    <s v="11015"/>
    <s v="รพ.กุมภวาปี"/>
    <s v="รพท."/>
    <s v="M1"/>
    <n v="199"/>
    <n v="84429"/>
    <x v="8"/>
    <x v="8"/>
    <n v="73893623.100000009"/>
    <n v="20265737.949999999"/>
    <n v="7165942.0999999996"/>
    <n v="15046632.050000001"/>
  </r>
  <r>
    <s v="08"/>
    <s v="อุดรธานี"/>
    <s v="11016"/>
    <s v="รพ.ห้วยเกิ้ง"/>
    <s v="รพช."/>
    <s v="F3"/>
    <n v="8"/>
    <n v="4065"/>
    <x v="7"/>
    <x v="7"/>
    <n v="6429829.0999999996"/>
    <n v="1763900.13"/>
    <n v="48135"/>
    <n v="130274.82"/>
  </r>
  <r>
    <s v="08"/>
    <s v="อุดรธานี"/>
    <s v="11017"/>
    <s v="รพ.โนนสะอาด"/>
    <s v="รพช."/>
    <s v="F2"/>
    <n v="40"/>
    <n v="36898"/>
    <x v="4"/>
    <x v="4"/>
    <n v="17428384.970000003"/>
    <n v="2705118.47"/>
    <n v="1617376.45"/>
    <n v="981727.24"/>
  </r>
  <r>
    <s v="08"/>
    <s v="อุดรธานี"/>
    <s v="11018"/>
    <s v="รพ.หนองหาน"/>
    <s v="รพช."/>
    <s v="M2"/>
    <n v="120"/>
    <n v="91589"/>
    <x v="2"/>
    <x v="2"/>
    <n v="45615571.75"/>
    <n v="9454084.4600000009"/>
    <n v="3901844.2"/>
    <n v="3556109.72"/>
  </r>
  <r>
    <s v="08"/>
    <s v="อุดรธานี"/>
    <s v="11019"/>
    <s v="รพ.ทุ่งฝน"/>
    <s v="รพช."/>
    <s v="F2"/>
    <n v="30"/>
    <n v="25183"/>
    <x v="3"/>
    <x v="3"/>
    <n v="14228927.6"/>
    <n v="2038354.86"/>
    <n v="981356.4"/>
    <n v="983400.56"/>
  </r>
  <r>
    <s v="08"/>
    <s v="อุดรธานี"/>
    <s v="11020"/>
    <s v="รพ.ไชยวาน"/>
    <s v="รพช."/>
    <s v="F2"/>
    <n v="36"/>
    <n v="29962"/>
    <x v="3"/>
    <x v="3"/>
    <n v="13335128.120000001"/>
    <n v="1385276.08"/>
    <n v="1523800"/>
    <n v="716913.13"/>
  </r>
  <r>
    <s v="08"/>
    <s v="อุดรธานี"/>
    <s v="11021"/>
    <s v="รพ.ศรีธาตุ"/>
    <s v="รพช."/>
    <s v="F2"/>
    <n v="36"/>
    <n v="36732"/>
    <x v="4"/>
    <x v="4"/>
    <n v="17157207.32"/>
    <n v="2553243.0299999998"/>
    <n v="1504556.59"/>
    <n v="1144964.45"/>
  </r>
  <r>
    <s v="08"/>
    <s v="อุดรธานี"/>
    <s v="11022"/>
    <s v="รพ.วังสามหมอ"/>
    <s v="รพช."/>
    <s v="F2"/>
    <n v="55"/>
    <n v="43658"/>
    <x v="4"/>
    <x v="4"/>
    <n v="21924830.449999999"/>
    <n v="3078742"/>
    <n v="1801640"/>
    <n v="1294677.8799999999"/>
  </r>
  <r>
    <s v="08"/>
    <s v="อุดรธานี"/>
    <s v="11023"/>
    <s v="รพ.บ้านผือ"/>
    <s v="รพช."/>
    <s v="M2"/>
    <n v="114"/>
    <n v="87100"/>
    <x v="2"/>
    <x v="2"/>
    <n v="40923311.060000002"/>
    <n v="9144886.8699999992"/>
    <n v="4871655.72"/>
    <n v="4460439.5599999996"/>
  </r>
  <r>
    <s v="08"/>
    <s v="อุดรธานี"/>
    <s v="11024"/>
    <s v="รพ.น้ำโสม"/>
    <s v="รพช."/>
    <s v="F2"/>
    <n v="88"/>
    <n v="46913"/>
    <x v="4"/>
    <x v="4"/>
    <n v="24365043.159999996"/>
    <n v="3301331.96"/>
    <n v="1438461.12"/>
    <n v="1399629.64"/>
  </r>
  <r>
    <s v="08"/>
    <s v="อุดรธานี"/>
    <s v="11025"/>
    <s v="รพ.เพ็ญ"/>
    <s v="รพช."/>
    <s v="M2"/>
    <n v="114"/>
    <n v="88530"/>
    <x v="2"/>
    <x v="2"/>
    <n v="36472943.36999999"/>
    <n v="8570287.9299999997"/>
    <n v="1977655.8"/>
    <n v="3543292.96"/>
  </r>
  <r>
    <s v="08"/>
    <s v="อุดรธานี"/>
    <s v="11026"/>
    <s v="รพ.สร้างคอม"/>
    <s v="รพช."/>
    <s v="F2"/>
    <n v="30"/>
    <n v="22510"/>
    <x v="3"/>
    <x v="3"/>
    <n v="12856805.299999999"/>
    <n v="1465694.78"/>
    <n v="421244"/>
    <n v="879050.74"/>
  </r>
  <r>
    <s v="08"/>
    <s v="อุดรธานี"/>
    <s v="11027"/>
    <s v="รพ.หนองแสง"/>
    <s v="รพช."/>
    <s v="F2"/>
    <n v="30"/>
    <n v="21071"/>
    <x v="3"/>
    <x v="3"/>
    <n v="13479214.169999998"/>
    <n v="1301601.7"/>
    <n v="933132.11"/>
    <n v="775964"/>
  </r>
  <r>
    <s v="08"/>
    <s v="อุดรธานี"/>
    <s v="11028"/>
    <s v="รพ.นายูง"/>
    <s v="รพช."/>
    <s v="F2"/>
    <n v="36"/>
    <n v="23839"/>
    <x v="3"/>
    <x v="3"/>
    <n v="11769220.1"/>
    <n v="1645970.18"/>
    <n v="1202011.25"/>
    <n v="441470.6"/>
  </r>
  <r>
    <s v="08"/>
    <s v="อุดรธานี"/>
    <s v="11029"/>
    <s v="รพ.พิบูลย์รักษ์"/>
    <s v="รพช."/>
    <s v="F2"/>
    <n v="30"/>
    <n v="19516"/>
    <x v="3"/>
    <x v="3"/>
    <n v="13229882.07"/>
    <n v="1548070.87"/>
    <n v="1018416.2"/>
    <n v="734278"/>
  </r>
  <r>
    <s v="08"/>
    <s v="อุดรธานี"/>
    <s v="11446"/>
    <s v="รพร.บ้านดุง"/>
    <s v="รพช."/>
    <s v="M2"/>
    <n v="139"/>
    <n v="98766"/>
    <x v="2"/>
    <x v="2"/>
    <n v="46829019.739999995"/>
    <n v="8996047.1199999992"/>
    <n v="6465006.3200000003"/>
    <n v="6105642.0600000005"/>
  </r>
  <r>
    <s v="08"/>
    <s v="อุดรธานี"/>
    <s v="25058"/>
    <s v="รพ.กู่แก้ว"/>
    <s v="รพช."/>
    <s v="F3"/>
    <n v="30"/>
    <n v="18370"/>
    <x v="11"/>
    <x v="11"/>
    <n v="8250595.040000001"/>
    <n v="1122906.51"/>
    <n v="707021.7"/>
    <n v="541946.38"/>
  </r>
  <r>
    <s v="08"/>
    <s v="อุดรธานี"/>
    <s v="25059"/>
    <s v="รพ.ประจักษ์ศิลปาคม"/>
    <s v="รพช."/>
    <s v="F3"/>
    <n v="30"/>
    <n v="19192"/>
    <x v="11"/>
    <x v="11"/>
    <n v="8288258.4799999995"/>
    <n v="958668.03"/>
    <n v="793308.2"/>
    <n v="520641.05"/>
  </r>
  <r>
    <s v="09"/>
    <s v="ชัยภูมิ"/>
    <s v="04007"/>
    <s v="รพ.ซับใหญ่"/>
    <s v="รพช."/>
    <s v="F3"/>
    <n v="30"/>
    <n v="11633"/>
    <x v="7"/>
    <x v="7"/>
    <n v="6864782.5"/>
    <n v="1305962.6599999999"/>
    <n v="291225"/>
    <n v="547369.12"/>
  </r>
  <r>
    <s v="09"/>
    <s v="ชัยภูมิ"/>
    <s v="10702"/>
    <s v="รพ.ชัยภูมิ"/>
    <s v="รพท."/>
    <s v="S"/>
    <n v="672"/>
    <n v="117327"/>
    <x v="10"/>
    <x v="10"/>
    <n v="191042015.18999997"/>
    <n v="89363770.159999996"/>
    <n v="4300832.1900000004"/>
    <n v="46725045.289999999"/>
  </r>
  <r>
    <s v="09"/>
    <s v="ชัยภูมิ"/>
    <s v="10970"/>
    <s v="รพ.บ้านเขว้า"/>
    <s v="รพช."/>
    <s v="F2"/>
    <n v="60"/>
    <n v="35703"/>
    <x v="4"/>
    <x v="4"/>
    <n v="19003995.120000001"/>
    <n v="2365034.36"/>
    <n v="1360541"/>
    <n v="962579.7"/>
  </r>
  <r>
    <s v="09"/>
    <s v="ชัยภูมิ"/>
    <s v="10971"/>
    <s v="รพ.คอนสวรรค์"/>
    <s v="รพช."/>
    <s v="F2"/>
    <n v="45"/>
    <n v="35941"/>
    <x v="4"/>
    <x v="4"/>
    <n v="17391476.93"/>
    <n v="2558609.94"/>
    <n v="1792947"/>
    <n v="881750.90999999992"/>
  </r>
  <r>
    <s v="09"/>
    <s v="ชัยภูมิ"/>
    <s v="10972"/>
    <s v="รพ.เกษตรสมบูรณ์"/>
    <s v="รพช."/>
    <s v="F2"/>
    <n v="67"/>
    <n v="79627"/>
    <x v="5"/>
    <x v="5"/>
    <n v="26532259.970000006"/>
    <n v="8552017.6999999993"/>
    <n v="711223.5"/>
    <n v="2289695.84"/>
  </r>
  <r>
    <s v="09"/>
    <s v="ชัยภูมิ"/>
    <s v="10973"/>
    <s v="รพ.หนองบัวแดง"/>
    <s v="รพช."/>
    <s v="M2"/>
    <n v="133"/>
    <n v="77198"/>
    <x v="2"/>
    <x v="2"/>
    <n v="33865713.409999996"/>
    <n v="11152155.789999999"/>
    <n v="3385708.22"/>
    <n v="5883761.3200000003"/>
  </r>
  <r>
    <s v="09"/>
    <s v="ชัยภูมิ"/>
    <s v="10974"/>
    <s v="รพ.จัตุรัส"/>
    <s v="รพช."/>
    <s v="M2"/>
    <n v="84"/>
    <n v="53305"/>
    <x v="13"/>
    <x v="13"/>
    <n v="30601734.529999994"/>
    <n v="6362465.9100000001"/>
    <n v="979388.3"/>
    <n v="1496973.92"/>
  </r>
  <r>
    <s v="09"/>
    <s v="ชัยภูมิ"/>
    <s v="10975"/>
    <s v="รพ.บำเหน็จณรงค์"/>
    <s v="รพช."/>
    <s v="F1"/>
    <n v="73"/>
    <n v="38273"/>
    <x v="6"/>
    <x v="6"/>
    <n v="23001596.639999997"/>
    <n v="3877009.14"/>
    <n v="1249881.6200000001"/>
    <n v="1385079.1300000001"/>
  </r>
  <r>
    <s v="09"/>
    <s v="ชัยภูมิ"/>
    <s v="10976"/>
    <s v="รพ.หนองบัวระเหว"/>
    <s v="รพช."/>
    <s v="F2"/>
    <n v="30"/>
    <n v="29190"/>
    <x v="3"/>
    <x v="3"/>
    <n v="17408961.84"/>
    <n v="2702205.79"/>
    <n v="1418979.8"/>
    <n v="989782.9"/>
  </r>
  <r>
    <s v="09"/>
    <s v="ชัยภูมิ"/>
    <s v="10977"/>
    <s v="รพ.เทพสถิต"/>
    <s v="รพช."/>
    <s v="F2"/>
    <n v="38"/>
    <n v="54328"/>
    <x v="4"/>
    <x v="4"/>
    <n v="22434002.550000001"/>
    <n v="2179969.7799999998"/>
    <n v="1448675.42"/>
    <n v="1537004.67"/>
  </r>
  <r>
    <s v="09"/>
    <s v="ชัยภูมิ"/>
    <s v="10978"/>
    <s v="รพ.ภูเขียวเฉลิมพระเกียรติ"/>
    <s v="รพท."/>
    <s v="M1"/>
    <n v="290"/>
    <n v="90589"/>
    <x v="9"/>
    <x v="9"/>
    <n v="67532678.00999999"/>
    <n v="18886835.52"/>
    <n v="2507037.7999999998"/>
    <n v="12928145.919999998"/>
  </r>
  <r>
    <s v="09"/>
    <s v="ชัยภูมิ"/>
    <s v="10979"/>
    <s v="รพ.บ้านแท่น"/>
    <s v="รพช."/>
    <s v="F2"/>
    <n v="36"/>
    <n v="33498"/>
    <x v="4"/>
    <x v="4"/>
    <n v="17648984.359999999"/>
    <n v="2649163.87"/>
    <n v="654751.69999999995"/>
    <n v="1137704.19"/>
  </r>
  <r>
    <s v="09"/>
    <s v="ชัยภูมิ"/>
    <s v="10980"/>
    <s v="รพ.แก้งคร้อ"/>
    <s v="รพช."/>
    <s v="M2"/>
    <n v="120"/>
    <n v="69395"/>
    <x v="2"/>
    <x v="2"/>
    <n v="33819161.089999996"/>
    <n v="8108619.4100000001"/>
    <n v="1393542"/>
    <n v="2714081.7700000005"/>
  </r>
  <r>
    <s v="09"/>
    <s v="ชัยภูมิ"/>
    <s v="10981"/>
    <s v="รพ.คอนสาร"/>
    <s v="รพช."/>
    <s v="F2"/>
    <n v="62"/>
    <n v="45913"/>
    <x v="4"/>
    <x v="4"/>
    <n v="20976926.399999999"/>
    <n v="3653100.5"/>
    <n v="1624525.1"/>
    <n v="1232105.6399999999"/>
  </r>
  <r>
    <s v="09"/>
    <s v="ชัยภูมิ"/>
    <s v="10982"/>
    <s v="รพ.ภักดีชุมพล"/>
    <s v="รพช."/>
    <s v="F2"/>
    <n v="30"/>
    <n v="23819"/>
    <x v="3"/>
    <x v="3"/>
    <n v="16883612.239999998"/>
    <n v="2322456.9500000002"/>
    <n v="232575"/>
    <n v="1038687.75"/>
  </r>
  <r>
    <s v="09"/>
    <s v="ชัยภูมิ"/>
    <s v="10983"/>
    <s v="รพ.เนินสง่า"/>
    <s v="รพช."/>
    <s v="F2"/>
    <n v="30"/>
    <n v="19240"/>
    <x v="3"/>
    <x v="3"/>
    <n v="14903053.850000001"/>
    <n v="1375526.13"/>
    <n v="879785"/>
    <n v="825228.70000000007"/>
  </r>
  <r>
    <s v="09"/>
    <s v="นครราชสีมา"/>
    <s v="10666"/>
    <s v="รพ.มหาราชนครราชสีมา"/>
    <s v="รพศ."/>
    <s v="A"/>
    <n v="1310"/>
    <n v="0"/>
    <x v="16"/>
    <x v="16"/>
    <n v="601360976.41999996"/>
    <n v="205749221.34"/>
    <n v="156217601.56"/>
    <n v="208000211.08000001"/>
  </r>
  <r>
    <s v="09"/>
    <s v="นครราชสีมา"/>
    <s v="10871"/>
    <s v="รพ.ครบุรี"/>
    <s v="รพช."/>
    <s v="M2"/>
    <n v="120"/>
    <n v="71495"/>
    <x v="2"/>
    <x v="2"/>
    <n v="35501954.530000001"/>
    <n v="7955964.3899999997"/>
    <n v="4624789.6500000004"/>
    <n v="3865533.42"/>
  </r>
  <r>
    <s v="09"/>
    <s v="นครราชสีมา"/>
    <s v="10872"/>
    <s v="รพ.เสิงสาง"/>
    <s v="รพช."/>
    <s v="F2"/>
    <n v="80"/>
    <n v="53556"/>
    <x v="4"/>
    <x v="4"/>
    <n v="25153583.530000001"/>
    <n v="2466738.4700000002"/>
    <n v="1585574.58"/>
    <n v="1643364.17"/>
  </r>
  <r>
    <s v="09"/>
    <s v="นครราชสีมา"/>
    <s v="10873"/>
    <s v="รพ.คง"/>
    <s v="รพช."/>
    <s v="F2"/>
    <n v="60"/>
    <n v="57242"/>
    <x v="4"/>
    <x v="4"/>
    <n v="21830355.75"/>
    <n v="2772788.49"/>
    <n v="3609627.09"/>
    <n v="2111355.25"/>
  </r>
  <r>
    <s v="09"/>
    <s v="นครราชสีมา"/>
    <s v="10874"/>
    <s v="รพ.บ้านเหลื่อม"/>
    <s v="รพช."/>
    <s v="F2"/>
    <n v="35"/>
    <n v="16166"/>
    <x v="3"/>
    <x v="3"/>
    <n v="11929625.9"/>
    <n v="2157807.62"/>
    <n v="602698"/>
    <n v="764388.2"/>
  </r>
  <r>
    <s v="09"/>
    <s v="นครราชสีมา"/>
    <s v="10875"/>
    <s v="รพ.จักราช"/>
    <s v="รพช."/>
    <s v="F1"/>
    <n v="91"/>
    <n v="52777"/>
    <x v="1"/>
    <x v="1"/>
    <n v="26439118.370000005"/>
    <n v="3956110.79"/>
    <n v="2695172"/>
    <n v="1648490.55"/>
  </r>
  <r>
    <s v="09"/>
    <s v="นครราชสีมา"/>
    <s v="10876"/>
    <s v="รพ.โชคชัย"/>
    <s v="รพช."/>
    <s v="M2"/>
    <n v="91"/>
    <n v="57746"/>
    <x v="13"/>
    <x v="13"/>
    <n v="40643505.260000005"/>
    <n v="7131503.8399999999"/>
    <n v="3454358.6"/>
    <n v="3698238.91"/>
  </r>
  <r>
    <s v="09"/>
    <s v="นครราชสีมา"/>
    <s v="10877"/>
    <s v="รพ.ด่านขุนทด"/>
    <s v="รพช."/>
    <s v="M2"/>
    <n v="174"/>
    <n v="94802"/>
    <x v="2"/>
    <x v="2"/>
    <n v="41073987.969999999"/>
    <n v="10663740.800000001"/>
    <n v="2460583"/>
    <n v="4818863.1399999997"/>
  </r>
  <r>
    <s v="09"/>
    <s v="นครราชสีมา"/>
    <s v="10878"/>
    <s v="รพ.โนนไทย"/>
    <s v="รพช."/>
    <s v="F1"/>
    <n v="85"/>
    <n v="51427"/>
    <x v="1"/>
    <x v="1"/>
    <n v="26030901.490000002"/>
    <n v="4296085.62"/>
    <n v="1442987.89"/>
    <n v="1801408.8800000001"/>
  </r>
  <r>
    <s v="09"/>
    <s v="นครราชสีมา"/>
    <s v="10879"/>
    <s v="รพ.โนนสูง"/>
    <s v="รพช."/>
    <s v="F1"/>
    <n v="86"/>
    <n v="90451"/>
    <x v="1"/>
    <x v="1"/>
    <n v="34084060.219999991"/>
    <n v="5994523.7000000002"/>
    <n v="2921530.75"/>
    <n v="2134473.08"/>
  </r>
  <r>
    <s v="09"/>
    <s v="นครราชสีมา"/>
    <s v="10880"/>
    <s v="รพ.ขามสะแกแสง"/>
    <s v="รพช."/>
    <s v="F2"/>
    <n v="54"/>
    <n v="30523"/>
    <x v="4"/>
    <x v="4"/>
    <n v="22340009.739999998"/>
    <n v="3746549.62"/>
    <n v="1923435.48"/>
    <n v="993775.52"/>
  </r>
  <r>
    <s v="09"/>
    <s v="นครราชสีมา"/>
    <s v="10881"/>
    <s v="รพ.บัวใหญ่"/>
    <s v="รพช."/>
    <s v="M2"/>
    <n v="145"/>
    <n v="61997"/>
    <x v="2"/>
    <x v="2"/>
    <n v="52889787.109999999"/>
    <n v="15974289.16"/>
    <n v="13956478.15"/>
    <n v="7888993.9500000002"/>
  </r>
  <r>
    <s v="09"/>
    <s v="นครราชสีมา"/>
    <s v="10882"/>
    <s v="รพ.ประทาย"/>
    <s v="รพช."/>
    <s v="F1"/>
    <n v="82"/>
    <n v="55256"/>
    <x v="1"/>
    <x v="1"/>
    <n v="26679612.599999998"/>
    <n v="3040553.12"/>
    <n v="1920579.1"/>
    <n v="1273661.02"/>
  </r>
  <r>
    <s v="09"/>
    <s v="นครราชสีมา"/>
    <s v="10883"/>
    <s v="รพ.ปักธงชัย"/>
    <s v="รพช."/>
    <s v="F1"/>
    <n v="100"/>
    <n v="80689"/>
    <x v="1"/>
    <x v="1"/>
    <n v="35865783.680000007"/>
    <n v="7570255.3200000003"/>
    <n v="2648350.4"/>
    <n v="2384846.9899999998"/>
  </r>
  <r>
    <s v="09"/>
    <s v="นครราชสีมา"/>
    <s v="10884"/>
    <s v="รพ.พิมาย"/>
    <s v="รพท."/>
    <s v="M1"/>
    <n v="216"/>
    <n v="92053"/>
    <x v="9"/>
    <x v="9"/>
    <n v="55938850.449999996"/>
    <n v="18230121.48"/>
    <n v="5862032.5499999998"/>
    <n v="9415687.0899999999"/>
  </r>
  <r>
    <s v="09"/>
    <s v="นครราชสีมา"/>
    <s v="10885"/>
    <s v="รพ.ห้วยแถลง"/>
    <s v="รพช."/>
    <s v="F2"/>
    <n v="60"/>
    <n v="56441"/>
    <x v="4"/>
    <x v="4"/>
    <n v="23646207.34"/>
    <n v="5286932.55"/>
    <n v="2092447.8"/>
    <n v="1875837.85"/>
  </r>
  <r>
    <s v="09"/>
    <s v="นครราชสีมา"/>
    <s v="10886"/>
    <s v="รพ.ชุมพวง"/>
    <s v="รพช."/>
    <s v="F1"/>
    <n v="75"/>
    <n v="59846"/>
    <x v="1"/>
    <x v="1"/>
    <n v="28747153.579999998"/>
    <n v="8314238.0700000003"/>
    <n v="1834143.2"/>
    <n v="1620241.9500000002"/>
  </r>
  <r>
    <s v="09"/>
    <s v="นครราชสีมา"/>
    <s v="10887"/>
    <s v="รพ.สูงเนิน"/>
    <s v="รพช."/>
    <s v="F1"/>
    <n v="120"/>
    <n v="58410"/>
    <x v="1"/>
    <x v="1"/>
    <n v="35031670.519999996"/>
    <n v="5866610.8600000003"/>
    <n v="938352.54"/>
    <n v="2655842.12"/>
  </r>
  <r>
    <s v="09"/>
    <s v="นครราชสีมา"/>
    <s v="10888"/>
    <s v="รพ.ขามทะเลสอ"/>
    <s v="รพช."/>
    <s v="F2"/>
    <n v="36"/>
    <n v="20748"/>
    <x v="3"/>
    <x v="3"/>
    <n v="19062918.439999998"/>
    <n v="2008263.73"/>
    <n v="1238024.6399999999"/>
    <n v="916793.97"/>
  </r>
  <r>
    <s v="09"/>
    <s v="นครราชสีมา"/>
    <s v="10889"/>
    <s v="รพ.สีคิ้ว"/>
    <s v="รพช."/>
    <s v="F1"/>
    <n v="138"/>
    <n v="98176"/>
    <x v="1"/>
    <x v="1"/>
    <n v="45913621.140000008"/>
    <n v="9409564.5899999999"/>
    <n v="5055526.7"/>
    <n v="4443264.0199999996"/>
  </r>
  <r>
    <s v="09"/>
    <s v="นครราชสีมา"/>
    <s v="10890"/>
    <s v="รพ.ปากช่องนานา"/>
    <s v="รพท."/>
    <s v="S"/>
    <n v="307"/>
    <n v="151459"/>
    <x v="12"/>
    <x v="12"/>
    <n v="104377729.72999997"/>
    <n v="14671759.26"/>
    <n v="3643963.49"/>
    <n v="14802327.449999999"/>
  </r>
  <r>
    <s v="09"/>
    <s v="นครราชสีมา"/>
    <s v="10891"/>
    <s v="รพ.หนองบุญมาก "/>
    <s v="รพช."/>
    <s v="F2"/>
    <n v="63"/>
    <n v="46097"/>
    <x v="4"/>
    <x v="4"/>
    <n v="24204871.100000001"/>
    <n v="3707032.59"/>
    <n v="1085429.3600000001"/>
    <n v="924747.6"/>
  </r>
  <r>
    <s v="09"/>
    <s v="นครราชสีมา"/>
    <s v="10892"/>
    <s v="รพ.แก้งสนามนาง"/>
    <s v="รพช."/>
    <s v="F2"/>
    <n v="35"/>
    <n v="27862"/>
    <x v="3"/>
    <x v="3"/>
    <n v="16192219.040000001"/>
    <n v="2228700.61"/>
    <n v="933586.5"/>
    <n v="592535.33000000007"/>
  </r>
  <r>
    <s v="09"/>
    <s v="นครราชสีมา"/>
    <s v="10893"/>
    <s v="รพ.โนนแดง"/>
    <s v="รพช."/>
    <s v="F2"/>
    <n v="33"/>
    <n v="17226"/>
    <x v="3"/>
    <x v="3"/>
    <n v="13687361.09"/>
    <n v="2384018.2400000002"/>
    <n v="522603"/>
    <n v="1131653.5"/>
  </r>
  <r>
    <s v="09"/>
    <s v="นครราชสีมา"/>
    <s v="10894"/>
    <s v="รพ.วังน้ำเขียว"/>
    <s v="รพช."/>
    <s v="F2"/>
    <n v="50"/>
    <n v="34882"/>
    <x v="4"/>
    <x v="4"/>
    <n v="18838055.460000001"/>
    <n v="2318007.7999999998"/>
    <n v="1336528.31"/>
    <n v="944638.46"/>
  </r>
  <r>
    <s v="09"/>
    <s v="นครราชสีมา"/>
    <s v="11602"/>
    <s v="รพ.เฉลิมพระเกียรติสมเด็จย่า 100 ปี"/>
    <s v="รพช."/>
    <s v="F2"/>
    <n v="30"/>
    <n v="20132"/>
    <x v="3"/>
    <x v="3"/>
    <n v="14675906.33"/>
    <n v="1702473.84"/>
    <n v="634608.69999999995"/>
    <n v="588494.71"/>
  </r>
  <r>
    <s v="09"/>
    <s v="นครราชสีมา"/>
    <s v="11608"/>
    <s v="รพ.ลำทะเมนชัย"/>
    <s v="รพช."/>
    <s v="F2"/>
    <n v="30"/>
    <n v="23929"/>
    <x v="3"/>
    <x v="3"/>
    <n v="14893856.02"/>
    <n v="2588243.81"/>
    <n v="235697.9"/>
    <n v="843475.78"/>
  </r>
  <r>
    <s v="09"/>
    <s v="นครราชสีมา"/>
    <s v="22456"/>
    <s v="รพ.พระทองคำ เฉลิมพระเกียรติ 80 พรรษา"/>
    <s v="รพช."/>
    <s v="F2"/>
    <n v="30"/>
    <n v="32846"/>
    <x v="4"/>
    <x v="4"/>
    <n v="15184520.539999999"/>
    <n v="2458133.16"/>
    <n v="833622.8"/>
    <n v="1122884.67"/>
  </r>
  <r>
    <s v="09"/>
    <s v="นครราชสีมา"/>
    <s v="23839"/>
    <s v="รพ.เทพรัตน์นครราชสีมา "/>
    <s v="รพท."/>
    <s v="M1"/>
    <n v="244"/>
    <n v="75426"/>
    <x v="9"/>
    <x v="9"/>
    <n v="63288829.960000001"/>
    <n v="19988322.879999999"/>
    <n v="4908476.13"/>
    <n v="10601568.529999999"/>
  </r>
  <r>
    <s v="09"/>
    <s v="นครราชสีมา"/>
    <s v="24692"/>
    <s v="รพ.เฉลิมพระเกียรติ"/>
    <s v="รพช."/>
    <s v="F2"/>
    <n v="36"/>
    <n v="25145"/>
    <x v="3"/>
    <x v="3"/>
    <n v="11433087.769999998"/>
    <n v="1724990.66"/>
    <n v="819207.43"/>
    <n v="677686.52"/>
  </r>
  <r>
    <s v="09"/>
    <s v="นครราชสีมา"/>
    <s v="27839"/>
    <s v="รพ.บัวลาย"/>
    <s v="รพช."/>
    <s v="F3"/>
    <n v="10"/>
    <n v="17826"/>
    <x v="11"/>
    <x v="11"/>
    <n v="15507423.68"/>
    <n v="1242294.3500000001"/>
    <n v="660401.29"/>
    <n v="473523.56999999995"/>
  </r>
  <r>
    <s v="09"/>
    <s v="นครราชสีมา"/>
    <s v="27840"/>
    <s v="รพ.สีดา"/>
    <s v="รพช."/>
    <s v="F3"/>
    <n v="24"/>
    <n v="16223"/>
    <x v="11"/>
    <x v="11"/>
    <n v="7366457.75"/>
    <n v="1408071.92"/>
    <n v="570546.5"/>
    <n v="490350.27"/>
  </r>
  <r>
    <s v="09"/>
    <s v="นครราชสีมา"/>
    <s v="27841"/>
    <s v="รพ.เทพารักษ์"/>
    <s v="รพช."/>
    <s v="F3"/>
    <n v="30"/>
    <n v="18769"/>
    <x v="11"/>
    <x v="11"/>
    <n v="7362685.8399999999"/>
    <n v="841049.38"/>
    <n v="497410.2"/>
    <n v="505134.91000000003"/>
  </r>
  <r>
    <s v="09"/>
    <s v="บุรีรัมย์"/>
    <s v="10667"/>
    <s v="รพ.บุรีรัมย์"/>
    <s v="รพศ."/>
    <s v="A"/>
    <n v="893"/>
    <n v="35887"/>
    <x v="0"/>
    <x v="0"/>
    <n v="309569566.44000006"/>
    <n v="150773658.11000001"/>
    <n v="17492834.579999998"/>
    <n v="63419103.640000001"/>
  </r>
  <r>
    <s v="09"/>
    <s v="บุรีรัมย์"/>
    <s v="10895"/>
    <s v="รพ.คูเมือง"/>
    <s v="รพช."/>
    <s v="F1"/>
    <n v="125"/>
    <n v="47969"/>
    <x v="6"/>
    <x v="6"/>
    <n v="27989804.200000007"/>
    <n v="4554837"/>
    <n v="2932378.32"/>
    <n v="1677309.9100000001"/>
  </r>
  <r>
    <s v="09"/>
    <s v="บุรีรัมย์"/>
    <s v="10896"/>
    <s v="รพ.กระสัง"/>
    <s v="รพช."/>
    <s v="F1"/>
    <n v="88"/>
    <n v="77377"/>
    <x v="1"/>
    <x v="1"/>
    <n v="28305666.460000001"/>
    <n v="4143192.26"/>
    <n v="1639225.1"/>
    <n v="1630591.6400000001"/>
  </r>
  <r>
    <s v="09"/>
    <s v="บุรีรัมย์"/>
    <s v="10897"/>
    <s v="รพ.นางรอง"/>
    <s v="รพท."/>
    <s v="S"/>
    <n v="388"/>
    <n v="82204"/>
    <x v="12"/>
    <x v="12"/>
    <n v="112762312.10000001"/>
    <n v="25209806.329999998"/>
    <n v="1846038"/>
    <n v="11711509.699999999"/>
  </r>
  <r>
    <s v="09"/>
    <s v="บุรีรัมย์"/>
    <s v="10898"/>
    <s v="รพ.หนองกี่"/>
    <s v="รพช."/>
    <s v="F2"/>
    <n v="70"/>
    <n v="51624"/>
    <x v="4"/>
    <x v="4"/>
    <n v="26036992.279999997"/>
    <n v="5454380.8499999996"/>
    <n v="2448127.58"/>
    <n v="1348494.94"/>
  </r>
  <r>
    <s v="09"/>
    <s v="บุรีรัมย์"/>
    <s v="10899"/>
    <s v="รพ.ละหานทราย"/>
    <s v="รพช."/>
    <s v="F1"/>
    <n v="115"/>
    <n v="56056"/>
    <x v="1"/>
    <x v="1"/>
    <n v="31346532.369999997"/>
    <n v="6436424.2400000002"/>
    <n v="3056684.5"/>
    <n v="2427298.1700000004"/>
  </r>
  <r>
    <s v="09"/>
    <s v="บุรีรัมย์"/>
    <s v="10900"/>
    <s v="รพ.ประโคนชัย"/>
    <s v="รพช."/>
    <s v="M2"/>
    <n v="196"/>
    <n v="94906"/>
    <x v="2"/>
    <x v="2"/>
    <n v="48139116.909999996"/>
    <n v="8311060.2999999998"/>
    <n v="3685999"/>
    <n v="4980202.8099999996"/>
  </r>
  <r>
    <s v="09"/>
    <s v="บุรีรัมย์"/>
    <s v="10901"/>
    <s v="รพ.บ้านกรวด"/>
    <s v="รพช."/>
    <s v="F1"/>
    <n v="90"/>
    <n v="56884"/>
    <x v="1"/>
    <x v="1"/>
    <n v="24642339.789999999"/>
    <n v="3890334.69"/>
    <n v="1188195"/>
    <n v="977925.8"/>
  </r>
  <r>
    <s v="09"/>
    <s v="บุรีรัมย์"/>
    <s v="10902"/>
    <s v="รพ.พุทไธสง"/>
    <s v="รพช."/>
    <s v="F1"/>
    <n v="67"/>
    <n v="33049"/>
    <x v="6"/>
    <x v="6"/>
    <n v="25346279.199999999"/>
    <n v="3291607.3"/>
    <n v="1822670.68"/>
    <n v="1322185.68"/>
  </r>
  <r>
    <s v="09"/>
    <s v="บุรีรัมย์"/>
    <s v="10904"/>
    <s v="รพ.ลำปลายมาศ"/>
    <s v="รพช."/>
    <s v="M2"/>
    <n v="136"/>
    <n v="93137"/>
    <x v="2"/>
    <x v="2"/>
    <n v="49299360.939999998"/>
    <n v="8574158.0399999991"/>
    <n v="4239832.16"/>
    <n v="4019864.69"/>
  </r>
  <r>
    <s v="09"/>
    <s v="บุรีรัมย์"/>
    <s v="10905"/>
    <s v="รพ.สตึก"/>
    <s v="รพช."/>
    <s v="M2"/>
    <n v="135"/>
    <n v="79544"/>
    <x v="2"/>
    <x v="2"/>
    <n v="35824099.93"/>
    <n v="6450843.96"/>
    <n v="2042803.5"/>
    <n v="2771622.8400000003"/>
  </r>
  <r>
    <s v="09"/>
    <s v="บุรีรัมย์"/>
    <s v="10906"/>
    <s v="รพ.ปะคำ"/>
    <s v="รพช."/>
    <s v="F2"/>
    <n v="48"/>
    <n v="33908"/>
    <x v="4"/>
    <x v="4"/>
    <n v="17009847.219999999"/>
    <n v="1562743.08"/>
    <n v="948845.4"/>
    <n v="740342.78"/>
  </r>
  <r>
    <s v="09"/>
    <s v="บุรีรัมย์"/>
    <s v="10907"/>
    <s v="รพ.นาโพธิ์"/>
    <s v="รพช."/>
    <s v="F2"/>
    <n v="38"/>
    <n v="22074"/>
    <x v="3"/>
    <x v="3"/>
    <n v="16620306.610000001"/>
    <n v="1479007.32"/>
    <n v="1566276.8"/>
    <n v="909857.54999999993"/>
  </r>
  <r>
    <s v="09"/>
    <s v="บุรีรัมย์"/>
    <s v="10908"/>
    <s v="รพ.หนองหงส์"/>
    <s v="รพช."/>
    <s v="F2"/>
    <n v="40"/>
    <n v="34775"/>
    <x v="4"/>
    <x v="4"/>
    <n v="19569625.949999999"/>
    <n v="1725806.89"/>
    <n v="2103525.7999999998"/>
    <n v="1321168.6099999999"/>
  </r>
  <r>
    <s v="09"/>
    <s v="บุรีรัมย์"/>
    <s v="10909"/>
    <s v="รพ.พลับพลาชัย"/>
    <s v="รพช."/>
    <s v="F2"/>
    <n v="54"/>
    <n v="32768"/>
    <x v="4"/>
    <x v="4"/>
    <n v="17778481.700000003"/>
    <n v="2505164.71"/>
    <n v="761287"/>
    <n v="846448.31"/>
  </r>
  <r>
    <s v="09"/>
    <s v="บุรีรัมย์"/>
    <s v="10910"/>
    <s v="รพ.ห้วยราช"/>
    <s v="รพช."/>
    <s v="F2"/>
    <n v="44"/>
    <n v="26720"/>
    <x v="3"/>
    <x v="3"/>
    <n v="16286904.16"/>
    <n v="1638672.07"/>
    <n v="613707"/>
    <n v="1450732.3599999999"/>
  </r>
  <r>
    <s v="09"/>
    <s v="บุรีรัมย์"/>
    <s v="10911"/>
    <s v="รพ.โนนสุวรรณ"/>
    <s v="รพช."/>
    <s v="F2"/>
    <n v="30"/>
    <n v="18765"/>
    <x v="3"/>
    <x v="3"/>
    <n v="13256791.350000001"/>
    <n v="1321269.3799999999"/>
    <n v="837238.4"/>
    <n v="662694.15"/>
  </r>
  <r>
    <s v="09"/>
    <s v="บุรีรัมย์"/>
    <s v="10912"/>
    <s v="รพ.ชำนิ"/>
    <s v="รพช."/>
    <s v="F2"/>
    <n v="38"/>
    <n v="25544"/>
    <x v="3"/>
    <x v="3"/>
    <n v="14589133.730000002"/>
    <n v="1425534.01"/>
    <n v="1182525.7"/>
    <n v="717826.37000000011"/>
  </r>
  <r>
    <s v="09"/>
    <s v="บุรีรัมย์"/>
    <s v="10913"/>
    <s v="รพ.บ้านใหม่ไชยพจน์"/>
    <s v="รพช."/>
    <s v="F2"/>
    <n v="32"/>
    <n v="19400"/>
    <x v="3"/>
    <x v="3"/>
    <n v="14496035.559999999"/>
    <n v="697249.82"/>
    <n v="1035139.2"/>
    <n v="665718.38000000012"/>
  </r>
  <r>
    <s v="09"/>
    <s v="บุรีรัมย์"/>
    <s v="10914"/>
    <s v="รพ.โนนดินแดง"/>
    <s v="รพช."/>
    <s v="F2"/>
    <n v="34"/>
    <n v="21152"/>
    <x v="3"/>
    <x v="3"/>
    <n v="14505463.949999999"/>
    <n v="1815163.18"/>
    <n v="740616.5"/>
    <n v="608475.40999999992"/>
  </r>
  <r>
    <s v="09"/>
    <s v="บุรีรัมย์"/>
    <s v="11619"/>
    <s v="รพ.เฉลิมพระเกียรติ"/>
    <s v="รพช."/>
    <s v="F2"/>
    <n v="38"/>
    <n v="27262"/>
    <x v="3"/>
    <x v="3"/>
    <n v="13769224.800000001"/>
    <n v="2648529.1"/>
    <n v="1164431.6000000001"/>
    <n v="879651.89999999991"/>
  </r>
  <r>
    <s v="09"/>
    <s v="บุรีรัมย์"/>
    <s v="23578"/>
    <s v="รพ.แคนดง "/>
    <s v="รพช."/>
    <s v="F3"/>
    <n v="31"/>
    <n v="24133"/>
    <x v="11"/>
    <x v="11"/>
    <n v="11879017.989999998"/>
    <n v="1851046.41"/>
    <n v="968569.9"/>
    <n v="637192.86"/>
  </r>
  <r>
    <s v="09"/>
    <s v="บุรีรัมย์"/>
    <s v="28020"/>
    <s v="รพ.บ้านด่าน"/>
    <s v="รพช."/>
    <s v="F2"/>
    <n v="71"/>
    <n v="22878"/>
    <x v="3"/>
    <x v="3"/>
    <n v="12733072.699999999"/>
    <n v="1416409.54"/>
    <n v="1399187.2"/>
    <n v="410448.54"/>
  </r>
  <r>
    <s v="09"/>
    <s v="สุรินทร์"/>
    <s v="10668"/>
    <s v="รพ.สุรินทร์"/>
    <s v="รพศ."/>
    <s v="A"/>
    <n v="914"/>
    <n v="184069"/>
    <x v="0"/>
    <x v="0"/>
    <n v="309543812.46999997"/>
    <n v="151863875.21000001"/>
    <n v="4227095.04"/>
    <n v="73730680.00999999"/>
  </r>
  <r>
    <s v="09"/>
    <s v="สุรินทร์"/>
    <s v="10915"/>
    <s v="รพ.ชุมพลบุรี"/>
    <s v="รพช."/>
    <s v="F2"/>
    <n v="63"/>
    <n v="43447"/>
    <x v="4"/>
    <x v="4"/>
    <n v="19743722.859999999"/>
    <n v="4022890.5"/>
    <n v="2448521.5"/>
    <n v="996826.11"/>
  </r>
  <r>
    <s v="09"/>
    <s v="สุรินทร์"/>
    <s v="10916"/>
    <s v="รพ.ท่าตูม"/>
    <s v="รพช."/>
    <s v="M2"/>
    <n v="140"/>
    <n v="74756"/>
    <x v="2"/>
    <x v="2"/>
    <n v="36704947.619999997"/>
    <n v="9161723.6799999997"/>
    <n v="3556581.04"/>
    <n v="3114789.93"/>
  </r>
  <r>
    <s v="09"/>
    <s v="สุรินทร์"/>
    <s v="10917"/>
    <s v="รพ.จอมพระ"/>
    <s v="รพช."/>
    <s v="F2"/>
    <n v="72"/>
    <n v="39708"/>
    <x v="4"/>
    <x v="4"/>
    <n v="19665298.07"/>
    <n v="2605714.75"/>
    <n v="1383512"/>
    <n v="1178097.0699999998"/>
  </r>
  <r>
    <s v="09"/>
    <s v="สุรินทร์"/>
    <s v="10918"/>
    <s v="รพ.ปราสาท"/>
    <s v="รพท."/>
    <s v="M1"/>
    <n v="265"/>
    <n v="115335"/>
    <x v="9"/>
    <x v="9"/>
    <n v="69823459.349999994"/>
    <n v="24188261.59"/>
    <n v="6040209.8099999996"/>
    <n v="7668344.9900000002"/>
  </r>
  <r>
    <s v="09"/>
    <s v="สุรินทร์"/>
    <s v="10919"/>
    <s v="รพ.กาบเชิง"/>
    <s v="รพช."/>
    <s v="F2"/>
    <n v="112"/>
    <n v="46742"/>
    <x v="4"/>
    <x v="4"/>
    <n v="23736679.630000003"/>
    <n v="2009369.42"/>
    <n v="1394692.9"/>
    <n v="862393.84"/>
  </r>
  <r>
    <s v="09"/>
    <s v="สุรินทร์"/>
    <s v="10920"/>
    <s v="รพ.รัตนบุรี"/>
    <s v="รพช."/>
    <s v="M2"/>
    <n v="129"/>
    <n v="66447"/>
    <x v="2"/>
    <x v="2"/>
    <n v="38582595.829999998"/>
    <n v="7127164.1799999997"/>
    <n v="2560360.81"/>
    <n v="2265985.23"/>
  </r>
  <r>
    <s v="09"/>
    <s v="สุรินทร์"/>
    <s v="10921"/>
    <s v="รพ.สนม"/>
    <s v="รพช."/>
    <s v="F2"/>
    <n v="46"/>
    <n v="26776"/>
    <x v="3"/>
    <x v="3"/>
    <n v="13831154.820000002"/>
    <n v="1664806.26"/>
    <n v="1252643.5"/>
    <n v="480400.26"/>
  </r>
  <r>
    <s v="09"/>
    <s v="สุรินทร์"/>
    <s v="10922"/>
    <s v="รพ.ศีขรภูมิ"/>
    <s v="รพท."/>
    <s v="M1"/>
    <n v="243"/>
    <n v="89535"/>
    <x v="9"/>
    <x v="9"/>
    <n v="61068349.049999997"/>
    <n v="7891814.8099999996"/>
    <n v="10250015.449999999"/>
    <n v="5437061.5200000005"/>
  </r>
  <r>
    <s v="09"/>
    <s v="สุรินทร์"/>
    <s v="10923"/>
    <s v="รพ.สังขะ"/>
    <s v="รพช."/>
    <s v="M2"/>
    <n v="212"/>
    <n v="86310"/>
    <x v="2"/>
    <x v="2"/>
    <n v="44384422.520000003"/>
    <n v="8535590.2599999998"/>
    <n v="3626796.32"/>
    <n v="5812696.6799999997"/>
  </r>
  <r>
    <s v="09"/>
    <s v="สุรินทร์"/>
    <s v="10924"/>
    <s v="รพ.ลำดวน"/>
    <s v="รพช."/>
    <s v="F2"/>
    <n v="145"/>
    <n v="40287"/>
    <x v="4"/>
    <x v="4"/>
    <n v="30729601.609999999"/>
    <n v="3702789.21"/>
    <n v="1495252.3"/>
    <n v="1741563.18"/>
  </r>
  <r>
    <s v="09"/>
    <s v="สุรินทร์"/>
    <s v="10925"/>
    <s v="รพ.สำโรงทาบ"/>
    <s v="รพช."/>
    <s v="F2"/>
    <n v="48"/>
    <n v="37512"/>
    <x v="4"/>
    <x v="4"/>
    <n v="19467880.689999998"/>
    <n v="2162940.23"/>
    <n v="1385798.7"/>
    <n v="1484780.93"/>
  </r>
  <r>
    <s v="09"/>
    <s v="สุรินทร์"/>
    <s v="10926"/>
    <s v="รพ.บัวเชด"/>
    <s v="รพช."/>
    <s v="F2"/>
    <n v="42"/>
    <n v="31338"/>
    <x v="4"/>
    <x v="4"/>
    <n v="13572215.939999999"/>
    <n v="2381090.48"/>
    <n v="1204880"/>
    <n v="1158657.99"/>
  </r>
  <r>
    <s v="09"/>
    <s v="สุรินทร์"/>
    <s v="22302"/>
    <s v="รพ.พนมดงรัก เฉลิมพระเกียรติ 80 พรรษา"/>
    <s v="รพช."/>
    <s v="F2"/>
    <n v="49"/>
    <n v="27794"/>
    <x v="3"/>
    <x v="3"/>
    <n v="14382376.5"/>
    <n v="2672800.9900000002"/>
    <n v="1142658"/>
    <n v="840924.15999999992"/>
  </r>
  <r>
    <s v="09"/>
    <s v="สุรินทร์"/>
    <s v="27842"/>
    <s v="รพ.เขวาสินรินทร์"/>
    <s v="รพช."/>
    <s v="F3"/>
    <n v="25"/>
    <n v="23342"/>
    <x v="11"/>
    <x v="11"/>
    <n v="9514991.0199999996"/>
    <n v="1222063.68"/>
    <n v="868550.76"/>
    <n v="715204.42"/>
  </r>
  <r>
    <s v="09"/>
    <s v="สุรินทร์"/>
    <s v="27843"/>
    <s v="รพ.ศรีณรงค์"/>
    <s v="รพช."/>
    <s v="F2"/>
    <n v="36"/>
    <n v="30413"/>
    <x v="4"/>
    <x v="4"/>
    <n v="9117271.8900000006"/>
    <n v="2414208.48"/>
    <n v="1162050"/>
    <n v="531332.67999999993"/>
  </r>
  <r>
    <s v="09"/>
    <s v="สุรินทร์"/>
    <s v="27844"/>
    <s v="รพ.โนนนารายณ์"/>
    <s v="รพช."/>
    <s v="F3"/>
    <n v="35"/>
    <n v="23079"/>
    <x v="11"/>
    <x v="11"/>
    <n v="8808429.8999999985"/>
    <n v="1844953.76"/>
    <n v="914439"/>
    <n v="723627.82"/>
  </r>
  <r>
    <s v="10"/>
    <s v="มุกดาหาร"/>
    <s v="10712"/>
    <s v="รพ.มุกดาหาร"/>
    <s v="รพท."/>
    <s v="S"/>
    <n v="422"/>
    <n v="105756"/>
    <x v="10"/>
    <x v="10"/>
    <n v="119004227.92999999"/>
    <n v="43576414.640000001"/>
    <n v="6581277.4800000004"/>
    <n v="22193188.150000002"/>
  </r>
  <r>
    <s v="10"/>
    <s v="มุกดาหาร"/>
    <s v="11113"/>
    <s v="รพ.นิคมคำสร้อย"/>
    <s v="รพช."/>
    <s v="F2"/>
    <n v="42"/>
    <n v="35186"/>
    <x v="4"/>
    <x v="4"/>
    <n v="19555043.59"/>
    <n v="3484531.06"/>
    <n v="846804"/>
    <n v="540807.12"/>
  </r>
  <r>
    <s v="10"/>
    <s v="มุกดาหาร"/>
    <s v="11114"/>
    <s v="รพ.ดอนตาล"/>
    <s v="รพช."/>
    <s v="F2"/>
    <n v="41"/>
    <n v="33154"/>
    <x v="4"/>
    <x v="4"/>
    <n v="17908978.359999999"/>
    <n v="2506173.23"/>
    <n v="157926.6"/>
    <n v="652916.54"/>
  </r>
  <r>
    <s v="10"/>
    <s v="มุกดาหาร"/>
    <s v="11115"/>
    <s v="รพ.ดงหลวง"/>
    <s v="รพช."/>
    <s v="F2"/>
    <n v="35"/>
    <n v="31545"/>
    <x v="4"/>
    <x v="4"/>
    <n v="14992369.290000001"/>
    <n v="2458921.5699999998"/>
    <n v="813449.86"/>
    <n v="455057.98"/>
  </r>
  <r>
    <s v="10"/>
    <s v="มุกดาหาร"/>
    <s v="11116"/>
    <s v="รพ.คำชะอี"/>
    <s v="รพช."/>
    <s v="F2"/>
    <n v="39"/>
    <n v="32859"/>
    <x v="4"/>
    <x v="4"/>
    <n v="19922554.550000004"/>
    <n v="2450037.4900000002"/>
    <n v="607739.5"/>
    <n v="1498294.4300000002"/>
  </r>
  <r>
    <s v="10"/>
    <s v="มุกดาหาร"/>
    <s v="11117"/>
    <s v="รพ.หว้านใหญ่"/>
    <s v="รพช."/>
    <s v="F2"/>
    <n v="30"/>
    <n v="14457"/>
    <x v="3"/>
    <x v="3"/>
    <n v="18267465.620000001"/>
    <n v="814148.31"/>
    <n v="651785.5"/>
    <n v="454852.49"/>
  </r>
  <r>
    <s v="10"/>
    <s v="มุกดาหาร"/>
    <s v="11118"/>
    <s v="รพ.หนองสูง"/>
    <s v="รพช."/>
    <s v="F2"/>
    <n v="30"/>
    <n v="13936"/>
    <x v="3"/>
    <x v="3"/>
    <n v="14648944.02"/>
    <n v="1182700.96"/>
    <n v="1334112.8"/>
    <n v="583010.37"/>
  </r>
  <r>
    <s v="10"/>
    <s v="ยโสธร"/>
    <s v="10701"/>
    <s v="รพ.ยโสธร"/>
    <s v="รพท."/>
    <s v="S"/>
    <n v="390"/>
    <n v="91580"/>
    <x v="12"/>
    <x v="12"/>
    <n v="141367408.82999998"/>
    <n v="46897547.060000002"/>
    <n v="5957500.8700000001"/>
    <n v="31936555.469999999"/>
  </r>
  <r>
    <s v="10"/>
    <s v="ยโสธร"/>
    <s v="10963"/>
    <s v="รพ.ทรายมูล"/>
    <s v="รพช."/>
    <s v="F2"/>
    <n v="30"/>
    <n v="21710"/>
    <x v="3"/>
    <x v="3"/>
    <n v="13915682.83"/>
    <n v="1859723.06"/>
    <n v="609335.5"/>
    <n v="568457.17999999993"/>
  </r>
  <r>
    <s v="10"/>
    <s v="ยโสธร"/>
    <s v="10964"/>
    <s v="รพ.กุดชุม"/>
    <s v="รพช."/>
    <s v="F2"/>
    <n v="40"/>
    <n v="47622"/>
    <x v="4"/>
    <x v="4"/>
    <n v="21055847.259999998"/>
    <n v="2555787.17"/>
    <n v="1100168.7"/>
    <n v="690199.52"/>
  </r>
  <r>
    <s v="10"/>
    <s v="ยโสธร"/>
    <s v="10965"/>
    <s v="รพ.คำเขื่อนแก้ว"/>
    <s v="รพช."/>
    <s v="F2"/>
    <n v="60"/>
    <n v="45866"/>
    <x v="4"/>
    <x v="4"/>
    <n v="24407367.140000004"/>
    <n v="2524160.48"/>
    <n v="1354291.23"/>
    <n v="1040653.08"/>
  </r>
  <r>
    <s v="10"/>
    <s v="ยโสธร"/>
    <s v="10966"/>
    <s v="รพ.ป่าติ้ว"/>
    <s v="รพช."/>
    <s v="F2"/>
    <n v="30"/>
    <n v="25582"/>
    <x v="3"/>
    <x v="3"/>
    <n v="14249597.180000002"/>
    <n v="1987332.67"/>
    <n v="883282"/>
    <n v="515082.87"/>
  </r>
  <r>
    <s v="10"/>
    <s v="ยโสธร"/>
    <s v="10967"/>
    <s v="รพ.มหาชนะชัย"/>
    <s v="รพช."/>
    <s v="F2"/>
    <n v="34"/>
    <n v="39379"/>
    <x v="4"/>
    <x v="4"/>
    <n v="20473672.399999999"/>
    <n v="2541728.59"/>
    <n v="1296814"/>
    <n v="529648.79999999993"/>
  </r>
  <r>
    <s v="10"/>
    <s v="ยโสธร"/>
    <s v="10968"/>
    <s v="รพ.ค้อวัง"/>
    <s v="รพช."/>
    <s v="F2"/>
    <n v="32"/>
    <n v="17504"/>
    <x v="3"/>
    <x v="3"/>
    <n v="12271329.41"/>
    <n v="861612.43"/>
    <n v="523290"/>
    <n v="445587.20999999996"/>
  </r>
  <r>
    <s v="10"/>
    <s v="ยโสธร"/>
    <s v="10969"/>
    <s v="รพ.ไทยเจริญ"/>
    <s v="รพช."/>
    <s v="F2"/>
    <n v="30"/>
    <n v="21579"/>
    <x v="3"/>
    <x v="3"/>
    <n v="11960667.949999999"/>
    <n v="1678367.85"/>
    <n v="697442.5"/>
    <n v="461793.89"/>
  </r>
  <r>
    <s v="10"/>
    <s v="ยโสธร"/>
    <s v="11444"/>
    <s v="รพร.เลิงนกทา"/>
    <s v="รพช."/>
    <s v="M2"/>
    <n v="120"/>
    <n v="71273"/>
    <x v="2"/>
    <x v="2"/>
    <n v="39897934.18"/>
    <n v="9683609.3800000008"/>
    <n v="4060385.7"/>
    <n v="3209312.1300000004"/>
  </r>
  <r>
    <s v="10"/>
    <s v="ศรีสะเกษ"/>
    <s v="10700"/>
    <s v="รพ.ศรีสะเกษ"/>
    <s v="รพศ."/>
    <s v="A"/>
    <n v="788"/>
    <n v="98118"/>
    <x v="0"/>
    <x v="0"/>
    <n v="257009548.71000004"/>
    <n v="115375935.95"/>
    <n v="15364143.59"/>
    <n v="54017499.389999993"/>
  </r>
  <r>
    <s v="10"/>
    <s v="ศรีสะเกษ"/>
    <s v="10927"/>
    <s v="รพ.ยางชุมน้อย"/>
    <s v="รพช."/>
    <s v="F2"/>
    <n v="34"/>
    <n v="26577"/>
    <x v="3"/>
    <x v="3"/>
    <n v="14568811.809999999"/>
    <n v="2323174.16"/>
    <n v="299759.61"/>
    <n v="1195367.6499999999"/>
  </r>
  <r>
    <s v="10"/>
    <s v="ศรีสะเกษ"/>
    <s v="10928"/>
    <s v="รพ.กันทรารมย์"/>
    <s v="รพช."/>
    <s v="F1"/>
    <n v="125"/>
    <n v="70502"/>
    <x v="1"/>
    <x v="1"/>
    <n v="30013925.129999995"/>
    <n v="7447441.0899999999"/>
    <n v="1201695.6000000001"/>
    <n v="2335570.69"/>
  </r>
  <r>
    <s v="10"/>
    <s v="ศรีสะเกษ"/>
    <s v="10929"/>
    <s v="รพ.กันทรลักษ์"/>
    <s v="รพท."/>
    <s v="M1"/>
    <n v="210"/>
    <n v="124786"/>
    <x v="9"/>
    <x v="9"/>
    <n v="74121544.189999998"/>
    <n v="18900679.239999998"/>
    <n v="9150234.0800000001"/>
    <n v="11316821.01"/>
  </r>
  <r>
    <s v="10"/>
    <s v="ศรีสะเกษ"/>
    <s v="10930"/>
    <s v="รพ.ขุขันธ์"/>
    <s v="รพช."/>
    <s v="M2"/>
    <n v="135"/>
    <n v="108001"/>
    <x v="2"/>
    <x v="2"/>
    <n v="43308903.530000001"/>
    <n v="10811167.189999999"/>
    <n v="2490218.2999999998"/>
    <n v="3585070.87"/>
  </r>
  <r>
    <s v="10"/>
    <s v="ศรีสะเกษ"/>
    <s v="10931"/>
    <s v="รพ.ไพรบึง"/>
    <s v="รพช."/>
    <s v="F2"/>
    <n v="34"/>
    <n v="35361"/>
    <x v="4"/>
    <x v="4"/>
    <n v="19078659.659999996"/>
    <n v="2810096.23"/>
    <n v="271257"/>
    <n v="477856.05"/>
  </r>
  <r>
    <s v="10"/>
    <s v="ศรีสะเกษ"/>
    <s v="10932"/>
    <s v="รพ.ปรางค์กู่"/>
    <s v="รพช."/>
    <s v="F2"/>
    <n v="60"/>
    <n v="47480"/>
    <x v="4"/>
    <x v="4"/>
    <n v="21244645.420000002"/>
    <n v="2506813"/>
    <n v="1762528.72"/>
    <n v="1409519.29"/>
  </r>
  <r>
    <s v="10"/>
    <s v="ศรีสะเกษ"/>
    <s v="10933"/>
    <s v="รพ.ขุนหาญ"/>
    <s v="รพช."/>
    <s v="F1"/>
    <n v="94"/>
    <n v="79709"/>
    <x v="1"/>
    <x v="1"/>
    <n v="32589428.699999999"/>
    <n v="7907396.3099999996"/>
    <n v="3243257.19"/>
    <n v="1833185.1529999999"/>
  </r>
  <r>
    <s v="10"/>
    <s v="ศรีสะเกษ"/>
    <s v="10934"/>
    <s v="รพ.ราษีไศล"/>
    <s v="รพช."/>
    <s v="M2"/>
    <n v="94"/>
    <n v="57137"/>
    <x v="13"/>
    <x v="13"/>
    <n v="33838248.540000007"/>
    <n v="7304767.8899999997"/>
    <n v="710127"/>
    <n v="2288164.33"/>
  </r>
  <r>
    <s v="10"/>
    <s v="ศรีสะเกษ"/>
    <s v="10935"/>
    <s v="รพ.อุทุมพรพิสัย"/>
    <s v="รพช."/>
    <s v="M2"/>
    <n v="130"/>
    <n v="73212"/>
    <x v="2"/>
    <x v="2"/>
    <n v="47819873.420000002"/>
    <n v="9122722.9800000004"/>
    <n v="1626834.25"/>
    <n v="2897021.8499999996"/>
  </r>
  <r>
    <s v="10"/>
    <s v="ศรีสะเกษ"/>
    <s v="10936"/>
    <s v="รพ.บึงบูรพ์"/>
    <s v="รพช."/>
    <s v="F2"/>
    <n v="30"/>
    <n v="6861"/>
    <x v="3"/>
    <x v="3"/>
    <n v="11146400.02"/>
    <n v="1160049.45"/>
    <n v="194420.65"/>
    <n v="488509.22"/>
  </r>
  <r>
    <s v="10"/>
    <s v="ศรีสะเกษ"/>
    <s v="10937"/>
    <s v="รพ.ห้วยทับทัน"/>
    <s v="รพช."/>
    <s v="F2"/>
    <n v="33"/>
    <n v="30743"/>
    <x v="4"/>
    <x v="4"/>
    <n v="14133772.57"/>
    <n v="2935241.44"/>
    <n v="287223.90000000002"/>
    <n v="911326.12"/>
  </r>
  <r>
    <s v="10"/>
    <s v="ศรีสะเกษ"/>
    <s v="10938"/>
    <s v="รพ.โนนคูณ"/>
    <s v="รพช."/>
    <s v="F2"/>
    <n v="33"/>
    <n v="28791"/>
    <x v="3"/>
    <x v="3"/>
    <n v="14218545.440000001"/>
    <n v="2692811.25"/>
    <n v="338291"/>
    <n v="1169575.49"/>
  </r>
  <r>
    <s v="10"/>
    <s v="ศรีสะเกษ"/>
    <s v="10939"/>
    <s v="รพ.ศรีรัตนะ"/>
    <s v="รพช."/>
    <s v="F2"/>
    <n v="40"/>
    <n v="39642"/>
    <x v="4"/>
    <x v="4"/>
    <n v="20401476.719999999"/>
    <n v="4733503.95"/>
    <n v="679104"/>
    <n v="1058158.0900000001"/>
  </r>
  <r>
    <s v="10"/>
    <s v="ศรีสะเกษ"/>
    <s v="10940"/>
    <s v="รพ.วังหิน"/>
    <s v="รพช."/>
    <s v="F2"/>
    <n v="34"/>
    <n v="35508"/>
    <x v="4"/>
    <x v="4"/>
    <n v="16026714.02"/>
    <n v="1518522.68"/>
    <n v="353479.2"/>
    <n v="771902.49000000011"/>
  </r>
  <r>
    <s v="10"/>
    <s v="ศรีสะเกษ"/>
    <s v="10941"/>
    <s v="รพ.น้ำเกลี้ยง"/>
    <s v="รพช."/>
    <s v="F2"/>
    <n v="32"/>
    <n v="34879"/>
    <x v="4"/>
    <x v="4"/>
    <n v="16340139.120000003"/>
    <n v="2562734.38"/>
    <n v="245187.7"/>
    <n v="685650.34"/>
  </r>
  <r>
    <s v="10"/>
    <s v="ศรีสะเกษ"/>
    <s v="10942"/>
    <s v="รพ.ภูสิงห์"/>
    <s v="รพช."/>
    <s v="F2"/>
    <n v="39"/>
    <n v="42219"/>
    <x v="4"/>
    <x v="4"/>
    <n v="17860812.359999999"/>
    <n v="3164400.76"/>
    <n v="498101.8"/>
    <n v="832146.35999999987"/>
  </r>
  <r>
    <s v="10"/>
    <s v="ศรีสะเกษ"/>
    <s v="10943"/>
    <s v="รพ.เมืองจันทร์"/>
    <s v="รพช."/>
    <s v="F2"/>
    <n v="32"/>
    <n v="12587"/>
    <x v="3"/>
    <x v="3"/>
    <n v="11467922.48"/>
    <n v="967503.42"/>
    <n v="555648.4"/>
    <n v="316318.96000000002"/>
  </r>
  <r>
    <s v="10"/>
    <s v="ศรีสะเกษ"/>
    <s v="23125"/>
    <s v="รพ.เบญจลักษ์เฉลิมพระเกียรติ 80 พรรษา"/>
    <s v="รพช."/>
    <s v="F2"/>
    <n v="30"/>
    <n v="27490"/>
    <x v="3"/>
    <x v="3"/>
    <n v="11692140.279999999"/>
    <n v="2553289.9300000002"/>
    <n v="402667"/>
    <n v="816961.29"/>
  </r>
  <r>
    <s v="10"/>
    <s v="ศรีสะเกษ"/>
    <s v="28014"/>
    <s v="รพ.พยุห์"/>
    <s v="รพช."/>
    <s v="F2"/>
    <n v="30"/>
    <n v="24901"/>
    <x v="3"/>
    <x v="3"/>
    <n v="10097311.65"/>
    <n v="1957572.19"/>
    <n v="1395589.55"/>
    <n v="740292.17"/>
  </r>
  <r>
    <s v="10"/>
    <s v="ศรีสะเกษ"/>
    <s v="28015"/>
    <s v="รพ.โพธิ์ศรีสุวรรณ"/>
    <s v="รพช."/>
    <s v="F2"/>
    <n v="30"/>
    <n v="16279"/>
    <x v="3"/>
    <x v="3"/>
    <n v="9736249.3299999982"/>
    <n v="1126082.99"/>
    <n v="306549.75"/>
    <n v="653386.1"/>
  </r>
  <r>
    <s v="10"/>
    <s v="ศรีสะเกษ"/>
    <s v="28016"/>
    <s v="รพ.ศิลาลาด"/>
    <s v="รพช."/>
    <s v="F3"/>
    <n v="30"/>
    <n v="14089"/>
    <x v="7"/>
    <x v="7"/>
    <n v="7715356.1100000003"/>
    <n v="1348883.39"/>
    <n v="167719.70000000001"/>
    <n v="390059.93"/>
  </r>
  <r>
    <s v="10"/>
    <s v="อำนาจเจริญ"/>
    <s v="10703"/>
    <s v="รพ.อำนาจเจริญ"/>
    <s v="รพท."/>
    <s v="S"/>
    <n v="420"/>
    <n v="98883"/>
    <x v="10"/>
    <x v="10"/>
    <n v="116107555.47999999"/>
    <n v="40528740.539999999"/>
    <n v="6065450.6600000001"/>
    <n v="12568219.860000001"/>
  </r>
  <r>
    <s v="10"/>
    <s v="อำนาจเจริญ"/>
    <s v="10985"/>
    <s v="รพ.ชานุมาน"/>
    <s v="รพช."/>
    <s v="F2"/>
    <n v="38"/>
    <n v="31553"/>
    <x v="4"/>
    <x v="4"/>
    <n v="15453100.869999999"/>
    <n v="2100674.4300000002"/>
    <n v="860185"/>
    <n v="684010.30999999994"/>
  </r>
  <r>
    <s v="10"/>
    <s v="อำนาจเจริญ"/>
    <s v="10986"/>
    <s v="รพ.ปทุมราชวงศา"/>
    <s v="รพช."/>
    <s v="F2"/>
    <n v="48"/>
    <n v="37637"/>
    <x v="4"/>
    <x v="4"/>
    <n v="17440065.009999998"/>
    <n v="2198043.7999999998"/>
    <n v="1127620.5"/>
    <n v="936415.05999999994"/>
  </r>
  <r>
    <s v="10"/>
    <s v="อำนาจเจริญ"/>
    <s v="10987"/>
    <s v="รพ.พนา"/>
    <s v="รพช."/>
    <s v="F2"/>
    <n v="33"/>
    <n v="19674"/>
    <x v="3"/>
    <x v="3"/>
    <n v="16523003.43"/>
    <n v="1685593.4"/>
    <n v="1114360.01"/>
    <n v="808274.69"/>
  </r>
  <r>
    <s v="10"/>
    <s v="อำนาจเจริญ"/>
    <s v="10988"/>
    <s v="รพ.เสนางคนิคม"/>
    <s v="รพช."/>
    <s v="F2"/>
    <n v="30"/>
    <n v="29461"/>
    <x v="3"/>
    <x v="3"/>
    <n v="14988752.150000002"/>
    <n v="1568770.03"/>
    <n v="982849"/>
    <n v="574241.84000000008"/>
  </r>
  <r>
    <s v="10"/>
    <s v="อำนาจเจริญ"/>
    <s v="10989"/>
    <s v="รพ.หัวตะพาน"/>
    <s v="รพช."/>
    <s v="F2"/>
    <n v="64"/>
    <n v="35184"/>
    <x v="4"/>
    <x v="4"/>
    <n v="20675925.050000001"/>
    <n v="5576492.0800000001"/>
    <n v="3379680"/>
    <n v="1641280.3699999999"/>
  </r>
  <r>
    <s v="10"/>
    <s v="อำนาจเจริญ"/>
    <s v="10990"/>
    <s v="รพ.ลืออำนาจ"/>
    <s v="รพช."/>
    <s v="F2"/>
    <n v="30"/>
    <n v="26571"/>
    <x v="3"/>
    <x v="3"/>
    <n v="14984976.93"/>
    <n v="2161447.52"/>
    <n v="1384426.68"/>
    <n v="689720.86"/>
  </r>
  <r>
    <s v="10"/>
    <s v="อุบลราชธานี"/>
    <s v="10669"/>
    <s v="รพ.สรรพสิทธิประสงค์"/>
    <s v="รพศ."/>
    <s v="A"/>
    <n v="1201"/>
    <n v="0"/>
    <x v="16"/>
    <x v="16"/>
    <n v="450159706.03000009"/>
    <n v="254773854.58000001"/>
    <n v="50447145.359999999"/>
    <n v="146564180.23000002"/>
  </r>
  <r>
    <s v="10"/>
    <s v="อุบลราชธานี"/>
    <s v="10944"/>
    <s v="รพ.ศรีเมืองใหม่"/>
    <s v="รพช."/>
    <s v="F2"/>
    <n v="60"/>
    <n v="53249"/>
    <x v="4"/>
    <x v="4"/>
    <n v="20557990.84"/>
    <n v="4437587.59"/>
    <n v="1670456.68"/>
    <n v="1080158.03"/>
  </r>
  <r>
    <s v="10"/>
    <s v="อุบลราชธานี"/>
    <s v="10945"/>
    <s v="รพ.โขงเจียม"/>
    <s v="รพช."/>
    <s v="F2"/>
    <n v="47"/>
    <n v="29678"/>
    <x v="3"/>
    <x v="3"/>
    <n v="12334509.369999999"/>
    <n v="1879354.41"/>
    <n v="672238.4"/>
    <n v="1156183.3700000001"/>
  </r>
  <r>
    <s v="10"/>
    <s v="อุบลราชธานี"/>
    <s v="10946"/>
    <s v="รพ.เขื่องใน"/>
    <s v="รพช."/>
    <s v="F1"/>
    <n v="108"/>
    <n v="75735"/>
    <x v="1"/>
    <x v="1"/>
    <n v="36125520.100000001"/>
    <n v="2052032.35"/>
    <n v="5138757.2"/>
    <n v="3102013.94"/>
  </r>
  <r>
    <s v="10"/>
    <s v="อุบลราชธานี"/>
    <s v="10947"/>
    <s v="รพ.เขมราฐ"/>
    <s v="รพช."/>
    <s v="F2"/>
    <n v="70"/>
    <n v="60734"/>
    <x v="5"/>
    <x v="5"/>
    <n v="24777126.289999995"/>
    <n v="5445208.0599999996"/>
    <n v="2109138"/>
    <n v="2057155.52"/>
  </r>
  <r>
    <s v="10"/>
    <s v="อุบลราชธานี"/>
    <s v="10948"/>
    <s v="รพ.นาจะหลวย"/>
    <s v="รพช."/>
    <s v="F2"/>
    <n v="92"/>
    <n v="44820"/>
    <x v="4"/>
    <x v="4"/>
    <n v="18039150.68"/>
    <n v="2803464.19"/>
    <n v="0"/>
    <n v="662123.09"/>
  </r>
  <r>
    <s v="10"/>
    <s v="อุบลราชธานี"/>
    <s v="10949"/>
    <s v="รพ.น้ำยืน"/>
    <s v="รพช."/>
    <s v="F2"/>
    <n v="60"/>
    <n v="55107"/>
    <x v="4"/>
    <x v="4"/>
    <n v="21385067.039999999"/>
    <n v="3417354.08"/>
    <n v="1180816.25"/>
    <n v="1776136.71"/>
  </r>
  <r>
    <s v="10"/>
    <s v="อุบลราชธานี"/>
    <s v="10950"/>
    <s v="รพ.บุณฑริก"/>
    <s v="รพช."/>
    <s v="F2"/>
    <n v="72"/>
    <n v="72730"/>
    <x v="5"/>
    <x v="5"/>
    <n v="25722679.150000002"/>
    <n v="4857495.26"/>
    <n v="3090938.25"/>
    <n v="3297506.5100000002"/>
  </r>
  <r>
    <s v="10"/>
    <s v="อุบลราชธานี"/>
    <s v="10951"/>
    <s v="รพ.ตระการพืชผล"/>
    <s v="รพช."/>
    <s v="M2"/>
    <n v="209"/>
    <n v="89268"/>
    <x v="2"/>
    <x v="2"/>
    <n v="45720804.519999996"/>
    <n v="12574464.619999999"/>
    <n v="3180598.53"/>
    <n v="5558322.96"/>
  </r>
  <r>
    <s v="10"/>
    <s v="อุบลราชธานี"/>
    <s v="10952"/>
    <s v="รพ.กุดข้าวปุ้น"/>
    <s v="รพช."/>
    <s v="F2"/>
    <n v="46"/>
    <n v="30689"/>
    <x v="4"/>
    <x v="4"/>
    <n v="15389812.1"/>
    <n v="2178660.85"/>
    <n v="1040568.55"/>
    <n v="1039704.38"/>
  </r>
  <r>
    <s v="10"/>
    <s v="อุบลราชธานี"/>
    <s v="10953"/>
    <s v="รพ.ม่วงสามสิบ"/>
    <s v="รพช."/>
    <s v="F2"/>
    <n v="98"/>
    <n v="61826"/>
    <x v="5"/>
    <x v="5"/>
    <n v="24816539.509999998"/>
    <n v="4426077.0999999996"/>
    <n v="2499529.9300000002"/>
    <n v="1772948.53"/>
  </r>
  <r>
    <s v="10"/>
    <s v="อุบลราชธานี"/>
    <s v="10954"/>
    <s v="รพ.วารินชำราบ"/>
    <s v="รพท."/>
    <s v="M1"/>
    <n v="298"/>
    <n v="108762"/>
    <x v="9"/>
    <x v="9"/>
    <n v="78700141.379999995"/>
    <n v="21848845.68"/>
    <n v="5673437.0599999996"/>
    <n v="16451098.200000001"/>
  </r>
  <r>
    <s v="10"/>
    <s v="อุบลราชธานี"/>
    <s v="10956"/>
    <s v="รพ.พิบูลมังสาหาร"/>
    <s v="รพช."/>
    <s v="M2"/>
    <n v="136"/>
    <n v="96301"/>
    <x v="2"/>
    <x v="2"/>
    <n v="45474068.990000002"/>
    <n v="10668443.9"/>
    <n v="3508140.04"/>
    <n v="4842697.75"/>
  </r>
  <r>
    <s v="10"/>
    <s v="อุบลราชธานี"/>
    <s v="10957"/>
    <s v="รพ.ตาลสุม"/>
    <s v="รพช."/>
    <s v="F2"/>
    <n v="37"/>
    <n v="24582"/>
    <x v="3"/>
    <x v="3"/>
    <n v="9609606.8000000007"/>
    <n v="1486217.95"/>
    <n v="405154.5"/>
    <n v="472724.45"/>
  </r>
  <r>
    <s v="10"/>
    <s v="อุบลราชธานี"/>
    <s v="10958"/>
    <s v="รพ.โพธิ์ไทร"/>
    <s v="รพช."/>
    <s v="F2"/>
    <n v="55"/>
    <n v="37173"/>
    <x v="4"/>
    <x v="4"/>
    <n v="14894078"/>
    <n v="2704871.07"/>
    <n v="961006.1"/>
    <n v="1110148.8"/>
  </r>
  <r>
    <s v="10"/>
    <s v="อุบลราชธานี"/>
    <s v="10959"/>
    <s v="รพ.สำโรง"/>
    <s v="รพช."/>
    <s v="F2"/>
    <n v="47"/>
    <n v="39803"/>
    <x v="4"/>
    <x v="4"/>
    <n v="16162843.439999999"/>
    <n v="2737155.48"/>
    <n v="1237128.8"/>
    <n v="1077668.69"/>
  </r>
  <r>
    <s v="10"/>
    <s v="อุบลราชธานี"/>
    <s v="10960"/>
    <s v="รพ.ดอนมดแดง"/>
    <s v="รพช."/>
    <s v="F2"/>
    <n v="33"/>
    <n v="20096"/>
    <x v="3"/>
    <x v="3"/>
    <n v="11914139.1"/>
    <n v="1238960.3999999999"/>
    <n v="438447.44"/>
    <n v="642088.6100000001"/>
  </r>
  <r>
    <s v="10"/>
    <s v="อุบลราชธานี"/>
    <s v="10961"/>
    <s v="รพ.สิรินธร"/>
    <s v="รพช."/>
    <s v="F2"/>
    <n v="39"/>
    <n v="42483"/>
    <x v="4"/>
    <x v="4"/>
    <n v="16677383.529999999"/>
    <n v="2389590.89"/>
    <n v="897477.91"/>
    <n v="1177767.75"/>
  </r>
  <r>
    <s v="10"/>
    <s v="อุบลราชธานี"/>
    <s v="10962"/>
    <s v="รพ.ทุ่งศรีอุดม"/>
    <s v="รพช."/>
    <s v="F2"/>
    <n v="30"/>
    <n v="22410"/>
    <x v="3"/>
    <x v="3"/>
    <n v="11077251.899999999"/>
    <n v="2019618.47"/>
    <n v="395012.5"/>
    <n v="1170085.23"/>
  </r>
  <r>
    <s v="10"/>
    <s v="อุบลราชธานี"/>
    <s v="11443"/>
    <s v="รพร.เดชอุดม"/>
    <s v="รพท."/>
    <s v="S"/>
    <n v="400"/>
    <n v="132760"/>
    <x v="12"/>
    <x v="12"/>
    <n v="100413539.17"/>
    <n v="26419531.640000001"/>
    <n v="9955761.6099999994"/>
    <n v="17363745.719999999"/>
  </r>
  <r>
    <s v="10"/>
    <s v="อุบลราชธานี"/>
    <s v="21984"/>
    <s v="รพ. ๕๐ พรรษา มหาวชิราลงกรณ"/>
    <s v="รพท."/>
    <s v="S"/>
    <n v="208"/>
    <n v="100042"/>
    <x v="12"/>
    <x v="12"/>
    <n v="65943506.689999998"/>
    <n v="18560368.239999998"/>
    <n v="6294409.4900000002"/>
    <n v="12036959.729999999"/>
  </r>
  <r>
    <s v="10"/>
    <s v="อุบลราชธานี"/>
    <s v="24032"/>
    <s v="รพ.นาตาล"/>
    <s v="รพช."/>
    <s v="F2"/>
    <n v="42"/>
    <n v="26303"/>
    <x v="3"/>
    <x v="3"/>
    <n v="11645440"/>
    <n v="2182147.08"/>
    <n v="692836.2"/>
    <n v="1514051.19"/>
  </r>
  <r>
    <s v="10"/>
    <s v="อุบลราชธานี"/>
    <s v="24821"/>
    <s v="รพ.นาเยีย"/>
    <s v="รพช."/>
    <s v="F3"/>
    <n v="35"/>
    <n v="20642"/>
    <x v="11"/>
    <x v="11"/>
    <n v="9409299.0599999987"/>
    <n v="1576121.21"/>
    <n v="322440.46000000002"/>
    <n v="786110.83"/>
  </r>
  <r>
    <s v="10"/>
    <s v="อุบลราชธานี"/>
    <s v="27967"/>
    <s v="รพ.สว่างวีระวงศ์"/>
    <s v="รพช."/>
    <s v="F3"/>
    <n v="30"/>
    <n v="22477"/>
    <x v="11"/>
    <x v="11"/>
    <n v="9818748.5999999996"/>
    <n v="1238928.92"/>
    <n v="447128.84"/>
    <n v="713992.16"/>
  </r>
  <r>
    <s v="10"/>
    <s v="อุบลราชธานี"/>
    <s v="27968"/>
    <s v="รพ.น้ำขุ่น"/>
    <s v="รพช."/>
    <s v="F3"/>
    <n v="35"/>
    <n v="24667"/>
    <x v="11"/>
    <x v="11"/>
    <n v="8849158.9699999988"/>
    <n v="1327451.67"/>
    <n v="524203.1"/>
    <n v="553803.62"/>
  </r>
  <r>
    <s v="10"/>
    <s v="อุบลราชธานี"/>
    <s v="27976"/>
    <s v="รพ.เหล่าเสือโก้ก"/>
    <s v="รพช."/>
    <s v="F3"/>
    <n v="30"/>
    <n v="20189"/>
    <x v="11"/>
    <x v="11"/>
    <n v="8529563.3399999999"/>
    <n v="1348322.48"/>
    <n v="437078.2"/>
    <n v="814628.34"/>
  </r>
  <r>
    <s v="11"/>
    <s v="กระบี่"/>
    <s v="10738"/>
    <s v="รพ.กระบี่"/>
    <s v="รพท."/>
    <s v="S"/>
    <n v="445"/>
    <n v="94004"/>
    <x v="10"/>
    <x v="10"/>
    <n v="135436836.78000003"/>
    <n v="54726037.280000001"/>
    <n v="7443133.4400000004"/>
    <n v="22305974.049999997"/>
  </r>
  <r>
    <s v="11"/>
    <s v="กระบี่"/>
    <s v="11340"/>
    <s v="รพ.เขาพนม"/>
    <s v="รพช."/>
    <s v="F2"/>
    <n v="33"/>
    <n v="52135"/>
    <x v="4"/>
    <x v="4"/>
    <n v="21800098.460000001"/>
    <n v="3491632.35"/>
    <n v="1851789"/>
    <n v="1545830.38"/>
  </r>
  <r>
    <s v="11"/>
    <s v="กระบี่"/>
    <s v="11341"/>
    <s v="รพ.เกาะลันตา"/>
    <s v="รพช."/>
    <s v="F2"/>
    <n v="23"/>
    <n v="29012"/>
    <x v="3"/>
    <x v="3"/>
    <n v="14242211.490000002"/>
    <n v="1968641.34"/>
    <n v="1013877.3"/>
    <n v="456533.6"/>
  </r>
  <r>
    <s v="11"/>
    <s v="กระบี่"/>
    <s v="11342"/>
    <s v="รพ.คลองท่อม"/>
    <s v="รพช."/>
    <s v="F2"/>
    <n v="71"/>
    <n v="62937"/>
    <x v="5"/>
    <x v="5"/>
    <n v="21179156.039999999"/>
    <n v="6619612.7599999998"/>
    <n v="1647442.47"/>
    <n v="1217543.77"/>
  </r>
  <r>
    <s v="11"/>
    <s v="กระบี่"/>
    <s v="11343"/>
    <s v="รพ.อ่าวลึก"/>
    <s v="รพช."/>
    <s v="F2"/>
    <n v="85"/>
    <n v="48663"/>
    <x v="4"/>
    <x v="4"/>
    <n v="26967222.129999995"/>
    <n v="3956817.42"/>
    <n v="2145995.7999999998"/>
    <n v="1156224.43"/>
  </r>
  <r>
    <s v="11"/>
    <s v="กระบี่"/>
    <s v="11344"/>
    <s v="รพ.ปลายพระยา"/>
    <s v="รพช."/>
    <s v="F2"/>
    <n v="48"/>
    <n v="30114"/>
    <x v="3"/>
    <x v="3"/>
    <n v="18003391.440000001"/>
    <n v="2461800.79"/>
    <n v="937556.4"/>
    <n v="665605.70000000007"/>
  </r>
  <r>
    <s v="11"/>
    <s v="กระบี่"/>
    <s v="11345"/>
    <s v="รพ.ลำทับ"/>
    <s v="รพช."/>
    <s v="F2"/>
    <n v="34"/>
    <n v="20245"/>
    <x v="3"/>
    <x v="3"/>
    <n v="17565516.310000002"/>
    <n v="2165264.04"/>
    <n v="482059.27"/>
    <n v="550164.88"/>
  </r>
  <r>
    <s v="11"/>
    <s v="กระบี่"/>
    <s v="11346"/>
    <s v="รพ.เหนือคลอง"/>
    <s v="รพช."/>
    <s v="F2"/>
    <n v="45"/>
    <n v="50911"/>
    <x v="4"/>
    <x v="4"/>
    <n v="21524006.239999998"/>
    <n v="3636880.11"/>
    <n v="2117391"/>
    <n v="1017976.49"/>
  </r>
  <r>
    <s v="11"/>
    <s v="กระบี่"/>
    <s v="77753"/>
    <s v="รพ.เกาะพีพี"/>
    <s v="รพช."/>
    <s v="F3"/>
    <n v="7"/>
    <n v="1401"/>
    <x v="7"/>
    <x v="7"/>
    <n v="6040715.0199999996"/>
    <n v="326491.5"/>
    <n v="404400"/>
    <n v="233391.58"/>
  </r>
  <r>
    <s v="11"/>
    <s v="ชุมพร"/>
    <s v="10744"/>
    <s v="รพ.ชุมพรเขตรอุดมศักดิ์"/>
    <s v="รพท."/>
    <s v="S"/>
    <n v="509"/>
    <n v="97298"/>
    <x v="10"/>
    <x v="10"/>
    <n v="171679917.74000001"/>
    <n v="40641642.329999998"/>
    <n v="6155067.9100000001"/>
    <n v="24459175.660000004"/>
  </r>
  <r>
    <s v="11"/>
    <s v="ชุมพร"/>
    <s v="11375"/>
    <s v="รพ.ปากน้ำชุมพร"/>
    <s v="รพช."/>
    <s v="F3"/>
    <n v="14"/>
    <n v="13553"/>
    <x v="7"/>
    <x v="7"/>
    <n v="6021127.8100000005"/>
    <n v="404791.73"/>
    <n v="1732006"/>
    <n v="185282.82"/>
  </r>
  <r>
    <s v="11"/>
    <s v="ชุมพร"/>
    <s v="11376"/>
    <s v="รพ.ท่าแซะ"/>
    <s v="รพช."/>
    <s v="F1"/>
    <n v="70"/>
    <n v="67843"/>
    <x v="1"/>
    <x v="1"/>
    <n v="19702799.550000001"/>
    <n v="8529372.2599999998"/>
    <n v="2167021"/>
    <n v="5270577.4000000004"/>
  </r>
  <r>
    <s v="11"/>
    <s v="ชุมพร"/>
    <s v="11377"/>
    <s v="รพ.ปะทิว"/>
    <s v="รพช."/>
    <s v="F2"/>
    <n v="47"/>
    <n v="23166"/>
    <x v="3"/>
    <x v="3"/>
    <n v="16168355.959999997"/>
    <n v="1570846.29"/>
    <n v="952579.6"/>
    <n v="792050.51"/>
  </r>
  <r>
    <s v="11"/>
    <s v="ชุมพร"/>
    <s v="11378"/>
    <s v="รพ.มาบอำมฤต"/>
    <s v="รพช."/>
    <s v="F2"/>
    <n v="30"/>
    <n v="16453"/>
    <x v="3"/>
    <x v="3"/>
    <n v="16429716.09"/>
    <n v="1370251.9"/>
    <n v="881140.8"/>
    <n v="629349.13"/>
  </r>
  <r>
    <s v="11"/>
    <s v="ชุมพร"/>
    <s v="11379"/>
    <s v="รพ.หลังสวน"/>
    <s v="รพช."/>
    <s v="M2"/>
    <n v="154"/>
    <n v="42074"/>
    <x v="2"/>
    <x v="2"/>
    <n v="33298650.789999999"/>
    <n v="8963271.6899999995"/>
    <n v="11697944.619999999"/>
    <n v="5536633.3999999994"/>
  </r>
  <r>
    <s v="11"/>
    <s v="ชุมพร"/>
    <s v="11380"/>
    <s v="รพ.ปากน้ำหลังสวน"/>
    <s v="รพช."/>
    <s v="F3"/>
    <n v="24"/>
    <n v="17934"/>
    <x v="11"/>
    <x v="11"/>
    <n v="7545305.25"/>
    <n v="663866.93999999994"/>
    <n v="684143"/>
    <n v="338782.9"/>
  </r>
  <r>
    <s v="11"/>
    <s v="ชุมพร"/>
    <s v="11381"/>
    <s v="รพ.ละแม"/>
    <s v="รพช."/>
    <s v="F2"/>
    <n v="34"/>
    <n v="24637"/>
    <x v="3"/>
    <x v="3"/>
    <n v="23453455.780000001"/>
    <n v="2186373.91"/>
    <n v="1441345.9"/>
    <n v="826604.03"/>
  </r>
  <r>
    <s v="11"/>
    <s v="ชุมพร"/>
    <s v="11382"/>
    <s v="รพ.พะโต๊ะ"/>
    <s v="รพช."/>
    <s v="F2"/>
    <n v="30"/>
    <n v="21018"/>
    <x v="3"/>
    <x v="3"/>
    <n v="18248748.300000001"/>
    <n v="1310574.01"/>
    <n v="711148.35"/>
    <n v="708458.75"/>
  </r>
  <r>
    <s v="11"/>
    <s v="ชุมพร"/>
    <s v="11383"/>
    <s v="รพ.สวี"/>
    <s v="รพช."/>
    <s v="F1"/>
    <n v="72"/>
    <n v="60092"/>
    <x v="1"/>
    <x v="1"/>
    <n v="6676561.4299999997"/>
    <n v="4588484.8499999996"/>
    <n v="1677424"/>
    <n v="1076901.27"/>
  </r>
  <r>
    <s v="11"/>
    <s v="ชุมพร"/>
    <s v="11385"/>
    <s v="รพ.ทุ่งตะโก"/>
    <s v="รพช."/>
    <s v="F2"/>
    <n v="31"/>
    <n v="21087"/>
    <x v="3"/>
    <x v="3"/>
    <n v="11947653.449999999"/>
    <n v="1108741.5"/>
    <n v="413933.71"/>
    <n v="606268.07999999996"/>
  </r>
  <r>
    <s v="11"/>
    <s v="นครศรีธรรมราช"/>
    <s v="10680"/>
    <s v="รพ.มหาราชนครศรีธรรมราช"/>
    <s v="รพศ."/>
    <s v="A"/>
    <n v="844"/>
    <n v="116936"/>
    <x v="0"/>
    <x v="0"/>
    <n v="336626580.52000004"/>
    <n v="127026620.72"/>
    <n v="36314247.340000004"/>
    <n v="81775455.209999993"/>
  </r>
  <r>
    <s v="11"/>
    <s v="นครศรีธรรมราช"/>
    <s v="11322"/>
    <s v="รพ.พรหมคีรี"/>
    <s v="รพช."/>
    <s v="F2"/>
    <n v="30"/>
    <n v="29371"/>
    <x v="4"/>
    <x v="4"/>
    <n v="20811148.350000001"/>
    <n v="2162450.1800000002"/>
    <n v="717560.42"/>
    <n v="497054.38"/>
  </r>
  <r>
    <s v="11"/>
    <s v="นครศรีธรรมราช"/>
    <s v="11324"/>
    <s v="รพ.ลานสะกา"/>
    <s v="รพช."/>
    <s v="F2"/>
    <n v="52"/>
    <n v="31212"/>
    <x v="4"/>
    <x v="4"/>
    <n v="20889490.350000001"/>
    <n v="3870203.83"/>
    <n v="1763314.55"/>
    <n v="865863.81"/>
  </r>
  <r>
    <s v="11"/>
    <s v="นครศรีธรรมราช"/>
    <s v="11325"/>
    <s v="รพร.ฉวาง"/>
    <s v="รพช."/>
    <s v="M2"/>
    <n v="92"/>
    <n v="52371"/>
    <x v="13"/>
    <x v="13"/>
    <n v="30281538.98"/>
    <n v="5051411.91"/>
    <n v="1416862.11"/>
    <n v="1333809.02"/>
  </r>
  <r>
    <s v="11"/>
    <s v="นครศรีธรรมราช"/>
    <s v="11326"/>
    <s v="รพ.พิปูน"/>
    <s v="รพช."/>
    <s v="F2"/>
    <n v="33"/>
    <n v="23505"/>
    <x v="3"/>
    <x v="3"/>
    <n v="5760818.2000000002"/>
    <n v="1014498.24"/>
    <n v="532819"/>
    <n v="345997.89"/>
  </r>
  <r>
    <s v="11"/>
    <s v="นครศรีธรรมราช"/>
    <s v="11327"/>
    <s v="รพ.เชียรใหญ่"/>
    <s v="รพช."/>
    <s v="F1"/>
    <n v="59"/>
    <n v="33444"/>
    <x v="6"/>
    <x v="6"/>
    <n v="29960808.600000001"/>
    <n v="2989506.51"/>
    <n v="983706.5"/>
    <n v="1250474.75"/>
  </r>
  <r>
    <s v="11"/>
    <s v="นครศรีธรรมราช"/>
    <s v="11328"/>
    <s v="รพ.ชะอวด"/>
    <s v="รพช."/>
    <s v="F1"/>
    <n v="90"/>
    <n v="63134"/>
    <x v="1"/>
    <x v="1"/>
    <n v="20733026.300000001"/>
    <n v="4109526.32"/>
    <n v="1919820"/>
    <n v="1759955.21"/>
  </r>
  <r>
    <s v="11"/>
    <s v="นครศรีธรรมราช"/>
    <s v="11329"/>
    <s v="รพ.ท่าศาลา"/>
    <s v="รพท."/>
    <s v="M1"/>
    <n v="300"/>
    <n v="101868"/>
    <x v="9"/>
    <x v="9"/>
    <n v="72166978.200000018"/>
    <n v="18719156.670000002"/>
    <n v="8147889.71"/>
    <n v="15789956.789999999"/>
  </r>
  <r>
    <s v="11"/>
    <s v="นครศรีธรรมราช"/>
    <s v="11330"/>
    <s v="รพ.ทุ่งสง"/>
    <s v="รพท."/>
    <s v="S"/>
    <n v="324"/>
    <n v="112769"/>
    <x v="12"/>
    <x v="12"/>
    <n v="86149898.289999992"/>
    <n v="31456734.41"/>
    <n v="2440380.7599999998"/>
    <n v="16374045.32"/>
  </r>
  <r>
    <s v="11"/>
    <s v="นครศรีธรรมราช"/>
    <s v="11331"/>
    <s v="รพ.นาบอน"/>
    <s v="รพช."/>
    <s v="F2"/>
    <n v="40"/>
    <n v="21493"/>
    <x v="3"/>
    <x v="3"/>
    <n v="19733935.640000001"/>
    <n v="1912520.19"/>
    <n v="1282822"/>
    <n v="673415.38"/>
  </r>
  <r>
    <s v="11"/>
    <s v="นครศรีธรรมราช"/>
    <s v="11332"/>
    <s v="รพ.ทุ่งใหญ่"/>
    <s v="รพช."/>
    <s v="F1"/>
    <n v="75"/>
    <n v="58105"/>
    <x v="1"/>
    <x v="1"/>
    <n v="22349691.899999999"/>
    <n v="3831098.03"/>
    <n v="1148750.48"/>
    <n v="1224813.3800000001"/>
  </r>
  <r>
    <s v="11"/>
    <s v="นครศรีธรรมราช"/>
    <s v="11333"/>
    <s v="รพ.ปากพนัง"/>
    <s v="รพช."/>
    <s v="M2"/>
    <n v="105"/>
    <n v="60346"/>
    <x v="2"/>
    <x v="2"/>
    <n v="29467357.010000002"/>
    <n v="7463525.04"/>
    <n v="2379064"/>
    <n v="1832620.57"/>
  </r>
  <r>
    <s v="11"/>
    <s v="นครศรีธรรมราช"/>
    <s v="11334"/>
    <s v="รพ.ร่อนพิบูลย์"/>
    <s v="รพช."/>
    <s v="F1"/>
    <n v="80"/>
    <n v="64581"/>
    <x v="1"/>
    <x v="1"/>
    <n v="23474890.280000001"/>
    <n v="6125613.9699999997"/>
    <n v="609561"/>
    <n v="2196698.37"/>
  </r>
  <r>
    <s v="11"/>
    <s v="นครศรีธรรมราช"/>
    <s v="11335"/>
    <s v="รพ.สิชล"/>
    <s v="รพท."/>
    <s v="M1"/>
    <n v="400"/>
    <n v="74440"/>
    <x v="9"/>
    <x v="9"/>
    <n v="66290010.629999988"/>
    <n v="20709533.510000002"/>
    <n v="7913328.7999999998"/>
    <n v="18774855.450000003"/>
  </r>
  <r>
    <s v="11"/>
    <s v="นครศรีธรรมราช"/>
    <s v="11336"/>
    <s v="รพ.ขนอม"/>
    <s v="รพช."/>
    <s v="F2"/>
    <n v="67"/>
    <n v="24618"/>
    <x v="3"/>
    <x v="3"/>
    <n v="17173674.740000002"/>
    <n v="3278319.78"/>
    <n v="1788434"/>
    <n v="860793.61"/>
  </r>
  <r>
    <s v="11"/>
    <s v="นครศรีธรรมราช"/>
    <s v="11337"/>
    <s v="รพ.หัวไทร"/>
    <s v="รพช."/>
    <s v="F2"/>
    <n v="68"/>
    <n v="50902"/>
    <x v="4"/>
    <x v="4"/>
    <n v="22402193.830000002"/>
    <n v="3019121.77"/>
    <n v="1572521.85"/>
    <n v="984501.08000000007"/>
  </r>
  <r>
    <s v="11"/>
    <s v="นครศรีธรรมราช"/>
    <s v="11338"/>
    <s v="รพ.บางขัน"/>
    <s v="รพช."/>
    <s v="F2"/>
    <n v="40"/>
    <n v="39494"/>
    <x v="4"/>
    <x v="4"/>
    <n v="15574524.599999998"/>
    <n v="5515599.9699999997"/>
    <n v="1262110"/>
    <n v="1294112"/>
  </r>
  <r>
    <s v="11"/>
    <s v="นครศรีธรรมราช"/>
    <s v="11339"/>
    <s v="รพ.ถ้ำพรรณรา"/>
    <s v="รพช."/>
    <s v="F3"/>
    <n v="23"/>
    <n v="15425"/>
    <x v="11"/>
    <x v="11"/>
    <n v="11662298.84"/>
    <n v="822789.02"/>
    <n v="862116.94"/>
    <n v="301073.43000000005"/>
  </r>
  <r>
    <s v="11"/>
    <s v="นครศรีธรรมราช"/>
    <s v="11660"/>
    <s v="รพ.จุฬาภรณ์"/>
    <s v="รพช."/>
    <s v="F2"/>
    <n v="35"/>
    <n v="23720"/>
    <x v="3"/>
    <x v="3"/>
    <n v="12982815.379999999"/>
    <n v="1854465.35"/>
    <n v="1284137"/>
    <n v="450125.62"/>
  </r>
  <r>
    <s v="11"/>
    <s v="นครศรีธรรมราช"/>
    <s v="40491"/>
    <s v="รพ.เฉลิมพระเกียรติ"/>
    <s v="รพช."/>
    <s v="F2"/>
    <n v="32"/>
    <n v="24132"/>
    <x v="3"/>
    <x v="3"/>
    <n v="12111688.02"/>
    <n v="1644968.59"/>
    <n v="670277.43999999994"/>
    <n v="679979.61"/>
  </r>
  <r>
    <s v="11"/>
    <s v="นครศรีธรรมราช"/>
    <s v="40492"/>
    <s v="รพ.พ่อท่านคล้ายวาจาสิทธิ์"/>
    <s v="รพช."/>
    <s v="F2"/>
    <n v="30"/>
    <n v="21994"/>
    <x v="3"/>
    <x v="3"/>
    <n v="9689654.459999999"/>
    <n v="1081387.22"/>
    <n v="459601.15"/>
    <n v="644656.55000000005"/>
  </r>
  <r>
    <s v="11"/>
    <s v="นครศรีธรรมราช"/>
    <s v="40742"/>
    <s v="รพ.นบพิตำ"/>
    <s v="รพช."/>
    <s v="F3"/>
    <n v="0"/>
    <n v="23289"/>
    <x v="11"/>
    <x v="11"/>
    <n v="7090325.96"/>
    <n v="1774731.52"/>
    <n v="844153.2"/>
    <n v="619085.93000000005"/>
  </r>
  <r>
    <s v="11"/>
    <s v="นครศรีธรรมราช"/>
    <s v="40743"/>
    <s v="รพ.พระพรหม"/>
    <s v="รพช."/>
    <s v="F2"/>
    <n v="0"/>
    <n v="32263"/>
    <x v="4"/>
    <x v="4"/>
    <n v="10211037.530000001"/>
    <n v="2500438.2000000002"/>
    <n v="1033919.6"/>
    <n v="737852.48"/>
  </r>
  <r>
    <s v="11"/>
    <s v="พังงา"/>
    <s v="10739"/>
    <s v="รพ.พังงา"/>
    <s v="รพท."/>
    <s v="S"/>
    <n v="215"/>
    <n v="32474"/>
    <x v="12"/>
    <x v="12"/>
    <n v="79191555.800000012"/>
    <n v="17932309.82"/>
    <n v="5386844.1200000001"/>
    <n v="11156615.52"/>
  </r>
  <r>
    <s v="11"/>
    <s v="พังงา"/>
    <s v="10740"/>
    <s v="รพ.ตะกั่วป่า"/>
    <s v="รพท."/>
    <s v="M1"/>
    <n v="197"/>
    <n v="31213"/>
    <x v="8"/>
    <x v="8"/>
    <n v="69095138.540000007"/>
    <n v="21888372.010000002"/>
    <n v="3322513.16"/>
    <n v="10922831.510000002"/>
  </r>
  <r>
    <s v="11"/>
    <s v="พังงา"/>
    <s v="11347"/>
    <s v="รพ.เกาะยาวชัยพัฒน์"/>
    <s v="รพช."/>
    <s v="F2"/>
    <n v="30"/>
    <n v="11700"/>
    <x v="3"/>
    <x v="3"/>
    <n v="13768263.790000001"/>
    <n v="389237.76000000001"/>
    <n v="87462.5"/>
    <n v="589222.97"/>
  </r>
  <r>
    <s v="11"/>
    <s v="พังงา"/>
    <s v="11348"/>
    <s v="รพ.กะปงชัยพัฒน์"/>
    <s v="รพช."/>
    <s v="F2"/>
    <n v="32"/>
    <n v="11449"/>
    <x v="3"/>
    <x v="3"/>
    <n v="12342656.270000001"/>
    <n v="804050.59199999995"/>
    <n v="413458.89"/>
    <n v="287381.75"/>
  </r>
  <r>
    <s v="11"/>
    <s v="พังงา"/>
    <s v="11349"/>
    <s v="รพ.ตะกั่วทุ่ง"/>
    <s v="รพช."/>
    <s v="F2"/>
    <n v="36"/>
    <n v="33515"/>
    <x v="4"/>
    <x v="4"/>
    <n v="16945779.940000001"/>
    <n v="2826856.08"/>
    <n v="833161.29"/>
    <n v="427744.66000000003"/>
  </r>
  <r>
    <s v="11"/>
    <s v="พังงา"/>
    <s v="11350"/>
    <s v="รพ.บางไทร"/>
    <s v="รพช."/>
    <s v="F3"/>
    <n v="0"/>
    <n v="8453"/>
    <x v="7"/>
    <x v="7"/>
    <n v="8545520.9800000004"/>
    <n v="348449.91"/>
    <n v="37793"/>
    <n v="114934.43"/>
  </r>
  <r>
    <s v="11"/>
    <s v="พังงา"/>
    <s v="11352"/>
    <s v="รพ.คุระบุรีชัยพัฒน์"/>
    <s v="รพช."/>
    <s v="F2"/>
    <n v="36"/>
    <n v="23139"/>
    <x v="3"/>
    <x v="3"/>
    <n v="16224898.220000001"/>
    <n v="1894777.04"/>
    <n v="234227.56"/>
    <n v="597278.04999999993"/>
  </r>
  <r>
    <s v="11"/>
    <s v="พังงา"/>
    <s v="11353"/>
    <s v="รพ.ทับปุด"/>
    <s v="รพช."/>
    <s v="F2"/>
    <n v="30"/>
    <n v="20650"/>
    <x v="3"/>
    <x v="3"/>
    <n v="13074911.93"/>
    <n v="1494656.99"/>
    <n v="1093277.48"/>
    <n v="513328.67000000004"/>
  </r>
  <r>
    <s v="11"/>
    <s v="พังงา"/>
    <s v="11354"/>
    <s v="รพ.ท้ายเหมืองชัยพัฒน์"/>
    <s v="รพช."/>
    <s v="F2"/>
    <n v="33"/>
    <n v="36414"/>
    <x v="4"/>
    <x v="4"/>
    <n v="15705346.869999997"/>
    <n v="2124204.7799999998"/>
    <n v="216160.72"/>
    <n v="689147.3"/>
  </r>
  <r>
    <s v="11"/>
    <s v="ภูเก็ต"/>
    <s v="10741"/>
    <s v="รพ.วชิระภูเก็ต"/>
    <s v="รพศ."/>
    <s v="A"/>
    <n v="591"/>
    <n v="123563"/>
    <x v="15"/>
    <x v="15"/>
    <n v="283877919.75"/>
    <n v="120211166.18000001"/>
    <n v="14723143.939999999"/>
    <n v="49416850.030000001"/>
  </r>
  <r>
    <s v="11"/>
    <s v="ภูเก็ต"/>
    <s v="11355"/>
    <s v="รพ.ป่าตอง"/>
    <s v="รพช."/>
    <s v="M2"/>
    <n v="60"/>
    <n v="35630"/>
    <x v="13"/>
    <x v="13"/>
    <n v="35813023.629999995"/>
    <n v="4593653.5599999996"/>
    <n v="1613226.45"/>
    <n v="3117649.73"/>
  </r>
  <r>
    <s v="11"/>
    <s v="ภูเก็ต"/>
    <s v="11356"/>
    <s v="รพ.ถลาง"/>
    <s v="รพช."/>
    <s v="F1"/>
    <n v="60"/>
    <n v="72085"/>
    <x v="1"/>
    <x v="1"/>
    <n v="39964147.939999998"/>
    <n v="6946020.7599999998"/>
    <n v="696084.5"/>
    <n v="5370113.7999999998"/>
  </r>
  <r>
    <s v="11"/>
    <s v="ภูเก็ต"/>
    <s v="41436"/>
    <s v="รพ.ฉลอง"/>
    <s v="รพช."/>
    <s v="F2"/>
    <n v="28"/>
    <n v="32396"/>
    <x v="4"/>
    <x v="4"/>
    <n v="15113144.58"/>
    <n v="4344137.16"/>
    <n v="2262723.36"/>
    <n v="2401657.4299999997"/>
  </r>
  <r>
    <s v="11"/>
    <s v="ระนอง"/>
    <s v="10743"/>
    <s v="รพ.ระนอง"/>
    <s v="รพท."/>
    <s v="S"/>
    <n v="300"/>
    <n v="63199"/>
    <x v="12"/>
    <x v="12"/>
    <n v="100944663.92000002"/>
    <n v="25806347.620000001"/>
    <n v="11549585.48"/>
    <n v="11134437.09"/>
  </r>
  <r>
    <s v="11"/>
    <s v="ระนอง"/>
    <s v="11323"/>
    <s v="รพ.ละอุ่น"/>
    <s v="รพช."/>
    <s v="F3"/>
    <n v="11"/>
    <n v="11246"/>
    <x v="7"/>
    <x v="7"/>
    <n v="10664340.120000001"/>
    <n v="312839.92"/>
    <n v="322863.5"/>
    <n v="93093.51"/>
  </r>
  <r>
    <s v="11"/>
    <s v="ระนอง"/>
    <s v="11372"/>
    <s v="รพ.กะเปอร์"/>
    <s v="รพช."/>
    <s v="F2"/>
    <n v="37"/>
    <n v="17515"/>
    <x v="3"/>
    <x v="3"/>
    <n v="12597111.140000001"/>
    <n v="887992.83"/>
    <n v="335737.41"/>
    <n v="217691.09"/>
  </r>
  <r>
    <s v="11"/>
    <s v="ระนอง"/>
    <s v="11373"/>
    <s v="รพ.กระบุรี"/>
    <s v="รพช."/>
    <s v="F2"/>
    <n v="48"/>
    <n v="35729"/>
    <x v="4"/>
    <x v="4"/>
    <n v="19132124.850000001"/>
    <n v="1622586.27"/>
    <n v="645193.56999999995"/>
    <n v="680500"/>
  </r>
  <r>
    <s v="11"/>
    <s v="ระนอง"/>
    <s v="11374"/>
    <s v="รพ.สุขสำราญ"/>
    <s v="รพช."/>
    <s v="F3"/>
    <n v="24"/>
    <n v="11798"/>
    <x v="7"/>
    <x v="7"/>
    <n v="11252652.210000001"/>
    <n v="739242.78"/>
    <n v="513454"/>
    <n v="210395.44"/>
  </r>
  <r>
    <s v="11"/>
    <s v="สุราษฎร์ธานี"/>
    <s v="09192"/>
    <s v="รพ.เกาะเต่า"/>
    <s v="รพช."/>
    <s v="F3"/>
    <n v="10"/>
    <n v="1283"/>
    <x v="7"/>
    <x v="7"/>
    <n v="4126961.3"/>
    <n v="335333.64"/>
    <n v="129389.21"/>
    <n v="211475.83"/>
  </r>
  <r>
    <s v="11"/>
    <s v="สุราษฎร์ธานี"/>
    <s v="10681"/>
    <s v="รพ.สุราษฎร์ธานี"/>
    <s v="รพศ."/>
    <s v="A"/>
    <n v="748"/>
    <n v="135848"/>
    <x v="0"/>
    <x v="0"/>
    <n v="315971254.14999992"/>
    <n v="184464387.00999999"/>
    <n v="30919425.66"/>
    <n v="108326951.38"/>
  </r>
  <r>
    <s v="11"/>
    <s v="สุราษฎร์ธานี"/>
    <s v="10742"/>
    <s v="รพ.เกาะสมุย"/>
    <s v="รพท."/>
    <s v="M1"/>
    <n v="159"/>
    <n v="62282"/>
    <x v="8"/>
    <x v="8"/>
    <n v="79332370.99000001"/>
    <n v="6179827.46"/>
    <n v="1902347.36"/>
    <n v="6316428.1199999992"/>
  </r>
  <r>
    <s v="11"/>
    <s v="สุราษฎร์ธานี"/>
    <s v="11357"/>
    <s v="รพ.กาญจนดิษฐ์"/>
    <s v="รพช."/>
    <s v="M2"/>
    <n v="171"/>
    <n v="87029"/>
    <x v="2"/>
    <x v="2"/>
    <n v="56238835.639999993"/>
    <n v="10833199.82"/>
    <n v="3650102.82"/>
    <n v="8085696.8200000012"/>
  </r>
  <r>
    <s v="11"/>
    <s v="สุราษฎร์ธานี"/>
    <s v="11358"/>
    <s v="รพ.ดอนสัก"/>
    <s v="รพช."/>
    <s v="F2"/>
    <n v="30"/>
    <n v="28402"/>
    <x v="3"/>
    <x v="3"/>
    <n v="15899974.569999997"/>
    <n v="3191949.01"/>
    <n v="1303957.8"/>
    <n v="660669.80999999994"/>
  </r>
  <r>
    <s v="11"/>
    <s v="สุราษฎร์ธานี"/>
    <s v="11359"/>
    <s v="รพ.เกาะพงัน"/>
    <s v="รพช."/>
    <s v="F2"/>
    <n v="45"/>
    <n v="12500"/>
    <x v="3"/>
    <x v="3"/>
    <n v="18417573.949999999"/>
    <n v="2408795.98"/>
    <n v="1449712.03"/>
    <n v="1102427.1400000001"/>
  </r>
  <r>
    <s v="11"/>
    <s v="สุราษฎร์ธานี"/>
    <s v="11360"/>
    <s v="รพ.ไชยา"/>
    <s v="รพช."/>
    <s v="M2"/>
    <n v="82"/>
    <n v="44354"/>
    <x v="13"/>
    <x v="13"/>
    <n v="27739985.48"/>
    <n v="5899837.8099999996"/>
    <n v="2344817.88"/>
    <n v="3167505.15"/>
  </r>
  <r>
    <s v="11"/>
    <s v="สุราษฎร์ธานี"/>
    <s v="11361"/>
    <s v="รพ.ท่าชนะ"/>
    <s v="รพช."/>
    <s v="F2"/>
    <n v="68"/>
    <n v="43954"/>
    <x v="4"/>
    <x v="4"/>
    <n v="20344633.120000001"/>
    <n v="2979759.89"/>
    <n v="1461288.7"/>
    <n v="850389.85"/>
  </r>
  <r>
    <s v="11"/>
    <s v="สุราษฎร์ธานี"/>
    <s v="11362"/>
    <s v="รพ.คีรีรัฐนิคม"/>
    <s v="รพช."/>
    <s v="F2"/>
    <n v="35"/>
    <n v="35135"/>
    <x v="4"/>
    <x v="4"/>
    <n v="19430405.310000002"/>
    <n v="3029368.96"/>
    <n v="1787165.25"/>
    <n v="943709.82"/>
  </r>
  <r>
    <s v="11"/>
    <s v="สุราษฎร์ธานี"/>
    <s v="11363"/>
    <s v="รพ.บ้านตาขุน"/>
    <s v="รพช."/>
    <s v="F2"/>
    <n v="30"/>
    <n v="14664"/>
    <x v="3"/>
    <x v="3"/>
    <n v="15643620.470000001"/>
    <n v="2021350.5"/>
    <n v="914320.51"/>
    <n v="818812.05999999994"/>
  </r>
  <r>
    <s v="11"/>
    <s v="สุราษฎร์ธานี"/>
    <s v="11364"/>
    <s v="รพ.พนม"/>
    <s v="รพช."/>
    <s v="F2"/>
    <n v="41"/>
    <n v="31841"/>
    <x v="4"/>
    <x v="4"/>
    <n v="14189271.390000001"/>
    <n v="1909313.94"/>
    <n v="1137746.8799999999"/>
    <n v="752584.38"/>
  </r>
  <r>
    <s v="11"/>
    <s v="สุราษฎร์ธานี"/>
    <s v="11365"/>
    <s v="รพ.ท่าฉาง"/>
    <s v="รพช."/>
    <s v="F2"/>
    <n v="31"/>
    <n v="26453"/>
    <x v="3"/>
    <x v="3"/>
    <n v="17201409.98"/>
    <n v="2159291.5499999998"/>
    <n v="1387102.7"/>
    <n v="532472.31000000006"/>
  </r>
  <r>
    <s v="11"/>
    <s v="สุราษฎร์ธานี"/>
    <s v="11366"/>
    <s v="รพ.บ้านนาสาร"/>
    <s v="รพช."/>
    <s v="M2"/>
    <n v="65"/>
    <n v="58325"/>
    <x v="13"/>
    <x v="13"/>
    <n v="29981653.799999997"/>
    <n v="7479180.5999999996"/>
    <n v="3767140"/>
    <n v="1618534.7"/>
  </r>
  <r>
    <s v="11"/>
    <s v="สุราษฎร์ธานี"/>
    <s v="11367"/>
    <s v="รพ.บ้านนาเดิม"/>
    <s v="รพช."/>
    <s v="F2"/>
    <n v="30"/>
    <n v="19958"/>
    <x v="3"/>
    <x v="3"/>
    <n v="16958004.770000003"/>
    <n v="2433654.33"/>
    <n v="1074372.74"/>
    <n v="1042489.7200000001"/>
  </r>
  <r>
    <s v="11"/>
    <s v="สุราษฎร์ธานี"/>
    <s v="11368"/>
    <s v="รพ.เคียนซา"/>
    <s v="รพช."/>
    <s v="F2"/>
    <n v="33"/>
    <n v="42589"/>
    <x v="4"/>
    <x v="4"/>
    <n v="18740736.59"/>
    <n v="2467130.02"/>
    <n v="1694999.39"/>
    <n v="1198071.8599999999"/>
  </r>
  <r>
    <s v="11"/>
    <s v="สุราษฎร์ธานี"/>
    <s v="11369"/>
    <s v="รพ.พระแสง"/>
    <s v="รพช."/>
    <s v="F2"/>
    <n v="60"/>
    <n v="55484"/>
    <x v="4"/>
    <x v="4"/>
    <n v="23607322.120000001"/>
    <n v="4161764.95"/>
    <n v="2559236.7000000002"/>
    <n v="1496310.4700000002"/>
  </r>
  <r>
    <s v="11"/>
    <s v="สุราษฎร์ธานี"/>
    <s v="11370"/>
    <s v="รพ.พุนพิน"/>
    <s v="รพช."/>
    <s v="F2"/>
    <n v="76"/>
    <n v="36118"/>
    <x v="4"/>
    <x v="4"/>
    <n v="21226481.460000001"/>
    <n v="4558218.82"/>
    <n v="1923323.94"/>
    <n v="1172271.3999999999"/>
  </r>
  <r>
    <s v="11"/>
    <s v="สุราษฎร์ธานี"/>
    <s v="11371"/>
    <s v="รพ.ชัยบุรี"/>
    <s v="รพช."/>
    <s v="F2"/>
    <n v="32"/>
    <n v="24028"/>
    <x v="3"/>
    <x v="3"/>
    <n v="17247002.120000001"/>
    <n v="1544216"/>
    <n v="793458"/>
    <n v="628374.36"/>
  </r>
  <r>
    <s v="11"/>
    <s v="สุราษฎร์ธานี"/>
    <s v="11459"/>
    <s v="รพร.เวียงสระ"/>
    <s v="รพช."/>
    <s v="M2"/>
    <n v="120"/>
    <n v="51238"/>
    <x v="2"/>
    <x v="2"/>
    <n v="35328349.080000006"/>
    <n v="6530840.7999999998"/>
    <n v="2623641.33"/>
    <n v="4433604.41"/>
  </r>
  <r>
    <s v="11"/>
    <s v="สุราษฎร์ธานี"/>
    <s v="11654"/>
    <s v="รพ.วิภาวดี"/>
    <s v="รพช."/>
    <s v="F2"/>
    <n v="35"/>
    <n v="13895"/>
    <x v="3"/>
    <x v="3"/>
    <n v="13158641.02"/>
    <n v="1198732.55"/>
    <n v="721577.25"/>
    <n v="570658.52"/>
  </r>
  <r>
    <s v="11"/>
    <s v="สุราษฎร์ธานี"/>
    <s v="14138"/>
    <s v="รพ.ท่าโรงช้าง"/>
    <s v="รพช."/>
    <s v="M2"/>
    <n v="90"/>
    <n v="32601"/>
    <x v="13"/>
    <x v="13"/>
    <n v="34354066.460000001"/>
    <n v="5088056.75"/>
    <n v="3422995.25"/>
    <n v="3659191.1"/>
  </r>
  <r>
    <s v="12"/>
    <s v="ตรัง"/>
    <s v="10683"/>
    <s v="รพ.ตรัง"/>
    <s v="รพศ."/>
    <s v="A"/>
    <n v="553"/>
    <n v="113778"/>
    <x v="15"/>
    <x v="15"/>
    <n v="228855282.74999997"/>
    <n v="93104361.930000007"/>
    <n v="18304540.050000001"/>
    <n v="41499374.249999993"/>
  </r>
  <r>
    <s v="12"/>
    <s v="ตรัง"/>
    <s v="11407"/>
    <s v="รพ.กันตัง"/>
    <s v="รพช."/>
    <s v="F1"/>
    <n v="77"/>
    <n v="67143"/>
    <x v="1"/>
    <x v="1"/>
    <n v="32862145.470000003"/>
    <n v="5482342.9299999997"/>
    <n v="4836011.68"/>
    <n v="2001913.49"/>
  </r>
  <r>
    <s v="12"/>
    <s v="ตรัง"/>
    <s v="11408"/>
    <s v="รพ.ย่านตาขาว"/>
    <s v="รพช."/>
    <s v="F1"/>
    <n v="83"/>
    <n v="49268"/>
    <x v="6"/>
    <x v="6"/>
    <n v="31177459.859999999"/>
    <n v="4340980.05"/>
    <n v="2334669.44"/>
    <n v="1398674.96"/>
  </r>
  <r>
    <s v="12"/>
    <s v="ตรัง"/>
    <s v="11409"/>
    <s v="รพ.ปะเหลียน"/>
    <s v="รพช."/>
    <s v="F2"/>
    <n v="50"/>
    <n v="51128"/>
    <x v="4"/>
    <x v="4"/>
    <n v="19812862.699999999"/>
    <n v="3715489.44"/>
    <n v="1265370.3999999999"/>
    <n v="1441276.5"/>
  </r>
  <r>
    <s v="12"/>
    <s v="ตรัง"/>
    <s v="11410"/>
    <s v="รพ.สิเกา"/>
    <s v="รพช."/>
    <s v="F2"/>
    <n v="44"/>
    <n v="33155"/>
    <x v="4"/>
    <x v="4"/>
    <n v="16948035.609999999"/>
    <n v="1920989.135"/>
    <n v="1336586.79"/>
    <n v="1018928.2150000001"/>
  </r>
  <r>
    <s v="12"/>
    <s v="ตรัง"/>
    <s v="11411"/>
    <s v="รพ.ห้วยยอด"/>
    <s v="รพช."/>
    <s v="M2"/>
    <n v="100"/>
    <n v="72866"/>
    <x v="13"/>
    <x v="13"/>
    <n v="44028950.439999998"/>
    <n v="9019783.3599999994"/>
    <n v="3990550.26"/>
    <n v="3741613.62"/>
  </r>
  <r>
    <s v="12"/>
    <s v="ตรัง"/>
    <s v="11412"/>
    <s v="รพ.วังวิเศษ"/>
    <s v="รพช."/>
    <s v="F2"/>
    <n v="30"/>
    <n v="34470"/>
    <x v="4"/>
    <x v="4"/>
    <n v="19297060.590000004"/>
    <n v="3631530.33"/>
    <n v="1928112.41"/>
    <n v="1113774.5899999999"/>
  </r>
  <r>
    <s v="12"/>
    <s v="ตรัง"/>
    <s v="11413"/>
    <s v="รพ.นาโยง"/>
    <s v="รพช."/>
    <s v="F2"/>
    <n v="66"/>
    <n v="33018"/>
    <x v="4"/>
    <x v="4"/>
    <n v="22672475.82"/>
    <n v="3286327.8"/>
    <n v="1953269"/>
    <n v="2199775.19"/>
  </r>
  <r>
    <s v="12"/>
    <s v="ตรัง"/>
    <s v="14139"/>
    <s v="รพ.รัษฎา"/>
    <s v="รพช."/>
    <s v="F2"/>
    <n v="45"/>
    <n v="22691"/>
    <x v="3"/>
    <x v="3"/>
    <n v="17695019.93"/>
    <n v="2037743.77"/>
    <n v="561509.99"/>
    <n v="598626.81999999995"/>
  </r>
  <r>
    <s v="12"/>
    <s v="ตรัง"/>
    <s v="28817"/>
    <s v="รพ.หาดสำราญเฉลิมพระเกียรติ 80 พรรษา"/>
    <s v="รพช."/>
    <s v="F2"/>
    <n v="30"/>
    <n v="13370"/>
    <x v="3"/>
    <x v="3"/>
    <n v="9846529.1699999999"/>
    <n v="1244890.82"/>
    <n v="763702.5"/>
    <n v="358031.51"/>
  </r>
  <r>
    <s v="12"/>
    <s v="นราธิวาส"/>
    <s v="10750"/>
    <s v="รพ.นราธิวาสราชนครินทร์"/>
    <s v="รพท."/>
    <s v="S"/>
    <n v="407"/>
    <n v="101750"/>
    <x v="10"/>
    <x v="10"/>
    <n v="171984308.81000003"/>
    <n v="36402894.189999998"/>
    <n v="10077455.699999999"/>
    <n v="17820725.100000001"/>
  </r>
  <r>
    <s v="12"/>
    <s v="นราธิวาส"/>
    <s v="10751"/>
    <s v="รพ.สุไหงโก-ลก"/>
    <s v="รพท."/>
    <s v="M1"/>
    <n v="212"/>
    <n v="69582"/>
    <x v="9"/>
    <x v="9"/>
    <n v="99340939.199999973"/>
    <n v="15307663.439999999"/>
    <n v="4820479.79"/>
    <n v="7914994.8799999999"/>
  </r>
  <r>
    <s v="12"/>
    <s v="นราธิวาส"/>
    <s v="11435"/>
    <s v="รพ.ตากใบ"/>
    <s v="รพช."/>
    <s v="F1"/>
    <n v="102"/>
    <n v="63549"/>
    <x v="1"/>
    <x v="1"/>
    <n v="34459891.700000003"/>
    <n v="3983531.97"/>
    <n v="2099449.6"/>
    <n v="1383777.11"/>
  </r>
  <r>
    <s v="12"/>
    <s v="นราธิวาส"/>
    <s v="11436"/>
    <s v="รพ.บาเจาะ"/>
    <s v="รพช."/>
    <s v="F2"/>
    <n v="68"/>
    <n v="47943"/>
    <x v="4"/>
    <x v="4"/>
    <n v="30369583.100000001"/>
    <n v="3073813.82"/>
    <n v="1960277.5"/>
    <n v="1425121.23"/>
  </r>
  <r>
    <s v="12"/>
    <s v="นราธิวาส"/>
    <s v="11437"/>
    <s v="รพ.ระแงะ"/>
    <s v="รพช."/>
    <s v="F1"/>
    <n v="120"/>
    <n v="79925"/>
    <x v="1"/>
    <x v="1"/>
    <n v="50385796.749999993"/>
    <n v="2941310.35"/>
    <n v="3304099.27"/>
    <n v="2999993.17"/>
  </r>
  <r>
    <s v="12"/>
    <s v="นราธิวาส"/>
    <s v="11438"/>
    <s v="รพ.รือเสาะ"/>
    <s v="รพช."/>
    <s v="F2"/>
    <n v="82"/>
    <n v="66111"/>
    <x v="5"/>
    <x v="5"/>
    <n v="38144268.489999995"/>
    <n v="3951315.39"/>
    <n v="1372847.38"/>
    <n v="1096872.94"/>
  </r>
  <r>
    <s v="12"/>
    <s v="นราธิวาส"/>
    <s v="11439"/>
    <s v="รพ.ศรีสาคร"/>
    <s v="รพช."/>
    <s v="F2"/>
    <n v="42"/>
    <n v="35778"/>
    <x v="4"/>
    <x v="4"/>
    <n v="30118781.969999999"/>
    <n v="1917828.88"/>
    <n v="989150"/>
    <n v="893243"/>
  </r>
  <r>
    <s v="12"/>
    <s v="นราธิวาส"/>
    <s v="11440"/>
    <s v="รพ.แว้ง"/>
    <s v="รพช."/>
    <s v="F2"/>
    <n v="43"/>
    <n v="46661"/>
    <x v="4"/>
    <x v="4"/>
    <n v="29439106.519999996"/>
    <n v="1887811.9"/>
    <n v="1978398.25"/>
    <n v="1024574.44"/>
  </r>
  <r>
    <s v="12"/>
    <s v="นราธิวาส"/>
    <s v="11441"/>
    <s v="รพ.สุคิริน"/>
    <s v="รพช."/>
    <s v="F2"/>
    <n v="35"/>
    <n v="22592"/>
    <x v="3"/>
    <x v="3"/>
    <n v="17630986.460000005"/>
    <n v="303956.40999999997"/>
    <n v="743364.5"/>
    <n v="249276.3"/>
  </r>
  <r>
    <s v="12"/>
    <s v="นราธิวาส"/>
    <s v="11442"/>
    <s v="รพ.สุไหงปาดี"/>
    <s v="รพช."/>
    <s v="F2"/>
    <n v="46"/>
    <n v="49606"/>
    <x v="4"/>
    <x v="4"/>
    <n v="35633505.75"/>
    <n v="2165209.4"/>
    <n v="2568860"/>
    <n v="411980"/>
  </r>
  <r>
    <s v="12"/>
    <s v="นราธิวาส"/>
    <s v="13818"/>
    <s v="รพ.จะแนะ"/>
    <s v="รพช."/>
    <s v="F2"/>
    <n v="66"/>
    <n v="35492"/>
    <x v="4"/>
    <x v="4"/>
    <n v="27730027.960000001"/>
    <n v="1913425.03"/>
    <n v="1764777"/>
    <n v="808483.38"/>
  </r>
  <r>
    <s v="12"/>
    <s v="นราธิวาส"/>
    <s v="15010"/>
    <s v="รพ.เจาะไอร้อง"/>
    <s v="รพช."/>
    <s v="F2"/>
    <n v="34"/>
    <n v="36478"/>
    <x v="4"/>
    <x v="4"/>
    <n v="24430689.399999999"/>
    <n v="1618256.77"/>
    <n v="1504032.74"/>
    <n v="1153921.75"/>
  </r>
  <r>
    <s v="12"/>
    <s v="นราธิวาส"/>
    <s v="23771"/>
    <s v="รพ.ยี่งอเฉลิมพระเกียรติ 80 พรรษา"/>
    <s v="รพช."/>
    <s v="F2"/>
    <n v="60"/>
    <n v="39356"/>
    <x v="4"/>
    <x v="4"/>
    <n v="32726978.489999998"/>
    <n v="1570732.31"/>
    <n v="1380087"/>
    <n v="851131.72000000009"/>
  </r>
  <r>
    <s v="12"/>
    <s v="ปัตตานี"/>
    <s v="10748"/>
    <s v="รพ.ปัตตานี"/>
    <s v="รพท."/>
    <s v="S"/>
    <n v="504"/>
    <n v="115628"/>
    <x v="10"/>
    <x v="10"/>
    <n v="180814503.71000004"/>
    <n v="38862008.5"/>
    <n v="14122177.529999999"/>
    <n v="14308727.85"/>
  </r>
  <r>
    <s v="12"/>
    <s v="ปัตตานี"/>
    <s v="11423"/>
    <s v="รพ.โคกโพธิ์"/>
    <s v="รพช."/>
    <s v="F1"/>
    <n v="104"/>
    <n v="54268"/>
    <x v="1"/>
    <x v="1"/>
    <n v="47510079.900000006"/>
    <n v="3554869.2"/>
    <n v="5098794.7"/>
    <n v="1532698.8599999999"/>
  </r>
  <r>
    <s v="12"/>
    <s v="ปัตตานี"/>
    <s v="11424"/>
    <s v="รพ.หนองจิก"/>
    <s v="รพช."/>
    <s v="F2"/>
    <n v="46"/>
    <n v="64706"/>
    <x v="5"/>
    <x v="5"/>
    <n v="30813664.949999996"/>
    <n v="2887829.77"/>
    <n v="1640843.55"/>
    <n v="1200444.2899999998"/>
  </r>
  <r>
    <s v="12"/>
    <s v="ปัตตานี"/>
    <s v="11425"/>
    <s v="รพ.ปะนาเระ"/>
    <s v="รพช."/>
    <s v="F2"/>
    <n v="39"/>
    <n v="40153"/>
    <x v="4"/>
    <x v="4"/>
    <n v="28025884.309999999"/>
    <n v="1740166.5"/>
    <n v="1120604.6299999999"/>
    <n v="557399.19000000006"/>
  </r>
  <r>
    <s v="12"/>
    <s v="ปัตตานี"/>
    <s v="11426"/>
    <s v="รพ.มายอ"/>
    <s v="รพช."/>
    <s v="F2"/>
    <n v="42"/>
    <n v="54315"/>
    <x v="4"/>
    <x v="4"/>
    <n v="30733067.909999996"/>
    <n v="1655333.45"/>
    <n v="1605650.58"/>
    <n v="800335.22000000009"/>
  </r>
  <r>
    <s v="12"/>
    <s v="ปัตตานี"/>
    <s v="11427"/>
    <s v="รพ.ทุ่งยางแดง"/>
    <s v="รพช."/>
    <s v="F2"/>
    <n v="36"/>
    <n v="22620"/>
    <x v="3"/>
    <x v="3"/>
    <n v="24214267.18"/>
    <n v="1146313.5900000001"/>
    <n v="827259.8"/>
    <n v="547785.23"/>
  </r>
  <r>
    <s v="12"/>
    <s v="ปัตตานี"/>
    <s v="11428"/>
    <s v="รพ.ไม้แก่น"/>
    <s v="รพช."/>
    <s v="F2"/>
    <n v="34"/>
    <n v="11062"/>
    <x v="3"/>
    <x v="3"/>
    <n v="17744980.719999999"/>
    <n v="575636.69999999995"/>
    <n v="829380"/>
    <n v="195615.6"/>
  </r>
  <r>
    <s v="12"/>
    <s v="ปัตตานี"/>
    <s v="11429"/>
    <s v="รพ.ยะหริ่ง"/>
    <s v="รพช."/>
    <s v="F2"/>
    <n v="72"/>
    <n v="78191"/>
    <x v="5"/>
    <x v="5"/>
    <n v="38005649.269999996"/>
    <n v="2374468.6"/>
    <n v="1689509"/>
    <n v="1283802.8799999999"/>
  </r>
  <r>
    <s v="12"/>
    <s v="ปัตตานี"/>
    <s v="11430"/>
    <s v="รพ.ยะรัง"/>
    <s v="รพช."/>
    <s v="F2"/>
    <n v="73"/>
    <n v="80076"/>
    <x v="5"/>
    <x v="5"/>
    <n v="37291120.469999999"/>
    <n v="2303664.6"/>
    <n v="2317368"/>
    <n v="747237.72"/>
  </r>
  <r>
    <s v="12"/>
    <s v="ปัตตานี"/>
    <s v="11431"/>
    <s v="รพ.แม่ลาน"/>
    <s v="รพช."/>
    <s v="F2"/>
    <n v="34"/>
    <n v="15989"/>
    <x v="3"/>
    <x v="3"/>
    <n v="18661950.920000002"/>
    <n v="1419136.91"/>
    <n v="703693"/>
    <n v="392628.82"/>
  </r>
  <r>
    <s v="12"/>
    <s v="ปัตตานี"/>
    <s v="11460"/>
    <s v="รพร.สายบุรี"/>
    <s v="รพช."/>
    <s v="M2"/>
    <n v="114"/>
    <n v="60968"/>
    <x v="2"/>
    <x v="2"/>
    <n v="40831289.760000005"/>
    <n v="4483628.18"/>
    <n v="2391920.35"/>
    <n v="3260644.58"/>
  </r>
  <r>
    <s v="12"/>
    <s v="ปัตตานี"/>
    <s v="11464"/>
    <s v="รพ.กะพ้อ"/>
    <s v="รพช."/>
    <s v="F2"/>
    <n v="37"/>
    <n v="16686"/>
    <x v="3"/>
    <x v="3"/>
    <n v="19281561.23"/>
    <n v="1318027.21"/>
    <n v="1281849"/>
    <n v="588342.4"/>
  </r>
  <r>
    <s v="12"/>
    <s v="พัทลุง"/>
    <s v="10747"/>
    <s v="รพ.พัทลุง"/>
    <s v="รพท."/>
    <s v="S"/>
    <n v="448"/>
    <n v="80981"/>
    <x v="10"/>
    <x v="10"/>
    <n v="184311706.31"/>
    <n v="80565736.269999996"/>
    <n v="16684946.289999999"/>
    <n v="30258969.550000001"/>
  </r>
  <r>
    <s v="12"/>
    <s v="พัทลุง"/>
    <s v="11414"/>
    <s v="รพ.กงหรา"/>
    <s v="รพช."/>
    <s v="F2"/>
    <n v="30"/>
    <n v="28495"/>
    <x v="3"/>
    <x v="3"/>
    <n v="17739379.269999996"/>
    <n v="1049530.74"/>
    <n v="307778.34000000003"/>
    <n v="646395.92000000004"/>
  </r>
  <r>
    <s v="12"/>
    <s v="พัทลุง"/>
    <s v="11415"/>
    <s v="รพ.เขาชัยสน"/>
    <s v="รพช."/>
    <s v="F2"/>
    <n v="47"/>
    <n v="32098"/>
    <x v="4"/>
    <x v="4"/>
    <n v="19179616.969999999"/>
    <n v="2384983.14"/>
    <n v="814632.5"/>
    <n v="606118.52999999991"/>
  </r>
  <r>
    <s v="12"/>
    <s v="พัทลุง"/>
    <s v="11416"/>
    <s v="รพ.ตะโหมด"/>
    <s v="รพช."/>
    <s v="F1"/>
    <n v="36"/>
    <n v="24372"/>
    <x v="6"/>
    <x v="6"/>
    <n v="18738629.330000002"/>
    <n v="1984110.23"/>
    <n v="246734.75"/>
    <n v="573557.27"/>
  </r>
  <r>
    <s v="12"/>
    <s v="พัทลุง"/>
    <s v="11417"/>
    <s v="รพ.ควนขนุน"/>
    <s v="รพช."/>
    <s v="M2"/>
    <n v="90"/>
    <n v="57934"/>
    <x v="13"/>
    <x v="13"/>
    <n v="38998323.730000004"/>
    <n v="9294809.3800000008"/>
    <n v="2452529.0499999998"/>
    <n v="3785215.15"/>
  </r>
  <r>
    <s v="12"/>
    <s v="พัทลุง"/>
    <s v="11418"/>
    <s v="รพ.ปากพะยูน"/>
    <s v="รพช."/>
    <s v="F2"/>
    <n v="30"/>
    <n v="35503"/>
    <x v="4"/>
    <x v="4"/>
    <n v="21485923.960000001"/>
    <n v="2437356.0299999998"/>
    <n v="702059.82"/>
    <n v="709001.84"/>
  </r>
  <r>
    <s v="12"/>
    <s v="พัทลุง"/>
    <s v="11419"/>
    <s v="รพ.ศรีบรรพต"/>
    <s v="รพช."/>
    <s v="F2"/>
    <n v="30"/>
    <n v="13137"/>
    <x v="3"/>
    <x v="3"/>
    <n v="15138041.529999999"/>
    <n v="1494529.83"/>
    <n v="316482.42"/>
    <n v="514948.13999999996"/>
  </r>
  <r>
    <s v="12"/>
    <s v="พัทลุง"/>
    <s v="11420"/>
    <s v="รพ.ป่าบอน"/>
    <s v="รพช."/>
    <s v="F2"/>
    <n v="30"/>
    <n v="35936"/>
    <x v="4"/>
    <x v="4"/>
    <n v="18245497.920000002"/>
    <n v="1410321.26"/>
    <n v="307126"/>
    <n v="839051.99"/>
  </r>
  <r>
    <s v="12"/>
    <s v="พัทลุง"/>
    <s v="11421"/>
    <s v="รพ.บางแก้ว"/>
    <s v="รพช."/>
    <s v="F2"/>
    <n v="30"/>
    <n v="19591"/>
    <x v="3"/>
    <x v="3"/>
    <n v="14549889.609999999"/>
    <n v="1199579.99"/>
    <n v="445564.75"/>
    <n v="452756.74"/>
  </r>
  <r>
    <s v="12"/>
    <s v="พัทลุง"/>
    <s v="11422"/>
    <s v="รพ.ป่าพะยอม"/>
    <s v="รพช."/>
    <s v="F2"/>
    <n v="30"/>
    <n v="28708"/>
    <x v="3"/>
    <x v="3"/>
    <n v="20091090.02"/>
    <n v="2225634.4"/>
    <n v="481575.3"/>
    <n v="480208.37"/>
  </r>
  <r>
    <s v="12"/>
    <s v="พัทลุง"/>
    <s v="24673"/>
    <s v="รพ.ศรีนครินทร์(ปัญญานันทภิขุ)"/>
    <s v="รพช."/>
    <s v="F3"/>
    <n v="36"/>
    <n v="20198"/>
    <x v="11"/>
    <x v="11"/>
    <n v="11175813.5"/>
    <n v="1657131.14"/>
    <n v="409754.33"/>
    <n v="461872.81"/>
  </r>
  <r>
    <s v="12"/>
    <s v="ยะลา"/>
    <s v="10684"/>
    <s v="รพ.ยะลา"/>
    <s v="รพศ."/>
    <s v="A"/>
    <n v="541"/>
    <n v="151627"/>
    <x v="15"/>
    <x v="15"/>
    <n v="248456734.67000005"/>
    <n v="69394720.739999995"/>
    <n v="18522941.199999999"/>
    <n v="51944942.180000007"/>
  </r>
  <r>
    <s v="12"/>
    <s v="ยะลา"/>
    <s v="10749"/>
    <s v="รพ.เบตง"/>
    <s v="รพท."/>
    <s v="M1"/>
    <n v="170"/>
    <n v="57241"/>
    <x v="8"/>
    <x v="8"/>
    <n v="64399092.230000004"/>
    <n v="8017434.8300000001"/>
    <n v="1115188.8999999999"/>
    <n v="3699593.1799999997"/>
  </r>
  <r>
    <s v="12"/>
    <s v="ยะลา"/>
    <s v="11432"/>
    <s v="รพ.บันนังสตา"/>
    <s v="รพช."/>
    <s v="F2"/>
    <n v="60"/>
    <n v="55110"/>
    <x v="4"/>
    <x v="4"/>
    <n v="32829279.630000003"/>
    <n v="1803547.89"/>
    <n v="2846992.5"/>
    <n v="3930106.88"/>
  </r>
  <r>
    <s v="12"/>
    <s v="ยะลา"/>
    <s v="11433"/>
    <s v="รพ.ธารโต"/>
    <s v="รพช."/>
    <s v="F2"/>
    <n v="36"/>
    <n v="22774"/>
    <x v="3"/>
    <x v="3"/>
    <n v="20795280.140000001"/>
    <n v="1027627.82"/>
    <n v="609175.14"/>
    <n v="364005.62"/>
  </r>
  <r>
    <s v="12"/>
    <s v="ยะลา"/>
    <s v="11434"/>
    <s v="รพ.รามัน"/>
    <s v="รพช."/>
    <s v="F1"/>
    <n v="80"/>
    <n v="80771"/>
    <x v="1"/>
    <x v="1"/>
    <n v="38829027.819999993"/>
    <n v="3735671.64"/>
    <n v="3051181.55"/>
    <n v="1940395.43"/>
  </r>
  <r>
    <s v="12"/>
    <s v="ยะลา"/>
    <s v="11461"/>
    <s v="รพร.ยะหา"/>
    <s v="รพช."/>
    <s v="F1"/>
    <n v="72"/>
    <n v="57339"/>
    <x v="1"/>
    <x v="1"/>
    <n v="31342540.330000002"/>
    <n v="1678356.74"/>
    <n v="2052335.17"/>
    <n v="1586451.6"/>
  </r>
  <r>
    <s v="12"/>
    <s v="ยะลา"/>
    <s v="13806"/>
    <s v="รพ.กาบัง"/>
    <s v="รพช."/>
    <s v="F2"/>
    <n v="38"/>
    <n v="24910"/>
    <x v="3"/>
    <x v="3"/>
    <n v="17299683.030000001"/>
    <n v="791010.39"/>
    <n v="865595.1"/>
    <n v="363113.13"/>
  </r>
  <r>
    <s v="12"/>
    <s v="ยะลา"/>
    <s v="24689"/>
    <s v="รพ.กรงปินัง"/>
    <s v="รพช."/>
    <s v="F2"/>
    <n v="45"/>
    <n v="26604"/>
    <x v="3"/>
    <x v="3"/>
    <n v="19159106.34"/>
    <n v="1041818.41"/>
    <n v="1002264.62"/>
    <n v="589098.73"/>
  </r>
  <r>
    <s v="12"/>
    <s v="สงขลา"/>
    <s v="10682"/>
    <s v="รพ.หาดใหญ่"/>
    <s v="รพศ."/>
    <s v="A"/>
    <n v="654"/>
    <n v="267549"/>
    <x v="15"/>
    <x v="15"/>
    <n v="341439128"/>
    <n v="127703989.56"/>
    <n v="9046327.6300000008"/>
    <n v="50572969.369999997"/>
  </r>
  <r>
    <s v="12"/>
    <s v="สงขลา"/>
    <s v="10745"/>
    <s v="รพ.สงขลา"/>
    <s v="รพท."/>
    <s v="S"/>
    <n v="508"/>
    <n v="166132"/>
    <x v="10"/>
    <x v="10"/>
    <n v="207735962.13999999"/>
    <n v="77419357.439999998"/>
    <n v="13198950.550000001"/>
    <n v="34063167.490000002"/>
  </r>
  <r>
    <s v="12"/>
    <s v="สงขลา"/>
    <s v="11386"/>
    <s v="รพ.สทิงพระ"/>
    <s v="รพช."/>
    <s v="F2"/>
    <n v="30"/>
    <n v="31813"/>
    <x v="4"/>
    <x v="4"/>
    <n v="21687415.369999997"/>
    <n v="2564899.29"/>
    <n v="289040.5"/>
    <n v="841399.28"/>
  </r>
  <r>
    <s v="12"/>
    <s v="สงขลา"/>
    <s v="11387"/>
    <s v="รพ.จะนะ"/>
    <s v="รพช."/>
    <s v="F2"/>
    <n v="72"/>
    <n v="69145"/>
    <x v="5"/>
    <x v="5"/>
    <n v="48123046.479999997"/>
    <n v="6064914.9699999997"/>
    <n v="2359058.7200000002"/>
    <n v="1280176.28"/>
  </r>
  <r>
    <s v="12"/>
    <s v="สงขลา"/>
    <s v="11388"/>
    <s v="รพ.สมเด็จพระบรมราชินีนาถ ณ  อำเภอนาทวี"/>
    <s v="รพช."/>
    <s v="M2"/>
    <n v="144"/>
    <n v="62460"/>
    <x v="2"/>
    <x v="2"/>
    <n v="58815214.349999987"/>
    <n v="9681201.7200000007"/>
    <n v="7924868.4100000001"/>
    <n v="7268801.2799999993"/>
  </r>
  <r>
    <s v="12"/>
    <s v="สงขลา"/>
    <s v="11390"/>
    <s v="รพ.เทพา"/>
    <s v="รพช."/>
    <s v="F2"/>
    <n v="70"/>
    <n v="62130"/>
    <x v="5"/>
    <x v="5"/>
    <n v="39041825.530000009"/>
    <n v="3820655.95"/>
    <n v="1097017.3999999999"/>
    <n v="1505250.7999999998"/>
  </r>
  <r>
    <s v="12"/>
    <s v="สงขลา"/>
    <s v="11391"/>
    <s v="รพ.สะบ้าย้อย"/>
    <s v="รพช."/>
    <s v="F2"/>
    <n v="44"/>
    <n v="64355"/>
    <x v="5"/>
    <x v="5"/>
    <n v="34099577.730000004"/>
    <n v="3879863.09"/>
    <n v="1536799"/>
    <n v="1466985.67"/>
  </r>
  <r>
    <s v="12"/>
    <s v="สงขลา"/>
    <s v="11392"/>
    <s v="รพ.ระโนด"/>
    <s v="รพช."/>
    <s v="F1"/>
    <n v="64"/>
    <n v="47640"/>
    <x v="6"/>
    <x v="6"/>
    <n v="27315932.990000006"/>
    <n v="5812558.0099999998"/>
    <n v="1173464.6499999999"/>
    <n v="1443292.1300000001"/>
  </r>
  <r>
    <s v="12"/>
    <s v="สงขลา"/>
    <s v="11393"/>
    <s v="รพ.กระแสสินธุ์"/>
    <s v="รพช."/>
    <s v="F2"/>
    <n v="30"/>
    <n v="10078"/>
    <x v="3"/>
    <x v="3"/>
    <n v="12765056.609999999"/>
    <n v="955845.1"/>
    <n v="1067614.78"/>
    <n v="284373.21000000002"/>
  </r>
  <r>
    <s v="12"/>
    <s v="สงขลา"/>
    <s v="11394"/>
    <s v="รพ.รัตภูมิ"/>
    <s v="รพช."/>
    <s v="F2"/>
    <n v="72"/>
    <n v="55880"/>
    <x v="4"/>
    <x v="4"/>
    <n v="23851688.199999996"/>
    <n v="2964961.95"/>
    <n v="537644.59"/>
    <n v="1088122.51"/>
  </r>
  <r>
    <s v="12"/>
    <s v="สงขลา"/>
    <s v="11395"/>
    <s v="รพ.สะเดา"/>
    <s v="รพช."/>
    <s v="F2"/>
    <n v="55"/>
    <n v="58112"/>
    <x v="4"/>
    <x v="4"/>
    <n v="28172355.470000003"/>
    <n v="5022351.43"/>
    <n v="1824066"/>
    <n v="1476623.08"/>
  </r>
  <r>
    <s v="12"/>
    <s v="สงขลา"/>
    <s v="11396"/>
    <s v="รพ.นาหม่อม"/>
    <s v="รพช."/>
    <s v="F2"/>
    <n v="30"/>
    <n v="15213"/>
    <x v="3"/>
    <x v="3"/>
    <n v="14895381.439999998"/>
    <n v="1303507.56"/>
    <n v="402197.5"/>
    <n v="872487"/>
  </r>
  <r>
    <s v="12"/>
    <s v="สงขลา"/>
    <s v="11397"/>
    <s v="รพ.ควนเนียง"/>
    <s v="รพช."/>
    <s v="F2"/>
    <n v="29"/>
    <n v="25537"/>
    <x v="3"/>
    <x v="3"/>
    <n v="16351749.059999999"/>
    <n v="1682838.13"/>
    <n v="452080"/>
    <n v="466684.01"/>
  </r>
  <r>
    <s v="12"/>
    <s v="สงขลา"/>
    <s v="11398"/>
    <s v="รพ.ปาดังเบซาร์"/>
    <s v="รพช."/>
    <s v="F2"/>
    <n v="34"/>
    <n v="33307"/>
    <x v="4"/>
    <x v="4"/>
    <n v="16364813.569999998"/>
    <n v="1515259.72"/>
    <n v="737205.5"/>
    <n v="794328.03"/>
  </r>
  <r>
    <s v="12"/>
    <s v="สงขลา"/>
    <s v="11399"/>
    <s v="รพ.บางกล่ำ"/>
    <s v="รพช."/>
    <s v="F2"/>
    <n v="24"/>
    <n v="21034"/>
    <x v="3"/>
    <x v="3"/>
    <n v="18716834.289999999"/>
    <n v="1348774.1102"/>
    <n v="369472.5"/>
    <n v="785912.06"/>
  </r>
  <r>
    <s v="12"/>
    <s v="สงขลา"/>
    <s v="11400"/>
    <s v="รพ.สิงหนคร"/>
    <s v="รพช."/>
    <s v="F2"/>
    <n v="30"/>
    <n v="36435"/>
    <x v="4"/>
    <x v="4"/>
    <n v="19315156.489999998"/>
    <n v="2597160.11"/>
    <n v="654698.5"/>
    <n v="769635.32"/>
  </r>
  <r>
    <s v="12"/>
    <s v="สงขลา"/>
    <s v="11401"/>
    <s v="รพ.คลองหอยโข่ง"/>
    <s v="รพช."/>
    <s v="F2"/>
    <n v="31"/>
    <n v="17721"/>
    <x v="3"/>
    <x v="3"/>
    <n v="15424077.200000001"/>
    <n v="1274742.6599999999"/>
    <n v="444652.2"/>
    <n v="998845.57000000007"/>
  </r>
  <r>
    <s v="12"/>
    <s v="สตูล"/>
    <s v="10746"/>
    <s v="รพ.สตูล"/>
    <s v="รพท."/>
    <s v="S"/>
    <n v="239"/>
    <n v="95062"/>
    <x v="12"/>
    <x v="12"/>
    <n v="104963039.15000001"/>
    <n v="35405402.899999999"/>
    <n v="1218081.72"/>
    <n v="8905029.2899999991"/>
  </r>
  <r>
    <s v="12"/>
    <s v="สตูล"/>
    <s v="11402"/>
    <s v="รพ.ควนโดน"/>
    <s v="รพช."/>
    <s v="F2"/>
    <n v="31"/>
    <n v="19145"/>
    <x v="3"/>
    <x v="3"/>
    <n v="19309022.829999998"/>
    <n v="1365571.72"/>
    <n v="854508.3"/>
    <n v="647477.65"/>
  </r>
  <r>
    <s v="12"/>
    <s v="สตูล"/>
    <s v="11403"/>
    <s v="รพ.ควนกาหลง"/>
    <s v="รพช."/>
    <s v="F2"/>
    <n v="44"/>
    <n v="26706"/>
    <x v="3"/>
    <x v="3"/>
    <n v="21407003.379999999"/>
    <n v="2203825.7599999998"/>
    <n v="1099874.25"/>
    <n v="602402.90999999992"/>
  </r>
  <r>
    <s v="12"/>
    <s v="สตูล"/>
    <s v="11404"/>
    <s v="รพ.ท่าแพ"/>
    <s v="รพช."/>
    <s v="F2"/>
    <n v="32"/>
    <n v="23880"/>
    <x v="3"/>
    <x v="3"/>
    <n v="20196567.430000007"/>
    <n v="1522738.65"/>
    <n v="1736316.12"/>
    <n v="977566.34"/>
  </r>
  <r>
    <s v="12"/>
    <s v="สตูล"/>
    <s v="11405"/>
    <s v="รพ.ละงู"/>
    <s v="รพช."/>
    <s v="F1"/>
    <n v="83"/>
    <n v="57143"/>
    <x v="1"/>
    <x v="1"/>
    <n v="35260966.530000001"/>
    <n v="6440819.9699999997"/>
    <n v="4054078.03"/>
    <n v="1579342.8599999999"/>
  </r>
  <r>
    <s v="12"/>
    <s v="สตูล"/>
    <s v="11406"/>
    <s v="รพ.ทุ่งหว้า"/>
    <s v="รพช."/>
    <s v="F2"/>
    <n v="33"/>
    <n v="19790"/>
    <x v="3"/>
    <x v="3"/>
    <n v="18939376.370000001"/>
    <n v="1888860.46"/>
    <n v="1428551"/>
    <n v="619810.34"/>
  </r>
  <r>
    <s v="12"/>
    <s v="สตูล"/>
    <s v="28786"/>
    <s v="รพ.มะนัง"/>
    <s v="รพช."/>
    <s v="F3"/>
    <n v="32"/>
    <n v="15408"/>
    <x v="11"/>
    <x v="11"/>
    <n v="10096636.809999999"/>
    <n v="1372581.97"/>
    <n v="740929.67"/>
    <n v="685684.8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2">
  <r>
    <n v="1"/>
    <s v="เชียงราย"/>
    <s v="10674"/>
    <s v="เชียงรายประชานุเคราะห์,รพศ."/>
    <n v="792663294.44999981"/>
    <n v="420683921.27999997"/>
    <n v="7106048.29"/>
    <n v="212335052.75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ราย"/>
    <s v="11189"/>
    <s v="เทิง,รพช."/>
    <n v="59969823.000000007"/>
    <n v="15731855.83"/>
    <n v="4619412.1900000004"/>
    <n v="2529262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0"/>
    <s v="พาน,รพช."/>
    <n v="98245954.280000016"/>
    <n v="24968855.75"/>
    <n v="1804852.7"/>
    <n v="6010659.48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1"/>
    <s v="ป่าแดด,รพช."/>
    <n v="36736287.079999991"/>
    <n v="4175032.36"/>
    <n v="587876"/>
    <n v="115348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192"/>
    <s v="แม่จัน,รพช."/>
    <n v="114332686.38"/>
    <n v="30058331.449999999"/>
    <n v="2029589.78"/>
    <n v="20485132.4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ราย"/>
    <s v="11193"/>
    <s v="เชียงแสน,รพช."/>
    <n v="51514261.480000004"/>
    <n v="9794279.0600000005"/>
    <n v="620689.06999999995"/>
    <n v="2100538.4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4"/>
    <s v="แม่สาย,รพท."/>
    <n v="106838817.72999996"/>
    <n v="29503769.57"/>
    <n v="2064790.7"/>
    <n v="18267817.8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ราย"/>
    <s v="11195"/>
    <s v="แม่สรวย,รพช."/>
    <n v="64404906.640000001"/>
    <n v="8790554.9000000004"/>
    <n v="1416113.95"/>
    <n v="2932856.40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เชียงราย"/>
    <s v="11196"/>
    <s v="เวียงป่าเป้า,รพช."/>
    <n v="67495025.399999976"/>
    <n v="12442653.98"/>
    <n v="1545835"/>
    <n v="3212809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7"/>
    <s v="พญาเม็งราย,รพช."/>
    <n v="51462201.310000002"/>
    <n v="7630537.8600000003"/>
    <n v="1088972.95"/>
    <n v="2518421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ราย"/>
    <s v="11198"/>
    <s v="เวียงแก่น,รพช."/>
    <n v="36871414.389999993"/>
    <n v="3465939.55"/>
    <n v="1447436.4"/>
    <n v="1626778.2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199"/>
    <s v="ขุนตาล,รพช."/>
    <n v="34815997.479999997"/>
    <n v="5365011.5199999996"/>
    <n v="827294.21"/>
    <n v="2204099.9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0"/>
    <s v="แม่ฟ้าหลวง,รพช."/>
    <n v="39067650.31000001"/>
    <n v="5921337.7999999998"/>
    <n v="673211"/>
    <n v="2473163.8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11201"/>
    <s v="แม่ลาว,รพช."/>
    <n v="45920128.870000012"/>
    <n v="4788777.2699999996"/>
    <n v="2002848.8"/>
    <n v="1468106.91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202"/>
    <s v="เวียงเชียงรุ้ง,รพช."/>
    <n v="39015002.150000006"/>
    <n v="3539288.59"/>
    <n v="662611.27"/>
    <n v="1260361.96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ราย"/>
    <s v="11454"/>
    <s v="สมเด็จพระยุพราชเชียงของ,รพช."/>
    <n v="65800112.189999998"/>
    <n v="8977838.2799999993"/>
    <n v="4035583.73"/>
    <n v="3700460.73999999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ราย"/>
    <s v="15012"/>
    <s v="สมเด็จพระญาณสังวร,รพช."/>
    <n v="49103012.549999997"/>
    <n v="13450887.550000001"/>
    <n v="1077158.6000000001"/>
    <n v="2758549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ราย"/>
    <s v="28823"/>
    <s v="ดอยหลวง,รพช."/>
    <n v="18142916.379999999"/>
    <n v="1642546.17"/>
    <n v="333734.2"/>
    <n v="811620.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06009"/>
    <s v="แม่ตื่น,รพช."/>
    <n v="7940832.4199999999"/>
    <n v="1505113.35"/>
    <n v="282099.90000000002"/>
    <n v="463493.8399999999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เชียงใหม่"/>
    <s v="10713"/>
    <s v="นครพิงค์,รพศ."/>
    <n v="679755239.19000018"/>
    <n v="406888378.69"/>
    <n v="27139706.670000002"/>
    <n v="171940101.5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เชียงใหม่"/>
    <s v="11119"/>
    <s v="จอมทอง,รพท."/>
    <n v="173096704.91999999"/>
    <n v="47510207.850000001"/>
    <n v="3206092.59"/>
    <n v="20262992.46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0"/>
    <s v="เทพรัตนเวชชานุกูลเฉลิมพระเกียรติ ๖๐ พรรษา,รพช."/>
    <n v="46644456.329999998"/>
    <n v="5878941.8300000001"/>
    <n v="1909520.47"/>
    <n v="2739553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1"/>
    <s v="เชียงดาว,รพช."/>
    <n v="67056222.239999995"/>
    <n v="11931673.050000001"/>
    <n v="2544608.62"/>
    <n v="5134106.2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เชียงใหม่"/>
    <s v="11122"/>
    <s v="ดอยสะเก็ด,รพช."/>
    <n v="52257010.81000001"/>
    <n v="7693735.6500000004"/>
    <n v="1899114.55"/>
    <n v="2683279.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3"/>
    <s v="แม่แตง,รพช."/>
    <n v="48847708.279999994"/>
    <n v="11793577.24"/>
    <n v="616017.36"/>
    <n v="1890746.88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24"/>
    <s v="สะเมิง,รพช."/>
    <n v="30371056.48"/>
    <n v="3065273.43"/>
    <n v="961381.45"/>
    <n v="730931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5"/>
    <s v="ฝาง,รพท."/>
    <n v="171204215.80000001"/>
    <n v="45964526.729999997"/>
    <n v="2453342.7200000002"/>
    <n v="26646684.25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6"/>
    <s v="แม่อาย,รพช."/>
    <n v="64946385.799999997"/>
    <n v="10052063.24"/>
    <n v="1679646.98"/>
    <n v="3193959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27"/>
    <s v="พร้าว,รพช."/>
    <n v="33762993.740000002"/>
    <n v="6697004.8799999999"/>
    <n v="571417.35"/>
    <n v="1653034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28"/>
    <s v="สันป่าตอง,รพท."/>
    <n v="150103490.24999994"/>
    <n v="40336088.479999997"/>
    <n v="8685260.1199999992"/>
    <n v="40727229.60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29"/>
    <s v="สันกำแพง,รพช."/>
    <n v="47990768.699999996"/>
    <n v="7514034.0899999999"/>
    <n v="1326120.75"/>
    <n v="1488181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เชียงใหม่"/>
    <s v="11130"/>
    <s v="สันทราย,รพท."/>
    <n v="160641137.40999994"/>
    <n v="51425573.189999998"/>
    <n v="4340215.32"/>
    <n v="41147101.0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เชียงใหม่"/>
    <s v="11131"/>
    <s v="หางดง,รพช."/>
    <n v="80772553.079999998"/>
    <n v="16248648.52"/>
    <n v="2034669"/>
    <n v="3039314.5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เชียงใหม่"/>
    <s v="11132"/>
    <s v="ฮอด,รพช."/>
    <n v="44975782.979999997"/>
    <n v="5820793.5599999996"/>
    <n v="2041794.34"/>
    <n v="1585915.33999999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3"/>
    <s v="ดอยเต่า,รพช."/>
    <n v="29775020.459999997"/>
    <n v="3844550.27"/>
    <n v="966387.19999999995"/>
    <n v="923328.17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4"/>
    <s v="อมก๋อย,รพช."/>
    <n v="47603887.560000002"/>
    <n v="5072632.3600000003"/>
    <n v="2440072.2200000002"/>
    <n v="2112201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5"/>
    <s v="สารภี,รพช."/>
    <n v="53987580.75"/>
    <n v="9992483.9000000004"/>
    <n v="3460972.09"/>
    <n v="204425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เชียงใหม่"/>
    <s v="11136"/>
    <s v="เวียงแหง,รพช."/>
    <n v="31665461.459999993"/>
    <n v="4575754.34"/>
    <n v="913025.8"/>
    <n v="57565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7"/>
    <s v="ไชยปราการ,รพช."/>
    <n v="36079142.06000001"/>
    <n v="4889328.51"/>
    <n v="1322441.3"/>
    <n v="1327048.6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8"/>
    <s v="แม่วาง,รพช."/>
    <n v="37822485.300000004"/>
    <n v="5765650.8200000003"/>
    <n v="793905.6"/>
    <n v="987828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139"/>
    <s v="แม่ออน,รพช."/>
    <n v="31302865.639999997"/>
    <n v="3296601.45"/>
    <n v="524229"/>
    <n v="892911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11643"/>
    <s v="ดอยหล่อ,รพช."/>
    <n v="29011867.579999998"/>
    <n v="3583942.95"/>
    <n v="556513.53"/>
    <n v="878040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เชียงใหม่"/>
    <s v="23736"/>
    <s v="วัดจันทร์เฉลิมพระเกียรติ ๘๐ พรรษา,รพช."/>
    <n v="20502611.770000003"/>
    <n v="1335013.6000000001"/>
    <n v="580481.19999999995"/>
    <n v="361457.5500000000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น่าน"/>
    <s v="10716"/>
    <s v="น่าน,รพท."/>
    <n v="424657928.70999992"/>
    <n v="188726805.91999999"/>
    <n v="9364965.0299999993"/>
    <n v="75610050.82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น่าน"/>
    <s v="11173"/>
    <s v="แม่จริม,รพช."/>
    <n v="22211255.180000003"/>
    <n v="1824865.69"/>
    <n v="322755.90000000002"/>
    <n v="554088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4"/>
    <s v="บ้านหลวง,รพช."/>
    <n v="23727163.210000001"/>
    <n v="1732719.46"/>
    <n v="524843.6"/>
    <n v="397944.1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5"/>
    <s v="นาน้อย,รพช."/>
    <n v="31847278.939999998"/>
    <n v="4180765.23"/>
    <n v="750530.88"/>
    <n v="1521053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6"/>
    <s v="ท่าวังผา,รพช."/>
    <n v="43468611.620000005"/>
    <n v="6927894.0199999996"/>
    <n v="2429726.7999999998"/>
    <n v="2431810.80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7"/>
    <s v="เวียงสา,รพช."/>
    <n v="59881760.780000001"/>
    <n v="13289270.710000001"/>
    <n v="2657193.4900000002"/>
    <n v="3618188.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น่าน"/>
    <s v="11178"/>
    <s v="ทุ่งช้าง,รพช."/>
    <n v="28557416.32"/>
    <n v="3427118.16"/>
    <n v="1023987.2"/>
    <n v="805159.759999999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79"/>
    <s v="เชียงกลาง,รพช."/>
    <n v="30104679.43"/>
    <n v="3889276.59"/>
    <n v="1600219.17"/>
    <n v="1476424.6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0"/>
    <s v="นาหมื่น,รพช."/>
    <n v="24936595.180000007"/>
    <n v="2174483.77"/>
    <n v="911223"/>
    <n v="714143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1"/>
    <s v="สันติสุข,รพช."/>
    <n v="25797520.749999996"/>
    <n v="2179409.4900000002"/>
    <n v="318898.5"/>
    <n v="555528.420000000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2"/>
    <s v="บ่อเกลือ,รพช."/>
    <n v="20126179.190000005"/>
    <n v="2029900.09"/>
    <n v="425268.5"/>
    <n v="598096.4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183"/>
    <s v="สองแคว,รพช."/>
    <n v="21805348.389999993"/>
    <n v="1987329.53"/>
    <n v="885435.15"/>
    <n v="619292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11453"/>
    <s v="สมเด็จพระยุพราชปัว,รพช."/>
    <n v="110134267.06"/>
    <n v="28627153.370000001"/>
    <n v="3802116.65"/>
    <n v="23302729.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"/>
    <s v="น่าน"/>
    <s v="11625"/>
    <s v="เฉลิมพระเกียรติ(น่าน),รพช."/>
    <n v="21296784.899999999"/>
    <n v="1455648.55"/>
    <n v="940107.55"/>
    <n v="6500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น่าน"/>
    <s v="25017"/>
    <s v="ภูเพียง,รพช."/>
    <n v="22233605.310000002"/>
    <n v="2557958.84"/>
    <n v="785227.6"/>
    <n v="883738.16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0717"/>
    <s v="พะเยา,รพท."/>
    <n v="296245120.04000002"/>
    <n v="95415468.989999995"/>
    <n v="5250679.43"/>
    <n v="36221805.9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พะเยา"/>
    <s v="10718"/>
    <s v="เชียงคำ,รพท."/>
    <n v="192189215.08999997"/>
    <n v="61777402.75"/>
    <n v="12152570.300000001"/>
    <n v="42070672.9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พะเยา"/>
    <s v="11184"/>
    <s v="จุน,รพช."/>
    <n v="47783960.190000005"/>
    <n v="7543928.3799999999"/>
    <n v="1857645.74"/>
    <n v="2139006.97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5"/>
    <s v="เชียงม่วน,รพช."/>
    <n v="32087569.859999999"/>
    <n v="3294165.07"/>
    <n v="1167787.5"/>
    <n v="1520213.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11186"/>
    <s v="ดอกคำใต้,รพช."/>
    <n v="58616731.310000002"/>
    <n v="10198082.470000001"/>
    <n v="3032100.34"/>
    <n v="2020094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7"/>
    <s v="ปง,รพช."/>
    <n v="46593881.189999998"/>
    <n v="7274457"/>
    <n v="2405652.63"/>
    <n v="225533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พะเยา"/>
    <s v="11188"/>
    <s v="แม่ใจ,รพช."/>
    <n v="33541773.719999999"/>
    <n v="5678188.0899999999"/>
    <n v="1250552.95"/>
    <n v="2709962.63999999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พะเยา"/>
    <s v="40744"/>
    <s v="ภูซาง,รพช."/>
    <n v="14370092.940000003"/>
    <n v="1787536.38"/>
    <n v="858474.1"/>
    <n v="1070333.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"/>
    <s v="พะเยา"/>
    <s v="40745"/>
    <s v="ภูกามยาว,รพช."/>
    <n v="12482182.189999998"/>
    <n v="1590913.06"/>
    <n v="871569.8"/>
    <n v="593207.8100000000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"/>
    <s v="แพร่"/>
    <s v="10715"/>
    <s v="แพร่,รพท."/>
    <n v="384519941.30999988"/>
    <n v="130291419.22"/>
    <n v="8504576.9499999993"/>
    <n v="81170839.76999999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แพร่"/>
    <s v="11166"/>
    <s v="ร้องกวาง,รพช."/>
    <n v="53187959.170000002"/>
    <n v="6380808.2000000002"/>
    <n v="840795.47"/>
    <n v="1378120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7"/>
    <s v="ลอง,รพช."/>
    <n v="41192052.990000002"/>
    <n v="5709558.25"/>
    <n v="937701.07"/>
    <n v="1566369.8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69"/>
    <s v="สูงเม่น,รพช."/>
    <n v="65714960.700000003"/>
    <n v="11411313.4"/>
    <n v="2234274.25"/>
    <n v="4781024.029999999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พร่"/>
    <s v="11170"/>
    <s v="สอง,รพช."/>
    <n v="48195670.650000006"/>
    <n v="6642675.1100000003"/>
    <n v="1890593.1"/>
    <n v="2107427.32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1"/>
    <s v="วังชิ้น,รพช."/>
    <n v="37680096.890000001"/>
    <n v="5949410.3600000003"/>
    <n v="339672.74"/>
    <n v="1552607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พร่"/>
    <s v="11172"/>
    <s v="หนองม่วงไข่,รพช."/>
    <n v="36255414.500000007"/>
    <n v="2421656.0699999998"/>
    <n v="1178672.71"/>
    <n v="98708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พร่"/>
    <s v="11452"/>
    <s v="สมเด็จพระยุพราชเด่นชัย,รพช."/>
    <n v="50492768.820000008"/>
    <n v="7962225"/>
    <n v="1295192.19"/>
    <n v="1494963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0719"/>
    <s v="ศรีสังวาลย์,รพท."/>
    <n v="135454831.98999995"/>
    <n v="28482249.52"/>
    <n v="1946626.6"/>
    <n v="11350248.58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"/>
    <s v="แม่ฮ่องสอน"/>
    <s v="11203"/>
    <s v="ขุนยวม,รพช."/>
    <n v="39055214.209999993"/>
    <n v="4737750.37"/>
    <n v="2149282.25"/>
    <n v="1982886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4"/>
    <s v="ปาย,รพช."/>
    <n v="54742287.359999999"/>
    <n v="8252942.7400000002"/>
    <n v="3206103.35"/>
    <n v="2661596.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"/>
    <s v="แม่ฮ่องสอน"/>
    <s v="11205"/>
    <s v="แม่สะเรียง,รพช."/>
    <n v="88633400.449999988"/>
    <n v="15864335.33"/>
    <n v="10631815.5"/>
    <n v="6551809.19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แม่ฮ่องสอน"/>
    <s v="11206"/>
    <s v="แม่ลาน้อย,รพช."/>
    <n v="36898559.270000003"/>
    <n v="4598868.1500000004"/>
    <n v="2783111.8"/>
    <n v="1369482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แม่ฮ่องสอน"/>
    <s v="11207"/>
    <s v="สบเมย,รพช."/>
    <n v="36248984.539999999"/>
    <n v="3351293.77"/>
    <n v="1515824.75"/>
    <n v="1256958.8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แม่ฮ่องสอน"/>
    <s v="11208"/>
    <s v="ปางมะผ้า,รพช."/>
    <n v="29866665.749999993"/>
    <n v="2731284.95"/>
    <n v="1824803.9"/>
    <n v="740752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0672"/>
    <s v="ลำปาง,รพศ."/>
    <n v="701791613.25"/>
    <n v="411802276.19999999"/>
    <n v="24641565.760000002"/>
    <n v="245686829.06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"/>
    <s v="ลำปาง"/>
    <s v="11146"/>
    <s v="แม่เมาะ,รพช."/>
    <n v="38276037.749999993"/>
    <n v="6149786.9800000004"/>
    <n v="362652.28"/>
    <n v="2191390.3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7"/>
    <s v="เกาะคา,รพช."/>
    <n v="119102577.38999999"/>
    <n v="26294162.289999999"/>
    <n v="3208462.4"/>
    <n v="19560920.91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"/>
    <s v="ลำปาง"/>
    <s v="11148"/>
    <s v="เสริมงาม,รพช."/>
    <n v="34186167.68"/>
    <n v="4639662"/>
    <n v="893540.36"/>
    <n v="1121182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49"/>
    <s v="งาว,รพช."/>
    <n v="45130220.830000006"/>
    <n v="7012788.9400000004"/>
    <n v="918966.4"/>
    <n v="1867760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0"/>
    <s v="แจ้ห่ม,รพช."/>
    <n v="41208141.590000004"/>
    <n v="6517610.8300000001"/>
    <n v="732400.5"/>
    <n v="123149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1"/>
    <s v="วังเหนือ,รพช."/>
    <n v="40728892.319999993"/>
    <n v="8223684.04"/>
    <n v="1480646.95"/>
    <n v="1469529.5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2"/>
    <s v="เถิน,รพช."/>
    <n v="73416302.640000015"/>
    <n v="12890811.6"/>
    <n v="2558855.6"/>
    <n v="4577114.6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ปาง"/>
    <s v="11153"/>
    <s v="แม่พริก,รพช."/>
    <n v="23069567.350000005"/>
    <n v="2911924.48"/>
    <n v="175852.79999999999"/>
    <n v="472350.5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4"/>
    <s v="แม่ทะ,รพช."/>
    <n v="40868726.139999993"/>
    <n v="6731061.3600000003"/>
    <n v="611903.69999999995"/>
    <n v="1070688.2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5"/>
    <s v="สบปราบ,รพช."/>
    <n v="31688198.099999998"/>
    <n v="3944563.92"/>
    <n v="742905.5"/>
    <n v="986240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ปาง"/>
    <s v="11156"/>
    <s v="ห้างฉัตร,รพช."/>
    <n v="46503901.699999996"/>
    <n v="9735904.5600000005"/>
    <n v="714315.4"/>
    <n v="1656753.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"/>
    <s v="ลำปาง"/>
    <s v="11157"/>
    <s v="เมืองปาน,รพช."/>
    <n v="34957507.669999994"/>
    <n v="4099709.16"/>
    <n v="625564.75"/>
    <n v="951500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0714"/>
    <s v="ลำพูน,รพท."/>
    <n v="345834001.06999999"/>
    <n v="114217631.14"/>
    <n v="5560597.8600000003"/>
    <n v="72610666.20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"/>
    <s v="ลำพูน"/>
    <s v="11140"/>
    <s v="แม่ทา,รพช."/>
    <n v="34818616.74000001"/>
    <n v="4963318.4000000004"/>
    <n v="1473527.75"/>
    <n v="1345638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1"/>
    <s v="บ้านโฮ่ง,รพช."/>
    <n v="39934540.75999999"/>
    <n v="5595631.4299999997"/>
    <n v="716452"/>
    <n v="140105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2"/>
    <s v="ลี้,รพช."/>
    <n v="73083574.939999983"/>
    <n v="12009921.9"/>
    <n v="1860701.9"/>
    <n v="3759494.2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"/>
    <s v="ลำพูน"/>
    <s v="11143"/>
    <s v="ทุ่งหัวช้าง,รพช."/>
    <n v="34659699.689999998"/>
    <n v="2657408.83"/>
    <n v="815479.34"/>
    <n v="744052.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11144"/>
    <s v="ป่าซาง,รพช."/>
    <n v="59970268.530000001"/>
    <n v="14467965.560000001"/>
    <n v="2549146.25"/>
    <n v="2930336.7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"/>
    <s v="ลำพูน"/>
    <s v="11145"/>
    <s v="บ้านธิ,รพช."/>
    <n v="30535053.699999999"/>
    <n v="2857870.86"/>
    <n v="916939.81"/>
    <n v="786670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"/>
    <s v="ลำพูน"/>
    <s v="24956"/>
    <s v="เวียงหนองล่อง,รพช."/>
    <n v="23189072.219999999"/>
    <n v="2610952.9700000002"/>
    <n v="879550.3"/>
    <n v="825383.32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0722"/>
    <s v="สมเด็จพระเจ้าตากสินมหาราช,รพท."/>
    <n v="251512923.9900001"/>
    <n v="149803345.16999999"/>
    <n v="16319533.18"/>
    <n v="57934662.83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1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ตาก"/>
    <s v="10723"/>
    <s v="แม่สอด,รพท."/>
    <n v="303668540.16000003"/>
    <n v="118430019.37"/>
    <n v="10195572.970000001"/>
    <n v="54005943.74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ตาก"/>
    <s v="11238"/>
    <s v="บ้านตาก,รพช."/>
    <n v="49660926.869999982"/>
    <n v="6524644.1600000001"/>
    <n v="3537495.9"/>
    <n v="3373918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ตาก"/>
    <s v="11239"/>
    <s v="สามเงา,รพช."/>
    <n v="38352807.099999994"/>
    <n v="4650969.54"/>
    <n v="2022589.6"/>
    <n v="1310992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ตาก"/>
    <s v="11240"/>
    <s v="แม่ระมาด,รพช."/>
    <n v="91638394.159999996"/>
    <n v="12822845.189999999"/>
    <n v="6841343.5"/>
    <n v="5951110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ตาก"/>
    <s v="11241"/>
    <s v="ท่าสองยาง,รพช."/>
    <n v="80889925.699999988"/>
    <n v="22988495.75"/>
    <n v="5047567.01"/>
    <n v="5363124.6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2"/>
    <s v="พบพระ,รพช."/>
    <n v="73539360.540000007"/>
    <n v="11505378.800000001"/>
    <n v="7048168.0499999998"/>
    <n v="7502999.51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11243"/>
    <s v="อุ้มผาง,รพช."/>
    <n v="78078351.410000011"/>
    <n v="16542681.800000001"/>
    <n v="4152252.12"/>
    <n v="5293057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2"/>
    <s v="ตาก"/>
    <s v="27443"/>
    <s v="วังเจ้า,รพช."/>
    <n v="31213989.149999999"/>
    <n v="4101243.14"/>
    <n v="2388177"/>
    <n v="1545893.9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พิษณุโลก"/>
    <s v="10676"/>
    <s v="พุทธชินราช,รพศ."/>
    <n v="868085170.36000013"/>
    <n v="418492176.68000001"/>
    <n v="18174888.02"/>
    <n v="266586306.59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2"/>
    <s v="พิษณุโลก"/>
    <s v="11251"/>
    <s v="ชาติตระการ,รพช."/>
    <n v="45486690.949999996"/>
    <n v="5613910.6900000004"/>
    <n v="1355295.86"/>
    <n v="2117443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พิษณุโลก"/>
    <s v="11252"/>
    <s v="บางระกำ,รพช."/>
    <n v="66969230.590000004"/>
    <n v="15231069.890000001"/>
    <n v="8650078.75"/>
    <n v="8466330.32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2"/>
    <s v="พิษณุโลก"/>
    <s v="11253"/>
    <s v="บางกระทุ่ม,รพช."/>
    <n v="45639719.999999993"/>
    <n v="10283991.210000001"/>
    <n v="3685761.6"/>
    <n v="4407781.7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2"/>
    <s v="พิษณุโลก"/>
    <s v="11254"/>
    <s v="พรหมพิราม,รพช."/>
    <n v="57435215.780000001"/>
    <n v="11436531.68"/>
    <n v="5568767"/>
    <n v="2340512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255"/>
    <s v="วัดโบสถ์,รพช."/>
    <n v="50896642.780000009"/>
    <n v="8121917.3300000001"/>
    <n v="5449826.1500000004"/>
    <n v="3215643.51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2"/>
    <s v="พิษณุโลก"/>
    <s v="11256"/>
    <s v="วังทอง,รพช."/>
    <n v="77205845.209999993"/>
    <n v="18924536.449999999"/>
    <n v="9801107.75"/>
    <n v="9243649.450000001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1"/>
  </r>
  <r>
    <n v="2"/>
    <s v="พิษณุโลก"/>
    <s v="11257"/>
    <s v="เนินมะปราง,รพช."/>
    <n v="47177619.269999996"/>
    <n v="7319966.9800000004"/>
    <n v="2587571.75"/>
    <n v="2700610.9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พิษณุโลก"/>
    <s v="11455"/>
    <s v="สมเด็จพระยุพราชนครไทย,รพช."/>
    <n v="94610360.929999992"/>
    <n v="20426670.780000001"/>
    <n v="5079983.04"/>
    <n v="12312074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0727"/>
    <s v="เพชรบูรณ์,รพท."/>
    <n v="349618992.7899999"/>
    <n v="128116796.56"/>
    <n v="4540021.45"/>
    <n v="57897888.720000006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2"/>
    <s v="เพชรบูรณ์"/>
    <s v="11264"/>
    <s v="ชนแดน,รพช."/>
    <n v="53150559.68"/>
    <n v="10713540.17"/>
    <n v="5453236"/>
    <n v="317880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5"/>
    <s v="หล่มสัก,รพท."/>
    <n v="137155638.21000001"/>
    <n v="47587811"/>
    <n v="3024016.26"/>
    <n v="16764615.42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6"/>
    <s v="วิเชียรบุรี,รพท."/>
    <n v="152357667.51999998"/>
    <n v="33252416.100000001"/>
    <n v="3343704.62"/>
    <n v="21380081.76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เพชรบูรณ์"/>
    <s v="11267"/>
    <s v="ศรีเทพ,รพช."/>
    <n v="49646203.620000005"/>
    <n v="8241625.5099999998"/>
    <n v="4913754.4800000004"/>
    <n v="3288904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268"/>
    <s v="หนองไผ่,รพช."/>
    <n v="90281181.810000017"/>
    <n v="17768162.09"/>
    <n v="3255513.42"/>
    <n v="7296415.3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เพชรบูรณ์"/>
    <s v="11269"/>
    <s v="บึงสามพัน,รพช."/>
    <n v="62667122.610000007"/>
    <n v="12512352.550000001"/>
    <n v="7412902"/>
    <n v="3450460.3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2"/>
    <s v="เพชรบูรณ์"/>
    <s v="11270"/>
    <s v="น้ำหนาว,รพช."/>
    <n v="22264066.150000002"/>
    <n v="3279872.14"/>
    <n v="587217.41"/>
    <n v="954276.5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2"/>
    <s v="เพชรบูรณ์"/>
    <s v="11271"/>
    <s v="วังโป่ง,รพช."/>
    <n v="37675596.329999991"/>
    <n v="5662506.7800000003"/>
    <n v="1211443.45"/>
    <n v="1527767.3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เพชรบูรณ์"/>
    <s v="11272"/>
    <s v="เขาค้อ,รพช."/>
    <n v="44946112.080000006"/>
    <n v="5271838.76"/>
    <n v="4836308.8099999996"/>
    <n v="3050476.67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เพชรบูรณ์"/>
    <s v="11457"/>
    <s v="สมเด็จพระยุพราชหล่มเก่า,รพช."/>
    <n v="79234665.680000007"/>
    <n v="22350514.149999999"/>
    <n v="6231212.6500000004"/>
    <n v="5134238.8500000006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สุโขทัย"/>
    <s v="10724"/>
    <s v="สุโขทัย,รพท."/>
    <n v="227530767.99999997"/>
    <n v="53815619.219999999"/>
    <n v="3763780.5"/>
    <n v="44726502.81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2"/>
    <s v="สุโขทัย"/>
    <s v="10725"/>
    <s v="ศรีสังวรสุโขทัย,รพท."/>
    <n v="202711562.24999997"/>
    <n v="48867926.880000003"/>
    <n v="3256483.19"/>
    <n v="42126474.3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2"/>
    <s v="สุโขทัย"/>
    <s v="11244"/>
    <s v="บ้านด่านลานหอย,รพช."/>
    <n v="45967144.190000013"/>
    <n v="5966428.5800000001"/>
    <n v="1113067.25"/>
    <n v="2173617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5"/>
    <s v="คีรีมาศ,รพช."/>
    <n v="43999577.390000001"/>
    <n v="7285670.3399999999"/>
    <n v="723547"/>
    <n v="1927475.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6"/>
    <s v="กงไกรลาศ,รพช."/>
    <n v="43045519.050000004"/>
    <n v="7467548.0999999996"/>
    <n v="673359"/>
    <n v="1902326.2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สุโขทัย"/>
    <s v="11247"/>
    <s v="ศรีสัชนาลัย,รพช."/>
    <n v="59069447.119999997"/>
    <n v="15855511.189999999"/>
    <n v="1109069.25"/>
    <n v="4145210.6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สุโขทัย"/>
    <s v="11248"/>
    <s v="สวรรคโลก,รพช."/>
    <n v="78926959.489999995"/>
    <n v="18172309.670000002"/>
    <n v="3108557.95"/>
    <n v="4771160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2"/>
    <s v="สุโขทัย"/>
    <s v="11249"/>
    <s v="ศรีนคร,รพช."/>
    <n v="29445687.550000001"/>
    <n v="4080206.55"/>
    <n v="1576089.34"/>
    <n v="1071423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สุโขทัย"/>
    <s v="11250"/>
    <s v="ทุ่งเสลี่ยม,รพช."/>
    <n v="35522928.940000013"/>
    <n v="8832399.0899999999"/>
    <n v="2479312.5"/>
    <n v="2546546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2"/>
    <s v="อุตรดิตถ์"/>
    <s v="10673"/>
    <s v="อุตรดิตถ์,รพศ."/>
    <n v="512169192.30999994"/>
    <n v="196209380.55000001"/>
    <n v="16677875.359999999"/>
    <n v="96521347.23999999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2"/>
    <s v="อุตรดิตถ์"/>
    <s v="11158"/>
    <s v="ตรอน,รพช."/>
    <n v="40375346.199999996"/>
    <n v="5601065.7599999998"/>
    <n v="3109091.25"/>
    <n v="1494366.4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59"/>
    <s v="ท่าปลา,รพช."/>
    <n v="42967206.370000005"/>
    <n v="5155959.2699999996"/>
    <n v="2137992.59"/>
    <n v="1124372.45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0"/>
    <s v="น้ำปาด,รพช."/>
    <n v="46180957.169999994"/>
    <n v="6733771.2999999998"/>
    <n v="3887371.34"/>
    <n v="1785865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1"/>
    <s v="ฟากท่า,รพช."/>
    <n v="25957353.130000006"/>
    <n v="1508648.6"/>
    <n v="1640648.65"/>
    <n v="81057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2"/>
    <s v="บ้านโคก,รพช."/>
    <n v="25957221.849999998"/>
    <n v="2605777.39"/>
    <n v="1579877.5"/>
    <n v="650858.189999999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2"/>
    <s v="อุตรดิตถ์"/>
    <s v="11163"/>
    <s v="พิชัย,รพช."/>
    <n v="57202150.639999986"/>
    <n v="11783057.99"/>
    <n v="4803622.83"/>
    <n v="3365677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2"/>
    <s v="อุตรดิตถ์"/>
    <s v="11164"/>
    <s v="ลับแล,รพช."/>
    <n v="51073213.579999998"/>
    <n v="8903409.3200000003"/>
    <n v="4883244.7300000004"/>
    <n v="2542320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2"/>
    <s v="อุตรดิตถ์"/>
    <s v="11165"/>
    <s v="ทองแสนขัน,รพช."/>
    <n v="34250856.709999993"/>
    <n v="4154833.55"/>
    <n v="1728062.85"/>
    <n v="909160.6200000001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กำแพงเพชร"/>
    <s v="10721"/>
    <s v="กำแพงเพชร,รพท."/>
    <n v="405709800.60000002"/>
    <n v="130065356"/>
    <n v="20772272"/>
    <n v="64306266.27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3"/>
    <s v="กำแพงเพชร"/>
    <s v="11228"/>
    <s v="ทุ่งโพธิ์ทะเล,รพช."/>
    <n v="19672818.010000005"/>
    <n v="2904345.4"/>
    <n v="3108395"/>
    <n v="805737.41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1"/>
    <n v="440481.15499999997"/>
    <n v="965411.89500000002"/>
    <n v="524930.74"/>
    <n v="-346914.95500000002"/>
    <n v="1752808.0049999999"/>
    <x v="0"/>
  </r>
  <r>
    <n v="3"/>
    <s v="กำแพงเพชร"/>
    <s v="11229"/>
    <s v="ไทรงาม,รพช."/>
    <n v="38230786.220000014"/>
    <n v="6393542.0599999996"/>
    <n v="4644800.5"/>
    <n v="1475534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0"/>
    <s v="คลองลาน,รพช."/>
    <n v="49219728.04999999"/>
    <n v="10264931.939999999"/>
    <n v="11314378.4"/>
    <n v="3835896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3"/>
    <s v="กำแพงเพชร"/>
    <s v="11231"/>
    <s v="ขาณุวรลักษบุรี,รพช."/>
    <n v="77433844.13000001"/>
    <n v="20641370.710000001"/>
    <n v="13201180.9"/>
    <n v="6345375.84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กำแพงเพชร"/>
    <s v="11232"/>
    <s v="คลองขลุง,รพช."/>
    <n v="60922564.850000001"/>
    <n v="19505360.32"/>
    <n v="12263018"/>
    <n v="5594756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1"/>
    <n v="3202010.66"/>
    <n v="4896174.01"/>
    <n v="1694163.3499999996"/>
    <n v="660765.63500000071"/>
    <n v="7437419.0349999992"/>
    <x v="0"/>
  </r>
  <r>
    <n v="3"/>
    <s v="กำแพงเพชร"/>
    <s v="11233"/>
    <s v="พรานกระต่าย,รพช."/>
    <n v="49647777.780000001"/>
    <n v="6951210.9199999999"/>
    <n v="6386384"/>
    <n v="2899549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กำแพงเพชร"/>
    <s v="11234"/>
    <s v="ลานกระบือ,รพช."/>
    <n v="40349738.200000003"/>
    <n v="8070253.7199999997"/>
    <n v="8682488.5"/>
    <n v="2174694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5"/>
    <s v="ทรายทองวัฒนา,รพช."/>
    <n v="33527873.450000003"/>
    <n v="5000350.43"/>
    <n v="5240896"/>
    <n v="2364936.07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1236"/>
    <s v="ปางศิลาทอง,รพช."/>
    <n v="27890770.150000002"/>
    <n v="5094983.6900000004"/>
    <n v="5996741.8099999996"/>
    <n v="1933454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14135"/>
    <s v="บึงสามัคคี,รพช."/>
    <n v="28489798.060000002"/>
    <n v="4186228.26"/>
    <n v="4843233"/>
    <n v="1272568.7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3"/>
    <s v="กำแพงเพชร"/>
    <s v="28010"/>
    <s v="โกสัมพีนคร,รพช."/>
    <n v="21421690.680000003"/>
    <n v="3809023.99"/>
    <n v="2960173"/>
    <n v="1550798.309999999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ชัยนาท"/>
    <s v="10694"/>
    <s v="ชัยนาทนเรนทร,รพท."/>
    <n v="255341088.09000006"/>
    <n v="73885781.019999996"/>
    <n v="9755937.0600000005"/>
    <n v="35859473.7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ชัยนาท"/>
    <s v="10802"/>
    <s v="มโนรมย์,รพช."/>
    <n v="32173628.550000004"/>
    <n v="4427145.8099999996"/>
    <n v="1538213.64"/>
    <n v="141054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3"/>
    <s v="วัดสิงห์,รพช."/>
    <n v="32386658.609999999"/>
    <n v="3877585.35"/>
    <n v="1034948"/>
    <n v="1011631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4"/>
    <s v="สรรพยา,รพช."/>
    <n v="33415105.809999999"/>
    <n v="4770678.71"/>
    <n v="2739238.5"/>
    <n v="1254619.7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ชัยนาท"/>
    <s v="10805"/>
    <s v="สรรคบุรี,รพช."/>
    <n v="58189832.850000016"/>
    <n v="11443691.880000001"/>
    <n v="3743614.9"/>
    <n v="4002041.6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ชัยนาท"/>
    <s v="10806"/>
    <s v="หันคา,รพช."/>
    <n v="44158302.890000008"/>
    <n v="9357861.4800000004"/>
    <n v="3983507.65"/>
    <n v="2273166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ชัยนาท"/>
    <s v="27974"/>
    <s v="หนองมะโมง,รพช."/>
    <n v="20099405.009999998"/>
    <n v="3308381.09"/>
    <n v="1675393.9"/>
    <n v="974604.0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ชัยนาท"/>
    <s v="27975"/>
    <s v="เนินขาม,รพช."/>
    <n v="10863023.57"/>
    <n v="2443909.4500000002"/>
    <n v="942938"/>
    <n v="358048.2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นครสวรรค์"/>
    <s v="10675"/>
    <s v="สวรรค์ประชารักษ์,รพศ."/>
    <n v="623652628.40999985"/>
    <n v="340610674.31999999"/>
    <n v="24258457.760000002"/>
    <n v="134775055.42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3"/>
    <s v="นครสวรรค์"/>
    <s v="11209"/>
    <s v="โกรกพระ,รพช."/>
    <n v="36839276.330000006"/>
    <n v="4963939.76"/>
    <n v="691531.3"/>
    <n v="1884718.2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0"/>
    <s v="ชุมแสง,รพช."/>
    <n v="54142317.969999999"/>
    <n v="11509934.48"/>
    <n v="1059557.3999999999"/>
    <n v="4586248.9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1"/>
    <s v="หนองบัว,รพช."/>
    <n v="49168804.139999993"/>
    <n v="9833536.1099999994"/>
    <n v="2428031.7000000002"/>
    <n v="4252652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3"/>
    <s v="นครสวรรค์"/>
    <s v="11212"/>
    <s v="บรรพตพิสัย,รพช."/>
    <n v="76074623.909999996"/>
    <n v="15754292.74"/>
    <n v="2322772.14"/>
    <n v="3768737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3"/>
    <s v="นครสวรรค์"/>
    <s v="11213"/>
    <s v="เก้าเลี้ยว,รพช."/>
    <n v="34743521.120000012"/>
    <n v="5212289.43"/>
    <n v="1510402.55"/>
    <n v="1367168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14"/>
    <s v="ตาคลี,รพช."/>
    <n v="85970404.789999977"/>
    <n v="18038120.140000001"/>
    <n v="6863056.4100000001"/>
    <n v="8669939.49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3"/>
    <s v="นครสวรรค์"/>
    <s v="11215"/>
    <s v="ท่าตะโก,รพช."/>
    <n v="52606967.510000013"/>
    <n v="13451348.5"/>
    <n v="376377"/>
    <n v="27512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นครสวรรค์"/>
    <s v="11216"/>
    <s v="ไพศาลี,รพช."/>
    <n v="51075581.490000002"/>
    <n v="9279550.9600000009"/>
    <n v="1868580.56"/>
    <n v="2436010.0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7"/>
    <s v="พยุหะคีรี,รพช."/>
    <n v="36958956.780000009"/>
    <n v="8369922.3600000003"/>
    <n v="1002880"/>
    <n v="1601236.0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11218"/>
    <s v="ลาดยาว,รพช."/>
    <n v="81336908.830000013"/>
    <n v="20084120.5"/>
    <n v="2200472.25"/>
    <n v="11345827.98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นครสวรรค์"/>
    <s v="11219"/>
    <s v="ตากฟ้า,รพช."/>
    <n v="39731844.969999999"/>
    <n v="6215437.7199999997"/>
    <n v="1666386.9"/>
    <n v="2032437.55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นครสวรรค์"/>
    <s v="11220"/>
    <s v="แม่วงก์,รพช."/>
    <n v="31991959.490000002"/>
    <n v="7824147.6900000004"/>
    <n v="4692846.03"/>
    <n v="1603847.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นครสวรรค์"/>
    <s v="40749"/>
    <s v="ชุมตาบง,รพช."/>
    <n v="19679844.230000004"/>
    <n v="3145799.01"/>
    <n v="1328780.2"/>
    <n v="940270.7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10726"/>
    <s v="พิจิตร,รพท."/>
    <n v="342990061.81999999"/>
    <n v="120401552.45999999"/>
    <n v="27049817.870000001"/>
    <n v="62698490.039999999"/>
    <x v="10"/>
    <x v="10"/>
    <n v="202237035.05250007"/>
    <n v="246228016.66999996"/>
    <n v="43990981.617499888"/>
    <n v="136250562.62625024"/>
    <n v="312214489.09624982"/>
    <x v="1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1"/>
    <n v="27180948.702500001"/>
    <n v="40777818.969999999"/>
    <n v="13596870.267499998"/>
    <n v="6785643.3012500033"/>
    <n v="61173124.371249996"/>
    <x v="1"/>
  </r>
  <r>
    <n v="3"/>
    <s v="พิจิตร"/>
    <s v="11258"/>
    <s v="วังทรายพูน,รพช."/>
    <n v="30529925.699999999"/>
    <n v="4559356.9400000004"/>
    <n v="1240567"/>
    <n v="142552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59"/>
    <s v="โพธิ์ประทับช้าง,รพช."/>
    <n v="31426933.580000006"/>
    <n v="6024957.4800000004"/>
    <n v="1485154.71"/>
    <n v="1727097.42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พิจิตร"/>
    <s v="11260"/>
    <s v="บางมูลนาก,รพช."/>
    <n v="75302296.180000007"/>
    <n v="19747513.829999998"/>
    <n v="3996556.51"/>
    <n v="16741000.6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261"/>
    <s v="โพทะเล,รพช."/>
    <n v="40654398.499999985"/>
    <n v="6167574.46"/>
    <n v="1961270.85"/>
    <n v="1860316.13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พิจิตร"/>
    <s v="11262"/>
    <s v="สามง่าม,รพช."/>
    <n v="33033721.869999997"/>
    <n v="6787502.0199999996"/>
    <n v="2099099.86"/>
    <n v="1968132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263"/>
    <s v="ทับคล้อ,รพช."/>
    <n v="34415445.649999999"/>
    <n v="5820206.1699999999"/>
    <n v="1839994.94"/>
    <n v="1225188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11456"/>
    <s v="สมเด็จพระยุพราชตะพานหิน,รพช."/>
    <n v="86640648.459999993"/>
    <n v="28913564.239999998"/>
    <n v="6048271.3600000003"/>
    <n v="16535146.52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3"/>
    <s v="พิจิตร"/>
    <s v="11631"/>
    <s v="วชิรบารมี,รพช."/>
    <n v="31569898.239999998"/>
    <n v="2726081.01"/>
    <n v="1118535.28"/>
    <n v="1494210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พิจิตร"/>
    <s v="27978"/>
    <s v="สากเหล็ก,รพช."/>
    <n v="16088739.610000001"/>
    <n v="3435773.52"/>
    <n v="926128.41"/>
    <n v="846834.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3"/>
    <s v="พิจิตร"/>
    <s v="27979"/>
    <s v="บึงนาราง,รพช."/>
    <n v="15244964.279999999"/>
    <n v="2504410.96"/>
    <n v="1315312.8999999999"/>
    <n v="758627.5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พิจิตร"/>
    <s v="27980"/>
    <s v="ดงเจริญ,รพช."/>
    <n v="15006936.640000001"/>
    <n v="3035152.38"/>
    <n v="1005339.44"/>
    <n v="1070845.379999999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0720"/>
    <s v="อุทัยธานี,รพท."/>
    <n v="207141873.41000009"/>
    <n v="62533257.840000004"/>
    <n v="2292896.9"/>
    <n v="34240895.300000004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3"/>
    <s v="อุทัยธานี"/>
    <s v="11221"/>
    <s v="ทัพทัน,รพช."/>
    <n v="58536214.169999994"/>
    <n v="7983237.7300000004"/>
    <n v="690970"/>
    <n v="2853952.67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2"/>
    <s v="สว่างอารมณ์,รพช."/>
    <n v="37641663.489999995"/>
    <n v="3259722.08"/>
    <n v="560116"/>
    <n v="993266.299999999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3"/>
    <s v="อุทัยธานี"/>
    <s v="11223"/>
    <s v="หนองฉาง,รพช."/>
    <n v="63112063.410000004"/>
    <n v="14628451.1"/>
    <n v="1493828"/>
    <n v="4555924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4"/>
    <s v="หนองขาหย่าง,รพช."/>
    <n v="15526617.839999998"/>
    <n v="1598291.45"/>
    <n v="767483.6"/>
    <n v="33874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3"/>
    <s v="อุทัยธานี"/>
    <s v="11225"/>
    <s v="บ้านไร่,รพช."/>
    <n v="52272493.729999997"/>
    <n v="7069463.46"/>
    <n v="1002480.15"/>
    <n v="2626137.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3"/>
    <s v="อุทัยธานี"/>
    <s v="11226"/>
    <s v="ลานสัก,รพช."/>
    <n v="46404723.349999994"/>
    <n v="7447986.8600000003"/>
    <n v="1003368.6"/>
    <n v="1864707.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3"/>
    <s v="อุทัยธานี"/>
    <s v="11227"/>
    <s v="ห้วยคต,รพช."/>
    <n v="28246176.829999998"/>
    <n v="3136338.3"/>
    <n v="955248.8"/>
    <n v="857413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ครนายก"/>
    <s v="10698"/>
    <s v="นครนายก,รพท."/>
    <n v="238248705.43000004"/>
    <n v="81525769.230000004"/>
    <n v="5361006.8"/>
    <n v="41474832.7599999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นครนายก"/>
    <s v="10863"/>
    <s v="ปากพลี,รพช."/>
    <n v="27669800.880000003"/>
    <n v="2548138.06"/>
    <n v="798203.9"/>
    <n v="972562.2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นครนายก"/>
    <s v="10864"/>
    <s v="บ้านนา,รพช."/>
    <n v="55009980.31000001"/>
    <n v="7033178.54"/>
    <n v="2660749.5"/>
    <n v="2116280.24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ครนายก"/>
    <s v="10865"/>
    <s v="องครักษ์,รพช."/>
    <n v="44194670.040000007"/>
    <n v="8090990.4900000002"/>
    <n v="2045022.9"/>
    <n v="2206418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นนทบุรี"/>
    <s v="10686"/>
    <s v="พระนั่งเกล้า,รพศ."/>
    <n v="528721857.68000001"/>
    <n v="346976194.35000002"/>
    <n v="46832147.880000003"/>
    <n v="151602938.0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นนทบุรี"/>
    <s v="10756"/>
    <s v="บางกรวย,รพช."/>
    <n v="58903282.420000017"/>
    <n v="9639530.0500000007"/>
    <n v="2076482.32"/>
    <n v="3331387.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นนทบุรี"/>
    <s v="10757"/>
    <s v="บางใหญ่,รพช."/>
    <n v="99387605.029999986"/>
    <n v="44743671.840000004"/>
    <n v="5289603.12"/>
    <n v="11786475.51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8"/>
    <s v="บางบัวทอง,รพช."/>
    <n v="96112876.390000015"/>
    <n v="24574405.829999998"/>
    <n v="5623943.8799999999"/>
    <n v="12701590.9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นนทบุรี"/>
    <s v="10759"/>
    <s v="ไทรน้อย,รพช."/>
    <n v="62059399.719999991"/>
    <n v="12093370.25"/>
    <n v="2548751.6"/>
    <n v="3249247.94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นนทบุรี"/>
    <s v="10760"/>
    <s v="ปากเกร็ด,รพช."/>
    <n v="92195521.939999998"/>
    <n v="28380707.190000001"/>
    <n v="4653030.8499999996"/>
    <n v="11423609.61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1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นนทบุรี"/>
    <s v="28875"/>
    <s v="พิมลราช,รพช."/>
    <n v="23188306.330000002"/>
    <n v="2191502.08"/>
    <n v="2024033.5"/>
    <n v="1129781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นนทบุรี"/>
    <s v="41768"/>
    <s v="ศูนย์บริการการแพทย์นนทบุรี,รพช."/>
    <n v="41015972.539999999"/>
    <n v="14454359.539999999"/>
    <n v="435386.82"/>
    <n v="1659935.62"/>
    <x v="8"/>
    <x v="8"/>
    <n v="14715302.33"/>
    <n v="23680923.704999998"/>
    <n v="8965621.3749999981"/>
    <n v="1266870.2675000038"/>
    <n v="37129355.767499998"/>
    <x v="1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ปทุมธานี"/>
    <s v="10687"/>
    <s v="ปทุมธานี,รพท."/>
    <n v="378991037.48000008"/>
    <n v="130302213.67"/>
    <n v="42148094.5"/>
    <n v="82781323.50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1"/>
    <n v="48794610.419999994"/>
    <n v="78390445.295000002"/>
    <n v="29595834.875000007"/>
    <n v="4400858.1074999794"/>
    <n v="122784197.60750002"/>
    <x v="0"/>
  </r>
  <r>
    <n v="4"/>
    <s v="ปทุมธานี"/>
    <s v="10761"/>
    <s v="คลองหลวง,รพช."/>
    <n v="66040384.649999984"/>
    <n v="16380483.140000001"/>
    <n v="4618302.29"/>
    <n v="2877933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2"/>
    <s v="ธัญบุรี,รพช."/>
    <n v="82113987.529999986"/>
    <n v="25694795.329999998"/>
    <n v="15240550.5"/>
    <n v="9290708.309999998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ปทุมธานี"/>
    <s v="10763"/>
    <s v="ประชาธิปัตย์,รพช."/>
    <n v="49202240.82"/>
    <n v="9153648.3499999996"/>
    <n v="4748786.8"/>
    <n v="5746951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4"/>
    <s v="ปทุมธานี"/>
    <s v="10764"/>
    <s v="หนองเสือ,รพช."/>
    <n v="39639554.349999994"/>
    <n v="7607931.8099999996"/>
    <n v="2266810.5"/>
    <n v="2590159.50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ปทุมธานี"/>
    <s v="10765"/>
    <s v="ลาดหลุมแก้ว,รพช."/>
    <n v="40916339.279999994"/>
    <n v="6391645.9900000002"/>
    <n v="1835465"/>
    <n v="202356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ปทุมธานี"/>
    <s v="10766"/>
    <s v="ลำลูกกา,รพช."/>
    <n v="52397167.289999992"/>
    <n v="5370967.1399999997"/>
    <n v="3464251.3"/>
    <n v="4137479.6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ปทุมธานี"/>
    <s v="10767"/>
    <s v="สามโคก,รพช."/>
    <n v="33911795.930000007"/>
    <n v="4369662.17"/>
    <n v="1654827.29"/>
    <n v="1474718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660"/>
    <s v="พระนครศรีอยุธยา,รพศ."/>
    <n v="450451051.16999996"/>
    <n v="181962664.33000001"/>
    <n v="29011927.550000001"/>
    <n v="75081569.71000000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พระนครศรีอยุธยา"/>
    <s v="10688"/>
    <s v="เสนา,รพท."/>
    <n v="164566456.96000004"/>
    <n v="42494939.710000001"/>
    <n v="10739898.01"/>
    <n v="28171789.70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พระนครศรีอยุธยา"/>
    <s v="10768"/>
    <s v="ท่าเรือ,รพช."/>
    <n v="40507129.11999999"/>
    <n v="5783416.0199999996"/>
    <n v="3742993"/>
    <n v="1733105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69"/>
    <s v="สมเด็จพระสังฆราชเจ้า กรมหลวงชินวราลงกรณ (วาสนมหาเถร),รพช."/>
    <n v="30486425"/>
    <n v="6060136.7999999998"/>
    <n v="942664.5"/>
    <n v="1411821.9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0"/>
    <s v="บางไทร(พระนครศรีอยุธยา),รพช."/>
    <n v="29351513.280000005"/>
    <n v="3955006.58"/>
    <n v="3340108.25"/>
    <n v="1308502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1"/>
    <s v="บางบาล,รพช."/>
    <n v="24561572.27"/>
    <n v="2213516.96"/>
    <n v="1860728.03"/>
    <n v="994288.409999999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2"/>
    <s v="บางปะอิน,รพช."/>
    <n v="83118154.469999984"/>
    <n v="19758181.25"/>
    <n v="8199235"/>
    <n v="14716039.38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4"/>
    <s v="พระนครศรีอยุธยา"/>
    <s v="10773"/>
    <s v="บางปะหัน,รพช."/>
    <n v="34393869.900000006"/>
    <n v="4486858.25"/>
    <n v="2662725"/>
    <n v="1780594.6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4"/>
    <s v="ผักไห่,รพช."/>
    <n v="29871183.229999993"/>
    <n v="3873743.19"/>
    <n v="1674538.99"/>
    <n v="1014744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5"/>
    <s v="ภาชี,รพช."/>
    <n v="33992997.25999999"/>
    <n v="4490022.41"/>
    <n v="1877542.19"/>
    <n v="1284693.4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6"/>
    <s v="ลาดบัวหลวง,รพช."/>
    <n v="34420873.140000001"/>
    <n v="4996203.91"/>
    <n v="624981.1"/>
    <n v="1148942.35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77"/>
    <s v="วังน้อย,รพช."/>
    <n v="51943266.229999997"/>
    <n v="11316963.43"/>
    <n v="6225275.1500000004"/>
    <n v="5012218.6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พระนครศรีอยุธยา"/>
    <s v="10778"/>
    <s v="บางซ้าย,รพช."/>
    <n v="18165136.299999997"/>
    <n v="1695073.75"/>
    <n v="814588"/>
    <n v="334448.3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พระนครศรีอยุธยา"/>
    <s v="10779"/>
    <s v="อุทัย,รพช."/>
    <n v="44930027.569999993"/>
    <n v="4713580.26"/>
    <n v="2217636.25"/>
    <n v="2138602.8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พระนครศรีอยุธยา"/>
    <s v="10780"/>
    <s v="มหาราช,รพช."/>
    <n v="22940578.400000002"/>
    <n v="2243550.31"/>
    <n v="1285505.97"/>
    <n v="1656884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พระนครศรีอยุธยา"/>
    <s v="10781"/>
    <s v="บ้านแพรก,รพช."/>
    <n v="23532378.640000001"/>
    <n v="2469518.37"/>
    <n v="803719.5"/>
    <n v="5666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ลพบุรี"/>
    <s v="10690"/>
    <s v="พระนารายณ์มหาราช,รพท."/>
    <n v="358373317.00999999"/>
    <n v="153790344.50999999"/>
    <n v="15458889.720000001"/>
    <n v="55807801.3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4"/>
    <s v="ลพบุรี"/>
    <s v="10691"/>
    <s v="บ้านหมี่,รพท."/>
    <n v="143065594.13"/>
    <n v="22094849.039999999"/>
    <n v="1794380.6"/>
    <n v="11483545.2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ลพบุรี"/>
    <s v="10789"/>
    <s v="พัฒนานิคม,รพช."/>
    <n v="50374298.000000015"/>
    <n v="9924688.5999999996"/>
    <n v="4908813.3899999997"/>
    <n v="3284208.65000000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ลพบุรี"/>
    <s v="10790"/>
    <s v="โคกสำโรง,รพช."/>
    <n v="70760529.350000009"/>
    <n v="16427073.550000001"/>
    <n v="7072690.9199999999"/>
    <n v="11931141.62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1"/>
    <s v="ชัยบาดาล,รพช."/>
    <n v="94340196.489999995"/>
    <n v="21385805.879999999"/>
    <n v="8987939.5800000001"/>
    <n v="14563477.2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4"/>
    <s v="ลพบุรี"/>
    <s v="10792"/>
    <s v="ท่าวุ้ง,รพช."/>
    <n v="39824568.660000004"/>
    <n v="4861904.26"/>
    <n v="477110"/>
    <n v="1889949.3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3"/>
    <s v="ท่าหลวง,รพช."/>
    <n v="41284023.179999992"/>
    <n v="2113997.5699999998"/>
    <n v="1451728"/>
    <n v="1269246.5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4"/>
    <s v="สระโบสถ์,รพช."/>
    <n v="22977426.089999996"/>
    <n v="2292912.48"/>
    <n v="1782548.5"/>
    <n v="1261400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5"/>
    <s v="โคกเจริญ,รพช."/>
    <n v="24841407.800000004"/>
    <n v="2953319.92"/>
    <n v="1871237.53"/>
    <n v="1055844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6"/>
    <s v="ลำสนธิ,รพช."/>
    <n v="27556048.069999997"/>
    <n v="3714074.63"/>
    <n v="1865318.5"/>
    <n v="1057477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ลพบุรี"/>
    <s v="10797"/>
    <s v="หนองม่วง,รพช."/>
    <n v="33843638.129999995"/>
    <n v="4020511.41"/>
    <n v="2305506.85"/>
    <n v="1330596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661"/>
    <s v="สระบุรี,รพศ."/>
    <n v="518295689.33999997"/>
    <n v="286465076.19"/>
    <n v="10967049.15"/>
    <n v="148704814.8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4"/>
    <s v="สระบุรี"/>
    <s v="10695"/>
    <s v="พระพุทธบาท,รพท."/>
    <n v="207686394.85999998"/>
    <n v="47795278.409999996"/>
    <n v="4199167.6399999997"/>
    <n v="27196852.7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ระบุรี"/>
    <s v="10807"/>
    <s v="แก่งคอย,รพช."/>
    <n v="67339806.019999996"/>
    <n v="13031262.99"/>
    <n v="7227191.8600000003"/>
    <n v="3922873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4"/>
    <s v="สระบุรี"/>
    <s v="10808"/>
    <s v="หนองแค,รพช."/>
    <n v="46366507.310000002"/>
    <n v="6865024.6600000001"/>
    <n v="1997218.5"/>
    <n v="1539180.9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4"/>
    <s v="สระบุรี"/>
    <s v="10809"/>
    <s v="วิหารแดง,รพช."/>
    <n v="36572706.440000013"/>
    <n v="4359424.1399999997"/>
    <n v="3594258.03"/>
    <n v="3061336.59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4"/>
    <s v="สระบุรี"/>
    <s v="10810"/>
    <s v="หนองแซง,รพช."/>
    <n v="22455403.400000002"/>
    <n v="2451819.0499999998"/>
    <n v="593264.43999999994"/>
    <n v="929982.7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1"/>
    <s v="บ้านหมอ,รพช."/>
    <n v="32372641.919999998"/>
    <n v="3960155.42"/>
    <n v="1897151.89"/>
    <n v="1254879.163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2"/>
    <s v="ดอนพุด,รพช."/>
    <n v="22057724.839999996"/>
    <n v="1718330.01"/>
    <n v="1214196.31"/>
    <n v="485963.8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3"/>
    <s v="หนองโดน,รพช."/>
    <n v="27866097.960000001"/>
    <n v="6584040.0800000001"/>
    <n v="834988.54"/>
    <n v="958261.54999999993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1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4"/>
    <s v="สระบุรี"/>
    <s v="10814"/>
    <s v="เสาไห้เฉลิมพระเกียรติ ๘๐ พรรษา,รพช."/>
    <n v="38513938.420000002"/>
    <n v="3889738.02"/>
    <n v="1748342.6"/>
    <n v="1959275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ระบุรี"/>
    <s v="10815"/>
    <s v="มวกเหล็ก,รพช."/>
    <n v="43490320.940000005"/>
    <n v="4939025.87"/>
    <n v="3167680.6"/>
    <n v="2363470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สระบุรี"/>
    <s v="10816"/>
    <s v="วังม่วงสัทธรรม,รพช."/>
    <n v="33754641.079999998"/>
    <n v="3657479.64"/>
    <n v="1336018"/>
    <n v="1330016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692"/>
    <s v="สิงห์บุรี,รพท."/>
    <n v="220481832.11999992"/>
    <n v="69049275.150000006"/>
    <n v="5906017.4000000004"/>
    <n v="24132498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สิงห์บุรี"/>
    <s v="10693"/>
    <s v="อินทร์บุรี,รพท."/>
    <n v="135518483.78"/>
    <n v="25406121.640000001"/>
    <n v="3352677.14"/>
    <n v="15210420.5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4"/>
    <s v="สิงห์บุรี"/>
    <s v="10798"/>
    <s v="บางระจัน,รพช."/>
    <n v="30371280.509999998"/>
    <n v="3644863.16"/>
    <n v="941232.25"/>
    <n v="1043859.8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799"/>
    <s v="ค่ายบางระจัน,รพช."/>
    <n v="29708792.420000002"/>
    <n v="3536695.76"/>
    <n v="707438.35"/>
    <n v="761585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0"/>
    <s v="พรหมบุรี,รพช."/>
    <n v="28158203.379999999"/>
    <n v="2404611.85"/>
    <n v="755171.7"/>
    <n v="985461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สิงห์บุรี"/>
    <s v="10801"/>
    <s v="ท่าช้าง,รพช."/>
    <n v="31683278.319999997"/>
    <n v="2830166.05"/>
    <n v="482762.61"/>
    <n v="857793.2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689"/>
    <s v="อ่างทอง,รพท."/>
    <n v="228559381.08000001"/>
    <n v="72349269.640000001"/>
    <n v="16436175.01"/>
    <n v="33875727.0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4"/>
    <s v="อ่างทอง"/>
    <s v="10782"/>
    <s v="ไชโย,รพช."/>
    <n v="29489147.459999997"/>
    <n v="3196009.06"/>
    <n v="1592269.75"/>
    <n v="690731.08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4"/>
    <s v="ป่าโมก,รพช."/>
    <n v="39514820.520000011"/>
    <n v="4889612.28"/>
    <n v="2133297.9500000002"/>
    <n v="1811094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5"/>
    <s v="โพธิ์ทอง,รพช."/>
    <n v="50170469.349999994"/>
    <n v="7098260.5800000001"/>
    <n v="2521123"/>
    <n v="3275480.09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6"/>
    <s v="แสวงหา,รพช."/>
    <n v="35008281.399999991"/>
    <n v="4805064.29"/>
    <n v="2123458.2799999998"/>
    <n v="990156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4"/>
    <s v="อ่างทอง"/>
    <s v="10787"/>
    <s v="วิเศษชัยชาญ,รพช."/>
    <n v="67603593.659999996"/>
    <n v="10765590.300000001"/>
    <n v="2801950.81"/>
    <n v="3623546.1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4"/>
    <s v="อ่างทอง"/>
    <s v="10788"/>
    <s v="สามโก้,รพช."/>
    <n v="27104629.700000003"/>
    <n v="3940090.09"/>
    <n v="799428.7"/>
    <n v="929973.1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10731"/>
    <s v="พหลพลพยุหเสนา,รพท."/>
    <n v="389290360.80000007"/>
    <n v="168328784.34"/>
    <n v="26051290.649999999"/>
    <n v="81853724.390000015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กาญจนบุรี"/>
    <s v="10732"/>
    <s v="มะการักษ์,รพท."/>
    <n v="200283220.51999998"/>
    <n v="46973881.659999996"/>
    <n v="7078135.5899999999"/>
    <n v="31780964.24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กาญจนบุรี"/>
    <s v="11278"/>
    <s v="ไทรโยค,รพช."/>
    <n v="35248972.349999994"/>
    <n v="6301638.79"/>
    <n v="1462576.5"/>
    <n v="1671767.82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79"/>
    <s v="สมเด็จพระปิยมหาราชรมณียเขต,รพช."/>
    <n v="24793446.489999995"/>
    <n v="2670153.2200000002"/>
    <n v="1122453"/>
    <n v="814377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0"/>
    <s v="บ่อพลอย,รพช."/>
    <n v="53651875.330000006"/>
    <n v="10203282.9"/>
    <n v="4677400.63"/>
    <n v="2616168.2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1"/>
    <s v="ท่ากระดาน,รพช."/>
    <n v="17945096.32"/>
    <n v="1548379.8"/>
    <n v="781945.25"/>
    <n v="585230.560000000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2"/>
    <s v="สมเด็จพระสังฆราชองค์ที่๑๙,รพช."/>
    <n v="100668321.97"/>
    <n v="24060326.280000001"/>
    <n v="4901261.97"/>
    <n v="10021437.20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กาญจนบุรี"/>
    <s v="11283"/>
    <s v="ทองผาภูมิ,รพช."/>
    <n v="61429328.119999997"/>
    <n v="16431883.460000001"/>
    <n v="4477345.25"/>
    <n v="11457041.4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กาญจนบุรี"/>
    <s v="11284"/>
    <s v="สังขละบุรี,รพช."/>
    <n v="34432796.829999998"/>
    <n v="7025879.7599999998"/>
    <n v="2671434.75"/>
    <n v="2744089.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กาญจนบุรี"/>
    <s v="11285"/>
    <s v="เจ้าคุณไพบูลย์พนมทวน,รพช."/>
    <n v="52937901.689999998"/>
    <n v="9713138.5600000005"/>
    <n v="3077591"/>
    <n v="3431109.3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6"/>
    <s v="เลาขวัญ,รพช."/>
    <n v="37932036.800000012"/>
    <n v="6582991.6200000001"/>
    <n v="2835141.75"/>
    <n v="2379435.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กาญจนบุรี"/>
    <s v="11287"/>
    <s v="ด่านมะขามเตี้ย,รพช."/>
    <n v="33263217.559999999"/>
    <n v="6204433.7699999996"/>
    <n v="453422.5"/>
    <n v="1790646.7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1288"/>
    <s v="สถานพระบารมี,รพช."/>
    <n v="26329587.189999998"/>
    <n v="2265259.36"/>
    <n v="685113.75"/>
    <n v="991078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14136"/>
    <s v="ศุกร์ศิริศรีสวัสดิ์,รพช."/>
    <n v="13282065.259999998"/>
    <n v="880821.87"/>
    <n v="474025.5"/>
    <n v="205236.3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5"/>
    <s v="กาญจนบุรี"/>
    <s v="21948"/>
    <s v="ห้วยกระเจาเฉลิมพระเกียรติ ๘๐ พรรษา,รพช."/>
    <n v="26741293.489999998"/>
    <n v="4043903.13"/>
    <n v="3784977.3"/>
    <n v="1842405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กาญจนบุรี"/>
    <s v="41701"/>
    <s v="หนองปรือ,รพช."/>
    <n v="11375133.499999998"/>
    <n v="2490708.35"/>
    <n v="1261470.3"/>
    <n v="1286127.4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นครปฐม"/>
    <s v="10679"/>
    <s v="นครปฐม,รพศ."/>
    <n v="620505209.03999996"/>
    <n v="315013238.41000003"/>
    <n v="42319815.75"/>
    <n v="169289150.23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นครปฐม"/>
    <s v="11297"/>
    <s v="กำแพงแสน,รพช."/>
    <n v="80452565.290000007"/>
    <n v="26758917.859999999"/>
    <n v="5972748.0099999998"/>
    <n v="8815492.40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298"/>
    <s v="นครชัยศรี,รพช."/>
    <n v="45091856.400000006"/>
    <n v="10855915.76"/>
    <n v="2594726.7000000002"/>
    <n v="4986762.6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299"/>
    <s v="ห้วยพลู,รพช."/>
    <n v="55675123.190000005"/>
    <n v="8042100.9400000004"/>
    <n v="3151327.97"/>
    <n v="3229918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นครปฐม"/>
    <s v="11300"/>
    <s v="ดอนตูม,รพช."/>
    <n v="43923610.269999996"/>
    <n v="9898212.0199999996"/>
    <n v="763604"/>
    <n v="9917233.61999999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5"/>
    <s v="นครปฐม"/>
    <s v="11301"/>
    <s v="บางเลน,รพช."/>
    <n v="41850354.829999998"/>
    <n v="11276434.189999999"/>
    <n v="2939280.56"/>
    <n v="4687246.5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นครปฐม"/>
    <s v="11302"/>
    <s v="สามพราน,รพช."/>
    <n v="120532761.91000001"/>
    <n v="36451571.130000003"/>
    <n v="10822461.6"/>
    <n v="22387032.07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นครปฐม"/>
    <s v="11303"/>
    <s v="พุทธมณฑล,รพช."/>
    <n v="34164983.330000006"/>
    <n v="6356158.3700000001"/>
    <n v="2264135.56"/>
    <n v="1299649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นครปฐม"/>
    <s v="13819"/>
    <s v="หลวงพ่อเปิ่น,รพช."/>
    <n v="39265427.150000006"/>
    <n v="5276031.7699999996"/>
    <n v="2300687.0299999998"/>
    <n v="1930115.8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0737"/>
    <s v="ประจวบคีรีขันธ์,รพท."/>
    <n v="208478207.77000001"/>
    <n v="70726893.180000007"/>
    <n v="3681678.5"/>
    <n v="3250851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ประจวบคีรีขันธ์"/>
    <s v="11315"/>
    <s v="กุยบุรี,รพช."/>
    <n v="36331983.75"/>
    <n v="4406509.79"/>
    <n v="932452.8"/>
    <n v="1361125.01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6"/>
    <s v="ทับสะแก,รพช."/>
    <n v="47058461.160000004"/>
    <n v="7632443.4400000004"/>
    <n v="691214.94"/>
    <n v="2745157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ประจวบคีรีขันธ์"/>
    <s v="11317"/>
    <s v="บางสะพาน,รพท."/>
    <n v="108994175.67999999"/>
    <n v="24650967.760000002"/>
    <n v="2143991.21"/>
    <n v="25330547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ประจวบคีรีขันธ์"/>
    <s v="11318"/>
    <s v="บางสะพานน้อย,รพช."/>
    <n v="35073771.419999994"/>
    <n v="3670087.23"/>
    <n v="713881.8"/>
    <n v="2026823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ประจวบคีรีขันธ์"/>
    <s v="11319"/>
    <s v="ปราณบุรี,รพช."/>
    <n v="56921159.07"/>
    <n v="11254206.800000001"/>
    <n v="394576.74"/>
    <n v="3049435.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ประจวบคีรีขันธ์"/>
    <s v="11320"/>
    <s v="หัวหิน,รพท."/>
    <n v="301458907.50999999"/>
    <n v="139460453.75999999"/>
    <n v="19969999.890000001"/>
    <n v="89414817.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ประจวบคีรีขันธ์"/>
    <s v="11321"/>
    <s v="สามร้อยยอด,รพช."/>
    <n v="54671556.460000001"/>
    <n v="11287954.789999999"/>
    <n v="2685318.06"/>
    <n v="4344799.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0736"/>
    <s v="พระจอมเกล้า,รพท."/>
    <n v="330143893.63"/>
    <n v="135282241.44"/>
    <n v="14592652.32"/>
    <n v="45865959.00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5"/>
    <s v="เพชรบุรี"/>
    <s v="11308"/>
    <s v="เขาย้อย,รพช."/>
    <n v="38383684.109999992"/>
    <n v="7917008.8200000003"/>
    <n v="2763019.91"/>
    <n v="1575459.7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เพชรบุรี"/>
    <s v="11309"/>
    <s v="หนองหญ้าปล้อง,รพช."/>
    <n v="35668634.07"/>
    <n v="2732527.86"/>
    <n v="1576852.41"/>
    <n v="1427987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เพชรบุรี"/>
    <s v="11310"/>
    <s v="ชะอำ,รพช."/>
    <n v="79151399.50999999"/>
    <n v="18767913.120000001"/>
    <n v="4985527.8"/>
    <n v="5399739.83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1"/>
    <s v="ท่ายาง,รพช."/>
    <n v="71493019.069999963"/>
    <n v="15608184.98"/>
    <n v="6035635.3899999997"/>
    <n v="4330489.2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เพชรบุรี"/>
    <s v="11312"/>
    <s v="บ้านลาด,รพช."/>
    <n v="49170587.069999993"/>
    <n v="8186963.29"/>
    <n v="4056257.21"/>
    <n v="210011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3"/>
    <s v="บ้านแหลม,รพช."/>
    <n v="40454110.440000005"/>
    <n v="6798656.8799999999"/>
    <n v="2513410.75"/>
    <n v="1528627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เพชรบุรี"/>
    <s v="11314"/>
    <s v="แก่งกระจาน,รพช."/>
    <n v="38589500.969999991"/>
    <n v="5419673.1100000003"/>
    <n v="1299803.95"/>
    <n v="1603883.6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0677"/>
    <s v="ราชบุรี,รพศ."/>
    <n v="630550958.93999994"/>
    <n v="454703021.69"/>
    <n v="14095114.77"/>
    <n v="133899811.3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ราชบุรี"/>
    <s v="10728"/>
    <s v="ดำเนินสะดวก,รพท."/>
    <n v="150285684.28"/>
    <n v="28779677.890000001"/>
    <n v="4248828.12"/>
    <n v="18266726.86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0729"/>
    <s v="บ้านโป่ง,รพท."/>
    <n v="229076575.96000004"/>
    <n v="78481003.400000006"/>
    <n v="4601869.4000000004"/>
    <n v="40545481.03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ราชบุรี"/>
    <s v="10730"/>
    <s v="โพธาราม,รพท."/>
    <n v="192380633.72"/>
    <n v="46183679.439999998"/>
    <n v="7109398.5999999996"/>
    <n v="24397005.14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ราชบุรี"/>
    <s v="11273"/>
    <s v="สวนผึ้ง,รพช."/>
    <n v="44528442.059999987"/>
    <n v="7950786.8499999996"/>
    <n v="2155772.89"/>
    <n v="4669003.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5"/>
    <s v="ราชบุรี"/>
    <s v="11274"/>
    <s v="บางแพ,รพช."/>
    <n v="44589901.210000001"/>
    <n v="4909564.24"/>
    <n v="1760720"/>
    <n v="1518430.2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ราชบุรี"/>
    <s v="11275"/>
    <s v="เจ็ดเสมียน,รพช."/>
    <n v="28684485.469999999"/>
    <n v="2468491.88"/>
    <n v="1775106.22"/>
    <n v="699392.2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276"/>
    <s v="ปากท่อ,รพช."/>
    <n v="50883498.210000001"/>
    <n v="6674984.3200000003"/>
    <n v="3933103.24"/>
    <n v="2296920.45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ราชบุรี"/>
    <s v="11277"/>
    <s v="วัดเพลง,รพช."/>
    <n v="33137982.509999998"/>
    <n v="4305952.8657"/>
    <n v="1314529.1200000001"/>
    <n v="1518553.867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5"/>
    <s v="ราชบุรี"/>
    <s v="11458"/>
    <s v="สมเด็จพระยุพราชจอมบึง,รพช."/>
    <n v="57524683.819999993"/>
    <n v="17211244.710000001"/>
    <n v="4855978.75"/>
    <n v="3664049.4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5"/>
    <s v="ราชบุรี"/>
    <s v="28858"/>
    <s v="บ้านคา,รพช."/>
    <n v="20640174.84"/>
    <n v="3087539.63"/>
    <n v="1820485.67"/>
    <n v="703225.8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5"/>
    <s v="สมุทรสงคราม"/>
    <s v="10735"/>
    <s v="สมเด็จพระพุทธเลิศหล้า,รพท."/>
    <n v="223109317.89000002"/>
    <n v="74939739.599999994"/>
    <n v="8957599.2899999991"/>
    <n v="27118458.98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มุทรสงคราม"/>
    <s v="11306"/>
    <s v="นภาลัย,รพช."/>
    <n v="52784809.780000001"/>
    <n v="6643646.4000000004"/>
    <n v="1240470.3400000001"/>
    <n v="1833234.4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มุทรสงคราม"/>
    <s v="11307"/>
    <s v="อัมพวา,รพช."/>
    <n v="32328417.469999999"/>
    <n v="4311846.8499999996"/>
    <n v="1071936.98"/>
    <n v="929340.5599999999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มุทรสาคร"/>
    <s v="10734"/>
    <s v="สมุทรสาคร,รพศ."/>
    <n v="627837144.8499999"/>
    <n v="176165267.94999999"/>
    <n v="5601024.8899999997"/>
    <n v="89299049.980000004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5"/>
    <s v="สมุทรสาคร"/>
    <s v="11304"/>
    <s v="กระทุ่มแบน,รพท."/>
    <n v="228232979.41999999"/>
    <n v="106549373.56"/>
    <n v="11825625.07"/>
    <n v="38786125.74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5"/>
    <s v="สุพรรณบุรี"/>
    <s v="10678"/>
    <s v="เจ้าพระยายมราช,รพศ."/>
    <n v="539484699.71000004"/>
    <n v="307092224.85000002"/>
    <n v="17377883.84"/>
    <n v="144669416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5"/>
    <s v="สุพรรณบุรี"/>
    <s v="10733"/>
    <s v="สมเด็จพระสังฆราชองค์ที่๑๗,รพท."/>
    <n v="188645792.67000002"/>
    <n v="41136559.969999999"/>
    <n v="1462670.3"/>
    <n v="18452322.19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5"/>
    <s v="สุพรรณบุรี"/>
    <s v="11289"/>
    <s v="เดิมบางนางบวช,รพช."/>
    <n v="68994283.409999996"/>
    <n v="29756706.870000001"/>
    <n v="2605258.4"/>
    <n v="4705727.2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1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5"/>
    <s v="สุพรรณบุรี"/>
    <s v="11290"/>
    <s v="ด่านช้าง,รพช."/>
    <n v="80708633.549999997"/>
    <n v="26996832.030000001"/>
    <n v="1432858.8"/>
    <n v="4827342.4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1"/>
    <s v="บางปลาม้า,รพช."/>
    <n v="57714389.499999985"/>
    <n v="23326428.539999999"/>
    <n v="1494646"/>
    <n v="3747733.4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2"/>
    <s v="ศรีประจันต์,รพช."/>
    <n v="49394691.876999997"/>
    <n v="20731350.170000002"/>
    <n v="898742.81"/>
    <n v="2561097.71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5"/>
    <s v="สุพรรณบุรี"/>
    <s v="11293"/>
    <s v="ดอนเจดีย์,รพช."/>
    <n v="54903354.720000006"/>
    <n v="19430183"/>
    <n v="3207998.86"/>
    <n v="2477015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5"/>
    <s v="สุพรรณบุรี"/>
    <s v="11294"/>
    <s v="สามชุก,รพช."/>
    <n v="49686131.119999997"/>
    <n v="30336735.57"/>
    <n v="1267202"/>
    <n v="7915564.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1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1"/>
  </r>
  <r>
    <n v="5"/>
    <s v="สุพรรณบุรี"/>
    <s v="11295"/>
    <s v="อู่ทอง,รพช."/>
    <n v="111683807.04000002"/>
    <n v="41072883.549999997"/>
    <n v="2473404.7000000002"/>
    <n v="15056117.2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5"/>
    <s v="สุพรรณบุรี"/>
    <s v="11296"/>
    <s v="หนองหญ้าไซ,รพช."/>
    <n v="42243218.659999989"/>
    <n v="7962912.9100000001"/>
    <n v="1096298"/>
    <n v="1611538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664"/>
    <s v="พระปกเกล้า,รพศ."/>
    <n v="637751139.38000011"/>
    <n v="289446094.00999999"/>
    <n v="54631786.990000002"/>
    <n v="152141409.39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จันทบุรี"/>
    <s v="10834"/>
    <s v="ขลุง,รพช."/>
    <n v="46661192.139999993"/>
    <n v="9927522.8300000001"/>
    <n v="3191645.38"/>
    <n v="3387053.7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5"/>
    <s v="ท่าใหม่,รพช."/>
    <n v="28167920.879999999"/>
    <n v="4491889.1100000003"/>
    <n v="470037.95"/>
    <n v="1794376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6"/>
    <s v="เขาสุกิม,รพช."/>
    <n v="29134280.639999997"/>
    <n v="4069390.2"/>
    <n v="686549.7"/>
    <n v="1186823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7"/>
    <s v="สองพี่น้อง,รพช."/>
    <n v="29173106.349999998"/>
    <n v="3311798.51"/>
    <n v="467395"/>
    <n v="1030910.4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38"/>
    <s v="โป่งน้ำร้อน,รพช."/>
    <n v="32343289.630000006"/>
    <n v="8115631.5899999999"/>
    <n v="3750950.85"/>
    <n v="2346032.5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39"/>
    <s v="มะขาม,รพช."/>
    <n v="44181683.400000006"/>
    <n v="6048140.2199999997"/>
    <n v="2088027.36"/>
    <n v="2178065.04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0"/>
    <s v="แหลมสิงห์,รพช."/>
    <n v="35748220.859999999"/>
    <n v="5491168.96"/>
    <n v="957632.67"/>
    <n v="2060848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จันทบุรี"/>
    <s v="10841"/>
    <s v="สอยดาว,รพช."/>
    <n v="60281187.18"/>
    <n v="10140677.199999999"/>
    <n v="3468392.25"/>
    <n v="3946722.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จันทบุรี"/>
    <s v="10842"/>
    <s v="แก่งหางแมว,รพช."/>
    <n v="34162678.050000004"/>
    <n v="5097602.3499999996"/>
    <n v="432791.7"/>
    <n v="1466162.5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จันทบุรี"/>
    <s v="10843"/>
    <s v="นายายอาม,รพช."/>
    <n v="34849496.200000003"/>
    <n v="4960706.63"/>
    <n v="2371089.12"/>
    <n v="1626288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จันทบุรี"/>
    <s v="10844"/>
    <s v="เขาคิชฌกูฏ,รพช."/>
    <n v="30996883.07"/>
    <n v="5692342.8300000001"/>
    <n v="1636306.55"/>
    <n v="1452592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10697"/>
    <s v="พุทธโสธร,รพศ."/>
    <n v="476878259.98000002"/>
    <n v="189990917.97"/>
    <n v="31175701.18"/>
    <n v="104629627.02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ฉะเชิงเทรา"/>
    <s v="10833"/>
    <s v="ท่าตะเกียบ,รพช."/>
    <n v="40910937.890000001"/>
    <n v="6324052.1600000001"/>
    <n v="2657553.7999999998"/>
    <n v="159816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0"/>
    <s v="บางคล้า,รพช."/>
    <n v="50400962.11999999"/>
    <n v="8381501.21"/>
    <n v="2516149.75"/>
    <n v="2302037.3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ฉะเชิงเทรา"/>
    <s v="10851"/>
    <s v="บางน้ำเปรี้ยว,รพช."/>
    <n v="67680799.090000004"/>
    <n v="11708178.17"/>
    <n v="2852006.38"/>
    <n v="3032980.1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2"/>
    <s v="บางปะกง,รพช."/>
    <n v="59678091.380000003"/>
    <n v="14014181.91"/>
    <n v="1947391.46"/>
    <n v="5844265.00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ฉะเชิงเทรา"/>
    <s v="10853"/>
    <s v="บ้านโพธิ์,รพช."/>
    <n v="31621305.379999999"/>
    <n v="7611951.7599999998"/>
    <n v="2509836.79"/>
    <n v="1497649.2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0854"/>
    <s v="พนมสารคาม,รพช."/>
    <n v="98796468.570000023"/>
    <n v="22524117.390000001"/>
    <n v="2632939"/>
    <n v="15938338.64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5"/>
    <s v="สนามชัยเขต,รพช."/>
    <n v="81881782.409999996"/>
    <n v="11847893.619999999"/>
    <n v="855177.95"/>
    <n v="4927705.899999999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ฉะเชิงเทรา"/>
    <s v="10856"/>
    <s v="แปลงยาว,รพช."/>
    <n v="53614037.170000002"/>
    <n v="10685291.949999999"/>
    <n v="3785225.41"/>
    <n v="2824002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ฉะเชิงเทรา"/>
    <s v="13747"/>
    <s v="ราชสาส์น,รพช."/>
    <n v="21618928.800000001"/>
    <n v="2079498.63"/>
    <n v="456611.75"/>
    <n v="664792.9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ฉะเชิงเทรา"/>
    <s v="31327"/>
    <s v="คลองเขื่อน,รพช."/>
    <n v="16599145.800000001"/>
    <n v="2025619.44"/>
    <n v="897558.98"/>
    <n v="589010.4200000000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ชลบุรี"/>
    <s v="10662"/>
    <s v="ชลบุรี,รพศ."/>
    <n v="771599959.11999977"/>
    <n v="408188978.11000001"/>
    <n v="57704642.359999999"/>
    <n v="235708354.45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ชลบุรี"/>
    <s v="10817"/>
    <s v="บ้านบึง,รพช."/>
    <n v="113820627.46000001"/>
    <n v="21999297.829999998"/>
    <n v="7080746.0499999998"/>
    <n v="1610860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18"/>
    <s v="หนองใหญ่,รพช."/>
    <n v="33833560.539999992"/>
    <n v="5458342.0800000001"/>
    <n v="3020463"/>
    <n v="2376836.78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19"/>
    <s v="บางละมุง,รพท."/>
    <n v="271610010.97000003"/>
    <n v="107100068.03"/>
    <n v="6373363.0800000001"/>
    <n v="68126722.81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ชลบุรี"/>
    <s v="10820"/>
    <s v="วัดญาณสังวราราม,รพช."/>
    <n v="34399249.369999997"/>
    <n v="3997885.25"/>
    <n v="1699814.9"/>
    <n v="1231512.38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1"/>
    <s v="พานทอง,รพช."/>
    <n v="85694295.969999984"/>
    <n v="13315918.119999999"/>
    <n v="2001427.75"/>
    <n v="5214936.73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2"/>
    <s v="พนัสนิคม,รพท."/>
    <n v="164929952.03000003"/>
    <n v="50100723.950000003"/>
    <n v="6826255.8099999996"/>
    <n v="34114888.71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ชลบุรี"/>
    <s v="10823"/>
    <s v="แหลมฉบัง,รพช."/>
    <n v="130541437.34000002"/>
    <n v="24530570.18"/>
    <n v="10507410.08"/>
    <n v="10541140.18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ชลบุรี"/>
    <s v="10824"/>
    <s v="เกาะสีชัง,รพช."/>
    <n v="16785626.080000002"/>
    <n v="1097097.1399999999"/>
    <n v="313383.75"/>
    <n v="72958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ชลบุรี"/>
    <s v="10825"/>
    <s v="สัตหีบกม.๑๐,รพช."/>
    <n v="55480327.670000017"/>
    <n v="8822656.1600000001"/>
    <n v="4806792.5999999996"/>
    <n v="1831482.41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ชลบุรี"/>
    <s v="10826"/>
    <s v="บ่อทอง,รพช."/>
    <n v="49815974.639999986"/>
    <n v="8309269.7199999997"/>
    <n v="1754265"/>
    <n v="2884616.8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ชลบุรี"/>
    <s v="28006"/>
    <s v="เกาะจันทร์,รพช."/>
    <n v="30048458.469999995"/>
    <n v="4368754.6900000004"/>
    <n v="879833.9"/>
    <n v="2465520.82000000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696"/>
    <s v="ตราด,รพท."/>
    <n v="250979450.53999999"/>
    <n v="83230685.640000001"/>
    <n v="8778918.9399999995"/>
    <n v="42643882.85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6"/>
    <s v="ตราด"/>
    <s v="10845"/>
    <s v="คลองใหญ่,รพช."/>
    <n v="34644194.829999998"/>
    <n v="3329843.39"/>
    <n v="1455556.01"/>
    <n v="519400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6"/>
    <s v="เขาสมิง,รพช."/>
    <n v="36099280.889999993"/>
    <n v="5125653.72"/>
    <n v="975130.53"/>
    <n v="1414811.13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ตราด"/>
    <s v="10847"/>
    <s v="บ่อไร่,รพช."/>
    <n v="29892639.84"/>
    <n v="4984330.26"/>
    <n v="880625.6"/>
    <n v="1136348.6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8"/>
    <s v="แหลมงอบ,รพช."/>
    <n v="29908931.379999999"/>
    <n v="2750863.54"/>
    <n v="321230.75"/>
    <n v="56338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ตราด"/>
    <s v="10849"/>
    <s v="เกาะกูด,รพช."/>
    <n v="13726868.340000002"/>
    <n v="926929.82"/>
    <n v="594253.81000000006"/>
    <n v="222592.5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6"/>
    <s v="ตราด"/>
    <s v="13816"/>
    <s v="เกาะช้าง,รพช."/>
    <n v="22677431.109999996"/>
    <n v="1416723.36"/>
    <n v="393978.76"/>
    <n v="1017747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665"/>
    <s v="เจ้าพระยาอภัยภูเบศร,รพศ."/>
    <n v="377846341.23999989"/>
    <n v="150230126.88999999"/>
    <n v="31383300.030000001"/>
    <n v="54649122.329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ปราจีนบุรี"/>
    <s v="10857"/>
    <s v="กบินทร์บุรี,รพท."/>
    <n v="169132060.29000002"/>
    <n v="39405637.270000003"/>
    <n v="5274941.62"/>
    <n v="21820162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ปราจีนบุรี"/>
    <s v="10858"/>
    <s v="นาดี,รพช."/>
    <n v="40013188.740000002"/>
    <n v="5708255.7300000004"/>
    <n v="1836606.76"/>
    <n v="1785879.8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59"/>
    <s v="บ้านสร้าง,รพช."/>
    <n v="29621215.619999997"/>
    <n v="3579710.13"/>
    <n v="1783421.5"/>
    <n v="103534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ปราจีนบุรี"/>
    <s v="10860"/>
    <s v="ประจันตคาม,รพช."/>
    <n v="35977150.579999998"/>
    <n v="4549511.63"/>
    <n v="2429035.9"/>
    <n v="1220790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ปราจีนบุรี"/>
    <s v="10861"/>
    <s v="ศรีมหาโพธิ,รพช."/>
    <n v="55767727.109999999"/>
    <n v="7786055.3600000003"/>
    <n v="2106070.64"/>
    <n v="1483302.79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ปราจีนบุรี"/>
    <s v="10862"/>
    <s v="ศรีมโหสถ,รพช."/>
    <n v="29252165.870000005"/>
    <n v="2873236.38"/>
    <n v="1328337.3600000001"/>
    <n v="615351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663"/>
    <s v="ระยอง,รพศ."/>
    <n v="493952601.6400001"/>
    <n v="255083079.13"/>
    <n v="12722786.119999999"/>
    <n v="115798200.39999999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6"/>
    <s v="ระยอง"/>
    <s v="10827"/>
    <s v="เฉลิมพระเกียรติสมเด็จพระเทพรัตนราชสุดาฯ สยามบรมราชกุมารี ระยอง,รพท."/>
    <n v="144200257.07000002"/>
    <n v="29859776.649999999"/>
    <n v="1721579.5"/>
    <n v="27227858.35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28"/>
    <s v="บ้านฉาง,รพช."/>
    <n v="59351096.310000002"/>
    <n v="13925492.460000001"/>
    <n v="5448656.5999999996"/>
    <n v="5422080.019999999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ระยอง"/>
    <s v="10829"/>
    <s v="แกลง,รพท."/>
    <n v="143555738.64000002"/>
    <n v="41695434.549999997"/>
    <n v="6332611.2999999998"/>
    <n v="19990187.29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ระยอง"/>
    <s v="10830"/>
    <s v="วังจันทร์,รพช."/>
    <n v="37826873.950000003"/>
    <n v="6001211.6200000001"/>
    <n v="3749190.65"/>
    <n v="1394757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10831"/>
    <s v="บ้านค่าย,รพช."/>
    <n v="52321527.939999998"/>
    <n v="11994344.800000001"/>
    <n v="3976895.1"/>
    <n v="3379288.6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ระยอง"/>
    <s v="10832"/>
    <s v="ปลวกแดง,รพช."/>
    <n v="74811534.569999978"/>
    <n v="14256850.220000001"/>
    <n v="4469055.75"/>
    <n v="10295383.37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6"/>
    <s v="ระยอง"/>
    <s v="22734"/>
    <s v="เขาชะเมาเฉลิมพระเกียรติ ๘๐ พรรษา,รพช."/>
    <n v="25280947.170000002"/>
    <n v="3819179.02"/>
    <n v="968359.82"/>
    <n v="901749.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ระยอง"/>
    <s v="23962"/>
    <s v="นิคมพัฒนา,รพช."/>
    <n v="21814736.129999999"/>
    <n v="5518997.0599999996"/>
    <n v="4301265"/>
    <n v="2628628.5699999998"/>
    <x v="4"/>
    <x v="4"/>
    <n v="44214452.677500002"/>
    <n v="55578290.410000004"/>
    <n v="11363837.732500002"/>
    <n v="27168696.078749999"/>
    <n v="72624047.008750007"/>
    <x v="1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มุทรปราการ"/>
    <s v="10685"/>
    <s v="สมุทรปราการ,รพศ."/>
    <n v="461521231.29999989"/>
    <n v="161411878.99000001"/>
    <n v="45726278.789999999"/>
    <n v="101030538.56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6"/>
    <s v="สมุทรปราการ"/>
    <s v="10752"/>
    <s v="บางบ่อ,รพช."/>
    <n v="114698706.11000001"/>
    <n v="43095704.700000003"/>
    <n v="14188439.109999999"/>
    <n v="14285100.89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3"/>
    <s v="บางพลี,รพท."/>
    <n v="183938504.57000002"/>
    <n v="58758937.469999999"/>
    <n v="5769494.25"/>
    <n v="37409960.59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มุทรปราการ"/>
    <s v="10754"/>
    <s v="บางจาก,รพช."/>
    <n v="73635374.719999984"/>
    <n v="19437296.920000002"/>
    <n v="7719340.1500000004"/>
    <n v="3990665.969999999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6"/>
    <s v="สมุทรปราการ"/>
    <s v="10755"/>
    <s v="พระสมุทรเจดีย์สวาทยานนท์,รพช."/>
    <n v="53175776.589999996"/>
    <n v="12006153"/>
    <n v="5242924.8499999996"/>
    <n v="2187997.0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มุทรปราการ"/>
    <s v="28785"/>
    <s v="บางเสาธง,รพช."/>
    <n v="28862549.41"/>
    <n v="5346131.67"/>
    <n v="1755630.38"/>
    <n v="1793732.4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699"/>
    <s v="สมเด็จพระยุพราชสระแก้ว,รพท."/>
    <n v="303140144.11999995"/>
    <n v="95252536.140000001"/>
    <n v="13365934.390000001"/>
    <n v="46208471.71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6"/>
    <s v="สระแก้ว"/>
    <s v="10866"/>
    <s v="คลองหาด,รพช."/>
    <n v="34039232"/>
    <n v="3307464.68"/>
    <n v="804520.24"/>
    <n v="632004.6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10867"/>
    <s v="ตาพระยา,รพช."/>
    <n v="38061714.790000014"/>
    <n v="6152701.3799999999"/>
    <n v="1078347.8999999999"/>
    <n v="2363692.70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10868"/>
    <s v="วังน้ำเย็น,รพช."/>
    <n v="58294685.269999996"/>
    <n v="7371441.9400000004"/>
    <n v="2655589.81"/>
    <n v="2104443.75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6"/>
    <s v="สระแก้ว"/>
    <s v="10869"/>
    <s v="วัฒนานคร,รพช."/>
    <n v="62551482.059999995"/>
    <n v="9745325.6999999993"/>
    <n v="4012585.89"/>
    <n v="3207102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6"/>
    <s v="สระแก้ว"/>
    <s v="10870"/>
    <s v="อรัญประเทศ,รพท."/>
    <n v="126500948.92"/>
    <n v="41453277.280000001"/>
    <n v="6162987.4400000004"/>
    <n v="20979673.5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6"/>
    <s v="สระแก้ว"/>
    <s v="13817"/>
    <s v="เขาฉกรรจ์,รพช."/>
    <n v="37454865.859999999"/>
    <n v="4803019.29"/>
    <n v="864348.5"/>
    <n v="1326844.6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6"/>
    <s v="สระแก้ว"/>
    <s v="28849"/>
    <s v="วังสมบูรณ์,รพช."/>
    <n v="24698132.380000006"/>
    <n v="2764287.49"/>
    <n v="1333086.1000000001"/>
    <n v="1437401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6"/>
    <s v="สระแก้ว"/>
    <s v="28850"/>
    <s v="โคกสูง,รพช."/>
    <n v="24772757.07"/>
    <n v="2829967.09"/>
    <n v="968714.55"/>
    <n v="1209537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0709"/>
    <s v="กาฬสินธุ์,รพท."/>
    <n v="452844443.23999995"/>
    <n v="117994871.52"/>
    <n v="29721275.84"/>
    <n v="82544724.69999998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กาฬสินธุ์"/>
    <s v="11077"/>
    <s v="นามน,รพช."/>
    <n v="38502713.879999988"/>
    <n v="5001893.1399999997"/>
    <n v="2865464.15"/>
    <n v="3416206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กาฬสินธุ์"/>
    <s v="11078"/>
    <s v="กมลาไสย,รพช."/>
    <n v="91345691.480000004"/>
    <n v="17839565.309999999"/>
    <n v="2646618.6"/>
    <n v="3962364.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79"/>
    <s v="ร่องคำ,รพช."/>
    <n v="26396891.740000002"/>
    <n v="2428761.9900000002"/>
    <n v="1508566.91"/>
    <n v="1132054.1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0"/>
    <s v="เขาวง,รพช."/>
    <n v="58932765.909999996"/>
    <n v="10833556.810000001"/>
    <n v="6141527.4000000004"/>
    <n v="3317763.8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1"/>
  </r>
  <r>
    <n v="7"/>
    <s v="กาฬสินธุ์"/>
    <s v="11081"/>
    <s v="ยางตลาด,รพช."/>
    <n v="117957849.45"/>
    <n v="22117944.91"/>
    <n v="9439276.3300000001"/>
    <n v="10027827.37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2"/>
    <s v="ห้วยเม็ก,รพช."/>
    <n v="39309679.20000001"/>
    <n v="6898835.1299999999"/>
    <n v="3694269.25"/>
    <n v="2256333.5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3"/>
    <s v="สหัสขันธ์,รพช."/>
    <n v="37037366.280000001"/>
    <n v="5169158.38"/>
    <n v="1796299.2"/>
    <n v="1382590.26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084"/>
    <s v="คำม่วง,รพช."/>
    <n v="49103892.219999991"/>
    <n v="8104573.5300000003"/>
    <n v="5130240.5"/>
    <n v="1956267.0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กาฬสินธุ์"/>
    <s v="11085"/>
    <s v="ท่าคันโท,รพช."/>
    <n v="36848258.5"/>
    <n v="7939145.4100000001"/>
    <n v="5670005.5"/>
    <n v="2943384.4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1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7"/>
    <s v="กาฬสินธุ์"/>
    <s v="11086"/>
    <s v="หนองกุงศรี,รพช."/>
    <n v="48845506.639999993"/>
    <n v="9216569.4000000004"/>
    <n v="4548991"/>
    <n v="2588065.73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กาฬสินธุ์"/>
    <s v="11087"/>
    <s v="สมเด็จ,รพช."/>
    <n v="76683718.629999995"/>
    <n v="12337937.99"/>
    <n v="4293847.25"/>
    <n v="4561971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กาฬสินธุ์"/>
    <s v="11088"/>
    <s v="ห้วยผึ้ง,รพช."/>
    <n v="33973105.849999994"/>
    <n v="3590029.23"/>
    <n v="2150509.5"/>
    <n v="1313554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11449"/>
    <s v="สมเด็จพระยุพราชกุฉินารายณ์,รพช."/>
    <n v="143436365.86999997"/>
    <n v="32670945.239999998"/>
    <n v="10324822.560000001"/>
    <n v="20463187.1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กาฬสินธุ์"/>
    <s v="28017"/>
    <s v="นาคู,รพช."/>
    <n v="29147365.32"/>
    <n v="5616319.4400000004"/>
    <n v="2449178.2999999998"/>
    <n v="1524749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กาฬสินธุ์"/>
    <s v="28789"/>
    <s v="ฆ้องชัย,รพช."/>
    <n v="19957425.379999999"/>
    <n v="3741516.93"/>
    <n v="465027.1"/>
    <n v="1137643.5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0"/>
    <s v="ดอนจาน,รพช."/>
    <n v="18374070.68"/>
    <n v="2125475.56"/>
    <n v="1497873.29"/>
    <n v="707409.4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กาฬสินธุ์"/>
    <s v="28791"/>
    <s v="สามชัย,รพช."/>
    <n v="24400437.010000002"/>
    <n v="4170331.47"/>
    <n v="2375545.37"/>
    <n v="822498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670"/>
    <s v="ขอนแก่น,รพศ."/>
    <n v="1100776107"/>
    <n v="575609952.52999997"/>
    <n v="105839913.92"/>
    <n v="257177554.2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7"/>
    <s v="ขอนแก่น"/>
    <s v="10995"/>
    <s v="บ้านฝาง,รพช."/>
    <n v="43353287.06000001"/>
    <n v="7720702.6799999997"/>
    <n v="2411120.1800000002"/>
    <n v="256192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0996"/>
    <s v="พระยืน,รพช."/>
    <n v="37211041.25"/>
    <n v="5396149.1100000003"/>
    <n v="2268053.33"/>
    <n v="1834864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0997"/>
    <s v="หนองเรือ,รพช."/>
    <n v="71598741.030000001"/>
    <n v="10484126.359999999"/>
    <n v="5814587.8300000001"/>
    <n v="4829323.9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0998"/>
    <s v="ชุมแพ,รพท."/>
    <n v="209601855.74000001"/>
    <n v="57730280.210000001"/>
    <n v="6291464.5099999998"/>
    <n v="45665731.69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7"/>
    <s v="ขอนแก่น"/>
    <s v="10999"/>
    <s v="สีชมพู,รพช."/>
    <n v="58977777.510000005"/>
    <n v="9064121.7699999996"/>
    <n v="2175872"/>
    <n v="4186350.6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0"/>
    <s v="น้ำพอง,รพช."/>
    <n v="104036019.58000001"/>
    <n v="20099885.379999999"/>
    <n v="3911703.5"/>
    <n v="7996040.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1"/>
    <s v="อุบลรัตน์,รพช."/>
    <n v="45268405.359999999"/>
    <n v="4349417.16"/>
    <n v="1526024.37"/>
    <n v="1922647.2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02"/>
    <s v="บ้านไผ่,รพช."/>
    <n v="103367066.57999998"/>
    <n v="26114215.739999998"/>
    <n v="7803536.4699999997"/>
    <n v="11184724.6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3"/>
    <s v="เปือยน้อย,รพช."/>
    <n v="29128113.629999999"/>
    <n v="3618920.44"/>
    <n v="1416809.45"/>
    <n v="1951291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4"/>
    <s v="พล,รพช."/>
    <n v="96177218.810000002"/>
    <n v="19000385.699999999"/>
    <n v="3930469.22"/>
    <n v="13177078.2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1005"/>
    <s v="แวงใหญ่,รพช."/>
    <n v="33730967.370000005"/>
    <n v="4745846.57"/>
    <n v="2155852.5099999998"/>
    <n v="3395488.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7"/>
    <s v="ขอนแก่น"/>
    <s v="11006"/>
    <s v="แวงน้อย,รพช."/>
    <n v="32895015.219999999"/>
    <n v="6597559.2999999998"/>
    <n v="826190.45"/>
    <n v="2426049.6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007"/>
    <s v="หนองสองห้อง,รพช."/>
    <n v="55770561.099999987"/>
    <n v="8148473.5099999998"/>
    <n v="1992705.98"/>
    <n v="2535367.7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8"/>
    <s v="ภูเวียง,รพช."/>
    <n v="64887236.379999995"/>
    <n v="9832772.5800000001"/>
    <n v="4414399.78"/>
    <n v="3233009.7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7"/>
    <s v="ขอนแก่น"/>
    <s v="11009"/>
    <s v="มัญจาคีรี,รพช."/>
    <n v="63984482.859999992"/>
    <n v="10077977.25"/>
    <n v="3246525.65"/>
    <n v="2870116.1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0"/>
    <s v="ชนบท,รพช."/>
    <n v="39009613.480000004"/>
    <n v="5969809.9000000004"/>
    <n v="3235050.2"/>
    <n v="2615107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ขอนแก่น"/>
    <s v="11011"/>
    <s v="เขาสวนกวาง,รพช."/>
    <n v="38117630.68999999"/>
    <n v="4623607.3499999996"/>
    <n v="1793446.82"/>
    <n v="1536939.41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ขอนแก่น"/>
    <s v="11012"/>
    <s v="ภูผาม่าน,รพช."/>
    <n v="29416304.48"/>
    <n v="2831470.36"/>
    <n v="1518235.5"/>
    <n v="1603450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11445"/>
    <s v="สมเด็จพระยุพราชกระนวน,รพช."/>
    <n v="101997304.79000001"/>
    <n v="20867503.030000001"/>
    <n v="2588757.2999999998"/>
    <n v="16512097.6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ขอนแก่น"/>
    <s v="12275"/>
    <s v="สิรินธร จังหวัดขอนแก่น,รพท."/>
    <n v="105490522.78999999"/>
    <n v="22399184.16"/>
    <n v="4239568.0999999996"/>
    <n v="24707247.709999997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7"/>
    <s v="ขอนแก่น"/>
    <s v="14132"/>
    <s v="ซำสูง,รพช."/>
    <n v="32128909.399999999"/>
    <n v="3489211.89"/>
    <n v="924757.5"/>
    <n v="2013488.2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ขอนแก่น"/>
    <s v="77649"/>
    <s v="หนองนาคำ,รพช."/>
    <n v="14200869.090000002"/>
    <n v="2093679.32"/>
    <n v="1227967.1000000001"/>
    <n v="661795.9399999999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0"/>
    <s v="เวียงเก่า,รพช."/>
    <n v="16358762.820000002"/>
    <n v="2016163.42"/>
    <n v="964939.98"/>
    <n v="696951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7"/>
    <s v="ขอนแก่น"/>
    <s v="77651"/>
    <s v="โคกโพธิ์ไชย,รพช."/>
    <n v="15982113.649999999"/>
    <n v="2765452.53"/>
    <n v="1135465.6499999999"/>
    <n v="772669.6900000000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ขอนแก่น"/>
    <s v="77652"/>
    <s v="โนนศิลา,รพช."/>
    <n v="18212473.25"/>
    <n v="2550726.48"/>
    <n v="1525105.57"/>
    <n v="1127128.9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มหาสารคาม"/>
    <s v="10707"/>
    <s v="มหาสารคาม,รพท."/>
    <n v="529526844.24000001"/>
    <n v="142224148.75999999"/>
    <n v="7436909"/>
    <n v="55483666.68999999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7"/>
    <s v="มหาสารคาม"/>
    <s v="11051"/>
    <s v="แกดำ,รพช."/>
    <n v="31675874"/>
    <n v="3740373.47"/>
    <n v="1471883"/>
    <n v="1128831.1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52"/>
    <s v="โกสุมพิสัย,รพช."/>
    <n v="86877696.629999995"/>
    <n v="14503217.470000001"/>
    <n v="8846417.5500000007"/>
    <n v="6012334.33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3"/>
    <s v="กันทรวิชัย,รพช."/>
    <n v="50936709.230000004"/>
    <n v="5106943.17"/>
    <n v="3121671.98"/>
    <n v="2020740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4"/>
    <s v="เชียงยืน,รพช."/>
    <n v="51852752.409999996"/>
    <n v="9104753.5999999996"/>
    <n v="3737324.8"/>
    <n v="2665026.0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7"/>
    <s v="มหาสารคาม"/>
    <s v="11055"/>
    <s v="บรบือ,รพช."/>
    <n v="102107741.51000001"/>
    <n v="19556117.640000001"/>
    <n v="9729299.0700000003"/>
    <n v="14621920.4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6"/>
    <s v="นาเชือก,รพช."/>
    <n v="39991050.489999995"/>
    <n v="4351642.4800000004"/>
    <n v="4238108.12"/>
    <n v="2225407.18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มหาสารคาม"/>
    <s v="11057"/>
    <s v="พยัคฆภูมิพิสัย,รพช."/>
    <n v="87065756.459999993"/>
    <n v="15503456"/>
    <n v="1929642.75"/>
    <n v="9094535.09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8"/>
    <s v="วาปีปทุม,รพช."/>
    <n v="88134759.379999995"/>
    <n v="13740657.060000001"/>
    <n v="2370033.5"/>
    <n v="8931832.0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มหาสารคาม"/>
    <s v="11059"/>
    <s v="นาดูน,รพช."/>
    <n v="34409159.669999994"/>
    <n v="3253277.64"/>
    <n v="1544444.7"/>
    <n v="1451294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11060"/>
    <s v="ยางสีสุราช,รพช."/>
    <n v="31399533.440000001"/>
    <n v="3549348.89"/>
    <n v="2318694.5"/>
    <n v="2045256.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4704"/>
    <s v="กุดรัง,รพช."/>
    <n v="21808477.920000002"/>
    <n v="2839178.37"/>
    <n v="1849955.6"/>
    <n v="1214116.5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มหาสารคาม"/>
    <s v="28843"/>
    <s v="ชื่นชม,รพช."/>
    <n v="19220717.790000003"/>
    <n v="2705614.07"/>
    <n v="1310461.24"/>
    <n v="753526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0708"/>
    <s v="ร้อยเอ็ด,รพศ."/>
    <n v="741349379.41999996"/>
    <n v="295037232.55000001"/>
    <n v="52329446.799999997"/>
    <n v="169779998.84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7"/>
    <s v="ร้อยเอ็ด"/>
    <s v="11061"/>
    <s v="เกษตรวิสัย,รพช."/>
    <n v="105792294.28"/>
    <n v="24938917.59"/>
    <n v="14040743.109999999"/>
    <n v="15897498.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2"/>
    <s v="ปทุมรัตต์,รพช."/>
    <n v="40091421.770000003"/>
    <n v="8870527.0800000001"/>
    <n v="3945333.5"/>
    <n v="2352867.3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3"/>
    <s v="จตุรพักตรพิมาน,รพช."/>
    <n v="56683505.670000002"/>
    <n v="11509306.75"/>
    <n v="4353553.5"/>
    <n v="3466565.92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4"/>
    <s v="ธวัชบุรี,รพช."/>
    <n v="47572731.449999988"/>
    <n v="7181672.4500000002"/>
    <n v="5230290.5"/>
    <n v="2722211.42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5"/>
    <s v="พนมไพร,รพช."/>
    <n v="58777942.95000001"/>
    <n v="11627688.039999999"/>
    <n v="7545768.0499999998"/>
    <n v="4721635.390000000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7"/>
    <s v="ร้อยเอ็ด"/>
    <s v="11066"/>
    <s v="โพนทอง,รพช."/>
    <n v="100988683.13999999"/>
    <n v="38311191.460000001"/>
    <n v="10947511.630000001"/>
    <n v="14114858.1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1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67"/>
    <s v="โพธิ์ชัย,รพช."/>
    <n v="36527250.600000001"/>
    <n v="9212156.3000000007"/>
    <n v="3685328"/>
    <n v="2091456.7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8"/>
    <s v="หนองพอก,รพช."/>
    <n v="49300750.359999999"/>
    <n v="9166001.7699999996"/>
    <n v="4729130.4400000004"/>
    <n v="3041603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69"/>
    <s v="เสลภูมิ,รพช."/>
    <n v="99848348.589999989"/>
    <n v="30419346.59"/>
    <n v="13202292.85"/>
    <n v="17457795.58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0"/>
    <s v="สุวรรณภูมิ,รพช."/>
    <n v="109850957.05000001"/>
    <n v="33644139.359999999"/>
    <n v="13903649"/>
    <n v="22687790.82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7"/>
    <s v="ร้อยเอ็ด"/>
    <s v="11071"/>
    <s v="เมืองสรวง,รพช."/>
    <n v="29490510.429999996"/>
    <n v="3132868.44"/>
    <n v="1574991.16"/>
    <n v="1400760.4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2"/>
    <s v="โพนทราย,รพช."/>
    <n v="26124283.379999999"/>
    <n v="4309315.8899999997"/>
    <n v="1484585.25"/>
    <n v="1652527.6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3"/>
    <s v="อาจสามารถ,รพช."/>
    <n v="40507683.669999994"/>
    <n v="8871635.4000000004"/>
    <n v="4695165.9400000004"/>
    <n v="223951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11074"/>
    <s v="เมยวดี,รพช."/>
    <n v="28854422.270000003"/>
    <n v="3570059.57"/>
    <n v="2224465.4"/>
    <n v="1390273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5"/>
    <s v="ศรีสมเด็จ,รพช."/>
    <n v="35993217.649999999"/>
    <n v="4132068.27"/>
    <n v="2207294.5"/>
    <n v="1485246.07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7"/>
    <s v="ร้อยเอ็ด"/>
    <s v="11076"/>
    <s v="จังหาร,รพช."/>
    <n v="35383767.950000003"/>
    <n v="6314535.9100000001"/>
    <n v="3912255"/>
    <n v="2589953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7"/>
    <s v="ร้อยเอ็ด"/>
    <s v="27988"/>
    <s v="ทุ่งเขาหลวง,รพช."/>
    <n v="20427314.690000001"/>
    <n v="2717889.74"/>
    <n v="2082015"/>
    <n v="987660.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89"/>
    <s v="เชียงขวัญ,รพช."/>
    <n v="15013678.120000001"/>
    <n v="3099353.09"/>
    <n v="1271851.98"/>
    <n v="644883.66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7"/>
    <s v="ร้อยเอ็ด"/>
    <s v="27990"/>
    <s v="หนองฮี,รพช."/>
    <n v="22924589.949999999"/>
    <n v="3215481.05"/>
    <n v="1978013"/>
    <n v="1452427.8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0711"/>
    <s v="นครพนม,รพท."/>
    <n v="274843192.31999993"/>
    <n v="93051453.590000004"/>
    <n v="10303271.880000001"/>
    <n v="28782115.490000002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นครพนม"/>
    <s v="11104"/>
    <s v="ปลาปาก,รพช."/>
    <n v="36950019.579999998"/>
    <n v="5911801.5300000003"/>
    <n v="2748327.66"/>
    <n v="313918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5"/>
    <s v="ท่าอุเทน,รพช."/>
    <n v="36361270.139999993"/>
    <n v="4794385.17"/>
    <n v="3912975.9"/>
    <n v="1824281.5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06"/>
    <s v="บ้านแพง,รพช."/>
    <n v="38961228.579999998"/>
    <n v="5573883.2199999997"/>
    <n v="3470207.1"/>
    <n v="1731812.0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7"/>
    <s v="นาทม,รพช."/>
    <n v="30098058.59"/>
    <n v="3333164.63"/>
    <n v="1055195"/>
    <n v="1438894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นครพนม"/>
    <s v="11108"/>
    <s v="เรณูนคร,รพช."/>
    <n v="42288203.210000008"/>
    <n v="9170368.4600000009"/>
    <n v="3395315.3"/>
    <n v="6068660.48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8"/>
    <s v="นครพนม"/>
    <s v="11109"/>
    <s v="นาแก,รพช."/>
    <n v="55411020.550000004"/>
    <n v="7734198.2999999998"/>
    <n v="4084244.9"/>
    <n v="2692757.69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0"/>
    <s v="ศรีสงคราม,รพช."/>
    <n v="68219935.070000008"/>
    <n v="15330702.140000001"/>
    <n v="5434940.75"/>
    <n v="4535044.4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11111"/>
    <s v="นาหว้า,รพช."/>
    <n v="40204562.88000001"/>
    <n v="6505645.9400000004"/>
    <n v="3315918"/>
    <n v="1901356.8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112"/>
    <s v="โพนสวรรค์,รพช."/>
    <n v="46354897.040000007"/>
    <n v="6315978.4100000001"/>
    <n v="5770561.4900000002"/>
    <n v="1527940.7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นครพนม"/>
    <s v="11451"/>
    <s v="สมเด็จพระยุพราชธาตุพนม,รพช."/>
    <n v="93432206.050000012"/>
    <n v="20067229.52"/>
    <n v="8517205.5"/>
    <n v="11355269.14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นครพนม"/>
    <s v="40840"/>
    <s v="วังยาง,รพช."/>
    <n v="16239865.960000001"/>
    <n v="2217063.4300000002"/>
    <n v="1535516.2"/>
    <n v="1458646.7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บึงกาฬ"/>
    <s v="11040"/>
    <s v="บึงกาฬ,รพท."/>
    <n v="177386367.91000003"/>
    <n v="51142615.32"/>
    <n v="15795231.539999999"/>
    <n v="37758053.64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บึงกาฬ"/>
    <s v="11041"/>
    <s v="พรเจริญ,รพช."/>
    <n v="39253014.460000001"/>
    <n v="7212030.7800000003"/>
    <n v="2057851.01"/>
    <n v="3328829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3"/>
    <s v="โซ่พิสัย,รพช."/>
    <n v="49745639.480000012"/>
    <n v="8552476.2699999996"/>
    <n v="2857414"/>
    <n v="3637632.4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บึงกาฬ"/>
    <s v="11046"/>
    <s v="เซกา,รพช."/>
    <n v="70272545.720000044"/>
    <n v="18129642.75"/>
    <n v="850216"/>
    <n v="5031612.60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บึงกาฬ"/>
    <s v="11047"/>
    <s v="ปากคาด,รพช."/>
    <n v="37614372.93999999"/>
    <n v="5472075.5999999996"/>
    <n v="3028349.86"/>
    <n v="1914195.33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8"/>
    <s v="บึงโขงหลง,รพช."/>
    <n v="37651000.969999991"/>
    <n v="6999868.6600000001"/>
    <n v="2367516"/>
    <n v="3017114.8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49"/>
    <s v="ศรีวิไล,รพช."/>
    <n v="37273271.389999993"/>
    <n v="5141595.43"/>
    <n v="2300058"/>
    <n v="1829594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บึงกาฬ"/>
    <s v="11050"/>
    <s v="บุ่งคล้า,รพช."/>
    <n v="24468178.869999994"/>
    <n v="2124745.5699999998"/>
    <n v="1413583.3"/>
    <n v="828091.6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0705"/>
    <s v="เลย,รพท."/>
    <n v="340690160.1699999"/>
    <n v="92128819.269999996"/>
    <n v="2002402"/>
    <n v="86755708.620000005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เลย"/>
    <s v="11030"/>
    <s v="นาด้วง,รพช."/>
    <n v="29348539.940000005"/>
    <n v="4228899.66"/>
    <n v="1944889.2"/>
    <n v="1531583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1"/>
    <s v="เชียงคาน,รพช."/>
    <n v="49797233.160000004"/>
    <n v="8376431.2800000003"/>
    <n v="3274609.8"/>
    <n v="4002065.4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เลย"/>
    <s v="11032"/>
    <s v="ปากชม,รพช."/>
    <n v="40278119.979999997"/>
    <n v="5475246.7400000002"/>
    <n v="3045319.3"/>
    <n v="3016592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033"/>
    <s v="นาแห้ว,รพช."/>
    <n v="24083961.760000002"/>
    <n v="2433424.34"/>
    <n v="2176191.2999999998"/>
    <n v="752433.89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เลย"/>
    <s v="11034"/>
    <s v="ภูเรือ,รพช."/>
    <n v="28365100.380000003"/>
    <n v="3433788.65"/>
    <n v="1540141.92"/>
    <n v="1366631.0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5"/>
    <s v="ท่าลี่,รพช."/>
    <n v="33520146.27"/>
    <n v="4969192.82"/>
    <n v="2376507.8199999998"/>
    <n v="2081803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6"/>
    <s v="วังสะพุง,รพช."/>
    <n v="96330270.020000011"/>
    <n v="20045057.859999999"/>
    <n v="10815333.039999999"/>
    <n v="7934955.83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เลย"/>
    <s v="11037"/>
    <s v="ภูกระดึง,รพช."/>
    <n v="33079293.250000007"/>
    <n v="3158178.98"/>
    <n v="1722530"/>
    <n v="1852770.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8"/>
    <s v="ภูหลวง,รพช."/>
    <n v="31003605.539999999"/>
    <n v="3975310.28"/>
    <n v="2136284.36"/>
    <n v="1762264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เลย"/>
    <s v="11039"/>
    <s v="ผาขาว,รพช."/>
    <n v="39999469.259999998"/>
    <n v="5405424.4800000004"/>
    <n v="4937358"/>
    <n v="2535924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11447"/>
    <s v="สมเด็จพระยุพราชด่านซ้าย,รพช."/>
    <n v="61113396.149999991"/>
    <n v="13274442.41"/>
    <n v="2133424.16"/>
    <n v="4668746.1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เลย"/>
    <s v="14133"/>
    <s v="เอราวัณ,รพช."/>
    <n v="32862665.759999998"/>
    <n v="5302155.8899999997"/>
    <n v="2582703.1"/>
    <n v="2516804.7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เลย"/>
    <s v="28861"/>
    <s v="หนองหิน,รพช."/>
    <n v="26991316.82"/>
    <n v="3505202.53"/>
    <n v="3446657.2"/>
    <n v="1805688.14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0710"/>
    <s v="สกลนคร,รพศ."/>
    <n v="581936214.37999988"/>
    <n v="336458730.06999999"/>
    <n v="13946702.779999999"/>
    <n v="213699312.04000002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8"/>
    <s v="สกลนคร"/>
    <s v="11089"/>
    <s v="กุสุมาลย์,รพช."/>
    <n v="39520465.359999999"/>
    <n v="5561908.5499999998"/>
    <n v="1990736.25"/>
    <n v="4144460.69000000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0"/>
    <s v="กุดบาก,รพช."/>
    <n v="31292755.859999999"/>
    <n v="2972832.5"/>
    <n v="2321218.4"/>
    <n v="1814172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091"/>
    <s v="พระอาจารย์ฝั้นอาจาโร,รพช."/>
    <n v="66650029.32"/>
    <n v="16178948.52"/>
    <n v="4294090.25"/>
    <n v="8177341.4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8"/>
    <s v="สกลนคร"/>
    <s v="11092"/>
    <s v="พังโคน,รพช."/>
    <n v="70076870.480000019"/>
    <n v="12422542.109999999"/>
    <n v="5796250.0099999998"/>
    <n v="5934368.5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สกลนคร"/>
    <s v="11093"/>
    <s v="วาริชภูมิ,รพช."/>
    <n v="39898632.610000007"/>
    <n v="6638590.3200000003"/>
    <n v="2665745.7200000002"/>
    <n v="2175729.6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4"/>
    <s v="นิคมน้ำอูน,รพช."/>
    <n v="21242669.379999999"/>
    <n v="1753026.22"/>
    <n v="1102378"/>
    <n v="845010.52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สกลนคร"/>
    <s v="11095"/>
    <s v="วานรนิวาส,รพท."/>
    <n v="147717991.28000003"/>
    <n v="52594390.189999998"/>
    <n v="12975492.34"/>
    <n v="27988065.3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8"/>
    <s v="สกลนคร"/>
    <s v="11096"/>
    <s v="คำตากล้า,รพช."/>
    <n v="35066896.219999999"/>
    <n v="5498748.7999999998"/>
    <n v="3385117.7"/>
    <n v="2462346.1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097"/>
    <s v="พระอาจารย์มั่น ภูริทัตโต,รพช."/>
    <n v="60655320.649999999"/>
    <n v="11589140.49"/>
    <n v="4076887.4"/>
    <n v="6483707.259999999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8"/>
    <s v="อากาศอำนวย,รพช."/>
    <n v="66588492.279999994"/>
    <n v="12012626.98"/>
    <n v="5731511.3499999996"/>
    <n v="6787498.629999999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สกลนคร"/>
    <s v="11099"/>
    <s v="พระอาจารย์วัน อุตฺตโม,รพช."/>
    <n v="37496596.320000008"/>
    <n v="4762604.0999999996"/>
    <n v="2651382.5"/>
    <n v="2045801.8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0"/>
    <s v="เต่างอย,รพช."/>
    <n v="26981441.690000005"/>
    <n v="2743314.16"/>
    <n v="1733646.65"/>
    <n v="13745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1"/>
    <s v="โคกศรีสุพรรณ,รพช."/>
    <n v="41836584.890000001"/>
    <n v="6080512.6399999997"/>
    <n v="3216794.13"/>
    <n v="1619977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102"/>
    <s v="เจริญศิลป์,รพช."/>
    <n v="36437168.289999992"/>
    <n v="6173576.6100000003"/>
    <n v="2733665.8"/>
    <n v="3004995.84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สกลนคร"/>
    <s v="11103"/>
    <s v="โพนนาแก้ว,รพช."/>
    <n v="33717450.560000002"/>
    <n v="4933914.54"/>
    <n v="2227294.2000000002"/>
    <n v="2313345.0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สกลนคร"/>
    <s v="11450"/>
    <s v="สมเด็จพระยุพราชสว่างแดนดิน,รพท."/>
    <n v="159394176.42000002"/>
    <n v="65458135.759999998"/>
    <n v="10253355.220000001"/>
    <n v="16517723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สกลนคร"/>
    <s v="21323"/>
    <s v="พระอาจารย์แบน ธนากโร,รพช."/>
    <n v="34186991.439999998"/>
    <n v="5297764.79"/>
    <n v="1922108"/>
    <n v="2358745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0706"/>
    <s v="หนองคาย,รพท."/>
    <n v="324664103.36000001"/>
    <n v="148222024.63999999"/>
    <n v="4726627.6500000004"/>
    <n v="87869781.460000008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8"/>
    <s v="หนองคาย"/>
    <s v="11042"/>
    <s v="โพนพิสัย,รพช."/>
    <n v="95979571.210000038"/>
    <n v="17703478.960000001"/>
    <n v="6159755.4299999997"/>
    <n v="5242481.1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หนองคาย"/>
    <s v="11044"/>
    <s v="ศรีเชียงใหม่,รพช."/>
    <n v="32953043.690000001"/>
    <n v="3714259.14"/>
    <n v="2374528.5"/>
    <n v="1309395.2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045"/>
    <s v="สังคม,รพช."/>
    <n v="38130704.239999987"/>
    <n v="4475533.25"/>
    <n v="2651359.71"/>
    <n v="2240514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11448"/>
    <s v="สมเด็จพระยุพราชท่าบ่อ,รพท."/>
    <n v="188725260.84999996"/>
    <n v="49930720.359999999"/>
    <n v="4185148.59"/>
    <n v="40101927.48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8"/>
    <s v="หนองคาย"/>
    <s v="21356"/>
    <s v="สระใคร,รพช."/>
    <n v="27972238.880000003"/>
    <n v="2978954.02"/>
    <n v="1664235.14"/>
    <n v="1307203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คาย"/>
    <s v="28778"/>
    <s v="โพธิ์ตาก,รพช."/>
    <n v="20185128.590000004"/>
    <n v="1642444.31"/>
    <n v="1306546"/>
    <n v="995096.76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หนองคาย"/>
    <s v="28811"/>
    <s v="เฝ้าไร่,รพช."/>
    <n v="25839659.380000003"/>
    <n v="5440699.1600000001"/>
    <n v="2082576.2"/>
    <n v="1191676.7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คาย"/>
    <s v="28815"/>
    <s v="รัตนวาปี,รพช."/>
    <n v="24102286.550000001"/>
    <n v="4889032.9400000004"/>
    <n v="2279803.15"/>
    <n v="2028223.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หนองบัวลำภู"/>
    <s v="10704"/>
    <s v="หนองบัวลำภู,รพท."/>
    <n v="240183218.72999996"/>
    <n v="60231042.090000004"/>
    <n v="7830858.8499999996"/>
    <n v="43078414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หนองบัวลำภู"/>
    <s v="10991"/>
    <s v="นากลาง,รพช."/>
    <n v="58120156.549999997"/>
    <n v="12766108.939999999"/>
    <n v="3277505.75"/>
    <n v="4117445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10992"/>
    <s v="โนนสัง,รพช."/>
    <n v="44674073.560000002"/>
    <n v="8129783.25"/>
    <n v="3606713.11"/>
    <n v="3628972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หนองบัวลำภู"/>
    <s v="10993"/>
    <s v="ศรีบุญเรือง,รพช."/>
    <n v="66640514.910000004"/>
    <n v="13933435.779999999"/>
    <n v="5865019.5999999996"/>
    <n v="5654708.9499999993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8"/>
    <s v="หนองบัวลำภู"/>
    <s v="10994"/>
    <s v="สุวรรณคูหา,รพช."/>
    <n v="46341170.720000014"/>
    <n v="8455479.6099999994"/>
    <n v="3792995.66"/>
    <n v="3186736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หนองบัวลำภู"/>
    <s v="23367"/>
    <s v="นาวังเฉลิมพระเกียรติ ๘๐ พรรษา,รพช."/>
    <n v="35549972.939999998"/>
    <n v="5610688.6600000001"/>
    <n v="4727159.72"/>
    <n v="220204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1"/>
    <n v="1015467.7350000001"/>
    <n v="1806603.6375000002"/>
    <n v="791135.90250000008"/>
    <n v="-171236.11875000014"/>
    <n v="2993307.4912500004"/>
    <x v="0"/>
  </r>
  <r>
    <n v="8"/>
    <s v="อุดรธานี"/>
    <s v="10671"/>
    <s v="อุดรธานี,รพศ."/>
    <n v="943797882.90999985"/>
    <n v="531092567.38"/>
    <n v="9000971.7400000002"/>
    <n v="338896013.41999996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8"/>
    <s v="อุดรธานี"/>
    <s v="11013"/>
    <s v="กุดจับ,รพช."/>
    <n v="48791895.450000003"/>
    <n v="7553072.1299999999"/>
    <n v="3118857"/>
    <n v="2442009.78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8"/>
    <s v="อุดรธานี"/>
    <s v="11014"/>
    <s v="หนองวัวซอ,รพช."/>
    <n v="46038652.970000006"/>
    <n v="6273322.46"/>
    <n v="2909481.01"/>
    <n v="2512373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15"/>
    <s v="กุมภวาปี,รพท."/>
    <n v="175022423.95000002"/>
    <n v="46356283.649999999"/>
    <n v="7523088.0899999999"/>
    <n v="27201778.60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8"/>
    <s v="อุดรธานี"/>
    <s v="11016"/>
    <s v="ห้วยเกิ้ง,รพช."/>
    <n v="14423668.02"/>
    <n v="2801363.77"/>
    <n v="8431.5"/>
    <n v="316600.74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8"/>
    <s v="อุดรธานี"/>
    <s v="11017"/>
    <s v="โนนสะอาด,รพช."/>
    <n v="40468709.380000003"/>
    <n v="5340711.62"/>
    <n v="2992513.13"/>
    <n v="2087579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18"/>
    <s v="หนองหาน,รพช."/>
    <n v="101810379.63000001"/>
    <n v="25919848.620000001"/>
    <n v="8542077.1999999993"/>
    <n v="14356463.52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19"/>
    <s v="ทุ่งฝน,รพช."/>
    <n v="28594816.609999996"/>
    <n v="4160820.81"/>
    <n v="1535790.35"/>
    <n v="1467382.5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0"/>
    <s v="ไชยวาน,รพช."/>
    <n v="31548769.879999999"/>
    <n v="3179162.81"/>
    <n v="3011548"/>
    <n v="1694363.1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1"/>
    <s v="ศรีธาตุ,รพช."/>
    <n v="37981366.159999996"/>
    <n v="5825064.6200000001"/>
    <n v="3316648.21"/>
    <n v="2867237.8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2"/>
    <s v="วังสามหมอ,รพช."/>
    <n v="46466785.140000001"/>
    <n v="8241085.6399999997"/>
    <n v="4575378"/>
    <n v="2459912.53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8"/>
    <s v="อุดรธานี"/>
    <s v="11023"/>
    <s v="บ้านผือ,รพช."/>
    <n v="92598569.25"/>
    <n v="20133227.760000002"/>
    <n v="5918853"/>
    <n v="8210152.200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4"/>
    <s v="น้ำโสม,รพช."/>
    <n v="49515561.790000014"/>
    <n v="7135725.9500000002"/>
    <n v="3056721.97"/>
    <n v="2506909.4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8"/>
    <s v="อุดรธานี"/>
    <s v="11025"/>
    <s v="เพ็ญ,รพช."/>
    <n v="78179866.88000001"/>
    <n v="19243437.149999999"/>
    <n v="4472100.75"/>
    <n v="6813058.809999999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11026"/>
    <s v="สร้างคอม,รพช."/>
    <n v="28526522.790000003"/>
    <n v="3293208.63"/>
    <n v="684160"/>
    <n v="2491737.1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7"/>
    <s v="หนองแสง,รพช."/>
    <n v="28329855.220000003"/>
    <n v="2904362.36"/>
    <n v="1734782"/>
    <n v="898034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8"/>
    <s v="นายูง,รพช."/>
    <n v="29812367.52"/>
    <n v="3815114.98"/>
    <n v="2588027"/>
    <n v="1245016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029"/>
    <s v="พิบูลย์รักษ์,รพช."/>
    <n v="28369445.550000004"/>
    <n v="3297798.79"/>
    <n v="1814252.3"/>
    <n v="1499804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11446"/>
    <s v="สมเด็จพระยุพราชบ้านดุง,รพช."/>
    <n v="100027582.05999999"/>
    <n v="26182475.789999999"/>
    <n v="14255374.52"/>
    <n v="15204019.6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8"/>
    <s v="อุดรธานี"/>
    <s v="25058"/>
    <s v="กู่แก้ว,รพช."/>
    <n v="22801890.270000003"/>
    <n v="2353976.42"/>
    <n v="1783312"/>
    <n v="1089577.1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8"/>
    <s v="อุดรธานี"/>
    <s v="25059"/>
    <s v="ประจักษ์ศิลปาคม,รพช."/>
    <n v="19292476.16"/>
    <n v="2420873.46"/>
    <n v="1764690"/>
    <n v="1371455.93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ชัยภูมิ"/>
    <s v="04007"/>
    <s v="ซับใหญ่,รพช."/>
    <n v="18452500"/>
    <n v="2372191.13"/>
    <n v="1281161.8799999999"/>
    <n v="828634.5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ชัยภูมิ"/>
    <s v="10702"/>
    <s v="ชัยภูมิ,รพศ."/>
    <n v="464947561.09000009"/>
    <n v="197024929.27000001"/>
    <n v="8641435.5"/>
    <n v="118615524.79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ชัยภูมิ"/>
    <s v="10970"/>
    <s v="บ้านเขว้า,รพช."/>
    <n v="45832283.919999994"/>
    <n v="5738577.9299999997"/>
    <n v="1473125"/>
    <n v="1831998.4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1"/>
    <s v="คอนสวรรค์,รพช."/>
    <n v="45399905.649999999"/>
    <n v="6226964.1100000003"/>
    <n v="1155648.7"/>
    <n v="1963647.4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2"/>
    <s v="เกษตรสมบูรณ์,รพช."/>
    <n v="55521734.779999994"/>
    <n v="17021450.359999999"/>
    <n v="2851866"/>
    <n v="4352031.7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ชัยภูมิ"/>
    <s v="10973"/>
    <s v="หนองบัวแดง,รพช."/>
    <n v="77935828.75"/>
    <n v="27798297.149999999"/>
    <n v="9069612.5"/>
    <n v="17117044.35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74"/>
    <s v="จัตุรัส,รพช."/>
    <n v="68763298.919999987"/>
    <n v="16445896.85"/>
    <n v="6536322.0599999996"/>
    <n v="5165697.63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ชัยภูมิ"/>
    <s v="10975"/>
    <s v="บำเหน็จณรงค์,รพช."/>
    <n v="51783362.579999998"/>
    <n v="8189966.2999999998"/>
    <n v="977331.3"/>
    <n v="2840565.15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76"/>
    <s v="หนองบัวระเหว,รพช."/>
    <n v="41322278.849999994"/>
    <n v="5488004.2699999996"/>
    <n v="2977959.61"/>
    <n v="2860856.36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77"/>
    <s v="เทพสถิต,รพช."/>
    <n v="39110555.859999999"/>
    <n v="5930729.5899999999"/>
    <n v="1003418.2"/>
    <n v="1877335.27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78"/>
    <s v="ภูเขียวเฉลิมพระเกียรติ,รพท."/>
    <n v="155613058.94"/>
    <n v="53279692.049999997"/>
    <n v="5935131.7000000002"/>
    <n v="46914267.020000003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ชัยภูมิ"/>
    <s v="10979"/>
    <s v="บ้านแท่น,รพช."/>
    <n v="38738347.809999995"/>
    <n v="5997497.1699999999"/>
    <n v="1487489.6"/>
    <n v="1983536.6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ชัยภูมิ"/>
    <s v="10980"/>
    <s v="แก้งคร้อ,รพช."/>
    <n v="69526436.649999991"/>
    <n v="20135341.379999999"/>
    <n v="7115441.9800000004"/>
    <n v="4533143.3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ชัยภูมิ"/>
    <s v="10981"/>
    <s v="คอนสาร,รพช."/>
    <n v="39413297.160000004"/>
    <n v="8366490.3099999996"/>
    <n v="1790977.49"/>
    <n v="2784893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ชัยภูมิ"/>
    <s v="10982"/>
    <s v="ภักดีชุมพล,รพช."/>
    <n v="33846077.5"/>
    <n v="4680562.1399999997"/>
    <n v="2239335"/>
    <n v="2635937.43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ชัยภูมิ"/>
    <s v="10983"/>
    <s v="เนินสง่า,รพช."/>
    <n v="32655225.469999991"/>
    <n v="3436959.37"/>
    <n v="2099485.5"/>
    <n v="1384056.33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666"/>
    <s v="มหาราชนครราชสีมา,รพศ."/>
    <n v="1293429910.2900002"/>
    <n v="649786138.32000005"/>
    <n v="43319142.789999999"/>
    <n v="395460962.32999998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9"/>
    <s v="นครราชสีมา"/>
    <s v="10871"/>
    <s v="ครบุรี,รพช."/>
    <n v="79762869.780000001"/>
    <n v="19949515.329999998"/>
    <n v="6891396.1200000001"/>
    <n v="8636109.410000000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2"/>
    <s v="เสิงสาง,รพช."/>
    <n v="53081432.649999991"/>
    <n v="11161619.279999999"/>
    <n v="3379286.05"/>
    <n v="3559129.84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3"/>
    <s v="คง,รพช."/>
    <n v="46195264.089999989"/>
    <n v="6817883.46"/>
    <n v="1589443.5"/>
    <n v="1968001.0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74"/>
    <s v="บ้านเหลื่อม,รพช."/>
    <n v="32689601.550000001"/>
    <n v="5369117.8899999997"/>
    <n v="688240"/>
    <n v="2065271.22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75"/>
    <s v="จักราช,รพช."/>
    <n v="55819173.059999995"/>
    <n v="8711238.6300000008"/>
    <n v="4191078.5"/>
    <n v="3225860.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6"/>
    <s v="โชคชัย,รพช."/>
    <n v="83549230.409999996"/>
    <n v="16254542.810000001"/>
    <n v="6582202.4100000001"/>
    <n v="8252643.589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7"/>
    <s v="ด่านขุนทด,รพช."/>
    <n v="86611125.700000003"/>
    <n v="24425241.510000002"/>
    <n v="2561770.5"/>
    <n v="9592939.4500000011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78"/>
    <s v="โนนไทย,รพช."/>
    <n v="55255917.120000005"/>
    <n v="10715002.119999999"/>
    <n v="2129212.7000000002"/>
    <n v="4599765.4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79"/>
    <s v="โนนสูง,รพช."/>
    <n v="73121177.549999982"/>
    <n v="15925581.050000001"/>
    <n v="2103936.94"/>
    <n v="4385904.109999999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9"/>
    <s v="นครราชสีมา"/>
    <s v="10880"/>
    <s v="ขามสะแกแสง,รพช."/>
    <n v="43874132.699999988"/>
    <n v="8408388.4100000001"/>
    <n v="854076.75"/>
    <n v="2017986.3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0881"/>
    <s v="บัวใหญ่,รพท."/>
    <n v="119129076.63000001"/>
    <n v="30854750.300000001"/>
    <n v="21148919.129999999"/>
    <n v="19656888.66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1"/>
    <n v="18267817.850000001"/>
    <n v="31832938.02"/>
    <n v="13565120.169999998"/>
    <n v="-2079862.4049999937"/>
    <n v="52180618.274999991"/>
    <x v="0"/>
  </r>
  <r>
    <n v="9"/>
    <s v="นครราชสีมา"/>
    <s v="10882"/>
    <s v="ประทาย,รพช."/>
    <n v="55268297.300999999"/>
    <n v="9712709.4000000004"/>
    <n v="6390227.5999999996"/>
    <n v="3685407.8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3"/>
    <s v="ปักธงชัย,รพช."/>
    <n v="77756868.689999998"/>
    <n v="18156871.039999999"/>
    <n v="6297613.3600000003"/>
    <n v="6140375.060000000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84"/>
    <s v="พิมาย,รพท."/>
    <n v="134012995"/>
    <n v="42782372.689999998"/>
    <n v="5804582.2999999998"/>
    <n v="19746019.9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10885"/>
    <s v="ห้วยแถลง,รพช."/>
    <n v="47566427.350000001"/>
    <n v="11480803.33"/>
    <n v="2229401.2000000002"/>
    <n v="2600650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6"/>
    <s v="ชุมพวง,รพช."/>
    <n v="57211144.939999998"/>
    <n v="14317617.73"/>
    <n v="1232853.51"/>
    <n v="5096724.279999999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7"/>
    <s v="สูงเนิน,รพช."/>
    <n v="67193008.729999989"/>
    <n v="15186990.02"/>
    <n v="3045135.97"/>
    <n v="4438369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นครราชสีมา"/>
    <s v="10888"/>
    <s v="ขามทะเลสอ,รพช."/>
    <n v="38493943.200000003"/>
    <n v="4861905.75"/>
    <n v="2798145.3"/>
    <n v="1830405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89"/>
    <s v="สีคิ้ว,รพช."/>
    <n v="99766340.329999998"/>
    <n v="23423706.379999999"/>
    <n v="6797029.2999999998"/>
    <n v="9698832.530000001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นครราชสีมา"/>
    <s v="10890"/>
    <s v="ปากช่องนานา,รพท."/>
    <n v="212942876.34999993"/>
    <n v="61502971.840000004"/>
    <n v="4692637.0199999996"/>
    <n v="33383533.78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นครราชสีมา"/>
    <s v="10891"/>
    <s v="หนองบุญมาก,รพช."/>
    <n v="46725385.089999996"/>
    <n v="8668130.9600000009"/>
    <n v="1268909.3600000001"/>
    <n v="2897425.489999999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นครราชสีมา"/>
    <s v="10892"/>
    <s v="แก้งสนามนาง,รพช."/>
    <n v="34118586.010000005"/>
    <n v="4653748.5"/>
    <n v="1074582"/>
    <n v="1401230.40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3"/>
    <s v="โนนแดง,รพช."/>
    <n v="30820472.579999998"/>
    <n v="5109370.2"/>
    <n v="1006830.66"/>
    <n v="2044984.6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0894"/>
    <s v="วังน้ำเขียว,รพช."/>
    <n v="39800678.059999995"/>
    <n v="5476869.6500000004"/>
    <n v="534701.56999999995"/>
    <n v="1465200.1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11602"/>
    <s v="เฉลิมพระเกียรติสมเด็จย่า ๑๐๐ ปี,รพช."/>
    <n v="30725911.329999998"/>
    <n v="3842695.73"/>
    <n v="310016"/>
    <n v="1909996.2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11608"/>
    <s v="ลำทะเมนชัย,รพช."/>
    <n v="30365122.199999999"/>
    <n v="3859645.4"/>
    <n v="283372.68"/>
    <n v="1265733.4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2456"/>
    <s v="พระทองคำเฉลิมพระเกียรติ ๘๐ พรรษา,รพช."/>
    <n v="35339264.509999998"/>
    <n v="6111267.3200000003"/>
    <n v="1733916.64"/>
    <n v="2074066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นครราชสีมา"/>
    <s v="23839"/>
    <s v="เทพรัตน์นครราชสีมา,รพท."/>
    <n v="173241128.56999999"/>
    <n v="36611032.149999999"/>
    <n v="2657401.17"/>
    <n v="43870924.80000000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นครราชสีมา"/>
    <s v="24692"/>
    <s v="เฉลิมพระเกียรติ(นครราชสีมา),รพช."/>
    <n v="25999982.710000001"/>
    <n v="4731332.08"/>
    <n v="2302239.1"/>
    <n v="842151.36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นครราชสีมา"/>
    <s v="27839"/>
    <s v="บัวลาย,รพช."/>
    <n v="16448301.299999999"/>
    <n v="2949167.64"/>
    <n v="448617.8"/>
    <n v="1065871.54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0"/>
    <s v="สีดา,รพช."/>
    <n v="18698547.789999999"/>
    <n v="2465607"/>
    <n v="204142.5"/>
    <n v="1061347.1800000002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9"/>
    <s v="นครราชสีมา"/>
    <s v="27841"/>
    <s v="เทพารักษ์,รพช."/>
    <n v="17244149.969999999"/>
    <n v="3586299.51"/>
    <n v="3465148.6"/>
    <n v="1056606.4099999999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1"/>
    <n v="723724.53249999997"/>
    <n v="1135014.865"/>
    <n v="411290.33250000002"/>
    <n v="106789.03374999994"/>
    <n v="1751950.36375"/>
    <x v="0"/>
  </r>
  <r>
    <n v="9"/>
    <s v="นครราชสีมา"/>
    <s v="77498"/>
    <s v="มกุฏคีรีวัน,รพช."/>
    <n v="7895549.5800000001"/>
    <n v="1289251.95"/>
    <n v="1033840"/>
    <n v="949809.7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9"/>
    <s v="บุรีรัมย์"/>
    <s v="10667"/>
    <s v="บุรีรัมย์,รพศ."/>
    <n v="757344647.12"/>
    <n v="353867476.32999998"/>
    <n v="13088535.279999999"/>
    <n v="134147318.94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บุรีรัมย์"/>
    <s v="10895"/>
    <s v="คูเมือง,รพช."/>
    <n v="62851342.729999997"/>
    <n v="11742464.67"/>
    <n v="5249962.5999999996"/>
    <n v="3012468.0000000005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896"/>
    <s v="กระสัง,รพช."/>
    <n v="68267206.840000004"/>
    <n v="11000080.689999999"/>
    <n v="4998737.9000000004"/>
    <n v="3751870.61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7"/>
    <s v="นางรอง,รพท."/>
    <n v="262202866.30000001"/>
    <n v="59845739.740000002"/>
    <n v="13926608.15"/>
    <n v="26923199.649999999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9"/>
    <s v="บุรีรัมย์"/>
    <s v="10898"/>
    <s v="หนองกี่,รพช."/>
    <n v="58072270.150000006"/>
    <n v="12803321.310000001"/>
    <n v="5823139.4299999997"/>
    <n v="3566206.4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899"/>
    <s v="ละหานทราย,รพช."/>
    <n v="68555202.359999999"/>
    <n v="15550338.57"/>
    <n v="7219341.25"/>
    <n v="4874434.01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0"/>
    <s v="ประโคนชัย,รพช."/>
    <n v="104457236.56"/>
    <n v="21067611.59"/>
    <n v="6850642.5"/>
    <n v="11569575.8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1"/>
    <s v="บ้านกรวด,รพช."/>
    <n v="55539239.300000004"/>
    <n v="10008159.210000001"/>
    <n v="3476851"/>
    <n v="2487838.18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9"/>
    <s v="บุรีรัมย์"/>
    <s v="10902"/>
    <s v="พุทไธสง,รพช."/>
    <n v="58213719.619999997"/>
    <n v="8870721.7100000009"/>
    <n v="3919862.44"/>
    <n v="2752920.76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บุรีรัมย์"/>
    <s v="10904"/>
    <s v="ลำปลายมาศ,รพช."/>
    <n v="106817422.47000001"/>
    <n v="24670584.629999999"/>
    <n v="8873777.0299999993"/>
    <n v="8062519.1900000004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5"/>
    <s v="สตึก,รพช."/>
    <n v="80125564.520000011"/>
    <n v="18795064.289999999"/>
    <n v="5150283.25"/>
    <n v="7077313.680000000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บุรีรัมย์"/>
    <s v="10906"/>
    <s v="ปะคำ,รพช."/>
    <n v="37184646.940000005"/>
    <n v="5193202.93"/>
    <n v="1619799.15"/>
    <n v="1536603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7"/>
    <s v="นาโพธิ์,รพช."/>
    <n v="38908109.109999992"/>
    <n v="4634204.6100000003"/>
    <n v="2823263.5"/>
    <n v="2373147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08"/>
    <s v="หนองหงส์,รพช."/>
    <n v="43797994.75999999"/>
    <n v="7347450"/>
    <n v="5095270"/>
    <n v="1968524.7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09"/>
    <s v="พลับพลาชัย,รพช."/>
    <n v="39546553.989999987"/>
    <n v="6490973.7199999997"/>
    <n v="2375969.7000000002"/>
    <n v="2105878.00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บุรีรัมย์"/>
    <s v="10910"/>
    <s v="ห้วยราช,รพช."/>
    <n v="39084393.169999994"/>
    <n v="4715005.83"/>
    <n v="1643635.4"/>
    <n v="3034725.6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9"/>
    <s v="บุรีรัมย์"/>
    <s v="10911"/>
    <s v="โนนสุวรรณ,รพช."/>
    <n v="28769076.840000004"/>
    <n v="3955761.92"/>
    <n v="1400695.8"/>
    <n v="1269249.39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2"/>
    <s v="ชำนิ,รพช."/>
    <n v="32287712.049999997"/>
    <n v="4387306.28"/>
    <n v="2767108.54"/>
    <n v="1881247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3"/>
    <s v="บ้านใหม่ไชยพจน์,รพช."/>
    <n v="33064260.919999998"/>
    <n v="3658586.5"/>
    <n v="1774377.7"/>
    <n v="1303067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0914"/>
    <s v="โนนดินแดง,รพช."/>
    <n v="32450136.199999996"/>
    <n v="4855914.22"/>
    <n v="1726902.5"/>
    <n v="1601982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11619"/>
    <s v="เฉลิมพระเกียรติ(บุรีรัมย์),รพช."/>
    <n v="29863739.639999997"/>
    <n v="5637176.2800000003"/>
    <n v="2318717.88"/>
    <n v="1713130.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3578"/>
    <s v="แคนดง,รพช."/>
    <n v="26516065.439999994"/>
    <n v="3973800.94"/>
    <n v="1596170"/>
    <n v="1415732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บุรีรัมย์"/>
    <s v="28020"/>
    <s v="บ้านด่าน,รพช."/>
    <n v="31760804.010000002"/>
    <n v="3942758.11"/>
    <n v="2783151.5"/>
    <n v="1521699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668"/>
    <s v="สุรินทร์,รพศ."/>
    <n v="729178172.56999981"/>
    <n v="323272040.79000002"/>
    <n v="29905038.420000002"/>
    <n v="205268959.30999997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9"/>
    <s v="สุรินทร์"/>
    <s v="10915"/>
    <s v="ชุมพลบุรี,รพช."/>
    <n v="48373191.399999991"/>
    <n v="8254225.3399999999"/>
    <n v="4210513.05"/>
    <n v="1750676.96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16"/>
    <s v="ท่าตูม,รพช."/>
    <n v="91042400.179999992"/>
    <n v="21214503.34"/>
    <n v="10094531.92"/>
    <n v="7579305.75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17"/>
    <s v="จอมพระ,รพช."/>
    <n v="43297905.939999998"/>
    <n v="7408304.9800000004"/>
    <n v="2505706"/>
    <n v="2279773.1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18"/>
    <s v="ปราสาท,รพท."/>
    <n v="177522302.21999997"/>
    <n v="48238164.909999996"/>
    <n v="6008790.9100000001"/>
    <n v="20829772.85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19"/>
    <s v="กาบเชิง,รพช."/>
    <n v="53458327.579999998"/>
    <n v="6789150.1100000003"/>
    <n v="2769537.25"/>
    <n v="2302745.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0"/>
    <s v="รัตนบุรี,รพช."/>
    <n v="90019114.109999999"/>
    <n v="18813784.710000001"/>
    <n v="7171631"/>
    <n v="6583587.460000000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1"/>
    <s v="สนม,รพช."/>
    <n v="33418814.57"/>
    <n v="3746569.48"/>
    <n v="2278624.5"/>
    <n v="1213024.68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10922"/>
    <s v="ศีขรภูมิ,รพท."/>
    <n v="145103146.22000006"/>
    <n v="10293052.16"/>
    <n v="7005069.25"/>
    <n v="14435613.84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9"/>
    <s v="สุรินทร์"/>
    <s v="10923"/>
    <s v="สังขะ,รพช."/>
    <n v="108218746.72999999"/>
    <n v="24512109.420000002"/>
    <n v="13441562.310000001"/>
    <n v="12694494.06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9"/>
    <s v="สุรินทร์"/>
    <s v="10924"/>
    <s v="ลำดวน,รพช."/>
    <n v="61965711.300000004"/>
    <n v="11669792.99"/>
    <n v="3433219.86"/>
    <n v="3861953.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9"/>
    <s v="สุรินทร์"/>
    <s v="10925"/>
    <s v="สำโรงทาบ,รพช."/>
    <n v="44333895.54999999"/>
    <n v="5837690.4299999997"/>
    <n v="2860182.25"/>
    <n v="2358677.63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10926"/>
    <s v="บัวเชด,รพช."/>
    <n v="33447293.890000004"/>
    <n v="4639590.13"/>
    <n v="1488915.3"/>
    <n v="2446452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9"/>
    <s v="สุรินทร์"/>
    <s v="22302"/>
    <s v="พนมดงรักเฉลิมพระเกียรติ ๘๐ พรรษา,รพช."/>
    <n v="32012922.479999997"/>
    <n v="4697640.6399999997"/>
    <n v="2052832"/>
    <n v="1615708.8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2"/>
    <s v="เขวาสินรินทร์,รพช."/>
    <n v="22859006.220000003"/>
    <n v="4391564.1500000004"/>
    <n v="1691906.61"/>
    <n v="2008241.53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3"/>
    <s v="ศรีณรงค์,รพช."/>
    <n v="22923607.989999998"/>
    <n v="4168766.37"/>
    <n v="3822290"/>
    <n v="2178980.20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9"/>
    <s v="สุรินทร์"/>
    <s v="27844"/>
    <s v="โนนนารายณ์,รพช."/>
    <n v="23130020.819999993"/>
    <n v="4152622.73"/>
    <n v="2323214.48"/>
    <n v="1205452.9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0712"/>
    <s v="มุกดาหาร,รพท."/>
    <n v="269198799.53999996"/>
    <n v="103485414.95999999"/>
    <n v="12824316.619999999"/>
    <n v="46380161.86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มุกดาหาร"/>
    <s v="11113"/>
    <s v="นิคมคำสร้อย,รพช."/>
    <n v="44149162.160000004"/>
    <n v="6363508.8600000003"/>
    <n v="2315401.2000000002"/>
    <n v="1715648.7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4"/>
    <s v="ดอนตาล,รพช."/>
    <n v="38375493.880000003"/>
    <n v="4758428.87"/>
    <n v="807083.8"/>
    <n v="929195.2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5"/>
    <s v="ดงหลวง,รพช."/>
    <n v="34121620.129999995"/>
    <n v="4459022.4000000004"/>
    <n v="1953576.4"/>
    <n v="714712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6"/>
    <s v="คำชะอี,รพช."/>
    <n v="38344071.980000004"/>
    <n v="6131383.0300000003"/>
    <n v="4109429.78"/>
    <n v="2924945.1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มุกดาหาร"/>
    <s v="11117"/>
    <s v="หว้านใหญ่,รพช."/>
    <n v="29536550.290000003"/>
    <n v="2017835.15"/>
    <n v="1732087.3"/>
    <n v="754439.279999999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มุกดาหาร"/>
    <s v="11118"/>
    <s v="หนองสูง,รพช."/>
    <n v="33023181.140000001"/>
    <n v="3064359.04"/>
    <n v="2444889.84"/>
    <n v="1237111.7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701"/>
    <s v="ยโสธร,รพท."/>
    <n v="309331053.91000003"/>
    <n v="103571691.06"/>
    <n v="36489512.219999999"/>
    <n v="51209058.96999999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ยโสธร"/>
    <s v="10963"/>
    <s v="ทรายมูล,รพช."/>
    <n v="32596792.98"/>
    <n v="3763245.64"/>
    <n v="1430711"/>
    <n v="2436952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4"/>
    <s v="กุดชุม,รพช."/>
    <n v="52061734.149999999"/>
    <n v="7157468.2999999998"/>
    <n v="2453244.5"/>
    <n v="2218002.52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5"/>
    <s v="คำเขื่อนแก้ว,รพช."/>
    <n v="53967553.460000016"/>
    <n v="7724246.5199999996"/>
    <n v="2373717.85"/>
    <n v="2348832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6"/>
    <s v="ป่าติ้ว,รพช."/>
    <n v="31649944.93"/>
    <n v="4918023.58"/>
    <n v="1787040"/>
    <n v="1616298.5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7"/>
    <s v="มหาชนะชัย,รพช."/>
    <n v="42825014.499999993"/>
    <n v="6290737.0800000001"/>
    <n v="3359574.8"/>
    <n v="1323637.2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ยโสธร"/>
    <s v="10968"/>
    <s v="ค้อวัง,รพช."/>
    <n v="28525791.620000001"/>
    <n v="2841011.48"/>
    <n v="1481337"/>
    <n v="998388.7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0969"/>
    <s v="ไทยเจริญ,รพช."/>
    <n v="26488516.889999997"/>
    <n v="4267211.6399999997"/>
    <n v="1643760.92"/>
    <n v="1097149.3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ยโสธร"/>
    <s v="11444"/>
    <s v="สมเด็จพระยุพราชเลิงนกทา,รพช."/>
    <n v="101197855.65000001"/>
    <n v="31039828.41"/>
    <n v="5353955.5999999996"/>
    <n v="7397308.729999999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700"/>
    <s v="ศรีสะเกษ,รพศ."/>
    <n v="584740189.76999998"/>
    <n v="266230558.59999999"/>
    <n v="21055955.82"/>
    <n v="125304857.01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0"/>
    <s v="ศรีสะเกษ"/>
    <s v="10927"/>
    <s v="ยางชุมน้อย,รพช."/>
    <n v="29801274.549999997"/>
    <n v="5744066.3799999999"/>
    <n v="647873.73"/>
    <n v="3326826.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ศรีสะเกษ"/>
    <s v="10928"/>
    <s v="กันทรารมย์,รพช."/>
    <n v="77975813.840000004"/>
    <n v="18993298.010000002"/>
    <n v="3974233.8"/>
    <n v="6055846.570000000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29"/>
    <s v="กันทรลักษ์,รพท."/>
    <n v="171282585.89000002"/>
    <n v="52414815.200000003"/>
    <n v="10229730.25"/>
    <n v="31832938.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ศรีสะเกษ"/>
    <s v="10930"/>
    <s v="ขุขันธ์,รพช."/>
    <n v="101101024.06999996"/>
    <n v="23386611.82"/>
    <n v="5954039.1200000001"/>
    <n v="6920249.049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1"/>
    <s v="ไพรบึง,รพช."/>
    <n v="42078725.439999998"/>
    <n v="5972286.4500000002"/>
    <n v="679515.2"/>
    <n v="1603700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2"/>
    <s v="ปรางค์กู่,รพช."/>
    <n v="45424992.620000005"/>
    <n v="7642683.8700000001"/>
    <n v="4254260.0599999996"/>
    <n v="3228383.3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3"/>
    <s v="ขุนหาญ,รพช."/>
    <n v="81268459.500000015"/>
    <n v="16438978.050000001"/>
    <n v="3698465.76"/>
    <n v="3509696.8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4"/>
    <s v="ราษีไศล,รพช."/>
    <n v="80350636.49000001"/>
    <n v="20232091.41"/>
    <n v="1387849.64"/>
    <n v="5595500.1500000004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0"/>
    <s v="ศรีสะเกษ"/>
    <s v="10935"/>
    <s v="อุทุมพรพิสัย,รพช."/>
    <n v="107434922.63000001"/>
    <n v="19860606.420000002"/>
    <n v="4588984.88"/>
    <n v="11279698.369999999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ศรีสะเกษ"/>
    <s v="10936"/>
    <s v="บึงบูรพ์,รพช."/>
    <n v="28232529.809999999"/>
    <n v="2623240.3199999998"/>
    <n v="379920.5"/>
    <n v="1068278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7"/>
    <s v="ห้วยทับทัน,รพช."/>
    <n v="32936632.509999998"/>
    <n v="6491771.8300000001"/>
    <n v="601283.15"/>
    <n v="1438534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38"/>
    <s v="โนนคูณ,รพช."/>
    <n v="33620906.420000002"/>
    <n v="5405619.3700000001"/>
    <n v="503212"/>
    <n v="1714480.8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10939"/>
    <s v="ศรีรัตนะ,รพช."/>
    <n v="46091773.810000002"/>
    <n v="7904568.3399999999"/>
    <n v="1526297.9"/>
    <n v="3167781.280000000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ศรีสะเกษ"/>
    <s v="10940"/>
    <s v="วังหิน,รพช."/>
    <n v="38207127.559999987"/>
    <n v="5384812.75"/>
    <n v="761924"/>
    <n v="1573113.9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1"/>
    <s v="น้ำเกลี้ยง,รพช."/>
    <n v="35471445.850000001"/>
    <n v="6434120.8399999999"/>
    <n v="705135.15"/>
    <n v="1952728.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2"/>
    <s v="ภูสิงห์,รพช."/>
    <n v="40276393.769999988"/>
    <n v="7469883.7599999998"/>
    <n v="978308.92"/>
    <n v="1535882.49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ศรีสะเกษ"/>
    <s v="10943"/>
    <s v="เมืองจันทร์,รพช."/>
    <n v="26816329.919999998"/>
    <n v="2665579.1"/>
    <n v="298173.65000000002"/>
    <n v="907141.4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3125"/>
    <s v="เบญจลักษ์เฉลิมพระเกียรติ ๘๐ พรรษา,รพช."/>
    <n v="26666116.550000001"/>
    <n v="6811726.3600000003"/>
    <n v="555074.56000000006"/>
    <n v="2246720.74000000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4"/>
    <s v="พยุห์,รพช."/>
    <n v="25682720.300000004"/>
    <n v="4246896.2"/>
    <n v="921059.35"/>
    <n v="1358297.7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5"/>
    <s v="โพธิ์ศรีสุวรรณ,รพช."/>
    <n v="24381548.240000002"/>
    <n v="3905828.33"/>
    <n v="505362.75"/>
    <n v="1599748.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ศรีสะเกษ"/>
    <s v="28016"/>
    <s v="ศิลาลาด,รพช."/>
    <n v="18242068.879999995"/>
    <n v="2600661.4500000002"/>
    <n v="351669"/>
    <n v="107882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0"/>
    <s v="อำนาจเจริญ"/>
    <s v="10703"/>
    <s v="อำนาจเจริญ,รพท."/>
    <n v="254687489.50999996"/>
    <n v="83582111.709999993"/>
    <n v="3579997.23"/>
    <n v="26801465.12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0"/>
    <s v="อำนาจเจริญ"/>
    <s v="10985"/>
    <s v="ชานุมาน,รพช."/>
    <n v="36251509.18"/>
    <n v="5072561.7699999996"/>
    <n v="2204479.5"/>
    <n v="1586277.54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6"/>
    <s v="ปทุมราชวงศา,รพช."/>
    <n v="39863515.75"/>
    <n v="6854181.6799999997"/>
    <n v="3518476.9"/>
    <n v="2073458.4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ำนาจเจริญ"/>
    <s v="10987"/>
    <s v="พนา,รพช."/>
    <n v="35947061.68"/>
    <n v="4687940.59"/>
    <n v="3247974"/>
    <n v="1664346.9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8"/>
    <s v="เสนางคนิคม,รพช."/>
    <n v="33840814.860000007"/>
    <n v="5192139.97"/>
    <n v="1808057.3"/>
    <n v="1508967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ำนาจเจริญ"/>
    <s v="10989"/>
    <s v="หัวตะพาน,รพช."/>
    <n v="49100312.779999994"/>
    <n v="10982260.289999999"/>
    <n v="6094308.6900000004"/>
    <n v="4452634.4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0"/>
    <s v="อำนาจเจริญ"/>
    <s v="10990"/>
    <s v="ลืออำนาจ,รพช."/>
    <n v="34192764.519999996"/>
    <n v="4694255.7699999996"/>
    <n v="2474155"/>
    <n v="2126694.6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669"/>
    <s v="สรรพสิทธิประสงค์,รพศ."/>
    <n v="1024824641.5799999"/>
    <n v="603371695.65999997"/>
    <n v="88140344.870000005"/>
    <n v="349577621.57999992"/>
    <x v="12"/>
    <x v="12"/>
    <n v="905941526.63499999"/>
    <n v="1197103008.645"/>
    <n v="291161482.00999999"/>
    <n v="469199303.62"/>
    <n v="1633845231.6599998"/>
    <x v="0"/>
    <n v="474792372.02999997"/>
    <n v="626578916.99000001"/>
    <n v="151786544.96000004"/>
    <n v="247112554.58999991"/>
    <n v="854258734.43000007"/>
    <x v="0"/>
    <n v="13587929.879999999"/>
    <n v="96990129.395000011"/>
    <n v="83402199.515000015"/>
    <n v="-111515369.39250003"/>
    <n v="222093428.66750002"/>
    <x v="0"/>
    <n v="261881930.405"/>
    <n v="372519291.95499992"/>
    <n v="110637361.54999992"/>
    <n v="95925888.080000132"/>
    <n v="538475334.27999973"/>
    <x v="0"/>
  </r>
  <r>
    <n v="10"/>
    <s v="อุบลราชธานี"/>
    <s v="10944"/>
    <s v="ศรีเมืองใหม่,รพช."/>
    <n v="52510850.159999996"/>
    <n v="9528528.6799999997"/>
    <n v="1779465.1"/>
    <n v="3785931.4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5"/>
    <s v="โขงเจียม,รพช."/>
    <n v="36170402.980000004"/>
    <n v="4228934.41"/>
    <n v="1753910.3"/>
    <n v="2446477.68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46"/>
    <s v="เขื่องใน,รพช."/>
    <n v="83288677.599999994"/>
    <n v="18598403.510000002"/>
    <n v="5411219.2199999997"/>
    <n v="6097599.5800000001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7"/>
    <s v="เขมราฐ,รพช."/>
    <n v="55473276.339999996"/>
    <n v="12104590.369999999"/>
    <n v="2102073.9"/>
    <n v="3131427.2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48"/>
    <s v="นาจะหลวย,รพช."/>
    <n v="44636061.609999992"/>
    <n v="6702829.3399999999"/>
    <n v="3893898.59"/>
    <n v="1733901.409999999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49"/>
    <s v="น้ำยืน,รพช."/>
    <n v="53374548.260000005"/>
    <n v="10732210.189999999"/>
    <n v="1505113.34"/>
    <n v="4295042.980000000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0"/>
    <s v="บุณฑริก,รพช."/>
    <n v="62681474.200000018"/>
    <n v="13581539.91"/>
    <n v="8830333.9700000007"/>
    <n v="7135556.399999999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1"/>
    <s v="ตระการพืชผล,รพท."/>
    <n v="111770431.37"/>
    <n v="22527216.02"/>
    <n v="6306616.25"/>
    <n v="17665840.16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0"/>
    <s v="อุบลราชธานี"/>
    <s v="10952"/>
    <s v="กุดข้าวปุ้น,รพช."/>
    <n v="37892903.780000016"/>
    <n v="4718621.51"/>
    <n v="1284228.17"/>
    <n v="2526670.3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3"/>
    <s v="ม่วงสามสิบ,รพช."/>
    <n v="63396947.620000005"/>
    <n v="10947657"/>
    <n v="1709568.11"/>
    <n v="4611450.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0"/>
    <s v="อุบลราชธานี"/>
    <s v="10954"/>
    <s v="วารินชำราบ,รพท."/>
    <n v="203407346.04000002"/>
    <n v="61205957.840000004"/>
    <n v="11048993.27"/>
    <n v="59443931.310000002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1"/>
  </r>
  <r>
    <n v="10"/>
    <s v="อุบลราชธานี"/>
    <s v="10956"/>
    <s v="พิบูลมังสาหาร,รพช."/>
    <n v="111290426.82999998"/>
    <n v="34855301.049999997"/>
    <n v="7847830.3099999996"/>
    <n v="14394714.34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0"/>
    <s v="อุบลราชธานี"/>
    <s v="10957"/>
    <s v="ตาลสุม,รพช."/>
    <n v="29917615.740000006"/>
    <n v="3333025.95"/>
    <n v="845785.5"/>
    <n v="926601.0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58"/>
    <s v="โพธิ์ไทร,รพช."/>
    <n v="36276215.61999999"/>
    <n v="5911577.9000000004"/>
    <n v="1588054.9"/>
    <n v="2908913.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59"/>
    <s v="สำโรง,รพช."/>
    <n v="41012068.609999999"/>
    <n v="6512009.4100000001"/>
    <n v="1701296"/>
    <n v="2491377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0"/>
    <s v="ดอนมดแดง,รพช."/>
    <n v="29512063.100000001"/>
    <n v="4126343.67"/>
    <n v="810288.07"/>
    <n v="1809350.1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0961"/>
    <s v="สิรินธร,รพช."/>
    <n v="41491630.280000001"/>
    <n v="5765398.4500000002"/>
    <n v="929929.16"/>
    <n v="1808483.7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0"/>
    <s v="อุบลราชธานี"/>
    <s v="10962"/>
    <s v="ทุ่งศรีอุดม,รพช."/>
    <n v="29768249.109999996"/>
    <n v="3960876.91"/>
    <n v="971743"/>
    <n v="2801847.09999999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11443"/>
    <s v="สมเด็จพระยุพราชเดชอุดม,รพท."/>
    <n v="244644205.37999997"/>
    <n v="60285795.799999997"/>
    <n v="14314318.300000001"/>
    <n v="37472569.760000005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1984"/>
    <s v="๕๐ พรรษา มหาวชิราลงกรณ,รพท."/>
    <n v="187522519.97999996"/>
    <n v="51118649.140000001"/>
    <n v="10534214.58"/>
    <n v="38635472.78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0"/>
    <s v="อุบลราชธานี"/>
    <s v="24032"/>
    <s v="นาตาล,รพช."/>
    <n v="32193901.410000004"/>
    <n v="5634112.6600000001"/>
    <n v="2963433"/>
    <n v="3271342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0"/>
    <s v="อุบลราชธานี"/>
    <s v="24821"/>
    <s v="นาเยีย,รพช."/>
    <n v="27760579.460000001"/>
    <n v="4343326.59"/>
    <n v="1346624.3"/>
    <n v="2563414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7"/>
    <s v="สว่างวีระวงศ์,รพช."/>
    <n v="25266392.329999998"/>
    <n v="2468866.44"/>
    <n v="239802.5"/>
    <n v="784958.5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68"/>
    <s v="น้ำขุ่น,รพช."/>
    <n v="22967751.530000001"/>
    <n v="3307673.77"/>
    <n v="944313.85"/>
    <n v="1763217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0"/>
    <s v="อุบลราชธานี"/>
    <s v="27976"/>
    <s v="เหล่าเสือโก้ก,รพช."/>
    <n v="20999123.919999998"/>
    <n v="2572668.2000000002"/>
    <n v="309980.3"/>
    <n v="2173655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0738"/>
    <s v="กระบี่,รพท."/>
    <n v="309643965.73999995"/>
    <n v="133388717.86"/>
    <n v="13589667.66"/>
    <n v="64383436.910000004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กระบี่"/>
    <s v="11340"/>
    <s v="เขาพนม,รพช."/>
    <n v="47527111.929999992"/>
    <n v="9653108.4299999997"/>
    <n v="4403735.25"/>
    <n v="2490886.9900000002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กระบี่"/>
    <s v="11341"/>
    <s v="เกาะลันตา,รพช."/>
    <n v="36734009.490000002"/>
    <n v="5667557.9199999999"/>
    <n v="3534526.65"/>
    <n v="1169813.5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2"/>
    <s v="คลองท่อม,รพช."/>
    <n v="62658396.940000005"/>
    <n v="13391205.800000001"/>
    <n v="3736551.33"/>
    <n v="2178312.0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1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กระบี่"/>
    <s v="11343"/>
    <s v="อ่าวลึก,รพช."/>
    <n v="58523611.420000002"/>
    <n v="6652379.5"/>
    <n v="7253288.0999999996"/>
    <n v="3206030.92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1"/>
    <n v="2113220.8850000002"/>
    <n v="3455917.2824999997"/>
    <n v="1342696.3974999995"/>
    <n v="99176.288750000997"/>
    <n v="5469961.8787499992"/>
    <x v="0"/>
  </r>
  <r>
    <n v="11"/>
    <s v="กระบี่"/>
    <s v="11344"/>
    <s v="ปลายพระยา,รพช."/>
    <n v="44312760.509999998"/>
    <n v="8000572.4199999999"/>
    <n v="1848179.8"/>
    <n v="3337834.8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11345"/>
    <s v="ลำทับ,รพช."/>
    <n v="40336391.239999995"/>
    <n v="5978686.4299999997"/>
    <n v="1740300.15"/>
    <n v="1365760.1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กระบี่"/>
    <s v="11346"/>
    <s v="เหนือคลอง,รพช."/>
    <n v="46896208.749999985"/>
    <n v="9420573.3900000006"/>
    <n v="2887866.25"/>
    <n v="2184774.0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กระบี่"/>
    <s v="77753"/>
    <s v="เกาะพีพี,รพช."/>
    <n v="13996496.220000001"/>
    <n v="861834.98"/>
    <n v="1252960.45"/>
    <n v="483086.5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0744"/>
    <s v="ชุมพรเขตรอุดมศักดิ์,รพท."/>
    <n v="378228619.78999996"/>
    <n v="108499954.43000001"/>
    <n v="31152443.100000001"/>
    <n v="68654669.890000001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1"/>
    <s v="ชุมพร"/>
    <s v="11375"/>
    <s v="ปากน้ำชุมพร,รพช."/>
    <n v="27572421.149999999"/>
    <n v="2485214.91"/>
    <n v="1656819.44"/>
    <n v="1593121.5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ชุมพร"/>
    <s v="11376"/>
    <s v="ท่าแซะ,รพช."/>
    <n v="56033902.980000004"/>
    <n v="17347843.129999999"/>
    <n v="7471134.8200000003"/>
    <n v="9378512.179999999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ชุมพร"/>
    <s v="11377"/>
    <s v="ปะทิว,รพช."/>
    <n v="30707206.179999996"/>
    <n v="2909121.71"/>
    <n v="1641615.9"/>
    <n v="1236510.62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8"/>
    <s v="มาบอำมฤต,รพช."/>
    <n v="29847012.18"/>
    <n v="3113143.62"/>
    <n v="1985363.4"/>
    <n v="1415545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79"/>
    <s v="หลังสวน,รพช."/>
    <n v="99982090.099999964"/>
    <n v="25653612.809999999"/>
    <n v="2969069.3"/>
    <n v="15848241.17000000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ชุมพร"/>
    <s v="11380"/>
    <s v="ปากน้ำหลังสวน,รพช."/>
    <n v="27170981.810000002"/>
    <n v="2908154.07"/>
    <n v="1171569"/>
    <n v="172383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1"/>
    <s v="ละแม,รพช."/>
    <n v="39103263.360000007"/>
    <n v="4420842.95"/>
    <n v="773822.85"/>
    <n v="1757419.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2"/>
    <s v="พะโต๊ะ,รพช."/>
    <n v="33244293.160000004"/>
    <n v="3229153.34"/>
    <n v="2321230.6"/>
    <n v="1642262.1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ชุมพร"/>
    <s v="11383"/>
    <s v="สวี,รพช."/>
    <n v="36067184.269999996"/>
    <n v="13760260.539999999"/>
    <n v="4667321.5"/>
    <n v="3494480.5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ชุมพร"/>
    <s v="11385"/>
    <s v="ทุ่งตะโก,รพช."/>
    <n v="26074291.400000002"/>
    <n v="2483501.9"/>
    <n v="1543852.45"/>
    <n v="1375187.13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0680"/>
    <s v="มหาราชนครศรีธรรมราช,รพศ."/>
    <n v="751242197.40999997"/>
    <n v="361240022.58999997"/>
    <n v="39776402.659999996"/>
    <n v="168828354.2700000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นครศรีธรรมราช"/>
    <s v="11322"/>
    <s v="พรหมคีรี,รพช."/>
    <n v="33192355.039999999"/>
    <n v="5469613.7300000004"/>
    <n v="1452134.88"/>
    <n v="1927900.9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4"/>
    <s v="ลานสกา,รพช."/>
    <n v="46998458.07"/>
    <n v="8297433.8300000001"/>
    <n v="4464936.28"/>
    <n v="2058234.81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25"/>
    <s v="สมเด็จพระยุพราชฉวาง,รพช."/>
    <n v="68857975.340000004"/>
    <n v="14031693.279999999"/>
    <n v="1365589"/>
    <n v="3732142.33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26"/>
    <s v="พิปูน,รพช."/>
    <n v="31357967.690000001"/>
    <n v="3361381.09"/>
    <n v="1456767"/>
    <n v="1016781.0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27"/>
    <s v="เชียรใหญ่,รพช."/>
    <n v="41997555.100000009"/>
    <n v="7220728.0999999996"/>
    <n v="1738224"/>
    <n v="2701803.139999999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นครศรีธรรมราช"/>
    <s v="11328"/>
    <s v="ชะอวด,รพช."/>
    <n v="64918293.989999995"/>
    <n v="12637693.630000001"/>
    <n v="3889031.3"/>
    <n v="2941612.58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29"/>
    <s v="ท่าศาลา,รพท."/>
    <n v="172083115.78"/>
    <n v="44489622.369999997"/>
    <n v="3246187.85"/>
    <n v="26824291.60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นครศรีธรรมราช"/>
    <s v="11330"/>
    <s v="ทุ่งสง,รพท."/>
    <n v="218840601.63000003"/>
    <n v="65540561.75"/>
    <n v="1678872.2"/>
    <n v="32410777.909999996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1"/>
    <s v="นาบอน,รพช."/>
    <n v="42463626.559999987"/>
    <n v="3779136.79"/>
    <n v="2333690.5"/>
    <n v="1540579.9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2"/>
    <s v="ทุ่งใหญ่,รพช."/>
    <n v="54523816.350000016"/>
    <n v="11834745.27"/>
    <n v="6332726.5999999996"/>
    <n v="3535648.84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3"/>
    <s v="ปากพนัง,รพช."/>
    <n v="64675699.350000001"/>
    <n v="15369903.82"/>
    <n v="4676893"/>
    <n v="5008237.46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นครศรีธรรมราช"/>
    <s v="11334"/>
    <s v="ร่อนพิบูลย์,รพช."/>
    <n v="53701843.390000001"/>
    <n v="12728253.199999999"/>
    <n v="3069305"/>
    <n v="5411620.7699999996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นครศรีธรรมราช"/>
    <s v="11335"/>
    <s v="สิชล,รพท."/>
    <n v="170480435.56"/>
    <n v="44869942.310000002"/>
    <n v="10282830.4"/>
    <n v="29478172.2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นครศรีธรรมราช"/>
    <s v="11336"/>
    <s v="ขนอม,รพช."/>
    <n v="37685187.390000008"/>
    <n v="6949334.0899999999"/>
    <n v="3469286.3"/>
    <n v="1993371.4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11337"/>
    <s v="หัวไทร,รพช."/>
    <n v="51891768.429999985"/>
    <n v="7571079.0999999996"/>
    <n v="4320240.1399999997"/>
    <n v="2544389.27999999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8"/>
    <s v="บางขัน,รพช."/>
    <n v="35312008.609999992"/>
    <n v="10662532.289999999"/>
    <n v="1891011"/>
    <n v="2316638.1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นครศรีธรรมราช"/>
    <s v="11339"/>
    <s v="ถ้ำพรรณรา,รพช."/>
    <n v="25032518.370000001"/>
    <n v="2323570.89"/>
    <n v="2336101.58"/>
    <n v="687117.84000000008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11660"/>
    <s v="จุฬาภรณ์,รพช."/>
    <n v="29745463.27"/>
    <n v="4551592.43"/>
    <n v="2016546.61"/>
    <n v="905801.7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1"/>
    <s v="เฉลิมพระเกียรติ(นครศรีธรรมราช),รพช."/>
    <n v="31404948.18"/>
    <n v="3402237.99"/>
    <n v="1225783.46"/>
    <n v="1030132.2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492"/>
    <s v="พ่อท่านคล้ายวาจาสิทธิ์,รพช."/>
    <n v="24755998.43"/>
    <n v="2725642.88"/>
    <n v="874269.7"/>
    <n v="1296722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นครศรีธรรมราช"/>
    <s v="40742"/>
    <s v="นบพิตำ,รพช."/>
    <n v="18772552.150000006"/>
    <n v="2763610"/>
    <n v="1698680.2"/>
    <n v="1084199.8400000001"/>
    <x v="11"/>
    <x v="11"/>
    <n v="16008770.139999999"/>
    <n v="20309842.362500001"/>
    <n v="4301072.222500002"/>
    <n v="9557161.8062499948"/>
    <n v="26761450.696250003"/>
    <x v="0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1"/>
    <s v="นครศรีธรรมราช"/>
    <s v="40743"/>
    <s v="พระพรหม,รพช."/>
    <n v="30295045.129999995"/>
    <n v="5966718.4000000004"/>
    <n v="5058021.3600000003"/>
    <n v="1900240.3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0739"/>
    <s v="พังงา,รพท."/>
    <n v="175319623.31999999"/>
    <n v="45551721.020000003"/>
    <n v="11781233.5"/>
    <n v="17174903.890000001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พังงา"/>
    <s v="10740"/>
    <s v="ตะกั่วป่า,รพท."/>
    <n v="142082747.98000002"/>
    <n v="32240975.440000001"/>
    <n v="2316641"/>
    <n v="15914769.810000001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พังงา"/>
    <s v="11347"/>
    <s v="เกาะยาวชัยพัฒน์,รพช."/>
    <n v="25755576.509999998"/>
    <n v="973998.48"/>
    <n v="254005.76000000001"/>
    <n v="674878.2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8"/>
    <s v="กะปงชัยพัฒน์,รพช."/>
    <n v="24713785.359999999"/>
    <n v="1108514.02"/>
    <n v="1000924.47"/>
    <n v="841520.5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49"/>
    <s v="ตะกั่วทุ่ง,รพช."/>
    <n v="34547905.620000005"/>
    <n v="5026814.4400000004"/>
    <n v="1928682.09"/>
    <n v="1699475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พังงา"/>
    <s v="11350"/>
    <s v="บางไทร(พังงา),รพช."/>
    <n v="18350076.420000002"/>
    <n v="898338.09"/>
    <n v="30210"/>
    <n v="417468.4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พังงา"/>
    <s v="11352"/>
    <s v="คุระบุรีชัยพัฒน์,รพช."/>
    <n v="33627971.570000008"/>
    <n v="4641061.83"/>
    <n v="1624249.55"/>
    <n v="1347041.94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3"/>
    <s v="ทับปุด,รพช."/>
    <n v="28375976.009999998"/>
    <n v="3821944.22"/>
    <n v="2073870.23"/>
    <n v="965523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พังงา"/>
    <s v="11354"/>
    <s v="ท้ายเหมืองชัยพัฒน์,รพช."/>
    <n v="35621369.199999996"/>
    <n v="4713401.68"/>
    <n v="2397014.2599999998"/>
    <n v="1337352.2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ภูเก็ต"/>
    <s v="10741"/>
    <s v="วชิระภูเก็ต,รพศ."/>
    <n v="660778776.50999987"/>
    <n v="266407295.25"/>
    <n v="51780635.409999996"/>
    <n v="172231044.32999998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1"/>
    <s v="ภูเก็ต"/>
    <s v="11355"/>
    <s v="ป่าตอง,รพช."/>
    <n v="88484701.710000008"/>
    <n v="13381325.619999999"/>
    <n v="8305354.6200000001"/>
    <n v="10230980.310000001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ภูเก็ต"/>
    <s v="11356"/>
    <s v="ถลาง,รพช."/>
    <n v="87153487.600000024"/>
    <n v="18261905.98"/>
    <n v="4057176.6"/>
    <n v="8685065.2100000009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1"/>
    <s v="ภูเก็ต"/>
    <s v="41436"/>
    <s v="ฉลอง,รพช."/>
    <n v="43603044.850000001"/>
    <n v="5157385.62"/>
    <n v="3037934.3"/>
    <n v="3457736.27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ระนอง"/>
    <s v="10743"/>
    <s v="ระนอง,รพท."/>
    <n v="219056003.51999995"/>
    <n v="52670609.969999999"/>
    <n v="15127251.130000001"/>
    <n v="23727195.290000003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1"/>
    <s v="ระนอง"/>
    <s v="11323"/>
    <s v="ละอุ่น,รพช."/>
    <n v="24697946.869999994"/>
    <n v="1523212.77"/>
    <n v="829536.5"/>
    <n v="327527.77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ระนอง"/>
    <s v="11372"/>
    <s v="กะเปอร์,รพช."/>
    <n v="26120953.140000001"/>
    <n v="2599502.52"/>
    <n v="1201555.3700000001"/>
    <n v="671140.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ระนอง"/>
    <s v="11373"/>
    <s v="กระบุรี,รพช."/>
    <n v="45831469.409999996"/>
    <n v="4811519.8499999996"/>
    <n v="1113862.8999999999"/>
    <n v="2032824.93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ระนอง"/>
    <s v="11374"/>
    <s v="สุขสำราญ,รพช."/>
    <n v="23829468.769999996"/>
    <n v="1944822.88"/>
    <n v="1235665.9199999999"/>
    <n v="902724.01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09192"/>
    <s v="เกาะเต่า,รพช."/>
    <n v="13592991.780000003"/>
    <n v="1468824.36"/>
    <n v="466898"/>
    <n v="1372793.7699999998"/>
    <x v="8"/>
    <x v="8"/>
    <n v="14715302.33"/>
    <n v="23680923.704999998"/>
    <n v="8965621.3749999981"/>
    <n v="1266870.2675000038"/>
    <n v="37129355.767499998"/>
    <x v="0"/>
    <n v="1557062.915"/>
    <n v="2574399.7549999999"/>
    <n v="1017336.8399999999"/>
    <n v="31057.655000000261"/>
    <n v="4100405.0149999997"/>
    <x v="0"/>
    <n v="583849.30499999993"/>
    <n v="1267061.165"/>
    <n v="683211.8600000001"/>
    <n v="-440968.48500000022"/>
    <n v="2291878.9550000001"/>
    <x v="0"/>
    <n v="440481.15499999997"/>
    <n v="965411.89500000002"/>
    <n v="524930.74"/>
    <n v="-346914.95500000002"/>
    <n v="1752808.0049999999"/>
    <x v="0"/>
  </r>
  <r>
    <n v="11"/>
    <s v="สุราษฎร์ธานี"/>
    <s v="10681"/>
    <s v="สุราษฎร์ธานี,รพศ."/>
    <n v="713000368.08999979"/>
    <n v="440651179.88999999"/>
    <n v="41623196.859999999"/>
    <n v="100092981.91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1"/>
    <s v="สุราษฎร์ธานี"/>
    <s v="10742"/>
    <s v="เกาะสมุย,รพท."/>
    <n v="144222968.63000003"/>
    <n v="34432433.369999997"/>
    <n v="9027585.5399999991"/>
    <n v="17052737.439999998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1"/>
    <s v="สุราษฎร์ธานี"/>
    <s v="11357"/>
    <s v="กาญจนดิษฐ์,รพช."/>
    <n v="127677546.05000001"/>
    <n v="24683157.079999998"/>
    <n v="8793110.1999999993"/>
    <n v="17133852.259999998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1"/>
    <s v="สุราษฎร์ธานี"/>
    <s v="11358"/>
    <s v="ดอนสัก,รพช."/>
    <n v="37922655.24000001"/>
    <n v="5333402.08"/>
    <n v="2109410.1"/>
    <n v="1470746.1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59"/>
    <s v="เกาะพงัน,รพช."/>
    <n v="47714030.179999992"/>
    <n v="6270078.1900000004"/>
    <n v="3898849.94"/>
    <n v="3663973.7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0"/>
    <s v="ไชยา,รพช."/>
    <n v="70424100.340000018"/>
    <n v="15113653.82"/>
    <n v="3847830.91"/>
    <n v="5854978.96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1"/>
    <s v="ท่าชนะ,รพช."/>
    <n v="45524431.269999996"/>
    <n v="6572952.7999999998"/>
    <n v="2319802.5"/>
    <n v="1693087.5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2"/>
    <s v="คีรีรัฐนิคม,รพช."/>
    <n v="48503306.669999994"/>
    <n v="6337157.2199999997"/>
    <n v="2611294.3199999998"/>
    <n v="1936270.9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3"/>
    <s v="บ้านตาขุน,รพช."/>
    <n v="37864392.899999991"/>
    <n v="3394058.99"/>
    <n v="1992715.99"/>
    <n v="1738129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4"/>
    <s v="พนม,รพช."/>
    <n v="37242943.039999999"/>
    <n v="5705482.2400000002"/>
    <n v="2348411.36"/>
    <n v="1275304.94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65"/>
    <s v="ท่าฉาง,รพช."/>
    <n v="45305663.689999998"/>
    <n v="5493573.5499999998"/>
    <n v="2151507.75"/>
    <n v="3611824.0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1"/>
  </r>
  <r>
    <n v="11"/>
    <s v="สุราษฎร์ธานี"/>
    <s v="11366"/>
    <s v="บ้านนาสาร,รพช."/>
    <n v="69966249.329999998"/>
    <n v="17452981.219999999"/>
    <n v="8751217.5"/>
    <n v="3084527.2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367"/>
    <s v="บ้านนาเดิม,รพช."/>
    <n v="39721816.829999998"/>
    <n v="4602179.3"/>
    <n v="838997.25"/>
    <n v="2100636.8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368"/>
    <s v="เคียนซา,รพช."/>
    <n v="46692009.859999999"/>
    <n v="6392807.1200000001"/>
    <n v="4109934.96"/>
    <n v="1775625.1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1"/>
    <s v="สุราษฎร์ธานี"/>
    <s v="11369"/>
    <s v="พระแสง,รพช."/>
    <n v="62166162.130000003"/>
    <n v="10349788.34"/>
    <n v="4769302.45"/>
    <n v="4074128.570000000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1"/>
    <s v="สุราษฎร์ธานี"/>
    <s v="11370"/>
    <s v="พุนพิน,รพช."/>
    <n v="54319451.559999987"/>
    <n v="9914623.9800000004"/>
    <n v="4474146.4000000004"/>
    <n v="2317966.4300000002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1"/>
    <s v="สุราษฎร์ธานี"/>
    <s v="11371"/>
    <s v="ชัยบุรี,รพช."/>
    <n v="40899727.75"/>
    <n v="3770815.28"/>
    <n v="1431423.91"/>
    <n v="939129.9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1459"/>
    <s v="สมเด็จพระยุพราชเวียงสระ,รพช."/>
    <n v="92172647.640000001"/>
    <n v="18852831.550000001"/>
    <n v="8519507.6799999997"/>
    <n v="8955006.800000000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1"/>
    <s v="สุราษฎร์ธานี"/>
    <s v="11654"/>
    <s v="วิภาวดี,รพช."/>
    <n v="31162237.850000005"/>
    <n v="2579752.2999999998"/>
    <n v="1216909.44"/>
    <n v="944135.3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1"/>
    <s v="สุราษฎร์ธานี"/>
    <s v="14138"/>
    <s v="ท่าโรงช้าง,รพช."/>
    <n v="92004799.830000013"/>
    <n v="16123826.890000001"/>
    <n v="4727936.8899999997"/>
    <n v="10841788.35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0683"/>
    <s v="ตรัง,รพศ."/>
    <n v="502959747.63000005"/>
    <n v="179582764.36000001"/>
    <n v="25336853.809999999"/>
    <n v="117894115.86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ตรัง"/>
    <s v="11407"/>
    <s v="กันตัง,รพช."/>
    <n v="73082922.140000001"/>
    <n v="19484573.879999999"/>
    <n v="6822169.0999999996"/>
    <n v="4255395.8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ตรัง"/>
    <s v="11408"/>
    <s v="ย่านตาขาว,รพช."/>
    <n v="69080373.449999988"/>
    <n v="14034509.449999999"/>
    <n v="5292457.4800000004"/>
    <n v="3943537.13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ตรัง"/>
    <s v="11409"/>
    <s v="ปะเหลียน,รพช."/>
    <n v="44747370.260000005"/>
    <n v="8171338.6200000001"/>
    <n v="3939124.25"/>
    <n v="3550821.4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0"/>
    <s v="สิเกา,รพช."/>
    <n v="40032700.49000001"/>
    <n v="7771402.0599999996"/>
    <n v="4150769.23"/>
    <n v="2662221.1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1"/>
    <s v="ห้วยยอด,รพช."/>
    <n v="98879698.260000005"/>
    <n v="20494387.350000001"/>
    <n v="7129929.1399999997"/>
    <n v="8506839.5500000007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ตรัง"/>
    <s v="11412"/>
    <s v="วังวิเศษ,รพช."/>
    <n v="43572116.649999999"/>
    <n v="7087865.6600000001"/>
    <n v="2627547.0499999998"/>
    <n v="2499907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ตรัง"/>
    <s v="11413"/>
    <s v="นาโยง,รพช."/>
    <n v="50426649.580000006"/>
    <n v="8375380.5199999996"/>
    <n v="3382164"/>
    <n v="5801520.24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ตรัง"/>
    <s v="14139"/>
    <s v="รัษฎา,รพช."/>
    <n v="36832597.07"/>
    <n v="6112805.6100000003"/>
    <n v="1992682.19"/>
    <n v="791277.06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ตรัง"/>
    <s v="28817"/>
    <s v="หาดสำราญเฉลิมพระเกียรติ ๘๐ พรรษา,รพช."/>
    <n v="22092475.529999997"/>
    <n v="2801203.24"/>
    <n v="225250.5"/>
    <n v="672596.7000000000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0750"/>
    <s v="นราธิวาสราชนครินทร์,รพท."/>
    <n v="374246779.22999996"/>
    <n v="83851725.219999999"/>
    <n v="19761775.859999999"/>
    <n v="43737633.719999999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นราธิวาส"/>
    <s v="10751"/>
    <s v="สุไหงโก-ลก,รพท."/>
    <n v="211830645.32999998"/>
    <n v="44670339.850000001"/>
    <n v="4037212.06"/>
    <n v="17503701.87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นราธิวาส"/>
    <s v="11435"/>
    <s v="ตากใบ,รพช."/>
    <n v="81597818.519999981"/>
    <n v="11535446.59"/>
    <n v="3061615.5"/>
    <n v="4190388.3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6"/>
    <s v="บาเจาะ,รพช."/>
    <n v="63855034.899999999"/>
    <n v="7241387.4400000004"/>
    <n v="4075981.35"/>
    <n v="2409825.84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37"/>
    <s v="ระแงะ,รพช."/>
    <n v="93261522.01000002"/>
    <n v="9182893.7599999998"/>
    <n v="7850288.6500000004"/>
    <n v="8348920.4500000002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1"/>
  </r>
  <r>
    <n v="12"/>
    <s v="นราธิวาส"/>
    <s v="11438"/>
    <s v="รือเสาะ,รพช."/>
    <n v="78909511.390000001"/>
    <n v="7522140.5300000003"/>
    <n v="4192916.4"/>
    <n v="1547011.63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นราธิวาส"/>
    <s v="11439"/>
    <s v="ศรีสาคร,รพช."/>
    <n v="57453530.549999982"/>
    <n v="4802599.04"/>
    <n v="3278231.98"/>
    <n v="1547623.3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0"/>
    <s v="แว้ง,รพช."/>
    <n v="55557741.620000005"/>
    <n v="6286790.8600000003"/>
    <n v="4049586.55"/>
    <n v="2053531.1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1441"/>
    <s v="สุคิริน,รพช."/>
    <n v="41854987.279999994"/>
    <n v="3555999.39"/>
    <n v="2514572.5"/>
    <n v="1214356.73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นราธิวาส"/>
    <s v="11442"/>
    <s v="สุไหงปาดี,รพช."/>
    <n v="64098455.129999995"/>
    <n v="4541834.68"/>
    <n v="4170819.5"/>
    <n v="1489225.35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3818"/>
    <s v="จะแนะ,รพช."/>
    <n v="58385948.810000002"/>
    <n v="4212972.33"/>
    <n v="2918535"/>
    <n v="1845539.7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15010"/>
    <s v="เจาะไอร้อง,รพช."/>
    <n v="50821992.630000003"/>
    <n v="4283645.16"/>
    <n v="2397781.6"/>
    <n v="1996936.41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นราธิวาส"/>
    <s v="23771"/>
    <s v="ยี่งอเฉลิมพระเกียรติ ๘๐ พรรษา,รพช."/>
    <n v="60408377.139999993"/>
    <n v="3995351.41"/>
    <n v="4057060.5"/>
    <n v="2159247.25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0748"/>
    <s v="ปัตตานี,รพท."/>
    <n v="397128372.08000004"/>
    <n v="99966824.260000005"/>
    <n v="18895772.800000001"/>
    <n v="37899829.229999997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ปัตตานี"/>
    <s v="11423"/>
    <s v="โคกโพธิ์,รพช."/>
    <n v="104191583.53999998"/>
    <n v="10250594.91"/>
    <n v="6590993.7199999997"/>
    <n v="4509563.84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ปัตตานี"/>
    <s v="11424"/>
    <s v="หนองจิก,รพช."/>
    <n v="64999382.789999999"/>
    <n v="6321357.2000000002"/>
    <n v="764062.1"/>
    <n v="3286683.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5"/>
    <s v="ปะนาเระ,รพช."/>
    <n v="60914807.729999989"/>
    <n v="4355998.33"/>
    <n v="2192663.08"/>
    <n v="1427629.98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6"/>
    <s v="มายอ,รพช."/>
    <n v="64535588.989999995"/>
    <n v="4510468.66"/>
    <n v="3311558.36"/>
    <n v="2262274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27"/>
    <s v="ทุ่งยางแดง,รพช."/>
    <n v="51558841.019999996"/>
    <n v="2718162.7"/>
    <n v="1427048.83"/>
    <n v="1262128.45"/>
    <x v="3"/>
    <x v="3"/>
    <n v="28356289.090000004"/>
    <n v="36334737.485000007"/>
    <n v="7978448.3950000033"/>
    <n v="16388616.497499999"/>
    <n v="48302410.077500015"/>
    <x v="1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8"/>
    <s v="ไม้แก่น,รพช."/>
    <n v="39633296.119999997"/>
    <n v="2113803.63"/>
    <n v="2000048"/>
    <n v="1010103.1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29"/>
    <s v="ยะหริ่ง,รพช."/>
    <n v="83552508.310000002"/>
    <n v="6389445.9100000001"/>
    <n v="4391157"/>
    <n v="3421701.92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0"/>
    <s v="ยะรัง,รพช."/>
    <n v="72655326.650000006"/>
    <n v="5420181.2199999997"/>
    <n v="4569666"/>
    <n v="2726399.889999999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ปัตตานี"/>
    <s v="11431"/>
    <s v="แม่ลาน,รพช."/>
    <n v="42540032.82"/>
    <n v="3144749.48"/>
    <n v="556111"/>
    <n v="1024392.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ปัตตานี"/>
    <s v="11460"/>
    <s v="สมเด็จพระยุพราชสายบุรี,รพช."/>
    <n v="90384333.659999996"/>
    <n v="14903858.98"/>
    <n v="5369994.4100000001"/>
    <n v="6850973.0600000005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ปัตตานี"/>
    <s v="11464"/>
    <s v="กะพ้อ,รพช."/>
    <n v="42341124.739999995"/>
    <n v="2502642.61"/>
    <n v="2217986.2000000002"/>
    <n v="1033559.6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0747"/>
    <s v="พัทลุง,รพท."/>
    <n v="412533011.75000006"/>
    <n v="180529012.84"/>
    <n v="7906317.8600000003"/>
    <n v="52634843.560000002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พัทลุง"/>
    <s v="11414"/>
    <s v="กงหรา,รพช."/>
    <n v="38045617.239999995"/>
    <n v="3674147.48"/>
    <n v="646061.9"/>
    <n v="1268504.8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15"/>
    <s v="เขาชัยสน,รพช."/>
    <n v="36896032.899999991"/>
    <n v="5722333.2699999996"/>
    <n v="2397037.5"/>
    <n v="1572085.6600000001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6"/>
    <s v="ตะโหมด,รพช."/>
    <n v="42918877.359999992"/>
    <n v="6152307.0999999996"/>
    <n v="1172023.25"/>
    <n v="1495309.1500000001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พัทลุง"/>
    <s v="11417"/>
    <s v="ควนขนุน,รพช."/>
    <n v="87560460.069999993"/>
    <n v="27280644.52"/>
    <n v="1947211.91"/>
    <n v="7338608.4699999997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พัทลุง"/>
    <s v="11418"/>
    <s v="ปากพะยูน,รพช."/>
    <n v="49537922.920000002"/>
    <n v="5942647.2599999998"/>
    <n v="1319574.8999999999"/>
    <n v="1542503.2800000003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19"/>
    <s v="ศรีบรรพต,รพช."/>
    <n v="32652021.350000001"/>
    <n v="2836048.34"/>
    <n v="379061.05"/>
    <n v="1022990.80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0"/>
    <s v="ป่าบอน,รพช."/>
    <n v="40393401.749999993"/>
    <n v="4520401.34"/>
    <n v="913748.28"/>
    <n v="1408422.87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พัทลุง"/>
    <s v="11421"/>
    <s v="บางแก้ว,รพช."/>
    <n v="34042584.509999998"/>
    <n v="2722518.61"/>
    <n v="1279795.45"/>
    <n v="1116581.09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11422"/>
    <s v="ป่าพะยอม,รพช."/>
    <n v="44286683.580000006"/>
    <n v="6230538.5099999998"/>
    <n v="937312.49"/>
    <n v="1552107.299999999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พัทลุง"/>
    <s v="24673"/>
    <s v="ศรีนครินทร์(ปัญญานันทภิกขุ),รพช."/>
    <n v="29217830.220000006"/>
    <n v="3587197.51"/>
    <n v="427625.5"/>
    <n v="1407225.4"/>
    <x v="11"/>
    <x v="11"/>
    <n v="16008770.139999999"/>
    <n v="20309842.362500001"/>
    <n v="4301072.222500002"/>
    <n v="9557161.8062499948"/>
    <n v="26761450.696250003"/>
    <x v="1"/>
    <n v="2432056.8449999997"/>
    <n v="3363279.8925000001"/>
    <n v="931223.04750000034"/>
    <n v="1035222.2737499992"/>
    <n v="4760114.463750001"/>
    <x v="0"/>
    <n v="875387.67749999999"/>
    <n v="1806536.7524999999"/>
    <n v="931149.07499999995"/>
    <n v="-521335.93499999982"/>
    <n v="3203260.3649999998"/>
    <x v="0"/>
    <n v="723724.53249999997"/>
    <n v="1135014.865"/>
    <n v="411290.33250000002"/>
    <n v="106789.03374999994"/>
    <n v="1751950.36375"/>
    <x v="0"/>
  </r>
  <r>
    <n v="12"/>
    <s v="ยะลา"/>
    <s v="10684"/>
    <s v="ยะลา,รพศ."/>
    <n v="564373308.89999998"/>
    <n v="176713773.87"/>
    <n v="9794994"/>
    <n v="138289066.11000001"/>
    <x v="13"/>
    <x v="13"/>
    <n v="457057853.37249994"/>
    <n v="555460446.09500003"/>
    <n v="98402592.722500086"/>
    <n v="309453964.28874981"/>
    <n v="703064335.17875016"/>
    <x v="0"/>
    <n v="176302394.43000001"/>
    <n v="263576241.22"/>
    <n v="87273846.789999992"/>
    <n v="45391624.24500002"/>
    <n v="394487011.40499997"/>
    <x v="0"/>
    <n v="11405983.3925"/>
    <n v="31331400.317500003"/>
    <n v="19925416.925000004"/>
    <n v="-18482141.995000005"/>
    <n v="61219525.705000013"/>
    <x v="0"/>
    <n v="83715055.787500009"/>
    <n v="146100877.6875"/>
    <n v="62385821.899999991"/>
    <n v="-9863677.0624999851"/>
    <n v="239679610.53749999"/>
    <x v="0"/>
  </r>
  <r>
    <n v="12"/>
    <s v="ยะลา"/>
    <s v="10749"/>
    <s v="เบตง,รพท."/>
    <n v="138626710.36999997"/>
    <n v="17483608.52"/>
    <n v="2751737.01"/>
    <n v="8916095.9199999999"/>
    <x v="5"/>
    <x v="5"/>
    <n v="138626710.36999997"/>
    <n v="177522302.21999997"/>
    <n v="38895591.849999994"/>
    <n v="80283322.594999984"/>
    <n v="235865689.99499995"/>
    <x v="0"/>
    <n v="29859776.649999999"/>
    <n v="48238164.909999996"/>
    <n v="18378388.259999998"/>
    <n v="2292194.2600000016"/>
    <n v="75805747.299999997"/>
    <x v="0"/>
    <n v="3206092.59"/>
    <n v="7078135.5899999999"/>
    <n v="3872043"/>
    <n v="-2601971.91"/>
    <n v="12886200.09"/>
    <x v="0"/>
    <n v="18267817.850000001"/>
    <n v="31832938.02"/>
    <n v="13565120.169999998"/>
    <n v="-2079862.4049999937"/>
    <n v="52180618.274999991"/>
    <x v="0"/>
  </r>
  <r>
    <n v="12"/>
    <s v="ยะลา"/>
    <s v="11432"/>
    <s v="บันนังสตา,รพช."/>
    <n v="72147609.710000008"/>
    <n v="7322502.21"/>
    <n v="4717269.25"/>
    <n v="4653297.57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1"/>
  </r>
  <r>
    <n v="12"/>
    <s v="ยะลา"/>
    <s v="11433"/>
    <s v="ธารโต,รพช."/>
    <n v="44673229.81000001"/>
    <n v="2758991.84"/>
    <n v="1636338.14"/>
    <n v="1487462.1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11434"/>
    <s v="รามัน,รพช."/>
    <n v="91035541.539999992"/>
    <n v="10782607.1"/>
    <n v="8575262.6899999995"/>
    <n v="4441240.08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1461"/>
    <s v="สมเด็จพระยุพราชยะหา,รพช."/>
    <n v="75554312.039999992"/>
    <n v="6302510.6100000003"/>
    <n v="4040108.8"/>
    <n v="3417317.5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ยะลา"/>
    <s v="13806"/>
    <s v="กาบัง,รพช."/>
    <n v="38097348.109999992"/>
    <n v="2884676.66"/>
    <n v="1577773.21"/>
    <n v="1045459.57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ยะลา"/>
    <s v="24689"/>
    <s v="กรงปินัง,รพช."/>
    <n v="39911526.669999994"/>
    <n v="2864460.56"/>
    <n v="1569648"/>
    <n v="1433395.61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0682"/>
    <s v="หาดใหญ่,รพศ."/>
    <n v="783702541.56999981"/>
    <n v="330042651.69"/>
    <n v="24802518.879999999"/>
    <n v="259892251.63999999"/>
    <x v="0"/>
    <x v="0"/>
    <n v="584740189.76999998"/>
    <n v="751242197.40999997"/>
    <n v="166502007.63999999"/>
    <n v="334987178.31"/>
    <n v="1000995208.8699999"/>
    <x v="0"/>
    <n v="295037232.55000001"/>
    <n v="408188978.11000001"/>
    <n v="113151745.56"/>
    <n v="125309614.21000001"/>
    <n v="577916596.45000005"/>
    <x v="0"/>
    <n v="14095114.77"/>
    <n v="42319815.75"/>
    <n v="28224700.98"/>
    <n v="-28241936.699999999"/>
    <n v="84656867.219999999"/>
    <x v="0"/>
    <n v="133899811.37"/>
    <n v="212335052.75"/>
    <n v="78435241.379999995"/>
    <n v="16246949.300000012"/>
    <n v="329987914.81999999"/>
    <x v="0"/>
  </r>
  <r>
    <n v="12"/>
    <s v="สงขลา"/>
    <s v="10745"/>
    <s v="สงขลา,รพท."/>
    <n v="460081079.54000002"/>
    <n v="173529007.02000001"/>
    <n v="15087153.1"/>
    <n v="74137774.950000003"/>
    <x v="9"/>
    <x v="9"/>
    <n v="306499797.03500003"/>
    <n v="401419086.34000003"/>
    <n v="94919289.305000007"/>
    <n v="164120863.07750002"/>
    <n v="543798020.29750001"/>
    <x v="0"/>
    <n v="103528553.00999999"/>
    <n v="140842301.25999999"/>
    <n v="37313748.25"/>
    <n v="47557930.63499999"/>
    <n v="196812923.63499999"/>
    <x v="0"/>
    <n v="6905136.04"/>
    <n v="19865887.875"/>
    <n v="12960751.835000001"/>
    <n v="-12535991.712500002"/>
    <n v="39307015.627499998"/>
    <x v="0"/>
    <n v="48794610.419999994"/>
    <n v="78390445.295000002"/>
    <n v="29595834.875000007"/>
    <n v="4400858.1074999794"/>
    <n v="122784197.60750002"/>
    <x v="0"/>
  </r>
  <r>
    <n v="12"/>
    <s v="สงขลา"/>
    <s v="11386"/>
    <s v="สทิงพระ,รพช."/>
    <n v="46954626.659999996"/>
    <n v="5680787.7599999998"/>
    <n v="956157.75"/>
    <n v="1444918.59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87"/>
    <s v="จะนะ,รพช."/>
    <n v="107677296.61000001"/>
    <n v="16008117.050000001"/>
    <n v="4378058.32"/>
    <n v="2796522.71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88"/>
    <s v="สมเด็จพระบรมราชินีนาถ ณ อำเภอนาทวี,รพช."/>
    <n v="130471368.97"/>
    <n v="19782521.5"/>
    <n v="4289608.7"/>
    <n v="16828314.52"/>
    <x v="2"/>
    <x v="2"/>
    <n v="80289064.905000001"/>
    <n v="102737404.04499999"/>
    <n v="22448339.139999986"/>
    <n v="46616556.195000023"/>
    <n v="136409912.75499997"/>
    <x v="0"/>
    <n v="18083881.445"/>
    <n v="25311234.280000001"/>
    <n v="7227352.8350000009"/>
    <n v="7242852.192499999"/>
    <n v="36152263.532499999"/>
    <x v="0"/>
    <n v="3921086.3600000003"/>
    <n v="8819763.875"/>
    <n v="4898677.5149999997"/>
    <n v="-3426929.9124999987"/>
    <n v="16167780.147499999"/>
    <x v="0"/>
    <n v="6098110.8150000004"/>
    <n v="14320782.210000001"/>
    <n v="8222671.3950000005"/>
    <n v="-6235896.2775000008"/>
    <n v="26654789.302500002"/>
    <x v="0"/>
  </r>
  <r>
    <n v="12"/>
    <s v="สงขลา"/>
    <s v="11390"/>
    <s v="เทพา,รพช."/>
    <n v="96667603.510000005"/>
    <n v="11589972.039999999"/>
    <n v="2573213.92"/>
    <n v="5159672.76"/>
    <x v="1"/>
    <x v="1"/>
    <n v="55511383.002499998"/>
    <n v="69645397.814999998"/>
    <n v="14134014.8125"/>
    <n v="34310360.783749998"/>
    <n v="90846420.033749998"/>
    <x v="1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1"/>
    <s v="สะบ้าย้อย,รพช."/>
    <n v="80358210.420000002"/>
    <n v="7761829.5499999998"/>
    <n v="2898232.5"/>
    <n v="2965638.04"/>
    <x v="6"/>
    <x v="6"/>
    <n v="38061714.790000014"/>
    <n v="49300750.359999999"/>
    <n v="11239035.569999985"/>
    <n v="21203161.435000036"/>
    <n v="66159303.714999974"/>
    <x v="1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2"/>
    <s v="ระโนด,รพช."/>
    <n v="63197506.79999999"/>
    <n v="14005472.73"/>
    <n v="2666358.52"/>
    <n v="3484013.68"/>
    <x v="4"/>
    <x v="4"/>
    <n v="44214452.677500002"/>
    <n v="55578290.410000004"/>
    <n v="11363837.732500002"/>
    <n v="27168696.078749999"/>
    <n v="72624047.008750007"/>
    <x v="0"/>
    <n v="6645829.6750000007"/>
    <n v="10928092.7925"/>
    <n v="4282263.1174999997"/>
    <n v="222434.99875000119"/>
    <n v="17351487.46875"/>
    <x v="0"/>
    <n v="1694291.2349999999"/>
    <n v="3749116.8624999998"/>
    <n v="2054825.6274999999"/>
    <n v="-1387947.2062500003"/>
    <n v="6831355.30375"/>
    <x v="0"/>
    <n v="2113220.8850000002"/>
    <n v="3455917.2824999997"/>
    <n v="1342696.3974999995"/>
    <n v="99176.288750000997"/>
    <n v="5469961.8787499992"/>
    <x v="0"/>
  </r>
  <r>
    <n v="12"/>
    <s v="สงขลา"/>
    <s v="11393"/>
    <s v="กระแสสินธุ์,รพช."/>
    <n v="28658106.209999997"/>
    <n v="2000340"/>
    <n v="824244.72"/>
    <n v="655093.4499999999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4"/>
    <s v="รัตภูมิ,รพช."/>
    <n v="53150334.440000005"/>
    <n v="7098693.6799999997"/>
    <n v="922610.87"/>
    <n v="3006479.2600000002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5"/>
    <s v="สะเดา,รพช."/>
    <n v="67978970.650000006"/>
    <n v="15144825.57"/>
    <n v="2518244.12"/>
    <n v="4324782.8000000007"/>
    <x v="1"/>
    <x v="1"/>
    <n v="55511383.002499998"/>
    <n v="69645397.814999998"/>
    <n v="14134014.8125"/>
    <n v="34310360.783749998"/>
    <n v="90846420.033749998"/>
    <x v="0"/>
    <n v="10107547.702500001"/>
    <n v="15155366.682500001"/>
    <n v="5047818.9800000004"/>
    <n v="2535819.2324999999"/>
    <n v="22727095.152500004"/>
    <x v="0"/>
    <n v="2567098.34"/>
    <n v="5284998.4424999999"/>
    <n v="2717900.1025"/>
    <n v="-1509751.8137500002"/>
    <n v="9361848.5962499995"/>
    <x v="0"/>
    <n v="3202010.66"/>
    <n v="4896174.01"/>
    <n v="1694163.3499999996"/>
    <n v="660765.63500000071"/>
    <n v="7437419.0349999992"/>
    <x v="0"/>
  </r>
  <r>
    <n v="12"/>
    <s v="สงขลา"/>
    <s v="11396"/>
    <s v="นาหม่อม,รพช."/>
    <n v="20228560.300000004"/>
    <n v="2764085.92"/>
    <n v="1097725.02"/>
    <n v="1612717.36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7"/>
    <s v="ควนเนียง,รพช."/>
    <n v="37296357.170000009"/>
    <n v="3907292.7"/>
    <n v="1066457.19"/>
    <n v="1331326.3799999999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398"/>
    <s v="ปาดังเบซาร์,รพช."/>
    <n v="37829559.360000007"/>
    <n v="3974336.89"/>
    <n v="854243.25"/>
    <n v="2011892.8499999999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399"/>
    <s v="บางกล่ำ,รพช."/>
    <n v="38450228.090000004"/>
    <n v="1979686.27"/>
    <n v="729085.46"/>
    <n v="1015708.9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งขลา"/>
    <s v="11400"/>
    <s v="สิงหนคร,รพช."/>
    <n v="43572352.480000004"/>
    <n v="5528665.0499999998"/>
    <n v="2641609.7999999998"/>
    <n v="1569491.06"/>
    <x v="6"/>
    <x v="6"/>
    <n v="38061714.790000014"/>
    <n v="49300750.359999999"/>
    <n v="11239035.569999985"/>
    <n v="21203161.435000036"/>
    <n v="66159303.714999974"/>
    <x v="0"/>
    <n v="5528665.0499999998"/>
    <n v="7724246.5199999996"/>
    <n v="2195581.4699999997"/>
    <n v="2235292.8450000002"/>
    <n v="11017618.725"/>
    <x v="0"/>
    <n v="1480646.95"/>
    <n v="3694269.25"/>
    <n v="2213622.2999999998"/>
    <n v="-1839786.4999999998"/>
    <n v="7014702.6999999993"/>
    <x v="0"/>
    <n v="1656753.94"/>
    <n v="2662221.13"/>
    <n v="1005467.19"/>
    <n v="148553.15500000003"/>
    <n v="4170421.915"/>
    <x v="0"/>
  </r>
  <r>
    <n v="12"/>
    <s v="สงขลา"/>
    <s v="11401"/>
    <s v="คลองหอยโข่ง,รพช."/>
    <n v="34403596.560000002"/>
    <n v="2975064.7"/>
    <n v="892096.01"/>
    <n v="1054724.77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0746"/>
    <s v="สตูล,รพท."/>
    <n v="234376952.08999988"/>
    <n v="83675348.159999996"/>
    <n v="2462561"/>
    <n v="32191684.27"/>
    <x v="10"/>
    <x v="10"/>
    <n v="202237035.05250007"/>
    <n v="246228016.66999996"/>
    <n v="43990981.617499888"/>
    <n v="136250562.62625024"/>
    <n v="312214489.09624982"/>
    <x v="0"/>
    <n v="53529366.907499999"/>
    <n v="81951998.332500011"/>
    <n v="28422631.425000012"/>
    <n v="10895419.769999981"/>
    <n v="124585945.47000003"/>
    <x v="0"/>
    <n v="4669945.1150000002"/>
    <n v="12350870.84"/>
    <n v="7680925.7249999996"/>
    <n v="-6851443.4724999983"/>
    <n v="23872259.427499998"/>
    <x v="0"/>
    <n v="27180948.702500001"/>
    <n v="40777818.969999999"/>
    <n v="13596870.267499998"/>
    <n v="6785643.3012500033"/>
    <n v="61173124.371249996"/>
    <x v="0"/>
  </r>
  <r>
    <n v="12"/>
    <s v="สตูล"/>
    <s v="11402"/>
    <s v="ควนโดน,รพช."/>
    <n v="41943532.219999999"/>
    <n v="3772411.69"/>
    <n v="2271546.25"/>
    <n v="2240250.35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3"/>
    <s v="ควนกาหลง,รพช."/>
    <n v="47322179.68"/>
    <n v="4645203.46"/>
    <n v="2224895.75"/>
    <n v="1377373.02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4"/>
    <s v="ท่าแพ,รพช."/>
    <n v="46732711.420000009"/>
    <n v="3671968.4"/>
    <n v="3102486.9"/>
    <n v="2124812.3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11405"/>
    <s v="ละงู,รพช."/>
    <n v="84632630.410000011"/>
    <n v="16345216.289999999"/>
    <n v="3986907.95"/>
    <n v="8617801.0899999999"/>
    <x v="7"/>
    <x v="7"/>
    <n v="69966249.329999998"/>
    <n v="84632630.410000011"/>
    <n v="14666381.080000013"/>
    <n v="47966677.709999979"/>
    <n v="106632202.03000003"/>
    <x v="0"/>
    <n v="14467965.560000001"/>
    <n v="19747513.829999998"/>
    <n v="5279548.2699999977"/>
    <n v="6548643.155000004"/>
    <n v="27666836.234999996"/>
    <x v="0"/>
    <n v="2558855.6"/>
    <n v="6048271.3600000003"/>
    <n v="3489415.7600000002"/>
    <n v="-2675268.0400000005"/>
    <n v="11282395"/>
    <x v="0"/>
    <n v="4385904.1099999994"/>
    <n v="10230980.310000001"/>
    <n v="5845076.2000000011"/>
    <n v="-4381710.1900000013"/>
    <n v="18998594.609999999"/>
    <x v="0"/>
  </r>
  <r>
    <n v="12"/>
    <s v="สตูล"/>
    <s v="11406"/>
    <s v="ทุ่งหว้า,รพช."/>
    <n v="41004948.240000002"/>
    <n v="3637044.7"/>
    <n v="654329.69999999995"/>
    <n v="1334978.6500000001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  <r>
    <n v="12"/>
    <s v="สตูล"/>
    <s v="28786"/>
    <s v="มะนัง,รพช."/>
    <n v="24393003.200000003"/>
    <n v="2935680.99"/>
    <n v="1677428.38"/>
    <n v="1002488"/>
    <x v="3"/>
    <x v="3"/>
    <n v="28356289.090000004"/>
    <n v="36334737.485000007"/>
    <n v="7978448.3950000033"/>
    <n v="16388616.497499999"/>
    <n v="48302410.077500015"/>
    <x v="0"/>
    <n v="2911223.7875000001"/>
    <n v="4857411.7299999995"/>
    <n v="1946187.9424999994"/>
    <n v="-8058.1262499992736"/>
    <n v="7776693.6437499989"/>
    <x v="0"/>
    <n v="884232.76249999995"/>
    <n v="2136711.4175"/>
    <n v="1252478.655"/>
    <n v="-994485.22"/>
    <n v="4015429.4"/>
    <x v="0"/>
    <n v="1015467.7350000001"/>
    <n v="1806603.6375000002"/>
    <n v="791135.90250000008"/>
    <n v="-171236.11875000014"/>
    <n v="2993307.491250000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39F14E-A9B0-4B2A-B4C6-304E02AF9F2C}" name="PivotTable8" cacheId="50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X5:AA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dataField="1"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วัสดุวิทยาศาสตร์และการแพทย์" fld="6" subtotal="average" baseField="0" baseItem="1928724480" numFmtId="188"/>
    <dataField name="แห่ง" fld="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641BA-BD0C-469C-A185-6BAEFE80D617}" name="PivotTable7" cacheId="50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R5:U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dataField="1"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ยา" fld="5" subtotal="average" baseField="0" baseItem="1928724480" numFmtId="188"/>
    <dataField name="แห่ง" fld="2" subtotal="count" baseField="0" baseItem="0"/>
  </dataFields>
  <formats count="54"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-2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8" type="button" dataOnly="0" labelOnly="1" outline="0" axis="axisRow" fieldPosition="0"/>
    </format>
    <format dxfId="60">
      <pivotArea field="9" type="button" dataOnly="0" labelOnly="1" outline="0" axis="axisRow" fieldPosition="1"/>
    </format>
    <format dxfId="59">
      <pivotArea dataOnly="0" labelOnly="1" outline="0" fieldPosition="0">
        <references count="1">
          <reference field="8" count="0"/>
        </references>
      </pivotArea>
    </format>
    <format dxfId="58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57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56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55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54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53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52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51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50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49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48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47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46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45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44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43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42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-2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8" type="button" dataOnly="0" labelOnly="1" outline="0" axis="axisRow" fieldPosition="0"/>
    </format>
    <format dxfId="34">
      <pivotArea field="9" type="button" dataOnly="0" labelOnly="1" outline="0" axis="axisRow" fieldPosition="1"/>
    </format>
    <format dxfId="33">
      <pivotArea dataOnly="0" labelOnly="1" outline="0" fieldPosition="0">
        <references count="1">
          <reference field="8" count="0"/>
        </references>
      </pivotArea>
    </format>
    <format dxfId="32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31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30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29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28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27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26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25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24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23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22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21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20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19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18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17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16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A9E3CE-5877-4608-8F83-2D5527D02C20}" name="PivotTable3" cacheId="50" applyNumberFormats="0" applyBorderFormats="0" applyFontFormats="0" applyPatternFormats="0" applyAlignmentFormats="0" applyWidthHeightFormats="1" dataCaption="ค่า" grandTotalCaption="รวม" updatedVersion="8" minRefreshableVersion="3" useAutoFormatting="1" itemPrintTitles="1" createdVersion="8" indent="0" compact="0" compactData="0" gridDropZones="1" multipleFieldFilters="0">
  <location ref="L5:O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dataField="1" compact="0" numFmtId="188" outline="0" showAll="0"/>
    <pivotField compact="0" numFmtId="188" outline="0" showAll="0"/>
    <pivotField compact="0" numFmtId="188" outline="0" showAll="0"/>
    <pivotField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Avg LC" fld="4" subtotal="average" baseField="9" baseItem="5" numFmtId="188"/>
    <dataField name="แห่ง" fld="2" subtotal="count" baseField="0" baseItem="0"/>
  </dataFields>
  <formats count="54">
    <format dxfId="120">
      <pivotArea type="all" dataOnly="0" outline="0" fieldPosition="0"/>
    </format>
    <format dxfId="119">
      <pivotArea outline="0" collapsedLevelsAreSubtotals="1" fieldPosition="0"/>
    </format>
    <format dxfId="118">
      <pivotArea type="origin" dataOnly="0" labelOnly="1" outline="0" fieldPosition="0"/>
    </format>
    <format dxfId="117">
      <pivotArea field="-2" type="button" dataOnly="0" labelOnly="1" outline="0" axis="axisCol" fieldPosition="0"/>
    </format>
    <format dxfId="116">
      <pivotArea type="topRight" dataOnly="0" labelOnly="1" outline="0" fieldPosition="0"/>
    </format>
    <format dxfId="115">
      <pivotArea field="8" type="button" dataOnly="0" labelOnly="1" outline="0" axis="axisRow" fieldPosition="0"/>
    </format>
    <format dxfId="114">
      <pivotArea field="9" type="button" dataOnly="0" labelOnly="1" outline="0" axis="axisRow" fieldPosition="1"/>
    </format>
    <format dxfId="113">
      <pivotArea dataOnly="0" labelOnly="1" outline="0" fieldPosition="0">
        <references count="1">
          <reference field="8" count="0"/>
        </references>
      </pivotArea>
    </format>
    <format dxfId="112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111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110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109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108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107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106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105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104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103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102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101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100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99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98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97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96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-2" type="button" dataOnly="0" labelOnly="1" outline="0" axis="axisCol" fieldPosition="0"/>
    </format>
    <format dxfId="90">
      <pivotArea type="topRight" dataOnly="0" labelOnly="1" outline="0" fieldPosition="0"/>
    </format>
    <format dxfId="89">
      <pivotArea field="8" type="button" dataOnly="0" labelOnly="1" outline="0" axis="axisRow" fieldPosition="0"/>
    </format>
    <format dxfId="88">
      <pivotArea field="9" type="button" dataOnly="0" labelOnly="1" outline="0" axis="axisRow" fieldPosition="1"/>
    </format>
    <format dxfId="87">
      <pivotArea dataOnly="0" labelOnly="1" outline="0" fieldPosition="0">
        <references count="1">
          <reference field="8" count="0"/>
        </references>
      </pivotArea>
    </format>
    <format dxfId="86">
      <pivotArea dataOnly="0" labelOnly="1" outline="0" fieldPosition="0">
        <references count="2">
          <reference field="8" count="1" selected="0">
            <x v="0"/>
          </reference>
          <reference field="9" count="1">
            <x v="5"/>
          </reference>
        </references>
      </pivotArea>
    </format>
    <format dxfId="85">
      <pivotArea dataOnly="0" labelOnly="1" outline="0" fieldPosition="0">
        <references count="2">
          <reference field="8" count="1" selected="0">
            <x v="1"/>
          </reference>
          <reference field="9" count="1">
            <x v="7"/>
          </reference>
        </references>
      </pivotArea>
    </format>
    <format dxfId="84">
      <pivotArea dataOnly="0" labelOnly="1" outline="0" fieldPosition="0">
        <references count="2">
          <reference field="8" count="1" selected="0">
            <x v="2"/>
          </reference>
          <reference field="9" count="1">
            <x v="6"/>
          </reference>
        </references>
      </pivotArea>
    </format>
    <format dxfId="83">
      <pivotArea dataOnly="0" labelOnly="1" outline="0" fieldPosition="0">
        <references count="2">
          <reference field="8" count="1" selected="0">
            <x v="3"/>
          </reference>
          <reference field="9" count="1">
            <x v="2"/>
          </reference>
        </references>
      </pivotArea>
    </format>
    <format dxfId="82">
      <pivotArea dataOnly="0" labelOnly="1" outline="0" fieldPosition="0">
        <references count="2">
          <reference field="8" count="1" selected="0">
            <x v="4"/>
          </reference>
          <reference field="9" count="1">
            <x v="3"/>
          </reference>
        </references>
      </pivotArea>
    </format>
    <format dxfId="81">
      <pivotArea dataOnly="0" labelOnly="1" outline="0" fieldPosition="0">
        <references count="2">
          <reference field="8" count="1" selected="0">
            <x v="5"/>
          </reference>
          <reference field="9" count="1">
            <x v="4"/>
          </reference>
        </references>
      </pivotArea>
    </format>
    <format dxfId="80">
      <pivotArea dataOnly="0" labelOnly="1" outline="0" fieldPosition="0">
        <references count="2">
          <reference field="8" count="1" selected="0">
            <x v="6"/>
          </reference>
          <reference field="9" count="1">
            <x v="0"/>
          </reference>
        </references>
      </pivotArea>
    </format>
    <format dxfId="79">
      <pivotArea dataOnly="0" labelOnly="1" outline="0" fieldPosition="0">
        <references count="2">
          <reference field="8" count="1" selected="0">
            <x v="7"/>
          </reference>
          <reference field="9" count="1">
            <x v="1"/>
          </reference>
        </references>
      </pivotArea>
    </format>
    <format dxfId="78">
      <pivotArea dataOnly="0" labelOnly="1" outline="0" fieldPosition="0">
        <references count="2">
          <reference field="8" count="1" selected="0">
            <x v="8"/>
          </reference>
          <reference field="9" count="1">
            <x v="8"/>
          </reference>
        </references>
      </pivotArea>
    </format>
    <format dxfId="77">
      <pivotArea dataOnly="0" labelOnly="1" outline="0" fieldPosition="0">
        <references count="2">
          <reference field="8" count="1" selected="0">
            <x v="9"/>
          </reference>
          <reference field="9" count="1">
            <x v="9"/>
          </reference>
        </references>
      </pivotArea>
    </format>
    <format dxfId="76">
      <pivotArea dataOnly="0" labelOnly="1" outline="0" fieldPosition="0">
        <references count="2">
          <reference field="8" count="1" selected="0">
            <x v="10"/>
          </reference>
          <reference field="9" count="1">
            <x v="10"/>
          </reference>
        </references>
      </pivotArea>
    </format>
    <format dxfId="75">
      <pivotArea dataOnly="0" labelOnly="1" outline="0" fieldPosition="0">
        <references count="2">
          <reference field="8" count="1" selected="0">
            <x v="11"/>
          </reference>
          <reference field="9" count="1">
            <x v="11"/>
          </reference>
        </references>
      </pivotArea>
    </format>
    <format dxfId="74">
      <pivotArea dataOnly="0" labelOnly="1" outline="0" fieldPosition="0">
        <references count="2">
          <reference field="8" count="1" selected="0">
            <x v="12"/>
          </reference>
          <reference field="9" count="1">
            <x v="12"/>
          </reference>
        </references>
      </pivotArea>
    </format>
    <format dxfId="73">
      <pivotArea dataOnly="0" labelOnly="1" outline="0" fieldPosition="0">
        <references count="2">
          <reference field="8" count="1" selected="0">
            <x v="13"/>
          </reference>
          <reference field="9" count="1">
            <x v="13"/>
          </reference>
        </references>
      </pivotArea>
    </format>
    <format dxfId="72">
      <pivotArea dataOnly="0" labelOnly="1" outline="0" fieldPosition="0">
        <references count="2">
          <reference field="8" count="1" selected="0">
            <x v="14"/>
          </reference>
          <reference field="9" count="1">
            <x v="14"/>
          </reference>
        </references>
      </pivotArea>
    </format>
    <format dxfId="71">
      <pivotArea dataOnly="0" labelOnly="1" outline="0" fieldPosition="0">
        <references count="2">
          <reference field="8" count="1" selected="0">
            <x v="15"/>
          </reference>
          <reference field="9" count="1">
            <x v="16"/>
          </reference>
        </references>
      </pivotArea>
    </format>
    <format dxfId="70">
      <pivotArea dataOnly="0" labelOnly="1" outline="0" fieldPosition="0">
        <references count="2">
          <reference field="8" count="1" selected="0">
            <x v="16"/>
          </reference>
          <reference field="9" count="1">
            <x v="15"/>
          </reference>
        </references>
      </pivotArea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2" cacheId="49" applyNumberFormats="0" applyBorderFormats="0" applyFontFormats="0" applyPatternFormats="0" applyAlignmentFormats="0" applyWidthHeightFormats="1" dataCaption="ค่า" updatedVersion="8" minRefreshableVersion="3" itemPrintTitles="1" createdVersion="6" indent="0" compact="0" compactData="0" gridDropZones="1" multipleFieldFilters="0">
  <location ref="B48:H67" firstHeaderRow="1" firstDataRow="2" firstDataCol="2"/>
  <pivotFields count="14"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90" outline="0" showAll="0"/>
    <pivotField axis="axisRow" compact="0" numFmtId="190" outline="0" showAll="0" defaultSubtotal="0">
      <items count="17">
        <item x="7"/>
        <item x="11"/>
        <item x="14"/>
        <item x="3"/>
        <item x="4"/>
        <item x="5"/>
        <item x="6"/>
        <item x="1"/>
        <item x="13"/>
        <item x="2"/>
        <item x="8"/>
        <item x="9"/>
        <item x="12"/>
        <item x="10"/>
        <item x="15"/>
        <item x="0"/>
        <item x="16"/>
      </items>
    </pivotField>
    <pivotField axis="axisRow" compact="0" outline="0" showAll="0">
      <items count="36">
        <item m="1" x="26"/>
        <item m="1" x="25"/>
        <item m="1" x="22"/>
        <item m="1" x="27"/>
        <item m="1" x="21"/>
        <item m="1" x="19"/>
        <item m="1" x="24"/>
        <item m="1" x="29"/>
        <item m="1" x="23"/>
        <item m="1" x="33"/>
        <item m="1" x="18"/>
        <item m="1" x="34"/>
        <item m="1" x="31"/>
        <item m="1" x="28"/>
        <item m="1" x="20"/>
        <item m="1" x="30"/>
        <item m="1" x="32"/>
        <item x="0"/>
        <item x="8"/>
        <item x="4"/>
        <item x="1"/>
        <item x="3"/>
        <item x="9"/>
        <item x="2"/>
        <item x="6"/>
        <item x="7"/>
        <item x="5"/>
        <item x="10"/>
        <item x="12"/>
        <item x="11"/>
        <item x="13"/>
        <item x="14"/>
        <item x="15"/>
        <item x="16"/>
        <item m="1" x="17"/>
        <item t="default"/>
      </items>
    </pivotField>
    <pivotField dataField="1" compact="0" numFmtId="4" outline="0" showAll="0"/>
    <pivotField dataField="1" compact="0" numFmtId="4" outline="0" showAll="0"/>
    <pivotField dataField="1" compact="0" numFmtId="4" outline="0" showAll="0"/>
    <pivotField dataField="1" compact="0" numFmtId="4" outline="0" showAll="0"/>
  </pivotFields>
  <rowFields count="2">
    <field x="8"/>
    <field x="9"/>
  </rowFields>
  <rowItems count="18">
    <i>
      <x/>
      <x v="25"/>
    </i>
    <i>
      <x v="1"/>
      <x v="29"/>
    </i>
    <i>
      <x v="2"/>
      <x v="31"/>
    </i>
    <i>
      <x v="3"/>
      <x v="21"/>
    </i>
    <i>
      <x v="4"/>
      <x v="19"/>
    </i>
    <i>
      <x v="5"/>
      <x v="26"/>
    </i>
    <i>
      <x v="6"/>
      <x v="24"/>
    </i>
    <i>
      <x v="7"/>
      <x v="20"/>
    </i>
    <i>
      <x v="8"/>
      <x v="30"/>
    </i>
    <i>
      <x v="9"/>
      <x v="23"/>
    </i>
    <i>
      <x v="10"/>
      <x v="18"/>
    </i>
    <i>
      <x v="11"/>
      <x v="22"/>
    </i>
    <i>
      <x v="12"/>
      <x v="28"/>
    </i>
    <i>
      <x v="13"/>
      <x v="27"/>
    </i>
    <i>
      <x v="14"/>
      <x v="32"/>
    </i>
    <i>
      <x v="15"/>
      <x v="17"/>
    </i>
    <i>
      <x v="16"/>
      <x v="3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ean LC" fld="10" subtotal="average" baseField="9" baseItem="9" numFmtId="188"/>
    <dataField name="Mean ยา" fld="11" subtotal="average" baseField="9" baseItem="7" numFmtId="188"/>
    <dataField name="Mean ค่าวัสดุวิทยาศาสตร์และการแพทย์" fld="12" subtotal="average" baseField="9" baseItem="7" numFmtId="188"/>
    <dataField name="Mean ค่าเวชภัณฑ์มิใช่ยาและวัสดุการแพทย์" fld="13" subtotal="average" baseField="9" baseItem="7" numFmtId="188"/>
    <dataField name="แห่ง" fld="2" subtotal="count" baseField="0" baseItem="0"/>
  </dataFields>
  <formats count="54"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-2" type="button" dataOnly="0" labelOnly="1" outline="0" axis="axisCol" fieldPosition="0"/>
    </format>
    <format dxfId="170">
      <pivotArea type="topRight" dataOnly="0" labelOnly="1" outline="0" fieldPosition="0"/>
    </format>
    <format dxfId="169">
      <pivotArea field="8" type="button" dataOnly="0" labelOnly="1" outline="0" axis="axisRow" fieldPosition="0"/>
    </format>
    <format dxfId="168">
      <pivotArea field="9" type="button" dataOnly="0" labelOnly="1" outline="0" axis="axisRow" fieldPosition="1"/>
    </format>
    <format dxfId="167">
      <pivotArea dataOnly="0" labelOnly="1" outline="0" fieldPosition="0">
        <references count="1">
          <reference field="8" count="0"/>
        </references>
      </pivotArea>
    </format>
    <format dxfId="166">
      <pivotArea dataOnly="0" labelOnly="1" grandRow="1" outline="0" fieldPosition="0"/>
    </format>
    <format dxfId="165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64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63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62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61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60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59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58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57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56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55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54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53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52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51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50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49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type="origin" dataOnly="0" labelOnly="1" outline="0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field="8" type="button" dataOnly="0" labelOnly="1" outline="0" axis="axisRow" fieldPosition="0"/>
    </format>
    <format dxfId="141">
      <pivotArea field="9" type="button" dataOnly="0" labelOnly="1" outline="0" axis="axisRow" fieldPosition="1"/>
    </format>
    <format dxfId="140">
      <pivotArea dataOnly="0" labelOnly="1" outline="0" fieldPosition="0">
        <references count="1">
          <reference field="8" count="0"/>
        </references>
      </pivotArea>
    </format>
    <format dxfId="139">
      <pivotArea dataOnly="0" labelOnly="1" grandRow="1" outline="0" fieldPosition="0"/>
    </format>
    <format dxfId="138">
      <pivotArea dataOnly="0" labelOnly="1" outline="0" fieldPosition="0">
        <references count="2">
          <reference field="8" count="1" selected="0">
            <x v="0"/>
          </reference>
          <reference field="9" count="1">
            <x v="25"/>
          </reference>
        </references>
      </pivotArea>
    </format>
    <format dxfId="137">
      <pivotArea dataOnly="0" labelOnly="1" outline="0" fieldPosition="0">
        <references count="2">
          <reference field="8" count="1" selected="0">
            <x v="1"/>
          </reference>
          <reference field="9" count="1">
            <x v="29"/>
          </reference>
        </references>
      </pivotArea>
    </format>
    <format dxfId="136">
      <pivotArea dataOnly="0" labelOnly="1" outline="0" fieldPosition="0">
        <references count="2">
          <reference field="8" count="1" selected="0">
            <x v="2"/>
          </reference>
          <reference field="9" count="1">
            <x v="31"/>
          </reference>
        </references>
      </pivotArea>
    </format>
    <format dxfId="135">
      <pivotArea dataOnly="0" labelOnly="1" outline="0" fieldPosition="0">
        <references count="2">
          <reference field="8" count="1" selected="0">
            <x v="3"/>
          </reference>
          <reference field="9" count="1">
            <x v="21"/>
          </reference>
        </references>
      </pivotArea>
    </format>
    <format dxfId="134">
      <pivotArea dataOnly="0" labelOnly="1" outline="0" fieldPosition="0">
        <references count="2">
          <reference field="8" count="1" selected="0">
            <x v="4"/>
          </reference>
          <reference field="9" count="1">
            <x v="19"/>
          </reference>
        </references>
      </pivotArea>
    </format>
    <format dxfId="133">
      <pivotArea dataOnly="0" labelOnly="1" outline="0" fieldPosition="0">
        <references count="2">
          <reference field="8" count="1" selected="0">
            <x v="5"/>
          </reference>
          <reference field="9" count="1">
            <x v="26"/>
          </reference>
        </references>
      </pivotArea>
    </format>
    <format dxfId="132">
      <pivotArea dataOnly="0" labelOnly="1" outline="0" fieldPosition="0">
        <references count="2">
          <reference field="8" count="1" selected="0">
            <x v="6"/>
          </reference>
          <reference field="9" count="1">
            <x v="24"/>
          </reference>
        </references>
      </pivotArea>
    </format>
    <format dxfId="131">
      <pivotArea dataOnly="0" labelOnly="1" outline="0" fieldPosition="0">
        <references count="2">
          <reference field="8" count="1" selected="0">
            <x v="7"/>
          </reference>
          <reference field="9" count="1">
            <x v="20"/>
          </reference>
        </references>
      </pivotArea>
    </format>
    <format dxfId="130">
      <pivotArea dataOnly="0" labelOnly="1" outline="0" fieldPosition="0">
        <references count="2">
          <reference field="8" count="1" selected="0">
            <x v="8"/>
          </reference>
          <reference field="9" count="1">
            <x v="30"/>
          </reference>
        </references>
      </pivotArea>
    </format>
    <format dxfId="129">
      <pivotArea dataOnly="0" labelOnly="1" outline="0" fieldPosition="0">
        <references count="2">
          <reference field="8" count="1" selected="0">
            <x v="9"/>
          </reference>
          <reference field="9" count="1">
            <x v="23"/>
          </reference>
        </references>
      </pivotArea>
    </format>
    <format dxfId="128">
      <pivotArea dataOnly="0" labelOnly="1" outline="0" fieldPosition="0">
        <references count="2">
          <reference field="8" count="1" selected="0">
            <x v="10"/>
          </reference>
          <reference field="9" count="1">
            <x v="18"/>
          </reference>
        </references>
      </pivotArea>
    </format>
    <format dxfId="127">
      <pivotArea dataOnly="0" labelOnly="1" outline="0" fieldPosition="0">
        <references count="2">
          <reference field="8" count="1" selected="0">
            <x v="11"/>
          </reference>
          <reference field="9" count="1">
            <x v="22"/>
          </reference>
        </references>
      </pivotArea>
    </format>
    <format dxfId="126">
      <pivotArea dataOnly="0" labelOnly="1" outline="0" fieldPosition="0">
        <references count="2">
          <reference field="8" count="1" selected="0">
            <x v="12"/>
          </reference>
          <reference field="9" count="1">
            <x v="28"/>
          </reference>
        </references>
      </pivotArea>
    </format>
    <format dxfId="125">
      <pivotArea dataOnly="0" labelOnly="1" outline="0" fieldPosition="0">
        <references count="2">
          <reference field="8" count="1" selected="0">
            <x v="13"/>
          </reference>
          <reference field="9" count="1">
            <x v="27"/>
          </reference>
        </references>
      </pivotArea>
    </format>
    <format dxfId="124">
      <pivotArea dataOnly="0" labelOnly="1" outline="0" fieldPosition="0">
        <references count="2">
          <reference field="8" count="1" selected="0">
            <x v="14"/>
          </reference>
          <reference field="9" count="1">
            <x v="32"/>
          </reference>
        </references>
      </pivotArea>
    </format>
    <format dxfId="123">
      <pivotArea dataOnly="0" labelOnly="1" outline="0" fieldPosition="0">
        <references count="2">
          <reference field="8" count="1" selected="0">
            <x v="15"/>
          </reference>
          <reference field="9" count="1">
            <x v="17"/>
          </reference>
        </references>
      </pivotArea>
    </format>
    <format dxfId="122">
      <pivotArea dataOnly="0" labelOnly="1" outline="0" fieldPosition="0">
        <references count="2">
          <reference field="8" count="1" selected="0">
            <x v="16"/>
          </reference>
          <reference field="9" count="1">
            <x v="33"/>
          </reference>
        </references>
      </pivotArea>
    </format>
    <format dxfId="12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8A628-CF0B-4172-B2D2-5C1177DE354D}" name="PivotTable9" cacheId="50" applyNumberFormats="0" applyBorderFormats="0" applyFontFormats="0" applyPatternFormats="0" applyAlignmentFormats="0" applyWidthHeightFormats="1" dataCaption="ค่า" grandTotalCaption="รวม" updatedVersion="8" minRefreshableVersion="3" itemPrintTitles="1" createdVersion="8" indent="0" compact="0" compactData="0" gridDropZones="1" multipleFieldFilters="0">
  <location ref="AD5:AG21" firstHeaderRow="1" firstDataRow="2" firstDataCol="2"/>
  <pivotFields count="34">
    <pivotField compact="0" outline="0" showAll="0"/>
    <pivotField compact="0" outline="0" showAll="0"/>
    <pivotField dataField="1" compact="0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dataField="1" compact="0" numFmtId="188" outline="0" showAll="0"/>
    <pivotField axis="axisRow" compact="0" numFmtId="190" outline="0" showAll="0" defaultSubtotal="0">
      <items count="17">
        <item x="8"/>
        <item x="11"/>
        <item m="1" x="16"/>
        <item x="3"/>
        <item x="6"/>
        <item m="1" x="15"/>
        <item x="4"/>
        <item x="1"/>
        <item x="7"/>
        <item x="2"/>
        <item m="1" x="14"/>
        <item x="5"/>
        <item x="10"/>
        <item x="9"/>
        <item x="13"/>
        <item x="0"/>
        <item x="12"/>
      </items>
    </pivotField>
    <pivotField axis="axisRow" compact="0" outline="0" showAll="0">
      <items count="18">
        <item x="4"/>
        <item x="1"/>
        <item x="3"/>
        <item x="6"/>
        <item m="1" x="14"/>
        <item x="8"/>
        <item m="1" x="15"/>
        <item x="11"/>
        <item x="7"/>
        <item x="2"/>
        <item m="1" x="16"/>
        <item x="5"/>
        <item x="10"/>
        <item x="9"/>
        <item x="13"/>
        <item x="12"/>
        <item x="0"/>
        <item t="default"/>
      </items>
    </pivotField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numFmtId="188" outline="0" showAll="0"/>
    <pivotField compact="0" outline="0" showAll="0">
      <items count="3">
        <item x="0"/>
        <item h="1" x="1"/>
        <item t="default"/>
      </items>
    </pivotField>
  </pivotFields>
  <rowFields count="2">
    <field x="8"/>
    <field x="9"/>
  </rowFields>
  <rowItems count="15">
    <i>
      <x/>
      <x v="5"/>
    </i>
    <i>
      <x v="1"/>
      <x v="7"/>
    </i>
    <i>
      <x v="3"/>
      <x v="2"/>
    </i>
    <i>
      <x v="4"/>
      <x v="3"/>
    </i>
    <i>
      <x v="6"/>
      <x/>
    </i>
    <i>
      <x v="7"/>
      <x v="1"/>
    </i>
    <i>
      <x v="8"/>
      <x v="8"/>
    </i>
    <i>
      <x v="9"/>
      <x v="9"/>
    </i>
    <i>
      <x v="11"/>
      <x v="11"/>
    </i>
    <i>
      <x v="12"/>
      <x v="12"/>
    </i>
    <i>
      <x v="13"/>
      <x v="13"/>
    </i>
    <i>
      <x v="14"/>
      <x v="14"/>
    </i>
    <i>
      <x v="15"/>
      <x v="16"/>
    </i>
    <i>
      <x v="16"/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ค่าเฉลี่ย ของ ค่าเวชภัณฑ์มิใช่ยาและวัสดุการแพทย์" fld="7" subtotal="average" baseField="0" baseItem="1928724480" numFmtId="188"/>
    <dataField name="แห่ง" fld="2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lc_outlier" xr10:uid="{071EC26C-6FC1-4CEA-BF47-9546976629D3}" sourceName="lc_outlier">
  <pivotTables>
    <pivotTable tabId="56" name="PivotTable3"/>
  </pivotTables>
  <data>
    <tabular pivotCacheId="645190953">
      <items count="2">
        <i x="0" s="1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o2_outlier" xr10:uid="{FE0A3D07-5C03-4CEE-ABF4-C3C5F72296A8}" sourceName="co2_outlier">
  <pivotTables>
    <pivotTable tabId="56" name="PivotTable7"/>
  </pivotTables>
  <data>
    <tabular pivotCacheId="645190953">
      <items count="2">
        <i x="0" s="1"/>
        <i x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3_outlier" xr10:uid="{2C5EAAB5-E35B-4E7C-979A-CD740C418B6F}" sourceName="c03_outlier">
  <pivotTables>
    <pivotTable tabId="56" name="PivotTable8"/>
  </pivotTables>
  <data>
    <tabular pivotCacheId="645190953">
      <items count="2">
        <i x="0" s="1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c04_outlier" xr10:uid="{E683962D-C45B-480B-A7A8-A9F0D9A97DAF}" sourceName="c04_outlier">
  <pivotTables>
    <pivotTable tabId="56" name="PivotTable9"/>
  </pivotTables>
  <data>
    <tabular pivotCacheId="645190953">
      <items count="2">
        <i x="0" s="1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c_outlier" xr10:uid="{77C5B0BA-79C2-4E44-85D4-3EB6B4F43980}" cache="ตัวแบ่งส่วนข้อมูล_lc_outlier" caption="lc_outlier" style="SlicerStyleDark1" rowHeight="216000"/>
  <slicer name="co2_outlier" xr10:uid="{CD25AB69-F8B0-4CC6-BCC3-438ED4C30518}" cache="ตัวแบ่งส่วนข้อมูล_co2_outlier" caption="co2_outlier" style="SlicerStyleDark2" rowHeight="234950"/>
  <slicer name="c03_outlier" xr10:uid="{97CC6889-FF20-4615-AFD3-E25137E86B66}" cache="ตัวแบ่งส่วนข้อมูล_c03_outlier" caption="c03_outlier" style="SlicerStyleLight3" rowHeight="234950"/>
  <slicer name="c04_outlier" xr10:uid="{844D673D-2E57-4F27-9817-2D2BB7CB05D7}" cache="ตัวแบ่งส่วนข้อมูล_c04_outlier" caption="c04_outlier" style="SlicerStyleDark6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3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7A14A-C6D6-4A17-96C0-245B1BB78620}">
  <dimension ref="B1:I17"/>
  <sheetViews>
    <sheetView workbookViewId="0">
      <selection activeCell="B2" sqref="B2:I2"/>
    </sheetView>
  </sheetViews>
  <sheetFormatPr defaultRowHeight="23.4" x14ac:dyDescent="0.45"/>
  <cols>
    <col min="1" max="2" width="8.796875" style="345"/>
    <col min="3" max="3" width="13.3984375" style="345" customWidth="1"/>
    <col min="4" max="4" width="8.796875" style="345"/>
    <col min="5" max="5" width="12.19921875" style="345" customWidth="1"/>
    <col min="6" max="6" width="11.59765625" style="345" customWidth="1"/>
    <col min="7" max="7" width="13.09765625" style="345" customWidth="1"/>
    <col min="8" max="8" width="10.69921875" style="345" customWidth="1"/>
    <col min="9" max="9" width="46.19921875" style="345" customWidth="1"/>
    <col min="10" max="16384" width="8.796875" style="345"/>
  </cols>
  <sheetData>
    <row r="1" spans="2:9" x14ac:dyDescent="0.45">
      <c r="B1" s="356" t="s">
        <v>528</v>
      </c>
      <c r="C1" s="356"/>
      <c r="D1" s="356"/>
      <c r="E1" s="356"/>
      <c r="F1" s="356"/>
      <c r="G1" s="356"/>
      <c r="H1" s="356"/>
      <c r="I1" s="356"/>
    </row>
    <row r="2" spans="2:9" ht="24" thickBot="1" x14ac:dyDescent="0.5">
      <c r="B2" s="357" t="s">
        <v>535</v>
      </c>
      <c r="C2" s="357"/>
      <c r="D2" s="357"/>
      <c r="E2" s="357"/>
      <c r="F2" s="357"/>
      <c r="G2" s="357"/>
      <c r="H2" s="357"/>
      <c r="I2" s="357"/>
    </row>
    <row r="3" spans="2:9" x14ac:dyDescent="0.45">
      <c r="B3" s="358" t="s">
        <v>99</v>
      </c>
      <c r="C3" s="360" t="s">
        <v>1</v>
      </c>
      <c r="D3" s="360" t="s">
        <v>529</v>
      </c>
      <c r="E3" s="362" t="s">
        <v>534</v>
      </c>
      <c r="F3" s="363"/>
      <c r="G3" s="363"/>
      <c r="H3" s="364"/>
      <c r="I3" s="365" t="s">
        <v>530</v>
      </c>
    </row>
    <row r="4" spans="2:9" x14ac:dyDescent="0.45">
      <c r="B4" s="359"/>
      <c r="C4" s="361"/>
      <c r="D4" s="361"/>
      <c r="E4" s="334" t="s">
        <v>531</v>
      </c>
      <c r="F4" s="335" t="s">
        <v>119</v>
      </c>
      <c r="G4" s="336" t="s">
        <v>532</v>
      </c>
      <c r="H4" s="337" t="s">
        <v>119</v>
      </c>
      <c r="I4" s="366"/>
    </row>
    <row r="5" spans="2:9" x14ac:dyDescent="0.45">
      <c r="B5" s="338">
        <v>1</v>
      </c>
      <c r="C5" s="339" t="s">
        <v>533</v>
      </c>
      <c r="D5" s="340">
        <v>21</v>
      </c>
      <c r="E5" s="340">
        <v>19</v>
      </c>
      <c r="F5" s="341">
        <v>90.476190476190482</v>
      </c>
      <c r="G5" s="340">
        <v>2</v>
      </c>
      <c r="H5" s="341">
        <v>9.5238095238095237</v>
      </c>
      <c r="I5" s="347" t="s">
        <v>543</v>
      </c>
    </row>
    <row r="6" spans="2:9" x14ac:dyDescent="0.45">
      <c r="B6" s="338">
        <v>2</v>
      </c>
      <c r="C6" s="339" t="s">
        <v>113</v>
      </c>
      <c r="D6" s="340">
        <v>8</v>
      </c>
      <c r="E6" s="340">
        <v>7</v>
      </c>
      <c r="F6" s="341">
        <v>87.5</v>
      </c>
      <c r="G6" s="340">
        <v>1</v>
      </c>
      <c r="H6" s="341">
        <v>12.5</v>
      </c>
      <c r="I6" s="347" t="s">
        <v>456</v>
      </c>
    </row>
    <row r="7" spans="2:9" x14ac:dyDescent="0.45">
      <c r="B7" s="338">
        <v>3</v>
      </c>
      <c r="C7" s="339" t="s">
        <v>114</v>
      </c>
      <c r="D7" s="340">
        <v>14</v>
      </c>
      <c r="E7" s="340">
        <v>12</v>
      </c>
      <c r="F7" s="341">
        <v>85.714285714285708</v>
      </c>
      <c r="G7" s="340">
        <v>2</v>
      </c>
      <c r="H7" s="341">
        <v>14.285714285714286</v>
      </c>
      <c r="I7" s="347" t="s">
        <v>544</v>
      </c>
    </row>
    <row r="8" spans="2:9" x14ac:dyDescent="0.45">
      <c r="B8" s="338">
        <v>4</v>
      </c>
      <c r="C8" s="339" t="s">
        <v>117</v>
      </c>
      <c r="D8" s="340">
        <v>6</v>
      </c>
      <c r="E8" s="340">
        <v>5</v>
      </c>
      <c r="F8" s="341">
        <v>83.333333333333329</v>
      </c>
      <c r="G8" s="340">
        <v>1</v>
      </c>
      <c r="H8" s="341">
        <v>16.666666666666668</v>
      </c>
      <c r="I8" s="347" t="s">
        <v>499</v>
      </c>
    </row>
    <row r="9" spans="2:9" x14ac:dyDescent="0.45">
      <c r="B9" s="338">
        <v>5</v>
      </c>
      <c r="C9" s="339" t="s">
        <v>115</v>
      </c>
      <c r="D9" s="340">
        <v>18</v>
      </c>
      <c r="E9" s="340">
        <v>14</v>
      </c>
      <c r="F9" s="341">
        <v>77.777777777777771</v>
      </c>
      <c r="G9" s="340">
        <v>4</v>
      </c>
      <c r="H9" s="341">
        <v>22.222222222222221</v>
      </c>
      <c r="I9" s="347" t="s">
        <v>541</v>
      </c>
    </row>
    <row r="10" spans="2:9" x14ac:dyDescent="0.45">
      <c r="B10" s="338">
        <v>6</v>
      </c>
      <c r="C10" s="339" t="s">
        <v>116</v>
      </c>
      <c r="D10" s="340">
        <v>9</v>
      </c>
      <c r="E10" s="340">
        <v>5</v>
      </c>
      <c r="F10" s="341">
        <v>55.555555555555557</v>
      </c>
      <c r="G10" s="340">
        <v>4</v>
      </c>
      <c r="H10" s="341">
        <v>44.444444444444443</v>
      </c>
      <c r="I10" s="347" t="s">
        <v>542</v>
      </c>
    </row>
    <row r="11" spans="2:9" ht="46.8" x14ac:dyDescent="0.45">
      <c r="B11" s="350">
        <v>7</v>
      </c>
      <c r="C11" s="351" t="s">
        <v>112</v>
      </c>
      <c r="D11" s="352">
        <v>12</v>
      </c>
      <c r="E11" s="352">
        <v>5</v>
      </c>
      <c r="F11" s="353">
        <v>41.666666666666664</v>
      </c>
      <c r="G11" s="352">
        <v>7</v>
      </c>
      <c r="H11" s="353">
        <v>58.333333333333336</v>
      </c>
      <c r="I11" s="354" t="s">
        <v>540</v>
      </c>
    </row>
    <row r="12" spans="2:9" ht="24" thickBot="1" x14ac:dyDescent="0.5">
      <c r="B12" s="367" t="s">
        <v>426</v>
      </c>
      <c r="C12" s="368"/>
      <c r="D12" s="348">
        <f>SUM(D5:D11)</f>
        <v>88</v>
      </c>
      <c r="E12" s="348">
        <f>SUM(E5:E11)</f>
        <v>67</v>
      </c>
      <c r="F12" s="342">
        <f>E12*100/D12</f>
        <v>76.13636363636364</v>
      </c>
      <c r="G12" s="343">
        <f>D12-E12</f>
        <v>21</v>
      </c>
      <c r="H12" s="344">
        <f>G12*100/D12</f>
        <v>23.863636363636363</v>
      </c>
      <c r="I12" s="349"/>
    </row>
    <row r="13" spans="2:9" ht="24" thickTop="1" x14ac:dyDescent="0.45"/>
    <row r="14" spans="2:9" x14ac:dyDescent="0.45">
      <c r="B14" s="346" t="s">
        <v>358</v>
      </c>
      <c r="C14" s="355" t="s">
        <v>536</v>
      </c>
      <c r="D14" s="355"/>
      <c r="E14" s="355"/>
      <c r="F14" s="355"/>
      <c r="G14" s="355"/>
      <c r="H14" s="355"/>
      <c r="I14" s="355"/>
    </row>
    <row r="15" spans="2:9" x14ac:dyDescent="0.45">
      <c r="B15" s="346"/>
      <c r="C15" s="355" t="s">
        <v>537</v>
      </c>
      <c r="D15" s="355"/>
      <c r="E15" s="355"/>
      <c r="F15" s="355"/>
      <c r="G15" s="355"/>
      <c r="H15" s="355"/>
      <c r="I15" s="355"/>
    </row>
    <row r="16" spans="2:9" x14ac:dyDescent="0.45">
      <c r="B16" s="346"/>
      <c r="C16" s="355" t="s">
        <v>538</v>
      </c>
      <c r="D16" s="355"/>
      <c r="E16" s="355"/>
      <c r="F16" s="355"/>
      <c r="G16" s="355"/>
      <c r="H16" s="355"/>
      <c r="I16" s="355"/>
    </row>
    <row r="17" spans="2:9" x14ac:dyDescent="0.45">
      <c r="B17" s="346"/>
      <c r="C17" s="355" t="s">
        <v>539</v>
      </c>
      <c r="D17" s="355"/>
      <c r="E17" s="355"/>
      <c r="F17" s="355"/>
      <c r="G17" s="355"/>
      <c r="H17" s="355"/>
      <c r="I17" s="355"/>
    </row>
  </sheetData>
  <mergeCells count="12">
    <mergeCell ref="C17:I17"/>
    <mergeCell ref="B1:I1"/>
    <mergeCell ref="B2:I2"/>
    <mergeCell ref="C14:I14"/>
    <mergeCell ref="C15:I15"/>
    <mergeCell ref="C16:I16"/>
    <mergeCell ref="B3:B4"/>
    <mergeCell ref="C3:C4"/>
    <mergeCell ref="D3:D4"/>
    <mergeCell ref="E3:H3"/>
    <mergeCell ref="I3:I4"/>
    <mergeCell ref="B12:C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B1:R70"/>
  <sheetViews>
    <sheetView showGridLines="0" tabSelected="1" topLeftCell="A61" zoomScale="90" zoomScaleNormal="90" zoomScaleSheetLayoutView="100" workbookViewId="0">
      <selection activeCell="C48" sqref="C48"/>
    </sheetView>
  </sheetViews>
  <sheetFormatPr defaultColWidth="8.8984375" defaultRowHeight="24.6" x14ac:dyDescent="0.25"/>
  <cols>
    <col min="1" max="1" width="3.19921875" style="12" customWidth="1"/>
    <col min="2" max="2" width="6.69921875" style="12" customWidth="1"/>
    <col min="3" max="3" width="25.69921875" style="12" customWidth="1"/>
    <col min="4" max="4" width="48" style="162" customWidth="1"/>
    <col min="5" max="5" width="12.796875" style="171" customWidth="1"/>
    <col min="6" max="6" width="12.796875" style="162" customWidth="1"/>
    <col min="7" max="7" width="2.69921875" style="162" customWidth="1"/>
    <col min="8" max="8" width="18.69921875" style="162" customWidth="1"/>
    <col min="9" max="9" width="6.8984375" style="162" bestFit="1" customWidth="1"/>
    <col min="10" max="10" width="17.59765625" style="162" hidden="1" customWidth="1"/>
    <col min="11" max="11" width="3.09765625" style="205" customWidth="1"/>
    <col min="12" max="12" width="5.09765625" style="205" customWidth="1"/>
    <col min="13" max="13" width="29.296875" style="205" bestFit="1" customWidth="1"/>
    <col min="14" max="14" width="35" style="205" customWidth="1"/>
    <col min="15" max="16" width="8.8984375" style="205" hidden="1" customWidth="1"/>
    <col min="17" max="18" width="8.8984375" style="205"/>
    <col min="19" max="16384" width="8.8984375" style="12"/>
  </cols>
  <sheetData>
    <row r="1" spans="2:18" ht="35.4" customHeight="1" x14ac:dyDescent="0.25">
      <c r="B1" s="369" t="s">
        <v>528</v>
      </c>
      <c r="C1" s="369"/>
      <c r="D1" s="369"/>
      <c r="E1" s="369"/>
      <c r="F1" s="369"/>
      <c r="K1" s="205" t="s">
        <v>366</v>
      </c>
    </row>
    <row r="2" spans="2:18" ht="34.5" customHeight="1" thickBot="1" x14ac:dyDescent="0.3">
      <c r="B2" s="13"/>
      <c r="C2" s="13"/>
      <c r="D2" s="221" t="str">
        <f>IFERROR(INDEX(ตารางคะแนนV3!$E:$E,MATCH(TPS_V3!$E$2,ตารางคะแนนV3!$D:$D,0)),"-No-")</f>
        <v>-No-</v>
      </c>
      <c r="E2" s="222" t="s">
        <v>545</v>
      </c>
      <c r="F2" s="163" t="s">
        <v>300</v>
      </c>
      <c r="H2" s="164"/>
      <c r="I2" s="164"/>
      <c r="J2" s="164"/>
      <c r="L2" s="206"/>
      <c r="M2" s="207" t="s">
        <v>340</v>
      </c>
    </row>
    <row r="3" spans="2:18" s="16" customFormat="1" ht="30" x14ac:dyDescent="0.25">
      <c r="B3" s="14" t="s">
        <v>546</v>
      </c>
      <c r="C3" s="15"/>
      <c r="D3" s="166"/>
      <c r="E3" s="167"/>
      <c r="F3" s="168"/>
      <c r="G3" s="165"/>
      <c r="H3" s="169" t="s">
        <v>425</v>
      </c>
      <c r="I3" s="165"/>
      <c r="J3" s="165"/>
      <c r="K3" s="207"/>
      <c r="L3" s="208"/>
      <c r="M3" s="207"/>
      <c r="N3" s="207" t="s">
        <v>341</v>
      </c>
      <c r="O3" s="207"/>
      <c r="P3" s="207"/>
      <c r="Q3" s="207"/>
      <c r="R3" s="207"/>
    </row>
    <row r="4" spans="2:18" ht="22.2" customHeight="1" x14ac:dyDescent="0.25">
      <c r="B4" s="17">
        <v>1.1000000000000001</v>
      </c>
      <c r="C4" s="18" t="s">
        <v>4</v>
      </c>
      <c r="D4" s="165"/>
      <c r="E4" s="223"/>
      <c r="F4" s="224" t="str">
        <f>IFERROR(INDEX(ตารางคะแนนV3!$P:$P,MATCH(TPS_V3!$E$2,ตารางคะแนนV3!$D:$D,0)),"-N-")</f>
        <v>-N-</v>
      </c>
      <c r="K4" s="209" t="s">
        <v>367</v>
      </c>
      <c r="L4" s="210"/>
    </row>
    <row r="5" spans="2:18" x14ac:dyDescent="0.25">
      <c r="B5" s="17">
        <v>1.2</v>
      </c>
      <c r="C5" s="19" t="s">
        <v>215</v>
      </c>
      <c r="D5" s="165"/>
      <c r="E5" s="409" t="str">
        <f>IFERROR(INDEX(ตารางคะแนนV3!$L:$L,MATCH(TPS_V3!$E$2,ตารางคะแนนV3!$D:$D,0)),"-N-")</f>
        <v>-N-</v>
      </c>
      <c r="F5" s="410" t="str">
        <f>IFERROR(INDEX(ตารางคะแนนV3!$P:$P,MATCH(TPS_V3!$E$2,ตารางคะแนนV3!$D:$D,0)),"-N-")</f>
        <v>-N-</v>
      </c>
      <c r="K5" s="209" t="s">
        <v>253</v>
      </c>
      <c r="L5" s="210"/>
    </row>
    <row r="6" spans="2:18" ht="24" customHeight="1" x14ac:dyDescent="0.5">
      <c r="B6" s="17">
        <v>1.3</v>
      </c>
      <c r="C6" s="18" t="s">
        <v>385</v>
      </c>
      <c r="D6" s="172"/>
      <c r="E6" s="409" t="str">
        <f>IFERROR(INDEX(ตารางคะแนนV3!$M:$M,MATCH(TPS_V3!$E$2,ตารางคะแนนV3!$D:$D,0)),"-N-")</f>
        <v>-N-</v>
      </c>
      <c r="F6" s="410" t="str">
        <f>IFERROR(INDEX(ตารางคะแนนV3!$P:$P,MATCH(TPS_V3!$E$2,ตารางคะแนนV3!$D:$D,0)),"-N-")</f>
        <v>-N-</v>
      </c>
      <c r="G6" s="173"/>
      <c r="H6" s="173"/>
      <c r="I6" s="173"/>
      <c r="J6" s="173"/>
      <c r="K6" s="211" t="s">
        <v>359</v>
      </c>
      <c r="L6" s="210"/>
    </row>
    <row r="7" spans="2:18" x14ac:dyDescent="0.25">
      <c r="B7" s="17">
        <v>1.4</v>
      </c>
      <c r="C7" s="411" t="s">
        <v>216</v>
      </c>
      <c r="D7" s="411"/>
      <c r="E7" s="409" t="str">
        <f>IFERROR(INDEX(ตารางคะแนนV3!$N:$N,MATCH(TPS_V3!$E$2,ตารางคะแนนV3!$D:$D,0)),"-N-")</f>
        <v>-N-</v>
      </c>
      <c r="F7" s="410" t="str">
        <f>IFERROR(INDEX(ตารางคะแนนV3!$P:$P,MATCH(TPS_V3!$E$2,ตารางคะแนนV3!$D:$D,0)),"-N-")</f>
        <v>-N-</v>
      </c>
      <c r="K7" s="209" t="s">
        <v>360</v>
      </c>
      <c r="L7" s="210"/>
    </row>
    <row r="8" spans="2:18" s="21" customFormat="1" ht="25.2" thickBot="1" x14ac:dyDescent="0.3">
      <c r="B8" s="20">
        <v>1.5</v>
      </c>
      <c r="C8" s="412" t="s">
        <v>217</v>
      </c>
      <c r="D8" s="412"/>
      <c r="E8" s="413" t="str">
        <f>IFERROR(INDEX(ตารางคะแนนV3!$O:$O,MATCH(TPS_V3!$E$2,ตารางคะแนนV3!$D:$D,0)),"-N-")</f>
        <v>-N-</v>
      </c>
      <c r="F8" s="414" t="str">
        <f>IFERROR(INDEX(ตารางคะแนนV3!$P:$P,MATCH(TPS_V3!$E$2,ตารางคะแนนV3!$D:$D,0)),"-N-")</f>
        <v>-N-</v>
      </c>
      <c r="G8" s="162"/>
      <c r="H8" s="162"/>
      <c r="I8" s="162"/>
      <c r="J8" s="162"/>
      <c r="K8" s="209" t="s">
        <v>361</v>
      </c>
      <c r="L8" s="209"/>
      <c r="M8" s="209"/>
      <c r="N8" s="209"/>
      <c r="O8" s="209"/>
      <c r="P8" s="209"/>
      <c r="Q8" s="209"/>
      <c r="R8" s="209"/>
    </row>
    <row r="9" spans="2:18" ht="18.600000000000001" customHeight="1" thickBot="1" x14ac:dyDescent="0.3">
      <c r="K9" s="209"/>
    </row>
    <row r="10" spans="2:18" s="130" customFormat="1" ht="27" x14ac:dyDescent="0.25">
      <c r="B10" s="128" t="s">
        <v>547</v>
      </c>
      <c r="C10" s="129"/>
      <c r="D10" s="174"/>
      <c r="E10" s="175"/>
      <c r="F10" s="176"/>
      <c r="G10" s="177"/>
      <c r="H10" s="177"/>
      <c r="I10" s="177"/>
      <c r="J10" s="177"/>
      <c r="K10" s="206"/>
      <c r="L10" s="212"/>
      <c r="M10" s="212"/>
      <c r="N10" s="212"/>
      <c r="O10" s="212"/>
      <c r="P10" s="212"/>
      <c r="Q10" s="212"/>
      <c r="R10" s="212"/>
    </row>
    <row r="11" spans="2:18" ht="25.95" customHeight="1" x14ac:dyDescent="0.25">
      <c r="B11" s="23"/>
      <c r="C11" s="395" t="s">
        <v>243</v>
      </c>
      <c r="D11" s="395"/>
      <c r="E11" s="225" t="str">
        <f>IFERROR(INDEX(ตารางคะแนนV3!$BA:$BA,MATCH(TPS_V3!$E$2,ตารางคะแนนV3!$D:$D,0)),"-N-")</f>
        <v>-N-</v>
      </c>
      <c r="F11" s="226"/>
      <c r="G11" s="227"/>
      <c r="H11" s="227"/>
      <c r="I11" s="227"/>
      <c r="K11" s="209" t="s">
        <v>362</v>
      </c>
    </row>
    <row r="12" spans="2:18" ht="30.6" thickBot="1" x14ac:dyDescent="0.3">
      <c r="B12" s="24"/>
      <c r="C12" s="25" t="s">
        <v>219</v>
      </c>
      <c r="D12" s="178" t="s">
        <v>224</v>
      </c>
      <c r="E12" s="228" t="str">
        <f>IFERROR(INDEX(ตารางคะแนนV3!$BB:$BB,MATCH(TPS_V3!$E$2,ตารางคะแนนV3!$D:$D,0)),"-N-")</f>
        <v>-N-</v>
      </c>
      <c r="F12" s="229"/>
      <c r="G12" s="227"/>
      <c r="H12" s="227"/>
      <c r="I12" s="227"/>
      <c r="K12" s="209" t="s">
        <v>363</v>
      </c>
      <c r="O12" s="213" t="s">
        <v>103</v>
      </c>
      <c r="P12" s="214" t="s">
        <v>220</v>
      </c>
    </row>
    <row r="13" spans="2:18" ht="18.600000000000001" customHeight="1" thickBot="1" x14ac:dyDescent="0.3">
      <c r="E13" s="230"/>
      <c r="F13" s="227"/>
      <c r="G13" s="227"/>
      <c r="H13" s="227"/>
      <c r="I13" s="227"/>
      <c r="K13" s="209"/>
      <c r="O13" s="213" t="s">
        <v>206</v>
      </c>
      <c r="P13" s="214" t="s">
        <v>221</v>
      </c>
    </row>
    <row r="14" spans="2:18" ht="27" x14ac:dyDescent="0.25">
      <c r="B14" s="396" t="s">
        <v>218</v>
      </c>
      <c r="C14" s="397"/>
      <c r="D14" s="397"/>
      <c r="E14" s="231" t="s">
        <v>212</v>
      </c>
      <c r="F14" s="232" t="s">
        <v>213</v>
      </c>
      <c r="G14" s="227"/>
      <c r="H14" s="227"/>
      <c r="I14" s="227"/>
      <c r="K14" s="209"/>
      <c r="O14" s="213" t="s">
        <v>207</v>
      </c>
      <c r="P14" s="214" t="s">
        <v>222</v>
      </c>
    </row>
    <row r="15" spans="2:18" ht="22.95" customHeight="1" thickBot="1" x14ac:dyDescent="0.3">
      <c r="B15" s="376" t="s">
        <v>214</v>
      </c>
      <c r="C15" s="377"/>
      <c r="D15" s="377"/>
      <c r="E15" s="233">
        <f>E18+E19+E26+E21+E22+E23+E24+E33+E35+E36+E40+E41+E44+E42+E45</f>
        <v>15</v>
      </c>
      <c r="F15" s="234" t="e">
        <f>F17+F20+F25+F38</f>
        <v>#VALUE!</v>
      </c>
      <c r="G15" s="227"/>
      <c r="H15" s="227"/>
      <c r="I15" s="227"/>
      <c r="K15" s="209"/>
    </row>
    <row r="16" spans="2:18" x14ac:dyDescent="0.25">
      <c r="B16" s="398" t="s">
        <v>244</v>
      </c>
      <c r="C16" s="399"/>
      <c r="D16" s="399"/>
      <c r="E16" s="235"/>
      <c r="F16" s="236"/>
      <c r="G16" s="227"/>
      <c r="H16" s="227"/>
      <c r="I16" s="227"/>
      <c r="K16" s="209"/>
      <c r="O16" s="213" t="s">
        <v>209</v>
      </c>
      <c r="P16" s="214" t="s">
        <v>223</v>
      </c>
    </row>
    <row r="17" spans="2:18" s="26" customFormat="1" x14ac:dyDescent="0.25">
      <c r="B17" s="400" t="s">
        <v>432</v>
      </c>
      <c r="C17" s="401"/>
      <c r="D17" s="402"/>
      <c r="E17" s="237">
        <f>SUM(E18:E19)</f>
        <v>2</v>
      </c>
      <c r="F17" s="238" t="e">
        <f>F18+F19</f>
        <v>#VALUE!</v>
      </c>
      <c r="G17" s="239"/>
      <c r="H17" s="227"/>
      <c r="I17" s="227"/>
      <c r="J17" s="179"/>
      <c r="K17" s="215"/>
      <c r="L17" s="216"/>
      <c r="M17" s="216"/>
      <c r="N17" s="216"/>
      <c r="O17" s="217"/>
      <c r="P17" s="217"/>
      <c r="Q17" s="216"/>
      <c r="R17" s="216"/>
    </row>
    <row r="18" spans="2:18" ht="24" customHeight="1" x14ac:dyDescent="0.25">
      <c r="B18" s="387" t="s">
        <v>435</v>
      </c>
      <c r="C18" s="388"/>
      <c r="D18" s="388"/>
      <c r="E18" s="240">
        <v>1</v>
      </c>
      <c r="F18" s="241" t="str">
        <f>IFERROR(INDEX(ตารางคะแนนV3!$Q:$Q,MATCH(TPS_V3!$E$2,ตารางคะแนนV3!$D:$D,0)),"-N-")</f>
        <v>-N-</v>
      </c>
      <c r="G18" s="227"/>
      <c r="H18" s="227"/>
      <c r="I18" s="227"/>
      <c r="J18" s="180"/>
      <c r="K18" s="209" t="s">
        <v>254</v>
      </c>
      <c r="M18" s="205" t="s">
        <v>342</v>
      </c>
      <c r="N18" s="205" t="s">
        <v>343</v>
      </c>
    </row>
    <row r="19" spans="2:18" ht="24" customHeight="1" x14ac:dyDescent="0.25">
      <c r="B19" s="387" t="s">
        <v>436</v>
      </c>
      <c r="C19" s="388"/>
      <c r="D19" s="388"/>
      <c r="E19" s="240">
        <v>1</v>
      </c>
      <c r="F19" s="241" t="str">
        <f>IFERROR(INDEX(ตารางคะแนนV3!$R:$R,MATCH(TPS_V3!$E$2,ตารางคะแนนV3!$D:$D,0)),"-N-")</f>
        <v>-N-</v>
      </c>
      <c r="G19" s="227"/>
      <c r="H19" s="227"/>
      <c r="I19" s="227"/>
      <c r="J19" s="180"/>
      <c r="K19" s="209" t="s">
        <v>240</v>
      </c>
      <c r="M19" s="205" t="s">
        <v>342</v>
      </c>
      <c r="N19" s="205" t="s">
        <v>343</v>
      </c>
    </row>
    <row r="20" spans="2:18" x14ac:dyDescent="0.25">
      <c r="B20" s="378" t="s">
        <v>310</v>
      </c>
      <c r="C20" s="379"/>
      <c r="D20" s="380"/>
      <c r="E20" s="242">
        <f>SUM(E21:E24)</f>
        <v>3</v>
      </c>
      <c r="F20" s="243" t="e">
        <f>F21+F22+F23+F24</f>
        <v>#VALUE!</v>
      </c>
      <c r="G20" s="227"/>
      <c r="H20" s="227"/>
      <c r="I20" s="227"/>
      <c r="K20" s="209"/>
    </row>
    <row r="21" spans="2:18" ht="21" customHeight="1" x14ac:dyDescent="0.25">
      <c r="B21" s="381" t="s">
        <v>418</v>
      </c>
      <c r="C21" s="382"/>
      <c r="D21" s="383"/>
      <c r="E21" s="240">
        <v>1</v>
      </c>
      <c r="F21" s="241" t="str">
        <f>IFERROR(INDEX(ตารางคะแนนV3!$U:$U,MATCH(TPS_V3!$E$2,ตารางคะแนนV3!$D:$D,0)),"-N-")</f>
        <v>-N-</v>
      </c>
      <c r="G21" s="227"/>
      <c r="H21" s="227"/>
      <c r="I21" s="227"/>
      <c r="J21" s="181"/>
      <c r="K21" s="209" t="s">
        <v>239</v>
      </c>
      <c r="M21" s="205" t="s">
        <v>344</v>
      </c>
      <c r="N21" s="205" t="s">
        <v>345</v>
      </c>
    </row>
    <row r="22" spans="2:18" ht="21" customHeight="1" x14ac:dyDescent="0.25">
      <c r="B22" s="381" t="s">
        <v>257</v>
      </c>
      <c r="C22" s="382"/>
      <c r="D22" s="383"/>
      <c r="E22" s="240">
        <v>0.5</v>
      </c>
      <c r="F22" s="241" t="str">
        <f>IFERROR(INDEX(ตารางคะแนนV3!$X:$X,MATCH(TPS_V3!$E$2,ตารางคะแนนV3!$D:$D,0)),"-N-")</f>
        <v>-N-</v>
      </c>
      <c r="G22" s="227"/>
      <c r="H22" s="227"/>
      <c r="I22" s="227"/>
      <c r="J22" s="181"/>
      <c r="K22" s="209" t="s">
        <v>255</v>
      </c>
      <c r="M22" s="205" t="s">
        <v>344</v>
      </c>
      <c r="N22" s="205" t="s">
        <v>346</v>
      </c>
    </row>
    <row r="23" spans="2:18" ht="21" customHeight="1" x14ac:dyDescent="0.25">
      <c r="B23" s="381" t="s">
        <v>258</v>
      </c>
      <c r="C23" s="382"/>
      <c r="D23" s="383"/>
      <c r="E23" s="240">
        <v>0.5</v>
      </c>
      <c r="F23" s="241" t="str">
        <f>IFERROR(INDEX(ตารางคะแนนV3!$AA:$AA,MATCH(TPS_V3!$E$2,ตารางคะแนนV3!$D:$D,0)),"-N-")</f>
        <v>-N-</v>
      </c>
      <c r="G23" s="227"/>
      <c r="H23" s="227"/>
      <c r="I23" s="227"/>
      <c r="J23" s="181"/>
      <c r="K23" s="209" t="s">
        <v>364</v>
      </c>
      <c r="M23" s="205" t="s">
        <v>344</v>
      </c>
      <c r="N23" s="205" t="s">
        <v>347</v>
      </c>
    </row>
    <row r="24" spans="2:18" s="26" customFormat="1" x14ac:dyDescent="0.25">
      <c r="B24" s="384" t="s">
        <v>273</v>
      </c>
      <c r="C24" s="385"/>
      <c r="D24" s="386"/>
      <c r="E24" s="244">
        <v>1</v>
      </c>
      <c r="F24" s="245" t="str">
        <f>IFERROR(INDEX(ตารางคะแนนV3!$AC:$AC,MATCH(TPS_V3!$E$2,ตารางคะแนนV3!$D:$D,0)),"-N-")</f>
        <v>-N-</v>
      </c>
      <c r="G24" s="239"/>
      <c r="H24" s="227"/>
      <c r="I24" s="227"/>
      <c r="J24" s="181"/>
      <c r="K24" s="215" t="s">
        <v>365</v>
      </c>
      <c r="L24" s="216"/>
      <c r="M24" s="216" t="s">
        <v>344</v>
      </c>
      <c r="N24" s="216" t="s">
        <v>346</v>
      </c>
      <c r="O24" s="216"/>
      <c r="P24" s="216"/>
      <c r="Q24" s="216"/>
      <c r="R24" s="216"/>
    </row>
    <row r="25" spans="2:18" ht="22.5" customHeight="1" x14ac:dyDescent="0.25">
      <c r="B25" s="378" t="s">
        <v>279</v>
      </c>
      <c r="C25" s="379"/>
      <c r="D25" s="380"/>
      <c r="E25" s="242">
        <f>SUM(E26,E33,E34)</f>
        <v>5</v>
      </c>
      <c r="F25" s="246">
        <f>SUM(F26,F33,F34)</f>
        <v>0</v>
      </c>
      <c r="G25" s="227"/>
      <c r="H25" s="227"/>
      <c r="I25" s="227"/>
      <c r="K25" s="209"/>
    </row>
    <row r="26" spans="2:18" s="21" customFormat="1" x14ac:dyDescent="0.25">
      <c r="B26" s="27" t="s">
        <v>281</v>
      </c>
      <c r="C26" s="28"/>
      <c r="D26" s="182"/>
      <c r="E26" s="247">
        <v>2</v>
      </c>
      <c r="F26" s="248" t="str">
        <f>IFERROR(INDEX(ตารางคะแนนV3!$AL:$AL,MATCH(TPS_V3!$E$2,ตารางคะแนนV3!$D:$D,0)),"-N-")</f>
        <v>-N-</v>
      </c>
      <c r="G26" s="227"/>
      <c r="H26" s="227"/>
      <c r="I26" s="227"/>
      <c r="J26" s="183" t="s">
        <v>431</v>
      </c>
      <c r="K26" s="209"/>
      <c r="L26" s="209"/>
      <c r="M26" s="209"/>
      <c r="N26" s="209"/>
      <c r="O26" s="209"/>
      <c r="P26" s="209"/>
      <c r="Q26" s="209"/>
      <c r="R26" s="209"/>
    </row>
    <row r="27" spans="2:18" ht="22.5" customHeight="1" x14ac:dyDescent="0.25">
      <c r="B27" s="387" t="s">
        <v>259</v>
      </c>
      <c r="C27" s="388"/>
      <c r="D27" s="388"/>
      <c r="E27" s="240">
        <v>1</v>
      </c>
      <c r="F27" s="241" t="str">
        <f>IFERROR(INDEX(ตารางคะแนนV3!$AE:$AE,MATCH(TPS_V3!$E$2,ตารางคะแนนV3!$D:$D,0)),"-N-")</f>
        <v>-N-</v>
      </c>
      <c r="G27" s="227"/>
      <c r="H27" s="227"/>
      <c r="I27" s="227"/>
      <c r="J27" s="184" t="e">
        <f>_xlfn.IFNA(INDEX(#REF!,MATCH(TPS_V3!$E$2,#REF!,0)),"-N-")</f>
        <v>#REF!</v>
      </c>
      <c r="K27" s="209" t="s">
        <v>368</v>
      </c>
      <c r="M27" s="205" t="s">
        <v>348</v>
      </c>
      <c r="N27" s="205" t="s">
        <v>349</v>
      </c>
    </row>
    <row r="28" spans="2:18" ht="22.5" customHeight="1" x14ac:dyDescent="0.25">
      <c r="B28" s="407" t="s">
        <v>263</v>
      </c>
      <c r="C28" s="408"/>
      <c r="D28" s="408"/>
      <c r="E28" s="240">
        <v>1</v>
      </c>
      <c r="F28" s="241" t="str">
        <f>IFERROR(INDEX(ตารางคะแนนV3!$AF:$AF,MATCH(TPS_V3!$E$2,ตารางคะแนนV3!$D:$D,0)),"-N-")</f>
        <v>-N-</v>
      </c>
      <c r="G28" s="227"/>
      <c r="H28" s="227"/>
      <c r="I28" s="227"/>
      <c r="J28" s="184" t="e">
        <f>_xlfn.IFNA(INDEX(#REF!,MATCH(TPS_V3!$E$2,#REF!,0)),"-N-")</f>
        <v>#REF!</v>
      </c>
      <c r="K28" s="209" t="s">
        <v>369</v>
      </c>
      <c r="M28" s="205" t="s">
        <v>348</v>
      </c>
      <c r="N28" s="205" t="s">
        <v>349</v>
      </c>
    </row>
    <row r="29" spans="2:18" ht="22.5" customHeight="1" x14ac:dyDescent="0.25">
      <c r="B29" s="387" t="s">
        <v>262</v>
      </c>
      <c r="C29" s="388"/>
      <c r="D29" s="388"/>
      <c r="E29" s="240">
        <v>0.5</v>
      </c>
      <c r="F29" s="241" t="str">
        <f>IFERROR(INDEX(ตารางคะแนนV3!$AG:$AG,MATCH(TPS_V3!$E$2,ตารางคะแนนV3!$D:$D,0)),"-N-")</f>
        <v>-N-</v>
      </c>
      <c r="G29" s="227"/>
      <c r="H29" s="227"/>
      <c r="I29" s="227"/>
      <c r="J29" s="184" t="str">
        <f>_xlfn.IFNA(INDEX('HGR_พ.ค.68'!O:O,MATCH(TPS_V3!$E$2,'HGR_พ.ค.68'!$C:$C,0)),"-N-")</f>
        <v>-N-</v>
      </c>
      <c r="K29" s="209" t="s">
        <v>370</v>
      </c>
      <c r="M29" s="205" t="s">
        <v>350</v>
      </c>
      <c r="N29" s="205" t="s">
        <v>349</v>
      </c>
    </row>
    <row r="30" spans="2:18" ht="22.5" customHeight="1" x14ac:dyDescent="0.25">
      <c r="B30" s="387" t="s">
        <v>261</v>
      </c>
      <c r="C30" s="388"/>
      <c r="D30" s="388"/>
      <c r="E30" s="240">
        <v>0.5</v>
      </c>
      <c r="F30" s="241" t="str">
        <f>IFERROR(INDEX(ตารางคะแนนV3!$AH:$AH,MATCH(TPS_V3!$E$2,ตารางคะแนนV3!$D:$D,0)),"-N-")</f>
        <v>-N-</v>
      </c>
      <c r="G30" s="227"/>
      <c r="H30" s="227"/>
      <c r="I30" s="227"/>
      <c r="J30" s="184" t="str">
        <f>_xlfn.IFNA(INDEX('HGR_พ.ค.68'!P:P,MATCH(TPS_V3!$E$2,'HGR_พ.ค.68'!$C:$C,0)),"-N-")</f>
        <v>-N-</v>
      </c>
      <c r="K30" s="209" t="s">
        <v>371</v>
      </c>
      <c r="M30" s="205" t="s">
        <v>350</v>
      </c>
      <c r="N30" s="205" t="s">
        <v>349</v>
      </c>
    </row>
    <row r="31" spans="2:18" ht="22.5" customHeight="1" x14ac:dyDescent="0.25">
      <c r="B31" s="387" t="s">
        <v>260</v>
      </c>
      <c r="C31" s="388"/>
      <c r="D31" s="388"/>
      <c r="E31" s="240">
        <v>0.5</v>
      </c>
      <c r="F31" s="241" t="str">
        <f>IFERROR(INDEX(ตารางคะแนนV3!$AI:$AI,MATCH(TPS_V3!$E$2,ตารางคะแนนV3!$D:$D,0)),"-N-")</f>
        <v>-N-</v>
      </c>
      <c r="G31" s="227"/>
      <c r="H31" s="227"/>
      <c r="I31" s="227"/>
      <c r="J31" s="184" t="str">
        <f>_xlfn.IFNA(INDEX('HGR_พ.ค.68'!Q:Q,MATCH(TPS_V3!$E$2,'HGR_พ.ค.68'!$C:$C,0)),"-N-")</f>
        <v>-N-</v>
      </c>
      <c r="K31" s="209" t="s">
        <v>372</v>
      </c>
      <c r="M31" s="205" t="s">
        <v>350</v>
      </c>
      <c r="N31" s="205" t="s">
        <v>349</v>
      </c>
    </row>
    <row r="32" spans="2:18" ht="22.5" customHeight="1" x14ac:dyDescent="0.25">
      <c r="B32" s="387" t="s">
        <v>264</v>
      </c>
      <c r="C32" s="388"/>
      <c r="D32" s="388"/>
      <c r="E32" s="240">
        <v>0.5</v>
      </c>
      <c r="F32" s="241" t="str">
        <f>IFERROR(INDEX(ตารางคะแนนV3!$AJ:$AJ,MATCH(TPS_V3!$E$2,ตารางคะแนนV3!$D:$D,0)),"-N-")</f>
        <v>-N-</v>
      </c>
      <c r="G32" s="227"/>
      <c r="H32" s="227"/>
      <c r="I32" s="227"/>
      <c r="J32" s="184" t="str">
        <f>_xlfn.IFNA(INDEX('HGR_พ.ค.68'!S:S,MATCH(TPS_V3!$E$2,'HGR_พ.ค.68'!$C:$C,0)),"-N-")</f>
        <v>-N-</v>
      </c>
      <c r="K32" s="209" t="s">
        <v>373</v>
      </c>
      <c r="M32" s="205" t="s">
        <v>350</v>
      </c>
      <c r="N32" s="205" t="s">
        <v>349</v>
      </c>
    </row>
    <row r="33" spans="2:18" ht="21" customHeight="1" x14ac:dyDescent="0.25">
      <c r="B33" s="392" t="s">
        <v>265</v>
      </c>
      <c r="C33" s="393"/>
      <c r="D33" s="394"/>
      <c r="E33" s="249">
        <v>1</v>
      </c>
      <c r="F33" s="248" t="str">
        <f>IFERROR(INDEX(ตารางคะแนนV3!$AM:$AM,MATCH(TPS_V3!$E$2,ตารางคะแนนV3!$D:$D,0)),"-N-")</f>
        <v>-N-</v>
      </c>
      <c r="G33" s="227"/>
      <c r="H33" s="227"/>
      <c r="I33" s="227"/>
      <c r="J33" s="185"/>
      <c r="K33" s="209" t="s">
        <v>374</v>
      </c>
      <c r="M33" s="205" t="s">
        <v>351</v>
      </c>
    </row>
    <row r="34" spans="2:18" s="21" customFormat="1" ht="21.75" customHeight="1" x14ac:dyDescent="0.25">
      <c r="B34" s="403" t="s">
        <v>419</v>
      </c>
      <c r="C34" s="404"/>
      <c r="D34" s="404"/>
      <c r="E34" s="250">
        <f>SUM(E35:E36)</f>
        <v>2</v>
      </c>
      <c r="F34" s="251">
        <f>SUM(F35:F36)</f>
        <v>0</v>
      </c>
      <c r="G34" s="227"/>
      <c r="H34" s="227"/>
      <c r="I34" s="227"/>
      <c r="J34" s="162"/>
      <c r="K34" s="209"/>
      <c r="L34" s="209"/>
      <c r="M34" s="209"/>
      <c r="N34" s="209"/>
      <c r="O34" s="209"/>
      <c r="P34" s="209"/>
      <c r="Q34" s="209"/>
      <c r="R34" s="209"/>
    </row>
    <row r="35" spans="2:18" ht="21.75" customHeight="1" x14ac:dyDescent="0.25">
      <c r="B35" s="387" t="s">
        <v>433</v>
      </c>
      <c r="C35" s="388"/>
      <c r="D35" s="388"/>
      <c r="E35" s="240">
        <v>1</v>
      </c>
      <c r="F35" s="241" t="str">
        <f>IFERROR(INDEX(ตารางคะแนนV3!$AN:$AN,MATCH(TPS_V3!$E$2,ตารางคะแนนV3!$D:$D,0)),"-N-")</f>
        <v>-N-</v>
      </c>
      <c r="G35" s="227"/>
      <c r="H35" s="227"/>
      <c r="I35" s="227"/>
      <c r="J35" s="186"/>
      <c r="K35" s="209" t="s">
        <v>375</v>
      </c>
      <c r="M35" s="205" t="s">
        <v>352</v>
      </c>
      <c r="N35" s="205" t="s">
        <v>309</v>
      </c>
    </row>
    <row r="36" spans="2:18" ht="21.75" customHeight="1" x14ac:dyDescent="0.25">
      <c r="B36" s="381" t="s">
        <v>434</v>
      </c>
      <c r="C36" s="382"/>
      <c r="D36" s="383"/>
      <c r="E36" s="240">
        <v>1</v>
      </c>
      <c r="F36" s="241" t="str">
        <f>IFERROR(INDEX(ตารางคะแนนV3!$AO:$AO,MATCH(TPS_V3!$E$2,ตารางคะแนนV3!$D:$D,0)),"-N-")</f>
        <v>-N-</v>
      </c>
      <c r="G36" s="227"/>
      <c r="H36" s="227"/>
      <c r="I36" s="227"/>
      <c r="J36" s="187"/>
      <c r="K36" s="209" t="s">
        <v>376</v>
      </c>
      <c r="L36" s="218"/>
      <c r="M36" s="205" t="s">
        <v>352</v>
      </c>
      <c r="N36" s="205" t="s">
        <v>353</v>
      </c>
    </row>
    <row r="37" spans="2:18" ht="21.75" customHeight="1" x14ac:dyDescent="0.25">
      <c r="B37" s="29"/>
      <c r="C37" s="149" t="s">
        <v>437</v>
      </c>
      <c r="D37" s="188"/>
      <c r="E37" s="240"/>
      <c r="F37" s="241"/>
      <c r="G37" s="227"/>
      <c r="H37" s="227"/>
      <c r="I37" s="227"/>
      <c r="K37" s="209"/>
      <c r="L37" s="218"/>
    </row>
    <row r="38" spans="2:18" s="21" customFormat="1" ht="24" customHeight="1" x14ac:dyDescent="0.25">
      <c r="B38" s="405" t="s">
        <v>245</v>
      </c>
      <c r="C38" s="406"/>
      <c r="D38" s="406"/>
      <c r="E38" s="252">
        <f>SUM(E43,E39)</f>
        <v>5</v>
      </c>
      <c r="F38" s="253">
        <f>SUM(F43,F39)</f>
        <v>0</v>
      </c>
      <c r="G38" s="227"/>
      <c r="H38" s="227"/>
      <c r="I38" s="227"/>
      <c r="J38" s="162"/>
      <c r="K38" s="209"/>
      <c r="L38" s="209"/>
      <c r="M38" s="209"/>
      <c r="N38" s="209"/>
      <c r="O38" s="209"/>
      <c r="P38" s="209"/>
      <c r="Q38" s="209"/>
      <c r="R38" s="209"/>
    </row>
    <row r="39" spans="2:18" s="21" customFormat="1" ht="21.75" customHeight="1" x14ac:dyDescent="0.25">
      <c r="B39" s="389" t="s">
        <v>266</v>
      </c>
      <c r="C39" s="390"/>
      <c r="D39" s="391"/>
      <c r="E39" s="252">
        <f>SUM(E40:E42)</f>
        <v>3</v>
      </c>
      <c r="F39" s="253">
        <f>SUM(F40:F42)</f>
        <v>0</v>
      </c>
      <c r="G39" s="227"/>
      <c r="H39" s="227"/>
      <c r="I39" s="227"/>
      <c r="J39" s="162"/>
      <c r="K39" s="209"/>
      <c r="L39" s="209"/>
      <c r="M39" s="209"/>
      <c r="N39" s="209"/>
      <c r="O39" s="209"/>
      <c r="P39" s="209"/>
      <c r="Q39" s="209"/>
      <c r="R39" s="209"/>
    </row>
    <row r="40" spans="2:18" s="21" customFormat="1" ht="23.25" customHeight="1" x14ac:dyDescent="0.25">
      <c r="B40" s="370" t="s">
        <v>267</v>
      </c>
      <c r="C40" s="371"/>
      <c r="D40" s="372"/>
      <c r="E40" s="240">
        <v>1</v>
      </c>
      <c r="F40" s="241" t="str">
        <f>IFERROR(INDEX(ตารางคะแนนV3!$AS:$AS,MATCH(TPS_V3!$E$2,ตารางคะแนนV3!$D:$D,0)),"-N-")</f>
        <v>-N-</v>
      </c>
      <c r="G40" s="227"/>
      <c r="H40" s="227"/>
      <c r="I40" s="227"/>
      <c r="J40" s="189" t="e">
        <f>_xlfn.IFNA(INDEX(#REF!,MATCH(TPS_V3!E2,#REF!,0)),"-N-")</f>
        <v>#REF!</v>
      </c>
      <c r="K40" s="209" t="s">
        <v>377</v>
      </c>
      <c r="L40" s="219"/>
      <c r="M40" s="205" t="s">
        <v>344</v>
      </c>
      <c r="N40" s="205" t="s">
        <v>349</v>
      </c>
      <c r="O40" s="209"/>
      <c r="P40" s="209"/>
      <c r="Q40" s="209"/>
      <c r="R40" s="209"/>
    </row>
    <row r="41" spans="2:18" s="21" customFormat="1" ht="23.25" customHeight="1" x14ac:dyDescent="0.25">
      <c r="B41" s="370" t="s">
        <v>268</v>
      </c>
      <c r="C41" s="371"/>
      <c r="D41" s="372"/>
      <c r="E41" s="240">
        <v>1</v>
      </c>
      <c r="F41" s="241" t="str">
        <f>IFERROR(INDEX(ตารางคะแนนV3!$AT:$AT,MATCH(TPS_V3!$E$2,ตารางคะแนนV3!$D:$D,0)),"-N-")</f>
        <v>-N-</v>
      </c>
      <c r="G41" s="227"/>
      <c r="H41" s="227"/>
      <c r="I41" s="227"/>
      <c r="J41" s="189" t="e">
        <f>_xlfn.IFNA(INDEX(#REF!,MATCH(TPS_V3!E2,#REF!,0)),"-N-")</f>
        <v>#REF!</v>
      </c>
      <c r="K41" s="209" t="s">
        <v>378</v>
      </c>
      <c r="L41" s="209"/>
      <c r="M41" s="205" t="s">
        <v>344</v>
      </c>
      <c r="N41" s="205" t="s">
        <v>349</v>
      </c>
      <c r="O41" s="209"/>
      <c r="P41" s="209"/>
      <c r="Q41" s="209"/>
      <c r="R41" s="209"/>
    </row>
    <row r="42" spans="2:18" s="21" customFormat="1" ht="23.25" customHeight="1" x14ac:dyDescent="0.25">
      <c r="B42" s="370" t="s">
        <v>269</v>
      </c>
      <c r="C42" s="371"/>
      <c r="D42" s="372"/>
      <c r="E42" s="240">
        <v>1</v>
      </c>
      <c r="F42" s="241" t="str">
        <f>IFERROR(INDEX(ตารางคะแนนV3!$AU:$AU,MATCH(TPS_V3!$E$2,ตารางคะแนนV3!$D:$D,0)),"-N-")</f>
        <v>-N-</v>
      </c>
      <c r="G42" s="227"/>
      <c r="H42" s="227"/>
      <c r="I42" s="227"/>
      <c r="J42" s="190"/>
      <c r="K42" s="209" t="s">
        <v>379</v>
      </c>
      <c r="L42" s="209"/>
      <c r="M42" s="205" t="s">
        <v>354</v>
      </c>
      <c r="N42" s="205" t="s">
        <v>355</v>
      </c>
      <c r="O42" s="209"/>
      <c r="P42" s="209"/>
      <c r="Q42" s="209"/>
      <c r="R42" s="209"/>
    </row>
    <row r="43" spans="2:18" s="21" customFormat="1" ht="21.75" customHeight="1" x14ac:dyDescent="0.25">
      <c r="B43" s="389" t="s">
        <v>270</v>
      </c>
      <c r="C43" s="390"/>
      <c r="D43" s="391"/>
      <c r="E43" s="252">
        <f>SUM(E44:E45)</f>
        <v>2</v>
      </c>
      <c r="F43" s="252">
        <f>SUM(F44:F45)</f>
        <v>0</v>
      </c>
      <c r="G43" s="227"/>
      <c r="H43" s="227"/>
      <c r="I43" s="227"/>
      <c r="J43" s="191"/>
      <c r="K43" s="209"/>
      <c r="L43" s="209"/>
      <c r="M43" s="205"/>
      <c r="N43" s="205"/>
      <c r="O43" s="209"/>
      <c r="P43" s="209"/>
      <c r="Q43" s="209"/>
      <c r="R43" s="209"/>
    </row>
    <row r="44" spans="2:18" s="21" customFormat="1" ht="25.5" customHeight="1" x14ac:dyDescent="0.25">
      <c r="B44" s="370" t="s">
        <v>271</v>
      </c>
      <c r="C44" s="371"/>
      <c r="D44" s="372"/>
      <c r="E44" s="240">
        <v>1</v>
      </c>
      <c r="F44" s="241" t="str">
        <f>IFERROR(INDEX(ตารางคะแนนV3!$AW:$AW,MATCH(TPS_V3!$E$2,ตารางคะแนนV3!$D:$D,0)),"-N-")</f>
        <v>-N-</v>
      </c>
      <c r="G44" s="227"/>
      <c r="H44" s="227"/>
      <c r="I44" s="227"/>
      <c r="J44" s="192"/>
      <c r="K44" s="209" t="s">
        <v>380</v>
      </c>
      <c r="L44" s="209"/>
      <c r="M44" s="205" t="s">
        <v>356</v>
      </c>
      <c r="N44" s="205" t="s">
        <v>355</v>
      </c>
      <c r="O44" s="209"/>
      <c r="P44" s="209"/>
      <c r="Q44" s="209"/>
      <c r="R44" s="209"/>
    </row>
    <row r="45" spans="2:18" s="21" customFormat="1" ht="25.5" customHeight="1" thickBot="1" x14ac:dyDescent="0.3">
      <c r="B45" s="373" t="s">
        <v>272</v>
      </c>
      <c r="C45" s="374"/>
      <c r="D45" s="375"/>
      <c r="E45" s="254">
        <v>1</v>
      </c>
      <c r="F45" s="255" t="str">
        <f>IFERROR(INDEX(ตารางคะแนนV3!$AX:$AX,MATCH(TPS_V3!$E$2,ตารางคะแนนV3!$D:$D,0)),"-N-")</f>
        <v>-N-</v>
      </c>
      <c r="G45" s="227"/>
      <c r="H45" s="227"/>
      <c r="I45" s="227"/>
      <c r="J45" s="191"/>
      <c r="K45" s="209" t="s">
        <v>381</v>
      </c>
      <c r="L45" s="209"/>
      <c r="M45" s="205" t="s">
        <v>356</v>
      </c>
      <c r="N45" s="205" t="s">
        <v>357</v>
      </c>
      <c r="O45" s="209"/>
      <c r="P45" s="209"/>
      <c r="Q45" s="209"/>
      <c r="R45" s="209"/>
    </row>
    <row r="46" spans="2:18" x14ac:dyDescent="0.25">
      <c r="E46" s="230"/>
      <c r="F46" s="227"/>
      <c r="G46" s="227"/>
      <c r="H46" s="227"/>
      <c r="I46" s="227"/>
    </row>
    <row r="47" spans="2:18" s="13" customFormat="1" ht="30" x14ac:dyDescent="0.25">
      <c r="B47" s="30"/>
      <c r="C47" s="30" t="s">
        <v>548</v>
      </c>
      <c r="D47" s="193"/>
      <c r="E47" s="194"/>
      <c r="F47" s="193"/>
      <c r="G47" s="195"/>
      <c r="H47" s="227"/>
      <c r="I47" s="227"/>
      <c r="J47" s="195"/>
      <c r="K47" s="220"/>
      <c r="L47" s="220"/>
      <c r="M47" s="220"/>
      <c r="N47" s="220"/>
      <c r="O47" s="220"/>
      <c r="P47" s="220"/>
      <c r="Q47" s="220"/>
      <c r="R47" s="220"/>
    </row>
    <row r="48" spans="2:18" s="13" customFormat="1" ht="30" x14ac:dyDescent="0.25">
      <c r="B48" s="30"/>
      <c r="C48" s="30" t="s">
        <v>226</v>
      </c>
      <c r="D48" s="256" t="str">
        <f>D2</f>
        <v>-No-</v>
      </c>
      <c r="E48" s="194"/>
      <c r="F48" s="193"/>
      <c r="G48" s="195"/>
      <c r="H48" s="227"/>
      <c r="I48" s="227"/>
      <c r="J48" s="195"/>
      <c r="K48" s="220"/>
      <c r="L48" s="220"/>
      <c r="M48" s="220"/>
      <c r="N48" s="220"/>
      <c r="O48" s="220"/>
      <c r="P48" s="220"/>
      <c r="Q48" s="220"/>
      <c r="R48" s="220"/>
    </row>
    <row r="49" spans="3:9" x14ac:dyDescent="0.25">
      <c r="H49" s="227"/>
      <c r="I49" s="227"/>
    </row>
    <row r="50" spans="3:9" x14ac:dyDescent="0.25">
      <c r="H50" s="227"/>
      <c r="I50" s="227"/>
    </row>
    <row r="51" spans="3:9" x14ac:dyDescent="0.25">
      <c r="H51" s="227"/>
      <c r="I51" s="227"/>
    </row>
    <row r="52" spans="3:9" x14ac:dyDescent="0.25">
      <c r="C52" s="12">
        <v>2</v>
      </c>
      <c r="D52" s="162" t="s">
        <v>227</v>
      </c>
      <c r="E52" s="196" t="e">
        <f>F18+F19</f>
        <v>#VALUE!</v>
      </c>
      <c r="H52" s="227"/>
      <c r="I52" s="227"/>
    </row>
    <row r="53" spans="3:9" x14ac:dyDescent="0.25">
      <c r="C53" s="12">
        <v>2</v>
      </c>
      <c r="D53" s="162" t="s">
        <v>246</v>
      </c>
      <c r="E53" s="196" t="str">
        <f>F26</f>
        <v>-N-</v>
      </c>
      <c r="H53" s="227"/>
      <c r="I53" s="227"/>
    </row>
    <row r="54" spans="3:9" x14ac:dyDescent="0.25">
      <c r="C54" s="12">
        <v>1</v>
      </c>
      <c r="D54" s="162" t="s">
        <v>296</v>
      </c>
      <c r="E54" s="196" t="str">
        <f>F33</f>
        <v>-N-</v>
      </c>
      <c r="H54" s="227"/>
      <c r="I54" s="227"/>
    </row>
    <row r="55" spans="3:9" x14ac:dyDescent="0.25">
      <c r="C55" s="12">
        <v>3</v>
      </c>
      <c r="D55" s="162" t="s">
        <v>297</v>
      </c>
      <c r="E55" s="196" t="e">
        <f>F21+F22+F23+F24</f>
        <v>#VALUE!</v>
      </c>
      <c r="H55" s="227"/>
      <c r="I55" s="227"/>
    </row>
    <row r="56" spans="3:9" x14ac:dyDescent="0.25">
      <c r="C56" s="12">
        <v>1</v>
      </c>
      <c r="D56" s="162" t="s">
        <v>247</v>
      </c>
      <c r="E56" s="196" t="str">
        <f>F40</f>
        <v>-N-</v>
      </c>
      <c r="H56" s="227"/>
      <c r="I56" s="227"/>
    </row>
    <row r="57" spans="3:9" x14ac:dyDescent="0.25">
      <c r="C57" s="12">
        <v>1</v>
      </c>
      <c r="D57" s="162" t="s">
        <v>248</v>
      </c>
      <c r="E57" s="196" t="str">
        <f>F41</f>
        <v>-N-</v>
      </c>
      <c r="H57" s="227"/>
      <c r="I57" s="227"/>
    </row>
    <row r="58" spans="3:9" x14ac:dyDescent="0.25">
      <c r="C58" s="12">
        <v>1</v>
      </c>
      <c r="D58" s="162" t="s">
        <v>249</v>
      </c>
      <c r="E58" s="197" t="str">
        <f>F44</f>
        <v>-N-</v>
      </c>
      <c r="H58" s="227"/>
      <c r="I58" s="227"/>
    </row>
    <row r="59" spans="3:9" x14ac:dyDescent="0.25">
      <c r="C59" s="12">
        <v>1</v>
      </c>
      <c r="D59" s="162" t="s">
        <v>250</v>
      </c>
      <c r="E59" s="197" t="str">
        <f>F42</f>
        <v>-N-</v>
      </c>
      <c r="H59" s="227"/>
      <c r="I59" s="227"/>
    </row>
    <row r="60" spans="3:9" x14ac:dyDescent="0.25">
      <c r="C60" s="12">
        <v>1</v>
      </c>
      <c r="D60" s="162" t="s">
        <v>251</v>
      </c>
      <c r="E60" s="197" t="str">
        <f>F45</f>
        <v>-N-</v>
      </c>
      <c r="H60" s="227"/>
      <c r="I60" s="227"/>
    </row>
    <row r="61" spans="3:9" x14ac:dyDescent="0.25">
      <c r="C61" s="31">
        <f>SUM(C52:C60)</f>
        <v>13</v>
      </c>
      <c r="H61" s="227"/>
      <c r="I61" s="227"/>
    </row>
    <row r="62" spans="3:9" x14ac:dyDescent="0.25">
      <c r="H62" s="227"/>
      <c r="I62" s="227"/>
    </row>
    <row r="63" spans="3:9" x14ac:dyDescent="0.25">
      <c r="C63" s="32" t="s">
        <v>202</v>
      </c>
      <c r="D63" s="198" t="s">
        <v>225</v>
      </c>
      <c r="E63" s="170"/>
      <c r="H63" s="227"/>
      <c r="I63" s="227"/>
    </row>
    <row r="64" spans="3:9" x14ac:dyDescent="0.25">
      <c r="C64" s="33" t="s">
        <v>420</v>
      </c>
      <c r="D64" s="199" t="s">
        <v>298</v>
      </c>
      <c r="H64" s="227"/>
      <c r="I64" s="227"/>
    </row>
    <row r="65" spans="3:6" x14ac:dyDescent="0.25">
      <c r="C65" s="34" t="s">
        <v>421</v>
      </c>
      <c r="D65" s="200" t="s">
        <v>288</v>
      </c>
      <c r="E65" s="201"/>
    </row>
    <row r="66" spans="3:6" x14ac:dyDescent="0.25">
      <c r="C66" s="35" t="s">
        <v>422</v>
      </c>
      <c r="D66" s="202" t="s">
        <v>289</v>
      </c>
    </row>
    <row r="67" spans="3:6" x14ac:dyDescent="0.25">
      <c r="C67" s="36" t="s">
        <v>423</v>
      </c>
      <c r="D67" s="203" t="s">
        <v>290</v>
      </c>
    </row>
    <row r="68" spans="3:6" x14ac:dyDescent="0.25">
      <c r="C68" s="37" t="s">
        <v>252</v>
      </c>
      <c r="D68" s="204" t="s">
        <v>291</v>
      </c>
    </row>
    <row r="69" spans="3:6" ht="27" x14ac:dyDescent="0.25">
      <c r="C69" s="38" t="s">
        <v>228</v>
      </c>
    </row>
    <row r="70" spans="3:6" x14ac:dyDescent="0.25">
      <c r="D70" s="257"/>
      <c r="E70" s="257"/>
      <c r="F70" s="258" t="s">
        <v>299</v>
      </c>
    </row>
  </sheetData>
  <mergeCells count="38">
    <mergeCell ref="E5:F5"/>
    <mergeCell ref="E6:F6"/>
    <mergeCell ref="C7:D7"/>
    <mergeCell ref="E7:F7"/>
    <mergeCell ref="C8:D8"/>
    <mergeCell ref="E8:F8"/>
    <mergeCell ref="B34:D34"/>
    <mergeCell ref="B35:D35"/>
    <mergeCell ref="B36:D36"/>
    <mergeCell ref="B38:D38"/>
    <mergeCell ref="B40:D40"/>
    <mergeCell ref="B33:D33"/>
    <mergeCell ref="C11:D11"/>
    <mergeCell ref="B14:D14"/>
    <mergeCell ref="B16:D16"/>
    <mergeCell ref="B17:D17"/>
    <mergeCell ref="B18:D18"/>
    <mergeCell ref="B32:D32"/>
    <mergeCell ref="B27:D27"/>
    <mergeCell ref="B28:D28"/>
    <mergeCell ref="B29:D29"/>
    <mergeCell ref="B30:D30"/>
    <mergeCell ref="B1:F1"/>
    <mergeCell ref="B44:D44"/>
    <mergeCell ref="B42:D42"/>
    <mergeCell ref="B45:D45"/>
    <mergeCell ref="B15:D15"/>
    <mergeCell ref="B20:D20"/>
    <mergeCell ref="B21:D21"/>
    <mergeCell ref="B22:D22"/>
    <mergeCell ref="B23:D23"/>
    <mergeCell ref="B24:D24"/>
    <mergeCell ref="B19:D19"/>
    <mergeCell ref="B31:D31"/>
    <mergeCell ref="B25:D25"/>
    <mergeCell ref="B39:D39"/>
    <mergeCell ref="B43:D43"/>
    <mergeCell ref="B41:D41"/>
  </mergeCells>
  <conditionalFormatting sqref="E11:E12">
    <cfRule type="containsText" dxfId="12" priority="2" operator="containsText" text="F">
      <formula>NOT(ISERROR(SEARCH("F",E11)))</formula>
    </cfRule>
    <cfRule type="containsText" dxfId="11" priority="3" operator="containsText" text="D">
      <formula>NOT(ISERROR(SEARCH("D",E11)))</formula>
    </cfRule>
    <cfRule type="containsText" dxfId="10" priority="4" operator="containsText" text="C">
      <formula>NOT(ISERROR(SEARCH("C",E11)))</formula>
    </cfRule>
    <cfRule type="containsText" dxfId="9" priority="5" operator="containsText" text="B">
      <formula>NOT(ISERROR(SEARCH("B",E11)))</formula>
    </cfRule>
    <cfRule type="containsText" dxfId="8" priority="6" operator="containsText" text="A">
      <formula>NOT(ISERROR(SEARCH("A",E11)))</formula>
    </cfRule>
  </conditionalFormatting>
  <pageMargins left="0.46" right="0.17" top="0.39370078740157483" bottom="0.27559055118110237" header="0.23622047244094491" footer="0.43307086614173229"/>
  <pageSetup paperSize="9" scale="9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"/>
  <sheetViews>
    <sheetView workbookViewId="0">
      <selection activeCell="D5" sqref="D5"/>
    </sheetView>
  </sheetViews>
  <sheetFormatPr defaultColWidth="8.69921875" defaultRowHeight="28.8" x14ac:dyDescent="0.55000000000000004"/>
  <cols>
    <col min="1" max="1" width="25.59765625" style="3" customWidth="1"/>
    <col min="2" max="2" width="14.19921875" style="3" customWidth="1"/>
    <col min="3" max="16384" width="8.69921875" style="3"/>
  </cols>
  <sheetData>
    <row r="1" spans="1:2" x14ac:dyDescent="0.55000000000000004">
      <c r="A1" s="3" t="s">
        <v>292</v>
      </c>
    </row>
    <row r="2" spans="1:2" x14ac:dyDescent="0.55000000000000004">
      <c r="A2" s="3" t="s">
        <v>293</v>
      </c>
      <c r="B2" s="4">
        <v>2</v>
      </c>
    </row>
    <row r="3" spans="1:2" x14ac:dyDescent="0.55000000000000004">
      <c r="A3" s="3" t="s">
        <v>294</v>
      </c>
      <c r="B3" s="4">
        <v>2568</v>
      </c>
    </row>
    <row r="4" spans="1:2" x14ac:dyDescent="0.55000000000000004">
      <c r="A4" s="3" t="s">
        <v>295</v>
      </c>
      <c r="B4" s="4" t="str">
        <f>B2&amp;"/"&amp;B3</f>
        <v>2/2568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00FF00"/>
  </sheetPr>
  <dimension ref="A1:BC611"/>
  <sheetViews>
    <sheetView zoomScale="70" zoomScaleNormal="70" workbookViewId="0">
      <pane xSplit="6" ySplit="6" topLeftCell="AJ15" activePane="bottomRight" state="frozen"/>
      <selection pane="topRight" activeCell="G1" sqref="G1"/>
      <selection pane="bottomLeft" activeCell="A8" sqref="A8"/>
      <selection pane="bottomRight" activeCell="BC8" sqref="BC8:BC90"/>
    </sheetView>
  </sheetViews>
  <sheetFormatPr defaultColWidth="8.69921875" defaultRowHeight="24.6" x14ac:dyDescent="0.25"/>
  <cols>
    <col min="1" max="1" width="6" style="12" customWidth="1"/>
    <col min="2" max="2" width="5.69921875" style="22" customWidth="1"/>
    <col min="3" max="3" width="9.3984375" style="12" customWidth="1"/>
    <col min="4" max="4" width="6.8984375" style="22" customWidth="1"/>
    <col min="5" max="5" width="19.19921875" style="12" customWidth="1"/>
    <col min="6" max="6" width="6.8984375" style="22" customWidth="1"/>
    <col min="7" max="7" width="11" style="22" customWidth="1"/>
    <col min="8" max="8" width="7.296875" style="22" customWidth="1"/>
    <col min="9" max="9" width="23.09765625" style="45" bestFit="1" customWidth="1"/>
    <col min="10" max="10" width="12.796875" style="45" bestFit="1" customWidth="1"/>
    <col min="11" max="11" width="9.296875" style="22" customWidth="1"/>
    <col min="12" max="12" width="20.59765625" style="45" bestFit="1" customWidth="1"/>
    <col min="13" max="13" width="23.09765625" style="45" bestFit="1" customWidth="1"/>
    <col min="14" max="14" width="19.3984375" style="45" bestFit="1" customWidth="1"/>
    <col min="15" max="15" width="20.296875" style="45" customWidth="1"/>
    <col min="16" max="16" width="5.8984375" style="45" bestFit="1" customWidth="1"/>
    <col min="17" max="18" width="7.8984375" style="46" customWidth="1"/>
    <col min="19" max="19" width="7.3984375" style="46" customWidth="1"/>
    <col min="20" max="21" width="7.296875" style="46" customWidth="1"/>
    <col min="22" max="22" width="8.3984375" style="46" customWidth="1"/>
    <col min="23" max="23" width="9" style="46" customWidth="1"/>
    <col min="24" max="24" width="6" style="46" bestFit="1" customWidth="1"/>
    <col min="25" max="26" width="8" style="46" customWidth="1"/>
    <col min="27" max="27" width="6.69921875" style="46" customWidth="1"/>
    <col min="28" max="28" width="5.59765625" style="46" customWidth="1"/>
    <col min="29" max="29" width="6" style="46" customWidth="1"/>
    <col min="30" max="30" width="7.09765625" style="46" customWidth="1"/>
    <col min="31" max="31" width="6.59765625" style="46" customWidth="1"/>
    <col min="32" max="32" width="6.8984375" style="46" customWidth="1"/>
    <col min="33" max="34" width="7" style="46" customWidth="1"/>
    <col min="35" max="35" width="13" style="46" customWidth="1"/>
    <col min="36" max="36" width="12.09765625" style="46" customWidth="1"/>
    <col min="37" max="37" width="5.8984375" style="47" customWidth="1"/>
    <col min="38" max="38" width="8.796875" style="46" customWidth="1"/>
    <col min="39" max="39" width="9.09765625" style="46" customWidth="1"/>
    <col min="40" max="40" width="8.796875" style="48" customWidth="1"/>
    <col min="41" max="41" width="8.796875" style="49" customWidth="1"/>
    <col min="42" max="43" width="8.3984375" style="46" customWidth="1"/>
    <col min="44" max="44" width="12.8984375" style="50" customWidth="1"/>
    <col min="45" max="45" width="10.09765625" style="46" customWidth="1"/>
    <col min="46" max="46" width="9.19921875" style="46" customWidth="1"/>
    <col min="47" max="47" width="8" style="46" customWidth="1"/>
    <col min="48" max="48" width="9.09765625" style="47" customWidth="1"/>
    <col min="49" max="49" width="9.69921875" style="46" customWidth="1"/>
    <col min="50" max="50" width="6.3984375" style="46" customWidth="1"/>
    <col min="51" max="51" width="8.796875" style="46" customWidth="1"/>
    <col min="52" max="52" width="11.5" style="42" customWidth="1"/>
    <col min="53" max="53" width="11.5" style="52" customWidth="1"/>
    <col min="54" max="54" width="10.19921875" style="41" customWidth="1"/>
    <col min="55" max="55" width="10" style="41" customWidth="1"/>
    <col min="56" max="16384" width="8.69921875" style="12"/>
  </cols>
  <sheetData>
    <row r="1" spans="1:55" ht="26.4" customHeight="1" x14ac:dyDescent="0.25">
      <c r="C1" s="44" t="s">
        <v>520</v>
      </c>
      <c r="AZ1" s="51" t="s">
        <v>202</v>
      </c>
    </row>
    <row r="2" spans="1:55" s="16" customFormat="1" ht="9" customHeight="1" thickBot="1" x14ac:dyDescent="0.3">
      <c r="B2" s="39"/>
      <c r="D2" s="39"/>
      <c r="F2" s="39"/>
      <c r="G2" s="39"/>
      <c r="H2" s="39"/>
      <c r="I2" s="53"/>
      <c r="J2" s="53"/>
      <c r="K2" s="39"/>
      <c r="L2" s="53"/>
      <c r="M2" s="53"/>
      <c r="N2" s="53"/>
      <c r="O2" s="53"/>
      <c r="P2" s="53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5"/>
      <c r="AL2" s="54"/>
      <c r="AM2" s="54"/>
      <c r="AN2" s="56"/>
      <c r="AO2" s="57"/>
      <c r="AP2" s="58"/>
      <c r="AQ2" s="58"/>
      <c r="AR2" s="59"/>
      <c r="AS2" s="60"/>
      <c r="AT2" s="61"/>
      <c r="AU2" s="61"/>
      <c r="AV2" s="62"/>
      <c r="AW2" s="61"/>
      <c r="AX2" s="63"/>
      <c r="AY2" s="63"/>
      <c r="AZ2" s="64"/>
      <c r="BA2" s="131" t="s">
        <v>256</v>
      </c>
      <c r="BB2" s="65"/>
      <c r="BC2" s="66"/>
    </row>
    <row r="3" spans="1:55" s="21" customFormat="1" ht="24.75" customHeight="1" thickTop="1" x14ac:dyDescent="0.25">
      <c r="B3" s="323" t="s">
        <v>394</v>
      </c>
      <c r="C3" s="324"/>
      <c r="D3" s="324"/>
      <c r="E3" s="324"/>
      <c r="F3" s="324"/>
      <c r="G3" s="324"/>
      <c r="H3" s="324"/>
      <c r="I3" s="324"/>
      <c r="J3" s="325"/>
      <c r="K3" s="287"/>
      <c r="L3" s="323" t="s">
        <v>521</v>
      </c>
      <c r="M3" s="324"/>
      <c r="N3" s="324"/>
      <c r="O3" s="325"/>
      <c r="P3" s="67"/>
      <c r="Q3" s="155" t="s">
        <v>410</v>
      </c>
      <c r="R3" s="68"/>
      <c r="S3" s="68"/>
      <c r="T3" s="69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416" t="s">
        <v>411</v>
      </c>
      <c r="AS3" s="320" t="s">
        <v>284</v>
      </c>
      <c r="AT3" s="321"/>
      <c r="AU3" s="321"/>
      <c r="AV3" s="321"/>
      <c r="AW3" s="321"/>
      <c r="AX3" s="321"/>
      <c r="AY3" s="322"/>
      <c r="AZ3" s="441" t="s">
        <v>414</v>
      </c>
      <c r="BA3" s="440" t="s">
        <v>415</v>
      </c>
      <c r="BB3" s="426" t="s">
        <v>416</v>
      </c>
      <c r="BC3" s="66"/>
    </row>
    <row r="4" spans="1:55" s="21" customFormat="1" ht="26.25" customHeight="1" x14ac:dyDescent="0.25">
      <c r="B4" s="326"/>
      <c r="C4" s="327"/>
      <c r="D4" s="327"/>
      <c r="E4" s="327"/>
      <c r="F4" s="327"/>
      <c r="G4" s="327"/>
      <c r="H4" s="327"/>
      <c r="I4" s="327"/>
      <c r="J4" s="328"/>
      <c r="K4" s="70"/>
      <c r="L4" s="326"/>
      <c r="M4" s="327"/>
      <c r="N4" s="327"/>
      <c r="O4" s="328"/>
      <c r="P4" s="70"/>
      <c r="Q4" s="420" t="s">
        <v>395</v>
      </c>
      <c r="R4" s="421"/>
      <c r="S4" s="422"/>
      <c r="T4" s="434" t="s">
        <v>274</v>
      </c>
      <c r="U4" s="435"/>
      <c r="V4" s="435"/>
      <c r="W4" s="435"/>
      <c r="X4" s="435"/>
      <c r="Y4" s="435"/>
      <c r="Z4" s="435"/>
      <c r="AA4" s="435"/>
      <c r="AB4" s="435"/>
      <c r="AC4" s="435"/>
      <c r="AD4" s="436"/>
      <c r="AE4" s="427" t="s">
        <v>278</v>
      </c>
      <c r="AF4" s="428"/>
      <c r="AG4" s="428"/>
      <c r="AH4" s="428"/>
      <c r="AI4" s="428"/>
      <c r="AJ4" s="428"/>
      <c r="AK4" s="428"/>
      <c r="AL4" s="428"/>
      <c r="AM4" s="71"/>
      <c r="AN4" s="71"/>
      <c r="AO4" s="71"/>
      <c r="AP4" s="71"/>
      <c r="AQ4" s="72"/>
      <c r="AR4" s="417"/>
      <c r="AS4" s="319" t="s">
        <v>285</v>
      </c>
      <c r="AT4" s="319"/>
      <c r="AU4" s="319"/>
      <c r="AV4" s="442" t="s">
        <v>412</v>
      </c>
      <c r="AW4" s="319" t="s">
        <v>286</v>
      </c>
      <c r="AX4" s="319"/>
      <c r="AY4" s="442" t="s">
        <v>413</v>
      </c>
      <c r="AZ4" s="441"/>
      <c r="BA4" s="440"/>
      <c r="BB4" s="426"/>
      <c r="BC4" s="66"/>
    </row>
    <row r="5" spans="1:55" s="41" customFormat="1" ht="48" customHeight="1" x14ac:dyDescent="0.25">
      <c r="B5" s="329"/>
      <c r="C5" s="330"/>
      <c r="D5" s="330"/>
      <c r="E5" s="330"/>
      <c r="F5" s="330"/>
      <c r="G5" s="330"/>
      <c r="H5" s="330"/>
      <c r="I5" s="330"/>
      <c r="J5" s="331"/>
      <c r="K5" s="288"/>
      <c r="L5" s="329"/>
      <c r="M5" s="330"/>
      <c r="N5" s="330"/>
      <c r="O5" s="331"/>
      <c r="P5" s="73"/>
      <c r="Q5" s="423"/>
      <c r="R5" s="424"/>
      <c r="S5" s="425"/>
      <c r="T5" s="437"/>
      <c r="U5" s="438"/>
      <c r="V5" s="438"/>
      <c r="W5" s="438"/>
      <c r="X5" s="438"/>
      <c r="Y5" s="438"/>
      <c r="Z5" s="438"/>
      <c r="AA5" s="438"/>
      <c r="AB5" s="438"/>
      <c r="AC5" s="438"/>
      <c r="AD5" s="439"/>
      <c r="AE5" s="160" t="s">
        <v>280</v>
      </c>
      <c r="AF5" s="161"/>
      <c r="AG5" s="161"/>
      <c r="AH5" s="161"/>
      <c r="AI5" s="161"/>
      <c r="AJ5" s="161"/>
      <c r="AK5" s="74" t="s">
        <v>214</v>
      </c>
      <c r="AL5" s="432" t="s">
        <v>406</v>
      </c>
      <c r="AM5" s="418" t="s">
        <v>424</v>
      </c>
      <c r="AN5" s="429" t="s">
        <v>282</v>
      </c>
      <c r="AO5" s="430"/>
      <c r="AP5" s="431"/>
      <c r="AQ5" s="75" t="s">
        <v>409</v>
      </c>
      <c r="AR5" s="417"/>
      <c r="AS5" s="415" t="s">
        <v>382</v>
      </c>
      <c r="AT5" s="415" t="s">
        <v>383</v>
      </c>
      <c r="AU5" s="415" t="s">
        <v>6</v>
      </c>
      <c r="AV5" s="442"/>
      <c r="AW5" s="415" t="s">
        <v>5</v>
      </c>
      <c r="AX5" s="415" t="s">
        <v>417</v>
      </c>
      <c r="AY5" s="442"/>
      <c r="AZ5" s="441"/>
      <c r="BA5" s="440"/>
      <c r="BB5" s="426"/>
      <c r="BC5" s="66"/>
    </row>
    <row r="6" spans="1:55" s="78" customFormat="1" ht="63" x14ac:dyDescent="0.25">
      <c r="A6" s="278" t="s">
        <v>99</v>
      </c>
      <c r="B6" s="264" t="s">
        <v>0</v>
      </c>
      <c r="C6" s="278" t="s">
        <v>1</v>
      </c>
      <c r="D6" s="264" t="s">
        <v>2</v>
      </c>
      <c r="E6" s="278" t="s">
        <v>3</v>
      </c>
      <c r="F6" s="264" t="s">
        <v>98</v>
      </c>
      <c r="G6" s="277" t="s">
        <v>430</v>
      </c>
      <c r="H6" s="265" t="s">
        <v>230</v>
      </c>
      <c r="I6" s="276" t="s">
        <v>7</v>
      </c>
      <c r="J6" s="286" t="s">
        <v>525</v>
      </c>
      <c r="K6" s="286" t="s">
        <v>384</v>
      </c>
      <c r="L6" s="269" t="s">
        <v>236</v>
      </c>
      <c r="M6" s="266" t="s">
        <v>385</v>
      </c>
      <c r="N6" s="268" t="s">
        <v>6</v>
      </c>
      <c r="O6" s="267" t="s">
        <v>237</v>
      </c>
      <c r="P6" s="263" t="s">
        <v>427</v>
      </c>
      <c r="Q6" s="76" t="s">
        <v>210</v>
      </c>
      <c r="R6" s="262" t="s">
        <v>211</v>
      </c>
      <c r="S6" s="80" t="s">
        <v>396</v>
      </c>
      <c r="T6" s="77" t="s">
        <v>397</v>
      </c>
      <c r="U6" s="156" t="s">
        <v>398</v>
      </c>
      <c r="V6" s="78" t="s">
        <v>275</v>
      </c>
      <c r="W6" s="79" t="s">
        <v>399</v>
      </c>
      <c r="X6" s="157" t="s">
        <v>401</v>
      </c>
      <c r="Y6" s="78" t="s">
        <v>276</v>
      </c>
      <c r="Z6" s="79" t="s">
        <v>399</v>
      </c>
      <c r="AA6" s="158" t="s">
        <v>400</v>
      </c>
      <c r="AB6" s="78" t="s">
        <v>277</v>
      </c>
      <c r="AC6" s="159" t="s">
        <v>402</v>
      </c>
      <c r="AD6" s="159" t="s">
        <v>403</v>
      </c>
      <c r="AE6" s="81" t="s">
        <v>404</v>
      </c>
      <c r="AF6" s="82" t="s">
        <v>405</v>
      </c>
      <c r="AG6" s="83" t="s">
        <v>121</v>
      </c>
      <c r="AH6" s="83" t="s">
        <v>203</v>
      </c>
      <c r="AI6" s="84" t="s">
        <v>204</v>
      </c>
      <c r="AJ6" s="84" t="s">
        <v>205</v>
      </c>
      <c r="AK6" s="85" t="s">
        <v>407</v>
      </c>
      <c r="AL6" s="433"/>
      <c r="AM6" s="419"/>
      <c r="AN6" s="87" t="s">
        <v>283</v>
      </c>
      <c r="AO6" s="88" t="s">
        <v>120</v>
      </c>
      <c r="AP6" s="86" t="s">
        <v>408</v>
      </c>
      <c r="AQ6" s="83"/>
      <c r="AR6" s="417"/>
      <c r="AS6" s="415"/>
      <c r="AT6" s="415"/>
      <c r="AU6" s="415"/>
      <c r="AV6" s="442"/>
      <c r="AW6" s="415"/>
      <c r="AX6" s="415"/>
      <c r="AY6" s="442"/>
      <c r="AZ6" s="441"/>
      <c r="BA6" s="440"/>
      <c r="BB6" s="426"/>
      <c r="BC6" s="66"/>
    </row>
    <row r="7" spans="1:55" hidden="1" x14ac:dyDescent="0.7">
      <c r="A7" s="297">
        <f>IF(ISBLANK(D7),"",COUNTA($D$7:D7))</f>
        <v>1</v>
      </c>
      <c r="B7" s="298">
        <v>8</v>
      </c>
      <c r="C7" s="261" t="s">
        <v>112</v>
      </c>
      <c r="D7" s="298" t="s">
        <v>9</v>
      </c>
      <c r="E7" s="261" t="s">
        <v>122</v>
      </c>
      <c r="F7" s="298" t="s">
        <v>109</v>
      </c>
      <c r="G7" s="298">
        <v>392</v>
      </c>
      <c r="H7" s="298">
        <v>16</v>
      </c>
      <c r="I7" s="260" t="s">
        <v>328</v>
      </c>
      <c r="J7" s="299">
        <v>106007</v>
      </c>
      <c r="K7" s="289">
        <v>0.67237154028771096</v>
      </c>
      <c r="L7" s="300">
        <v>165500575.09999999</v>
      </c>
      <c r="M7" s="300">
        <v>-67268632.590000033</v>
      </c>
      <c r="N7" s="300">
        <v>119390510.73999999</v>
      </c>
      <c r="O7" s="300">
        <v>79551371.590000004</v>
      </c>
      <c r="P7" s="301">
        <v>1</v>
      </c>
      <c r="Q7" s="302">
        <v>1</v>
      </c>
      <c r="R7" s="302">
        <v>1</v>
      </c>
      <c r="S7" s="303">
        <f t="shared" ref="S7:S27" si="0">SUM(Q7+R7)</f>
        <v>2</v>
      </c>
      <c r="T7" s="304">
        <v>54</v>
      </c>
      <c r="U7" s="295">
        <f>IF(OR(AND((K7&lt;0.8),(T7&gt;180)),AND((T7&gt;=0.8),(K7&gt;90))),0,1)</f>
        <v>1</v>
      </c>
      <c r="V7" s="304">
        <v>97</v>
      </c>
      <c r="W7" s="310" t="str">
        <f>IF(V7&lt;=60,"1","0")</f>
        <v>0</v>
      </c>
      <c r="X7" s="305">
        <f>IF(V7&lt;60,0.5,0)</f>
        <v>0</v>
      </c>
      <c r="Y7" s="304">
        <v>54</v>
      </c>
      <c r="Z7" s="302" t="str">
        <f>IF(Y7&lt;=60,"1","0")</f>
        <v>1</v>
      </c>
      <c r="AA7" s="305">
        <f>IF(Y7&lt;60,0.5,0)</f>
        <v>0.5</v>
      </c>
      <c r="AB7" s="304">
        <v>50</v>
      </c>
      <c r="AC7" s="303" t="str">
        <f>IF(AB7&lt;=60,"1","0")</f>
        <v>1</v>
      </c>
      <c r="AD7" s="305">
        <f>U7+X7+AA7+AC7</f>
        <v>2.5</v>
      </c>
      <c r="AE7" s="302">
        <v>1</v>
      </c>
      <c r="AF7" s="302">
        <v>1</v>
      </c>
      <c r="AG7" s="302">
        <v>0</v>
      </c>
      <c r="AH7" s="302">
        <v>0</v>
      </c>
      <c r="AI7" s="302">
        <v>0</v>
      </c>
      <c r="AJ7" s="302">
        <v>0</v>
      </c>
      <c r="AK7" s="306">
        <f t="shared" ref="AK7:AK27" si="1">SUM(AE7+AF7+AG7+AH7+AI7+AJ7)</f>
        <v>2</v>
      </c>
      <c r="AL7" s="303">
        <f t="shared" ref="AL7:AL27" si="2">IF(AK7&gt;=2,2,AK7)</f>
        <v>2</v>
      </c>
      <c r="AM7" s="303">
        <v>1</v>
      </c>
      <c r="AN7" s="297">
        <v>1</v>
      </c>
      <c r="AO7" s="307">
        <v>1</v>
      </c>
      <c r="AP7" s="308">
        <f t="shared" ref="AP7:AP27" si="3">AN7+AO7</f>
        <v>2</v>
      </c>
      <c r="AQ7" s="308">
        <f>AL7+AM7+AP7</f>
        <v>5</v>
      </c>
      <c r="AR7" s="309">
        <f>(S7+AD7+AQ7)</f>
        <v>9.5</v>
      </c>
      <c r="AS7" s="298">
        <v>1</v>
      </c>
      <c r="AT7" s="298">
        <v>1</v>
      </c>
      <c r="AU7" s="311">
        <f>IF(N7&gt;1,1,0)</f>
        <v>1</v>
      </c>
      <c r="AV7" s="312">
        <f>SUM(AS7:AU7)</f>
        <v>3</v>
      </c>
      <c r="AW7" s="311">
        <f>IF(ตารางคะแนนV3!L7&gt;1,1,0)</f>
        <v>1</v>
      </c>
      <c r="AX7" s="311">
        <f>IF(K7&gt;0.8,1,0)</f>
        <v>0</v>
      </c>
      <c r="AY7" s="316">
        <f t="shared" ref="AY7:AY27" si="4">SUM(AW7:AX7)</f>
        <v>1</v>
      </c>
      <c r="AZ7" s="317">
        <f t="shared" ref="AZ7:AZ27" si="5">SUM(AY7,AV7)</f>
        <v>4</v>
      </c>
      <c r="BA7" s="318">
        <f t="shared" ref="BA7:BA27" si="6">SUM(AR7,AZ7)</f>
        <v>13.5</v>
      </c>
      <c r="BB7" s="298" t="str">
        <f t="shared" ref="BB7:BB27" si="7">IF(BA7&lt;7.5,"F",IF(BA7&lt;9,"D",IF(BA7&lt;10.5,"C",IF(BA7&lt;12,"B","A"))))</f>
        <v>A</v>
      </c>
      <c r="BC7" s="22" t="s">
        <v>438</v>
      </c>
    </row>
    <row r="8" spans="1:55" x14ac:dyDescent="0.7">
      <c r="A8" s="297">
        <f>IF(ISBLANK(D8),"",COUNTA($D$7:D8))</f>
        <v>2</v>
      </c>
      <c r="B8" s="298">
        <v>8</v>
      </c>
      <c r="C8" s="261" t="s">
        <v>112</v>
      </c>
      <c r="D8" s="298" t="s">
        <v>10</v>
      </c>
      <c r="E8" s="261" t="s">
        <v>123</v>
      </c>
      <c r="F8" s="298" t="s">
        <v>104</v>
      </c>
      <c r="G8" s="298">
        <v>60</v>
      </c>
      <c r="H8" s="298">
        <v>6</v>
      </c>
      <c r="I8" s="260" t="s">
        <v>319</v>
      </c>
      <c r="J8" s="299">
        <v>39082</v>
      </c>
      <c r="K8" s="290">
        <v>2.3950868676937409</v>
      </c>
      <c r="L8" s="300">
        <v>25817337.800000001</v>
      </c>
      <c r="M8" s="300">
        <v>14714879.489999998</v>
      </c>
      <c r="N8" s="300">
        <v>58741.99</v>
      </c>
      <c r="O8" s="300">
        <v>-3881345.05</v>
      </c>
      <c r="P8" s="301">
        <v>1</v>
      </c>
      <c r="Q8" s="302">
        <v>0</v>
      </c>
      <c r="R8" s="302">
        <v>1</v>
      </c>
      <c r="S8" s="303">
        <f t="shared" si="0"/>
        <v>1</v>
      </c>
      <c r="T8" s="304">
        <v>74</v>
      </c>
      <c r="U8" s="295">
        <f t="shared" ref="U8:U71" si="8">IF(OR(AND((K8&lt;0.8),(T8&gt;180)),AND((T8&gt;=0.8),(K8&gt;90))),0,1)</f>
        <v>1</v>
      </c>
      <c r="V8" s="304">
        <v>56</v>
      </c>
      <c r="W8" s="310" t="str">
        <f t="shared" ref="W8:W71" si="9">IF(V8&lt;=60,"1","0")</f>
        <v>1</v>
      </c>
      <c r="X8" s="305">
        <f t="shared" ref="X8:X71" si="10">IF(V8&lt;60,0.5,0)</f>
        <v>0.5</v>
      </c>
      <c r="Y8" s="304">
        <v>42</v>
      </c>
      <c r="Z8" s="302" t="str">
        <f t="shared" ref="Z8:Z71" si="11">IF(Y8&lt;=60,"1","0")</f>
        <v>1</v>
      </c>
      <c r="AA8" s="305">
        <f t="shared" ref="AA8:AA71" si="12">IF(Y8&lt;60,0.5,0)</f>
        <v>0.5</v>
      </c>
      <c r="AB8" s="304">
        <v>38</v>
      </c>
      <c r="AC8" s="303" t="str">
        <f t="shared" ref="AC8:AC71" si="13">IF(AB8&lt;=60,"1","0")</f>
        <v>1</v>
      </c>
      <c r="AD8" s="305">
        <f t="shared" ref="AD8:AD71" si="14">U8+X8+AA8+AC8</f>
        <v>3</v>
      </c>
      <c r="AE8" s="302">
        <v>1</v>
      </c>
      <c r="AF8" s="302">
        <v>1</v>
      </c>
      <c r="AG8" s="302">
        <v>0.5</v>
      </c>
      <c r="AH8" s="302">
        <v>0.5</v>
      </c>
      <c r="AI8" s="302">
        <v>0.5</v>
      </c>
      <c r="AJ8" s="302">
        <v>0</v>
      </c>
      <c r="AK8" s="306">
        <f t="shared" si="1"/>
        <v>3.5</v>
      </c>
      <c r="AL8" s="303">
        <f t="shared" si="2"/>
        <v>2</v>
      </c>
      <c r="AM8" s="303">
        <v>1</v>
      </c>
      <c r="AN8" s="297">
        <v>0</v>
      </c>
      <c r="AO8" s="307">
        <v>0</v>
      </c>
      <c r="AP8" s="308">
        <f t="shared" si="3"/>
        <v>0</v>
      </c>
      <c r="AQ8" s="308">
        <f t="shared" ref="AQ8:AQ71" si="15">AL8+AM8+AP8</f>
        <v>3</v>
      </c>
      <c r="AR8" s="309">
        <f t="shared" ref="AR8:AR71" si="16">(S8+AD8+AQ8)</f>
        <v>7</v>
      </c>
      <c r="AS8" s="298">
        <v>0</v>
      </c>
      <c r="AT8" s="298">
        <v>0</v>
      </c>
      <c r="AU8" s="311">
        <f t="shared" ref="AU8:AU71" si="17">IF(N8&gt;1,1,0)</f>
        <v>1</v>
      </c>
      <c r="AV8" s="312">
        <f t="shared" ref="AV8:AV27" si="18">SUM(AS8:AU8)</f>
        <v>1</v>
      </c>
      <c r="AW8" s="311">
        <f>IF(ตารางคะแนนV3!L8&gt;1,1,0)</f>
        <v>1</v>
      </c>
      <c r="AX8" s="311">
        <f t="shared" ref="AX8:AX71" si="19">IF(K8&gt;0.8,1,0)</f>
        <v>1</v>
      </c>
      <c r="AY8" s="316">
        <f t="shared" si="4"/>
        <v>2</v>
      </c>
      <c r="AZ8" s="317">
        <f t="shared" si="5"/>
        <v>3</v>
      </c>
      <c r="BA8" s="318">
        <f t="shared" si="6"/>
        <v>10</v>
      </c>
      <c r="BB8" s="298" t="str">
        <f t="shared" si="7"/>
        <v>C</v>
      </c>
      <c r="BC8" s="22" t="s">
        <v>439</v>
      </c>
    </row>
    <row r="9" spans="1:55" x14ac:dyDescent="0.7">
      <c r="A9" s="297">
        <f>IF(ISBLANK(D9),"",COUNTA($D$7:D9))</f>
        <v>3</v>
      </c>
      <c r="B9" s="298">
        <v>8</v>
      </c>
      <c r="C9" s="261" t="s">
        <v>112</v>
      </c>
      <c r="D9" s="298" t="s">
        <v>11</v>
      </c>
      <c r="E9" s="261" t="s">
        <v>124</v>
      </c>
      <c r="F9" s="298" t="s">
        <v>104</v>
      </c>
      <c r="G9" s="298">
        <v>55</v>
      </c>
      <c r="H9" s="298">
        <v>6</v>
      </c>
      <c r="I9" s="260" t="s">
        <v>319</v>
      </c>
      <c r="J9" s="299">
        <v>44083</v>
      </c>
      <c r="K9" s="290">
        <v>2.0041981155933368</v>
      </c>
      <c r="L9" s="300">
        <v>28862811.100000001</v>
      </c>
      <c r="M9" s="300">
        <v>13471439.549999997</v>
      </c>
      <c r="N9" s="300">
        <v>-110506.11</v>
      </c>
      <c r="O9" s="300">
        <v>-1739157.82</v>
      </c>
      <c r="P9" s="301">
        <v>1</v>
      </c>
      <c r="Q9" s="302">
        <v>0</v>
      </c>
      <c r="R9" s="302">
        <v>1</v>
      </c>
      <c r="S9" s="303">
        <f t="shared" si="0"/>
        <v>1</v>
      </c>
      <c r="T9" s="304">
        <v>74</v>
      </c>
      <c r="U9" s="295">
        <f t="shared" si="8"/>
        <v>1</v>
      </c>
      <c r="V9" s="304">
        <v>51</v>
      </c>
      <c r="W9" s="310" t="str">
        <f t="shared" si="9"/>
        <v>1</v>
      </c>
      <c r="X9" s="305">
        <f t="shared" si="10"/>
        <v>0.5</v>
      </c>
      <c r="Y9" s="304">
        <v>44</v>
      </c>
      <c r="Z9" s="302" t="str">
        <f t="shared" si="11"/>
        <v>1</v>
      </c>
      <c r="AA9" s="305">
        <f t="shared" si="12"/>
        <v>0.5</v>
      </c>
      <c r="AB9" s="304">
        <v>61</v>
      </c>
      <c r="AC9" s="303" t="str">
        <f t="shared" si="13"/>
        <v>0</v>
      </c>
      <c r="AD9" s="305">
        <f t="shared" si="14"/>
        <v>2</v>
      </c>
      <c r="AE9" s="302">
        <v>1</v>
      </c>
      <c r="AF9" s="302">
        <v>1</v>
      </c>
      <c r="AG9" s="302">
        <v>0.5</v>
      </c>
      <c r="AH9" s="302">
        <v>0.5</v>
      </c>
      <c r="AI9" s="302">
        <v>0</v>
      </c>
      <c r="AJ9" s="302">
        <v>0.5</v>
      </c>
      <c r="AK9" s="306">
        <f t="shared" si="1"/>
        <v>3.5</v>
      </c>
      <c r="AL9" s="303">
        <f t="shared" si="2"/>
        <v>2</v>
      </c>
      <c r="AM9" s="303">
        <v>1</v>
      </c>
      <c r="AN9" s="297">
        <v>0</v>
      </c>
      <c r="AO9" s="307">
        <v>1</v>
      </c>
      <c r="AP9" s="308">
        <f t="shared" si="3"/>
        <v>1</v>
      </c>
      <c r="AQ9" s="308">
        <f t="shared" si="15"/>
        <v>4</v>
      </c>
      <c r="AR9" s="309">
        <f t="shared" si="16"/>
        <v>7</v>
      </c>
      <c r="AS9" s="298">
        <v>0</v>
      </c>
      <c r="AT9" s="298">
        <v>0</v>
      </c>
      <c r="AU9" s="311">
        <f t="shared" si="17"/>
        <v>0</v>
      </c>
      <c r="AV9" s="312">
        <f t="shared" si="18"/>
        <v>0</v>
      </c>
      <c r="AW9" s="311">
        <f>IF(ตารางคะแนนV3!L9&gt;1,1,0)</f>
        <v>1</v>
      </c>
      <c r="AX9" s="311">
        <f t="shared" si="19"/>
        <v>1</v>
      </c>
      <c r="AY9" s="316">
        <f t="shared" si="4"/>
        <v>2</v>
      </c>
      <c r="AZ9" s="317">
        <f t="shared" si="5"/>
        <v>2</v>
      </c>
      <c r="BA9" s="318">
        <f t="shared" si="6"/>
        <v>9</v>
      </c>
      <c r="BB9" s="298" t="str">
        <f t="shared" si="7"/>
        <v>C</v>
      </c>
      <c r="BC9" s="22" t="s">
        <v>440</v>
      </c>
    </row>
    <row r="10" spans="1:55" hidden="1" x14ac:dyDescent="0.7">
      <c r="A10" s="297">
        <f>IF(ISBLANK(D10),"",COUNTA($D$7:D10))</f>
        <v>4</v>
      </c>
      <c r="B10" s="298">
        <v>8</v>
      </c>
      <c r="C10" s="261" t="s">
        <v>112</v>
      </c>
      <c r="D10" s="298" t="s">
        <v>12</v>
      </c>
      <c r="E10" s="261" t="s">
        <v>125</v>
      </c>
      <c r="F10" s="298" t="s">
        <v>104</v>
      </c>
      <c r="G10" s="298">
        <v>65</v>
      </c>
      <c r="H10" s="298">
        <v>5</v>
      </c>
      <c r="I10" s="260" t="s">
        <v>321</v>
      </c>
      <c r="J10" s="299">
        <v>26804</v>
      </c>
      <c r="K10" s="290">
        <v>1.1263588353647378</v>
      </c>
      <c r="L10" s="300">
        <v>14906099.48</v>
      </c>
      <c r="M10" s="300">
        <v>1582366.33</v>
      </c>
      <c r="N10" s="300">
        <v>3094613.56</v>
      </c>
      <c r="O10" s="300">
        <v>-1123128.79</v>
      </c>
      <c r="P10" s="301">
        <v>1</v>
      </c>
      <c r="Q10" s="302">
        <v>1</v>
      </c>
      <c r="R10" s="302">
        <v>1</v>
      </c>
      <c r="S10" s="303">
        <f t="shared" si="0"/>
        <v>2</v>
      </c>
      <c r="T10" s="304">
        <v>74</v>
      </c>
      <c r="U10" s="295">
        <f t="shared" si="8"/>
        <v>1</v>
      </c>
      <c r="V10" s="304">
        <v>64</v>
      </c>
      <c r="W10" s="310" t="str">
        <f t="shared" si="9"/>
        <v>0</v>
      </c>
      <c r="X10" s="305">
        <f t="shared" si="10"/>
        <v>0</v>
      </c>
      <c r="Y10" s="304">
        <v>48</v>
      </c>
      <c r="Z10" s="302" t="str">
        <f t="shared" si="11"/>
        <v>1</v>
      </c>
      <c r="AA10" s="305">
        <f t="shared" si="12"/>
        <v>0.5</v>
      </c>
      <c r="AB10" s="304">
        <v>57</v>
      </c>
      <c r="AC10" s="303" t="str">
        <f t="shared" si="13"/>
        <v>1</v>
      </c>
      <c r="AD10" s="305">
        <f t="shared" si="14"/>
        <v>2.5</v>
      </c>
      <c r="AE10" s="302">
        <v>1</v>
      </c>
      <c r="AF10" s="302">
        <v>1</v>
      </c>
      <c r="AG10" s="302">
        <v>0</v>
      </c>
      <c r="AH10" s="302">
        <v>0</v>
      </c>
      <c r="AI10" s="302">
        <v>0</v>
      </c>
      <c r="AJ10" s="302">
        <v>0</v>
      </c>
      <c r="AK10" s="306">
        <f t="shared" si="1"/>
        <v>2</v>
      </c>
      <c r="AL10" s="303">
        <f t="shared" si="2"/>
        <v>2</v>
      </c>
      <c r="AM10" s="303">
        <v>1</v>
      </c>
      <c r="AN10" s="297">
        <v>0</v>
      </c>
      <c r="AO10" s="307">
        <v>1</v>
      </c>
      <c r="AP10" s="308">
        <f t="shared" si="3"/>
        <v>1</v>
      </c>
      <c r="AQ10" s="308">
        <f t="shared" si="15"/>
        <v>4</v>
      </c>
      <c r="AR10" s="309">
        <f t="shared" si="16"/>
        <v>8.5</v>
      </c>
      <c r="AS10" s="298">
        <v>0</v>
      </c>
      <c r="AT10" s="298">
        <v>0</v>
      </c>
      <c r="AU10" s="311">
        <f t="shared" si="17"/>
        <v>1</v>
      </c>
      <c r="AV10" s="312">
        <f t="shared" si="18"/>
        <v>1</v>
      </c>
      <c r="AW10" s="311">
        <f>IF(ตารางคะแนนV3!L10&gt;1,1,0)</f>
        <v>1</v>
      </c>
      <c r="AX10" s="311">
        <f t="shared" si="19"/>
        <v>1</v>
      </c>
      <c r="AY10" s="316">
        <f t="shared" si="4"/>
        <v>2</v>
      </c>
      <c r="AZ10" s="317">
        <f t="shared" si="5"/>
        <v>3</v>
      </c>
      <c r="BA10" s="318">
        <f t="shared" si="6"/>
        <v>11.5</v>
      </c>
      <c r="BB10" s="298" t="str">
        <f t="shared" si="7"/>
        <v>B</v>
      </c>
      <c r="BC10" s="22" t="s">
        <v>441</v>
      </c>
    </row>
    <row r="11" spans="1:55" hidden="1" x14ac:dyDescent="0.7">
      <c r="A11" s="297">
        <f>IF(ISBLANK(D11),"",COUNTA($D$7:D11))</f>
        <v>5</v>
      </c>
      <c r="B11" s="298">
        <v>8</v>
      </c>
      <c r="C11" s="261" t="s">
        <v>112</v>
      </c>
      <c r="D11" s="298" t="s">
        <v>13</v>
      </c>
      <c r="E11" s="261" t="s">
        <v>126</v>
      </c>
      <c r="F11" s="298" t="s">
        <v>104</v>
      </c>
      <c r="G11" s="298">
        <v>36</v>
      </c>
      <c r="H11" s="298">
        <v>5</v>
      </c>
      <c r="I11" s="260" t="s">
        <v>321</v>
      </c>
      <c r="J11" s="299">
        <v>17443</v>
      </c>
      <c r="K11" s="290">
        <v>2.4907640068090702</v>
      </c>
      <c r="L11" s="300">
        <v>17267448.539999999</v>
      </c>
      <c r="M11" s="300">
        <v>9474277.9100000001</v>
      </c>
      <c r="N11" s="300">
        <v>5959973.4100000001</v>
      </c>
      <c r="O11" s="300">
        <v>3638558.32</v>
      </c>
      <c r="P11" s="301">
        <v>0</v>
      </c>
      <c r="Q11" s="302">
        <v>1</v>
      </c>
      <c r="R11" s="302">
        <v>1</v>
      </c>
      <c r="S11" s="303">
        <f t="shared" si="0"/>
        <v>2</v>
      </c>
      <c r="T11" s="304">
        <v>147</v>
      </c>
      <c r="U11" s="295">
        <f t="shared" si="8"/>
        <v>1</v>
      </c>
      <c r="V11" s="304">
        <v>56</v>
      </c>
      <c r="W11" s="310" t="str">
        <f t="shared" si="9"/>
        <v>1</v>
      </c>
      <c r="X11" s="305">
        <f t="shared" si="10"/>
        <v>0.5</v>
      </c>
      <c r="Y11" s="304">
        <v>50</v>
      </c>
      <c r="Z11" s="302" t="str">
        <f t="shared" si="11"/>
        <v>1</v>
      </c>
      <c r="AA11" s="305">
        <f t="shared" si="12"/>
        <v>0.5</v>
      </c>
      <c r="AB11" s="304">
        <v>50</v>
      </c>
      <c r="AC11" s="303" t="str">
        <f t="shared" si="13"/>
        <v>1</v>
      </c>
      <c r="AD11" s="305">
        <f t="shared" si="14"/>
        <v>3</v>
      </c>
      <c r="AE11" s="302">
        <v>0</v>
      </c>
      <c r="AF11" s="302">
        <v>1</v>
      </c>
      <c r="AG11" s="302">
        <v>0.5</v>
      </c>
      <c r="AH11" s="302">
        <v>0.5</v>
      </c>
      <c r="AI11" s="302">
        <v>0.5</v>
      </c>
      <c r="AJ11" s="302">
        <v>0</v>
      </c>
      <c r="AK11" s="306">
        <f t="shared" si="1"/>
        <v>2.5</v>
      </c>
      <c r="AL11" s="303">
        <f t="shared" si="2"/>
        <v>2</v>
      </c>
      <c r="AM11" s="303">
        <v>1</v>
      </c>
      <c r="AN11" s="297">
        <v>0</v>
      </c>
      <c r="AO11" s="307">
        <v>1</v>
      </c>
      <c r="AP11" s="308">
        <f t="shared" si="3"/>
        <v>1</v>
      </c>
      <c r="AQ11" s="308">
        <f t="shared" si="15"/>
        <v>4</v>
      </c>
      <c r="AR11" s="309">
        <f t="shared" si="16"/>
        <v>9</v>
      </c>
      <c r="AS11" s="298">
        <v>0</v>
      </c>
      <c r="AT11" s="298">
        <v>1</v>
      </c>
      <c r="AU11" s="311">
        <f t="shared" si="17"/>
        <v>1</v>
      </c>
      <c r="AV11" s="312">
        <f t="shared" si="18"/>
        <v>2</v>
      </c>
      <c r="AW11" s="311">
        <f>IF(ตารางคะแนนV3!L11&gt;1,1,0)</f>
        <v>1</v>
      </c>
      <c r="AX11" s="311">
        <f t="shared" si="19"/>
        <v>1</v>
      </c>
      <c r="AY11" s="316">
        <f t="shared" si="4"/>
        <v>2</v>
      </c>
      <c r="AZ11" s="317">
        <f t="shared" si="5"/>
        <v>4</v>
      </c>
      <c r="BA11" s="318">
        <f t="shared" si="6"/>
        <v>13</v>
      </c>
      <c r="BB11" s="298" t="str">
        <f t="shared" si="7"/>
        <v>A</v>
      </c>
      <c r="BC11" s="22" t="s">
        <v>442</v>
      </c>
    </row>
    <row r="12" spans="1:55" hidden="1" x14ac:dyDescent="0.7">
      <c r="A12" s="297">
        <f>IF(ISBLANK(D12),"",COUNTA($D$7:D12))</f>
        <v>6</v>
      </c>
      <c r="B12" s="298">
        <v>8</v>
      </c>
      <c r="C12" s="261" t="s">
        <v>112</v>
      </c>
      <c r="D12" s="298" t="s">
        <v>14</v>
      </c>
      <c r="E12" s="261" t="s">
        <v>127</v>
      </c>
      <c r="F12" s="298" t="s">
        <v>104</v>
      </c>
      <c r="G12" s="298">
        <v>39</v>
      </c>
      <c r="H12" s="298">
        <v>6</v>
      </c>
      <c r="I12" s="260" t="s">
        <v>319</v>
      </c>
      <c r="J12" s="299">
        <v>32404</v>
      </c>
      <c r="K12" s="289">
        <v>0.56897088247015604</v>
      </c>
      <c r="L12" s="300">
        <v>9270131.6899999995</v>
      </c>
      <c r="M12" s="300">
        <v>-8305222.4700000025</v>
      </c>
      <c r="N12" s="300">
        <v>1177749.58</v>
      </c>
      <c r="O12" s="300">
        <v>547292.17000000004</v>
      </c>
      <c r="P12" s="301">
        <v>2</v>
      </c>
      <c r="Q12" s="302">
        <v>0</v>
      </c>
      <c r="R12" s="302">
        <v>1</v>
      </c>
      <c r="S12" s="303">
        <f t="shared" si="0"/>
        <v>1</v>
      </c>
      <c r="T12" s="304">
        <v>154</v>
      </c>
      <c r="U12" s="295">
        <f t="shared" si="8"/>
        <v>1</v>
      </c>
      <c r="V12" s="304">
        <v>56</v>
      </c>
      <c r="W12" s="310" t="str">
        <f t="shared" si="9"/>
        <v>1</v>
      </c>
      <c r="X12" s="305">
        <f t="shared" si="10"/>
        <v>0.5</v>
      </c>
      <c r="Y12" s="304">
        <v>32</v>
      </c>
      <c r="Z12" s="302" t="str">
        <f t="shared" si="11"/>
        <v>1</v>
      </c>
      <c r="AA12" s="305">
        <f t="shared" si="12"/>
        <v>0.5</v>
      </c>
      <c r="AB12" s="304">
        <v>54</v>
      </c>
      <c r="AC12" s="303" t="str">
        <f t="shared" si="13"/>
        <v>1</v>
      </c>
      <c r="AD12" s="305">
        <f t="shared" si="14"/>
        <v>3</v>
      </c>
      <c r="AE12" s="302">
        <v>1</v>
      </c>
      <c r="AF12" s="302">
        <v>1</v>
      </c>
      <c r="AG12" s="302">
        <v>0.5</v>
      </c>
      <c r="AH12" s="302">
        <v>0</v>
      </c>
      <c r="AI12" s="302">
        <v>0</v>
      </c>
      <c r="AJ12" s="302">
        <v>0</v>
      </c>
      <c r="AK12" s="306">
        <f t="shared" si="1"/>
        <v>2.5</v>
      </c>
      <c r="AL12" s="303">
        <f t="shared" si="2"/>
        <v>2</v>
      </c>
      <c r="AM12" s="303">
        <v>1</v>
      </c>
      <c r="AN12" s="297">
        <v>1</v>
      </c>
      <c r="AO12" s="307">
        <v>1</v>
      </c>
      <c r="AP12" s="308">
        <f t="shared" si="3"/>
        <v>2</v>
      </c>
      <c r="AQ12" s="308">
        <f t="shared" si="15"/>
        <v>5</v>
      </c>
      <c r="AR12" s="309">
        <f t="shared" si="16"/>
        <v>9</v>
      </c>
      <c r="AS12" s="298">
        <v>0</v>
      </c>
      <c r="AT12" s="298">
        <v>0</v>
      </c>
      <c r="AU12" s="311">
        <f t="shared" si="17"/>
        <v>1</v>
      </c>
      <c r="AV12" s="312">
        <f t="shared" si="18"/>
        <v>1</v>
      </c>
      <c r="AW12" s="311">
        <f>IF(ตารางคะแนนV3!L12&gt;1,1,0)</f>
        <v>1</v>
      </c>
      <c r="AX12" s="311">
        <f t="shared" si="19"/>
        <v>0</v>
      </c>
      <c r="AY12" s="316">
        <f t="shared" si="4"/>
        <v>1</v>
      </c>
      <c r="AZ12" s="317">
        <f t="shared" si="5"/>
        <v>2</v>
      </c>
      <c r="BA12" s="318">
        <f t="shared" si="6"/>
        <v>11</v>
      </c>
      <c r="BB12" s="298" t="str">
        <f t="shared" si="7"/>
        <v>B</v>
      </c>
      <c r="BC12" s="22" t="s">
        <v>443</v>
      </c>
    </row>
    <row r="13" spans="1:55" hidden="1" x14ac:dyDescent="0.7">
      <c r="A13" s="297">
        <f>IF(ISBLANK(D13),"",COUNTA($D$7:D13))</f>
        <v>7</v>
      </c>
      <c r="B13" s="298">
        <v>8</v>
      </c>
      <c r="C13" s="261" t="s">
        <v>112</v>
      </c>
      <c r="D13" s="298" t="s">
        <v>15</v>
      </c>
      <c r="E13" s="261" t="s">
        <v>128</v>
      </c>
      <c r="F13" s="298" t="s">
        <v>104</v>
      </c>
      <c r="G13" s="298">
        <v>60</v>
      </c>
      <c r="H13" s="298">
        <v>6</v>
      </c>
      <c r="I13" s="260" t="s">
        <v>319</v>
      </c>
      <c r="J13" s="299">
        <v>53811</v>
      </c>
      <c r="K13" s="290">
        <v>0.84825194783656399</v>
      </c>
      <c r="L13" s="300">
        <v>15494193.960000001</v>
      </c>
      <c r="M13" s="300">
        <v>-4665527.7400000058</v>
      </c>
      <c r="N13" s="300">
        <v>-1868162.11</v>
      </c>
      <c r="O13" s="300">
        <v>-2444220.71</v>
      </c>
      <c r="P13" s="301">
        <v>1</v>
      </c>
      <c r="Q13" s="302">
        <v>1</v>
      </c>
      <c r="R13" s="302">
        <v>1</v>
      </c>
      <c r="S13" s="303">
        <f t="shared" si="0"/>
        <v>2</v>
      </c>
      <c r="T13" s="304">
        <v>180</v>
      </c>
      <c r="U13" s="295">
        <f t="shared" si="8"/>
        <v>1</v>
      </c>
      <c r="V13" s="304">
        <v>48</v>
      </c>
      <c r="W13" s="310" t="str">
        <f t="shared" si="9"/>
        <v>1</v>
      </c>
      <c r="X13" s="305">
        <f t="shared" si="10"/>
        <v>0.5</v>
      </c>
      <c r="Y13" s="304">
        <v>57</v>
      </c>
      <c r="Z13" s="302" t="str">
        <f t="shared" si="11"/>
        <v>1</v>
      </c>
      <c r="AA13" s="305">
        <f t="shared" si="12"/>
        <v>0.5</v>
      </c>
      <c r="AB13" s="304">
        <v>101</v>
      </c>
      <c r="AC13" s="303" t="str">
        <f t="shared" si="13"/>
        <v>0</v>
      </c>
      <c r="AD13" s="305">
        <f t="shared" si="14"/>
        <v>2</v>
      </c>
      <c r="AE13" s="302">
        <v>1</v>
      </c>
      <c r="AF13" s="302">
        <v>1</v>
      </c>
      <c r="AG13" s="302">
        <v>0</v>
      </c>
      <c r="AH13" s="302">
        <v>0</v>
      </c>
      <c r="AI13" s="302">
        <v>0</v>
      </c>
      <c r="AJ13" s="302">
        <v>0</v>
      </c>
      <c r="AK13" s="306">
        <f t="shared" si="1"/>
        <v>2</v>
      </c>
      <c r="AL13" s="303">
        <f t="shared" si="2"/>
        <v>2</v>
      </c>
      <c r="AM13" s="303">
        <v>1</v>
      </c>
      <c r="AN13" s="297">
        <v>1</v>
      </c>
      <c r="AO13" s="307">
        <v>1</v>
      </c>
      <c r="AP13" s="308">
        <f t="shared" si="3"/>
        <v>2</v>
      </c>
      <c r="AQ13" s="308">
        <f t="shared" si="15"/>
        <v>5</v>
      </c>
      <c r="AR13" s="309">
        <f t="shared" si="16"/>
        <v>9</v>
      </c>
      <c r="AS13" s="298">
        <v>0</v>
      </c>
      <c r="AT13" s="298">
        <v>0</v>
      </c>
      <c r="AU13" s="311">
        <f t="shared" si="17"/>
        <v>0</v>
      </c>
      <c r="AV13" s="312">
        <f t="shared" si="18"/>
        <v>0</v>
      </c>
      <c r="AW13" s="311">
        <f>IF(ตารางคะแนนV3!L13&gt;1,1,0)</f>
        <v>1</v>
      </c>
      <c r="AX13" s="311">
        <f t="shared" si="19"/>
        <v>1</v>
      </c>
      <c r="AY13" s="316">
        <f t="shared" si="4"/>
        <v>2</v>
      </c>
      <c r="AZ13" s="317">
        <f t="shared" si="5"/>
        <v>2</v>
      </c>
      <c r="BA13" s="318">
        <f t="shared" si="6"/>
        <v>11</v>
      </c>
      <c r="BB13" s="298" t="str">
        <f t="shared" si="7"/>
        <v>B</v>
      </c>
      <c r="BC13" s="22" t="s">
        <v>444</v>
      </c>
    </row>
    <row r="14" spans="1:55" x14ac:dyDescent="0.7">
      <c r="A14" s="297">
        <f>IF(ISBLANK(D14),"",COUNTA($D$7:D14))</f>
        <v>8</v>
      </c>
      <c r="B14" s="298">
        <v>8</v>
      </c>
      <c r="C14" s="261" t="s">
        <v>112</v>
      </c>
      <c r="D14" s="298" t="s">
        <v>16</v>
      </c>
      <c r="E14" s="261" t="s">
        <v>129</v>
      </c>
      <c r="F14" s="298" t="s">
        <v>104</v>
      </c>
      <c r="G14" s="298">
        <v>114</v>
      </c>
      <c r="H14" s="298">
        <v>13</v>
      </c>
      <c r="I14" s="260" t="s">
        <v>323</v>
      </c>
      <c r="J14" s="299">
        <v>52906</v>
      </c>
      <c r="K14" s="289">
        <v>0.37265505534078491</v>
      </c>
      <c r="L14" s="300">
        <v>8970756.25</v>
      </c>
      <c r="M14" s="300">
        <v>-32068817.900000002</v>
      </c>
      <c r="N14" s="300">
        <v>-3339617.11</v>
      </c>
      <c r="O14" s="300">
        <v>-11527437.34</v>
      </c>
      <c r="P14" s="301">
        <v>4</v>
      </c>
      <c r="Q14" s="302">
        <v>1</v>
      </c>
      <c r="R14" s="302">
        <v>1</v>
      </c>
      <c r="S14" s="303">
        <f t="shared" si="0"/>
        <v>2</v>
      </c>
      <c r="T14" s="304">
        <v>150</v>
      </c>
      <c r="U14" s="295">
        <f t="shared" si="8"/>
        <v>1</v>
      </c>
      <c r="V14" s="304">
        <v>48</v>
      </c>
      <c r="W14" s="310" t="str">
        <f t="shared" si="9"/>
        <v>1</v>
      </c>
      <c r="X14" s="305">
        <f t="shared" si="10"/>
        <v>0.5</v>
      </c>
      <c r="Y14" s="304">
        <v>46</v>
      </c>
      <c r="Z14" s="302" t="str">
        <f t="shared" si="11"/>
        <v>1</v>
      </c>
      <c r="AA14" s="305">
        <f t="shared" si="12"/>
        <v>0.5</v>
      </c>
      <c r="AB14" s="304">
        <v>73</v>
      </c>
      <c r="AC14" s="303" t="str">
        <f t="shared" si="13"/>
        <v>0</v>
      </c>
      <c r="AD14" s="305">
        <f t="shared" si="14"/>
        <v>2</v>
      </c>
      <c r="AE14" s="302">
        <v>0</v>
      </c>
      <c r="AF14" s="302">
        <v>1</v>
      </c>
      <c r="AG14" s="302">
        <v>0.5</v>
      </c>
      <c r="AH14" s="302">
        <v>0.5</v>
      </c>
      <c r="AI14" s="302">
        <v>0.5</v>
      </c>
      <c r="AJ14" s="302">
        <v>0.5</v>
      </c>
      <c r="AK14" s="306">
        <f t="shared" si="1"/>
        <v>3</v>
      </c>
      <c r="AL14" s="303">
        <f t="shared" si="2"/>
        <v>2</v>
      </c>
      <c r="AM14" s="303">
        <v>1</v>
      </c>
      <c r="AN14" s="297">
        <v>0</v>
      </c>
      <c r="AO14" s="307">
        <v>1</v>
      </c>
      <c r="AP14" s="308">
        <f t="shared" si="3"/>
        <v>1</v>
      </c>
      <c r="AQ14" s="308">
        <f t="shared" si="15"/>
        <v>4</v>
      </c>
      <c r="AR14" s="309">
        <f t="shared" si="16"/>
        <v>8</v>
      </c>
      <c r="AS14" s="298">
        <v>0</v>
      </c>
      <c r="AT14" s="298">
        <v>0</v>
      </c>
      <c r="AU14" s="311">
        <f t="shared" si="17"/>
        <v>0</v>
      </c>
      <c r="AV14" s="312">
        <f t="shared" si="18"/>
        <v>0</v>
      </c>
      <c r="AW14" s="311">
        <f>IF(ตารางคะแนนV3!L14&gt;1,1,0)</f>
        <v>1</v>
      </c>
      <c r="AX14" s="311">
        <f t="shared" si="19"/>
        <v>0</v>
      </c>
      <c r="AY14" s="316">
        <f t="shared" si="4"/>
        <v>1</v>
      </c>
      <c r="AZ14" s="317">
        <f t="shared" si="5"/>
        <v>1</v>
      </c>
      <c r="BA14" s="318">
        <f t="shared" si="6"/>
        <v>9</v>
      </c>
      <c r="BB14" s="298" t="str">
        <f t="shared" si="7"/>
        <v>C</v>
      </c>
      <c r="BC14" s="22" t="s">
        <v>445</v>
      </c>
    </row>
    <row r="15" spans="1:55" x14ac:dyDescent="0.7">
      <c r="A15" s="297">
        <f>IF(ISBLANK(D15),"",COUNTA($D$7:D15))</f>
        <v>9</v>
      </c>
      <c r="B15" s="298">
        <v>8</v>
      </c>
      <c r="C15" s="261" t="s">
        <v>112</v>
      </c>
      <c r="D15" s="298" t="s">
        <v>17</v>
      </c>
      <c r="E15" s="261" t="s">
        <v>130</v>
      </c>
      <c r="F15" s="298" t="s">
        <v>104</v>
      </c>
      <c r="G15" s="298">
        <v>48</v>
      </c>
      <c r="H15" s="298">
        <v>6</v>
      </c>
      <c r="I15" s="260" t="s">
        <v>319</v>
      </c>
      <c r="J15" s="299">
        <v>37353</v>
      </c>
      <c r="K15" s="289">
        <v>0.64165182399910592</v>
      </c>
      <c r="L15" s="300">
        <v>4536746.28</v>
      </c>
      <c r="M15" s="300">
        <v>-5271117.2200000007</v>
      </c>
      <c r="N15" s="300">
        <v>-269262.03000000003</v>
      </c>
      <c r="O15" s="300">
        <v>-5742312.5700000003</v>
      </c>
      <c r="P15" s="301">
        <v>3</v>
      </c>
      <c r="Q15" s="302">
        <v>1</v>
      </c>
      <c r="R15" s="302">
        <v>1</v>
      </c>
      <c r="S15" s="303">
        <f t="shared" si="0"/>
        <v>2</v>
      </c>
      <c r="T15" s="304">
        <v>93</v>
      </c>
      <c r="U15" s="295">
        <f t="shared" si="8"/>
        <v>1</v>
      </c>
      <c r="V15" s="304">
        <v>69</v>
      </c>
      <c r="W15" s="310" t="str">
        <f t="shared" si="9"/>
        <v>0</v>
      </c>
      <c r="X15" s="305">
        <f t="shared" si="10"/>
        <v>0</v>
      </c>
      <c r="Y15" s="304">
        <v>58</v>
      </c>
      <c r="Z15" s="302" t="str">
        <f t="shared" si="11"/>
        <v>1</v>
      </c>
      <c r="AA15" s="305">
        <f t="shared" si="12"/>
        <v>0.5</v>
      </c>
      <c r="AB15" s="304">
        <v>56</v>
      </c>
      <c r="AC15" s="303" t="str">
        <f t="shared" si="13"/>
        <v>1</v>
      </c>
      <c r="AD15" s="305">
        <f t="shared" si="14"/>
        <v>2.5</v>
      </c>
      <c r="AE15" s="302">
        <v>1</v>
      </c>
      <c r="AF15" s="302">
        <v>1</v>
      </c>
      <c r="AG15" s="302">
        <v>0.5</v>
      </c>
      <c r="AH15" s="302">
        <v>0.5</v>
      </c>
      <c r="AI15" s="302">
        <v>0</v>
      </c>
      <c r="AJ15" s="302">
        <v>0.5</v>
      </c>
      <c r="AK15" s="306">
        <f t="shared" si="1"/>
        <v>3.5</v>
      </c>
      <c r="AL15" s="303">
        <f t="shared" si="2"/>
        <v>2</v>
      </c>
      <c r="AM15" s="303">
        <v>1</v>
      </c>
      <c r="AN15" s="297">
        <v>0</v>
      </c>
      <c r="AO15" s="307">
        <v>1</v>
      </c>
      <c r="AP15" s="308">
        <f t="shared" si="3"/>
        <v>1</v>
      </c>
      <c r="AQ15" s="308">
        <f t="shared" si="15"/>
        <v>4</v>
      </c>
      <c r="AR15" s="309">
        <f t="shared" si="16"/>
        <v>8.5</v>
      </c>
      <c r="AS15" s="298">
        <v>0</v>
      </c>
      <c r="AT15" s="298">
        <v>0</v>
      </c>
      <c r="AU15" s="311">
        <f t="shared" si="17"/>
        <v>0</v>
      </c>
      <c r="AV15" s="312">
        <f t="shared" si="18"/>
        <v>0</v>
      </c>
      <c r="AW15" s="311">
        <f>IF(ตารางคะแนนV3!L15&gt;1,1,0)</f>
        <v>1</v>
      </c>
      <c r="AX15" s="311">
        <f t="shared" si="19"/>
        <v>0</v>
      </c>
      <c r="AY15" s="316">
        <f t="shared" si="4"/>
        <v>1</v>
      </c>
      <c r="AZ15" s="317">
        <f t="shared" si="5"/>
        <v>1</v>
      </c>
      <c r="BA15" s="318">
        <f t="shared" si="6"/>
        <v>9.5</v>
      </c>
      <c r="BB15" s="298" t="str">
        <f t="shared" si="7"/>
        <v>C</v>
      </c>
      <c r="BC15" s="22" t="s">
        <v>446</v>
      </c>
    </row>
    <row r="16" spans="1:55" x14ac:dyDescent="0.7">
      <c r="A16" s="297">
        <f>IF(ISBLANK(D16),"",COUNTA($D$7:D16))</f>
        <v>10</v>
      </c>
      <c r="B16" s="298">
        <v>8</v>
      </c>
      <c r="C16" s="261" t="s">
        <v>112</v>
      </c>
      <c r="D16" s="298" t="s">
        <v>18</v>
      </c>
      <c r="E16" s="261" t="s">
        <v>131</v>
      </c>
      <c r="F16" s="298" t="s">
        <v>104</v>
      </c>
      <c r="G16" s="298">
        <v>50</v>
      </c>
      <c r="H16" s="298">
        <v>6</v>
      </c>
      <c r="I16" s="260" t="s">
        <v>319</v>
      </c>
      <c r="J16" s="299">
        <v>43331</v>
      </c>
      <c r="K16" s="289">
        <v>0.22031788163038155</v>
      </c>
      <c r="L16" s="300">
        <v>181727.57</v>
      </c>
      <c r="M16" s="300">
        <v>-18971985.579999998</v>
      </c>
      <c r="N16" s="300">
        <v>2036473.39</v>
      </c>
      <c r="O16" s="300">
        <v>-3583573.69</v>
      </c>
      <c r="P16" s="301">
        <v>6</v>
      </c>
      <c r="Q16" s="302">
        <v>0</v>
      </c>
      <c r="R16" s="302">
        <v>1</v>
      </c>
      <c r="S16" s="303">
        <f t="shared" si="0"/>
        <v>1</v>
      </c>
      <c r="T16" s="304">
        <v>143</v>
      </c>
      <c r="U16" s="295">
        <f t="shared" si="8"/>
        <v>1</v>
      </c>
      <c r="V16" s="304">
        <v>64</v>
      </c>
      <c r="W16" s="310" t="str">
        <f t="shared" si="9"/>
        <v>0</v>
      </c>
      <c r="X16" s="305">
        <f t="shared" si="10"/>
        <v>0</v>
      </c>
      <c r="Y16" s="304">
        <v>46</v>
      </c>
      <c r="Z16" s="302" t="str">
        <f t="shared" si="11"/>
        <v>1</v>
      </c>
      <c r="AA16" s="305">
        <f t="shared" si="12"/>
        <v>0.5</v>
      </c>
      <c r="AB16" s="304">
        <v>62</v>
      </c>
      <c r="AC16" s="303" t="str">
        <f t="shared" si="13"/>
        <v>0</v>
      </c>
      <c r="AD16" s="305">
        <f t="shared" si="14"/>
        <v>1.5</v>
      </c>
      <c r="AE16" s="302">
        <v>1</v>
      </c>
      <c r="AF16" s="302">
        <v>1</v>
      </c>
      <c r="AG16" s="302">
        <v>0</v>
      </c>
      <c r="AH16" s="302">
        <v>0.5</v>
      </c>
      <c r="AI16" s="302">
        <v>0</v>
      </c>
      <c r="AJ16" s="302">
        <v>0.5</v>
      </c>
      <c r="AK16" s="306">
        <f t="shared" si="1"/>
        <v>3</v>
      </c>
      <c r="AL16" s="303">
        <f t="shared" si="2"/>
        <v>2</v>
      </c>
      <c r="AM16" s="303">
        <v>1</v>
      </c>
      <c r="AN16" s="297">
        <v>1</v>
      </c>
      <c r="AO16" s="307">
        <v>1</v>
      </c>
      <c r="AP16" s="308">
        <f t="shared" si="3"/>
        <v>2</v>
      </c>
      <c r="AQ16" s="308">
        <f t="shared" si="15"/>
        <v>5</v>
      </c>
      <c r="AR16" s="309">
        <f t="shared" si="16"/>
        <v>7.5</v>
      </c>
      <c r="AS16" s="298">
        <v>0</v>
      </c>
      <c r="AT16" s="298">
        <v>0</v>
      </c>
      <c r="AU16" s="311">
        <f t="shared" si="17"/>
        <v>1</v>
      </c>
      <c r="AV16" s="312">
        <f t="shared" si="18"/>
        <v>1</v>
      </c>
      <c r="AW16" s="311">
        <f>IF(ตารางคะแนนV3!L16&gt;1,1,0)</f>
        <v>1</v>
      </c>
      <c r="AX16" s="311">
        <f t="shared" si="19"/>
        <v>0</v>
      </c>
      <c r="AY16" s="316">
        <f t="shared" si="4"/>
        <v>1</v>
      </c>
      <c r="AZ16" s="317">
        <f t="shared" si="5"/>
        <v>2</v>
      </c>
      <c r="BA16" s="318">
        <f t="shared" si="6"/>
        <v>9.5</v>
      </c>
      <c r="BB16" s="298" t="str">
        <f t="shared" si="7"/>
        <v>C</v>
      </c>
      <c r="BC16" s="22" t="s">
        <v>447</v>
      </c>
    </row>
    <row r="17" spans="1:55" x14ac:dyDescent="0.7">
      <c r="A17" s="297">
        <f>IF(ISBLANK(D17),"",COUNTA($D$7:D17))</f>
        <v>11</v>
      </c>
      <c r="B17" s="298">
        <v>8</v>
      </c>
      <c r="C17" s="261" t="s">
        <v>112</v>
      </c>
      <c r="D17" s="298" t="s">
        <v>19</v>
      </c>
      <c r="E17" s="261" t="s">
        <v>316</v>
      </c>
      <c r="F17" s="298" t="s">
        <v>104</v>
      </c>
      <c r="G17" s="298">
        <v>197</v>
      </c>
      <c r="H17" s="298">
        <v>13</v>
      </c>
      <c r="I17" s="260" t="s">
        <v>323</v>
      </c>
      <c r="J17" s="299">
        <v>59978</v>
      </c>
      <c r="K17" s="289">
        <v>0.32105841529508855</v>
      </c>
      <c r="L17" s="300">
        <v>-11853477.470000001</v>
      </c>
      <c r="M17" s="300">
        <v>-59078267.940000005</v>
      </c>
      <c r="N17" s="300">
        <v>12468715</v>
      </c>
      <c r="O17" s="300">
        <v>62634031.969999999</v>
      </c>
      <c r="P17" s="301">
        <v>4</v>
      </c>
      <c r="Q17" s="302">
        <v>0</v>
      </c>
      <c r="R17" s="302">
        <v>1</v>
      </c>
      <c r="S17" s="303">
        <f t="shared" si="0"/>
        <v>1</v>
      </c>
      <c r="T17" s="304">
        <v>219</v>
      </c>
      <c r="U17" s="295">
        <f t="shared" si="8"/>
        <v>0</v>
      </c>
      <c r="V17" s="304">
        <v>51</v>
      </c>
      <c r="W17" s="310" t="str">
        <f t="shared" si="9"/>
        <v>1</v>
      </c>
      <c r="X17" s="305">
        <f t="shared" si="10"/>
        <v>0.5</v>
      </c>
      <c r="Y17" s="304">
        <v>53</v>
      </c>
      <c r="Z17" s="302" t="str">
        <f t="shared" si="11"/>
        <v>1</v>
      </c>
      <c r="AA17" s="305">
        <f t="shared" si="12"/>
        <v>0.5</v>
      </c>
      <c r="AB17" s="304">
        <v>53</v>
      </c>
      <c r="AC17" s="303" t="str">
        <f t="shared" si="13"/>
        <v>1</v>
      </c>
      <c r="AD17" s="305">
        <f t="shared" si="14"/>
        <v>2</v>
      </c>
      <c r="AE17" s="302">
        <v>1</v>
      </c>
      <c r="AF17" s="302">
        <v>1</v>
      </c>
      <c r="AG17" s="302">
        <v>0</v>
      </c>
      <c r="AH17" s="302">
        <v>0.5</v>
      </c>
      <c r="AI17" s="302">
        <v>0</v>
      </c>
      <c r="AJ17" s="302">
        <v>0</v>
      </c>
      <c r="AK17" s="306">
        <f t="shared" si="1"/>
        <v>2.5</v>
      </c>
      <c r="AL17" s="303">
        <f t="shared" si="2"/>
        <v>2</v>
      </c>
      <c r="AM17" s="303">
        <v>1</v>
      </c>
      <c r="AN17" s="297">
        <v>0</v>
      </c>
      <c r="AO17" s="307">
        <v>1</v>
      </c>
      <c r="AP17" s="308">
        <f t="shared" si="3"/>
        <v>1</v>
      </c>
      <c r="AQ17" s="308">
        <f t="shared" si="15"/>
        <v>4</v>
      </c>
      <c r="AR17" s="309">
        <f t="shared" si="16"/>
        <v>7</v>
      </c>
      <c r="AS17" s="298">
        <v>0</v>
      </c>
      <c r="AT17" s="298">
        <v>1</v>
      </c>
      <c r="AU17" s="311">
        <f t="shared" si="17"/>
        <v>1</v>
      </c>
      <c r="AV17" s="312">
        <f t="shared" si="18"/>
        <v>2</v>
      </c>
      <c r="AW17" s="311">
        <f>IF(ตารางคะแนนV3!L17&gt;1,1,0)</f>
        <v>0</v>
      </c>
      <c r="AX17" s="311">
        <f t="shared" si="19"/>
        <v>0</v>
      </c>
      <c r="AY17" s="316">
        <f t="shared" si="4"/>
        <v>0</v>
      </c>
      <c r="AZ17" s="317">
        <f t="shared" si="5"/>
        <v>2</v>
      </c>
      <c r="BA17" s="318">
        <f t="shared" si="6"/>
        <v>9</v>
      </c>
      <c r="BB17" s="298" t="str">
        <f t="shared" si="7"/>
        <v>C</v>
      </c>
      <c r="BC17" s="22" t="s">
        <v>448</v>
      </c>
    </row>
    <row r="18" spans="1:55" x14ac:dyDescent="0.7">
      <c r="A18" s="297">
        <f>IF(ISBLANK(D18),"",COUNTA($D$7:D18))</f>
        <v>12</v>
      </c>
      <c r="B18" s="298">
        <v>8</v>
      </c>
      <c r="C18" s="261" t="s">
        <v>112</v>
      </c>
      <c r="D18" s="298" t="s">
        <v>20</v>
      </c>
      <c r="E18" s="261" t="s">
        <v>132</v>
      </c>
      <c r="F18" s="298" t="s">
        <v>104</v>
      </c>
      <c r="G18" s="298">
        <v>20</v>
      </c>
      <c r="H18" s="298">
        <v>2</v>
      </c>
      <c r="I18" s="260" t="s">
        <v>325</v>
      </c>
      <c r="J18" s="299">
        <v>11725</v>
      </c>
      <c r="K18" s="289">
        <v>0.62570230441412433</v>
      </c>
      <c r="L18" s="300">
        <v>113186.65</v>
      </c>
      <c r="M18" s="300">
        <v>-4512984.419999999</v>
      </c>
      <c r="N18" s="300">
        <v>1965569.96</v>
      </c>
      <c r="O18" s="300">
        <v>214102.75</v>
      </c>
      <c r="P18" s="301">
        <v>3</v>
      </c>
      <c r="Q18" s="302">
        <v>1</v>
      </c>
      <c r="R18" s="302">
        <v>1</v>
      </c>
      <c r="S18" s="303">
        <f t="shared" si="0"/>
        <v>2</v>
      </c>
      <c r="T18" s="304">
        <v>309</v>
      </c>
      <c r="U18" s="295">
        <f t="shared" si="8"/>
        <v>0</v>
      </c>
      <c r="V18" s="304">
        <v>42</v>
      </c>
      <c r="W18" s="310" t="str">
        <f t="shared" si="9"/>
        <v>1</v>
      </c>
      <c r="X18" s="305">
        <f t="shared" si="10"/>
        <v>0.5</v>
      </c>
      <c r="Y18" s="304">
        <v>49</v>
      </c>
      <c r="Z18" s="302" t="str">
        <f t="shared" si="11"/>
        <v>1</v>
      </c>
      <c r="AA18" s="305">
        <f t="shared" si="12"/>
        <v>0.5</v>
      </c>
      <c r="AB18" s="304">
        <v>66</v>
      </c>
      <c r="AC18" s="303" t="str">
        <f t="shared" si="13"/>
        <v>0</v>
      </c>
      <c r="AD18" s="305">
        <f t="shared" si="14"/>
        <v>1</v>
      </c>
      <c r="AE18" s="302">
        <v>1</v>
      </c>
      <c r="AF18" s="302">
        <v>1</v>
      </c>
      <c r="AG18" s="302">
        <v>0.5</v>
      </c>
      <c r="AH18" s="302">
        <v>0</v>
      </c>
      <c r="AI18" s="302">
        <v>0</v>
      </c>
      <c r="AJ18" s="302">
        <v>0</v>
      </c>
      <c r="AK18" s="306">
        <f t="shared" si="1"/>
        <v>2.5</v>
      </c>
      <c r="AL18" s="303">
        <f t="shared" si="2"/>
        <v>2</v>
      </c>
      <c r="AM18" s="303">
        <v>1</v>
      </c>
      <c r="AN18" s="297">
        <v>0</v>
      </c>
      <c r="AO18" s="307">
        <v>1</v>
      </c>
      <c r="AP18" s="308">
        <f t="shared" si="3"/>
        <v>1</v>
      </c>
      <c r="AQ18" s="308">
        <f t="shared" si="15"/>
        <v>4</v>
      </c>
      <c r="AR18" s="309">
        <f t="shared" si="16"/>
        <v>7</v>
      </c>
      <c r="AS18" s="298">
        <v>0</v>
      </c>
      <c r="AT18" s="298">
        <v>0</v>
      </c>
      <c r="AU18" s="311">
        <f t="shared" si="17"/>
        <v>1</v>
      </c>
      <c r="AV18" s="312">
        <f t="shared" si="18"/>
        <v>1</v>
      </c>
      <c r="AW18" s="311">
        <f>IF(ตารางคะแนนV3!L18&gt;1,1,0)</f>
        <v>1</v>
      </c>
      <c r="AX18" s="311">
        <f t="shared" si="19"/>
        <v>0</v>
      </c>
      <c r="AY18" s="316">
        <f t="shared" si="4"/>
        <v>1</v>
      </c>
      <c r="AZ18" s="317">
        <f t="shared" si="5"/>
        <v>2</v>
      </c>
      <c r="BA18" s="318">
        <f t="shared" si="6"/>
        <v>9</v>
      </c>
      <c r="BB18" s="298" t="str">
        <f t="shared" si="7"/>
        <v>C</v>
      </c>
      <c r="BC18" s="22" t="s">
        <v>449</v>
      </c>
    </row>
    <row r="19" spans="1:55" hidden="1" x14ac:dyDescent="0.7">
      <c r="A19" s="297">
        <f>IF(ISBLANK(D19),"",COUNTA($D$7:D19))</f>
        <v>13</v>
      </c>
      <c r="B19" s="298">
        <v>8</v>
      </c>
      <c r="C19" s="261" t="s">
        <v>113</v>
      </c>
      <c r="D19" s="298" t="s">
        <v>21</v>
      </c>
      <c r="E19" s="261" t="s">
        <v>133</v>
      </c>
      <c r="F19" s="298" t="s">
        <v>109</v>
      </c>
      <c r="G19" s="298">
        <v>272</v>
      </c>
      <c r="H19" s="298">
        <v>16</v>
      </c>
      <c r="I19" s="260" t="s">
        <v>328</v>
      </c>
      <c r="J19" s="299">
        <v>75286</v>
      </c>
      <c r="K19" s="289">
        <v>0.76546264651788432</v>
      </c>
      <c r="L19" s="300">
        <v>105613844.81</v>
      </c>
      <c r="M19" s="300">
        <v>-18262398.990000024</v>
      </c>
      <c r="N19" s="300">
        <v>17719007.440000001</v>
      </c>
      <c r="O19" s="300">
        <v>73365481.930000007</v>
      </c>
      <c r="P19" s="301">
        <v>1</v>
      </c>
      <c r="Q19" s="302">
        <v>1</v>
      </c>
      <c r="R19" s="302">
        <v>1</v>
      </c>
      <c r="S19" s="303">
        <f t="shared" si="0"/>
        <v>2</v>
      </c>
      <c r="T19" s="304">
        <v>88</v>
      </c>
      <c r="U19" s="295">
        <f t="shared" si="8"/>
        <v>1</v>
      </c>
      <c r="V19" s="304">
        <v>69</v>
      </c>
      <c r="W19" s="310" t="str">
        <f t="shared" si="9"/>
        <v>0</v>
      </c>
      <c r="X19" s="305">
        <f t="shared" si="10"/>
        <v>0</v>
      </c>
      <c r="Y19" s="304">
        <v>51</v>
      </c>
      <c r="Z19" s="302" t="str">
        <f t="shared" si="11"/>
        <v>1</v>
      </c>
      <c r="AA19" s="305">
        <f t="shared" si="12"/>
        <v>0.5</v>
      </c>
      <c r="AB19" s="304">
        <v>57</v>
      </c>
      <c r="AC19" s="303" t="str">
        <f t="shared" si="13"/>
        <v>1</v>
      </c>
      <c r="AD19" s="305">
        <f t="shared" si="14"/>
        <v>2.5</v>
      </c>
      <c r="AE19" s="302">
        <v>0</v>
      </c>
      <c r="AF19" s="302">
        <v>1</v>
      </c>
      <c r="AG19" s="302">
        <v>0.5</v>
      </c>
      <c r="AH19" s="302">
        <v>0.5</v>
      </c>
      <c r="AI19" s="302">
        <v>0</v>
      </c>
      <c r="AJ19" s="302">
        <v>0</v>
      </c>
      <c r="AK19" s="306">
        <f t="shared" si="1"/>
        <v>2</v>
      </c>
      <c r="AL19" s="303">
        <f t="shared" si="2"/>
        <v>2</v>
      </c>
      <c r="AM19" s="303">
        <v>1</v>
      </c>
      <c r="AN19" s="297">
        <v>1</v>
      </c>
      <c r="AO19" s="307">
        <v>0</v>
      </c>
      <c r="AP19" s="308">
        <f t="shared" si="3"/>
        <v>1</v>
      </c>
      <c r="AQ19" s="308">
        <f t="shared" si="15"/>
        <v>4</v>
      </c>
      <c r="AR19" s="309">
        <f t="shared" si="16"/>
        <v>8.5</v>
      </c>
      <c r="AS19" s="298">
        <v>0</v>
      </c>
      <c r="AT19" s="298">
        <v>1</v>
      </c>
      <c r="AU19" s="311">
        <f t="shared" si="17"/>
        <v>1</v>
      </c>
      <c r="AV19" s="312">
        <f t="shared" si="18"/>
        <v>2</v>
      </c>
      <c r="AW19" s="311">
        <f>IF(ตารางคะแนนV3!L19&gt;1,1,0)</f>
        <v>1</v>
      </c>
      <c r="AX19" s="311">
        <f t="shared" si="19"/>
        <v>0</v>
      </c>
      <c r="AY19" s="316">
        <f t="shared" si="4"/>
        <v>1</v>
      </c>
      <c r="AZ19" s="317">
        <f t="shared" si="5"/>
        <v>3</v>
      </c>
      <c r="BA19" s="318">
        <f t="shared" si="6"/>
        <v>11.5</v>
      </c>
      <c r="BB19" s="298" t="str">
        <f t="shared" si="7"/>
        <v>B</v>
      </c>
      <c r="BC19" s="22" t="s">
        <v>113</v>
      </c>
    </row>
    <row r="20" spans="1:55" hidden="1" x14ac:dyDescent="0.7">
      <c r="A20" s="297">
        <f>IF(ISBLANK(D20),"",COUNTA($D$7:D20))</f>
        <v>14</v>
      </c>
      <c r="B20" s="298">
        <v>8</v>
      </c>
      <c r="C20" s="261" t="s">
        <v>113</v>
      </c>
      <c r="D20" s="298" t="s">
        <v>22</v>
      </c>
      <c r="E20" s="261" t="s">
        <v>134</v>
      </c>
      <c r="F20" s="298" t="s">
        <v>104</v>
      </c>
      <c r="G20" s="298">
        <v>37</v>
      </c>
      <c r="H20" s="298">
        <v>6</v>
      </c>
      <c r="I20" s="260" t="s">
        <v>319</v>
      </c>
      <c r="J20" s="299">
        <v>41251</v>
      </c>
      <c r="K20" s="290">
        <v>1.7629402226891355</v>
      </c>
      <c r="L20" s="300">
        <v>28906451.399999999</v>
      </c>
      <c r="M20" s="300">
        <v>15084264.170000002</v>
      </c>
      <c r="N20" s="300">
        <v>11055817.65</v>
      </c>
      <c r="O20" s="300">
        <v>8774380.8399999999</v>
      </c>
      <c r="P20" s="301">
        <v>0</v>
      </c>
      <c r="Q20" s="302">
        <v>0</v>
      </c>
      <c r="R20" s="302">
        <v>0</v>
      </c>
      <c r="S20" s="303">
        <f t="shared" si="0"/>
        <v>0</v>
      </c>
      <c r="T20" s="304">
        <v>74</v>
      </c>
      <c r="U20" s="295">
        <f t="shared" si="8"/>
        <v>1</v>
      </c>
      <c r="V20" s="304">
        <v>41</v>
      </c>
      <c r="W20" s="310" t="str">
        <f t="shared" si="9"/>
        <v>1</v>
      </c>
      <c r="X20" s="305">
        <f t="shared" si="10"/>
        <v>0.5</v>
      </c>
      <c r="Y20" s="304">
        <v>42</v>
      </c>
      <c r="Z20" s="302" t="str">
        <f t="shared" si="11"/>
        <v>1</v>
      </c>
      <c r="AA20" s="305">
        <f t="shared" si="12"/>
        <v>0.5</v>
      </c>
      <c r="AB20" s="304">
        <v>56</v>
      </c>
      <c r="AC20" s="303" t="str">
        <f t="shared" si="13"/>
        <v>1</v>
      </c>
      <c r="AD20" s="305">
        <f t="shared" si="14"/>
        <v>3</v>
      </c>
      <c r="AE20" s="302">
        <v>1</v>
      </c>
      <c r="AF20" s="302">
        <v>1</v>
      </c>
      <c r="AG20" s="302">
        <v>0.5</v>
      </c>
      <c r="AH20" s="302">
        <v>0</v>
      </c>
      <c r="AI20" s="302">
        <v>0.5</v>
      </c>
      <c r="AJ20" s="302">
        <v>0</v>
      </c>
      <c r="AK20" s="306">
        <f t="shared" si="1"/>
        <v>3</v>
      </c>
      <c r="AL20" s="303">
        <f t="shared" si="2"/>
        <v>2</v>
      </c>
      <c r="AM20" s="303">
        <v>1</v>
      </c>
      <c r="AN20" s="297">
        <v>1</v>
      </c>
      <c r="AO20" s="307">
        <v>1</v>
      </c>
      <c r="AP20" s="308">
        <f t="shared" si="3"/>
        <v>2</v>
      </c>
      <c r="AQ20" s="308">
        <f t="shared" si="15"/>
        <v>5</v>
      </c>
      <c r="AR20" s="309">
        <f t="shared" si="16"/>
        <v>8</v>
      </c>
      <c r="AS20" s="298">
        <v>0</v>
      </c>
      <c r="AT20" s="298">
        <v>1</v>
      </c>
      <c r="AU20" s="311">
        <f t="shared" si="17"/>
        <v>1</v>
      </c>
      <c r="AV20" s="312">
        <f t="shared" si="18"/>
        <v>2</v>
      </c>
      <c r="AW20" s="311">
        <f>IF(ตารางคะแนนV3!L20&gt;1,1,0)</f>
        <v>1</v>
      </c>
      <c r="AX20" s="311">
        <f t="shared" si="19"/>
        <v>1</v>
      </c>
      <c r="AY20" s="316">
        <f t="shared" si="4"/>
        <v>2</v>
      </c>
      <c r="AZ20" s="317">
        <f t="shared" si="5"/>
        <v>4</v>
      </c>
      <c r="BA20" s="318">
        <f t="shared" si="6"/>
        <v>12</v>
      </c>
      <c r="BB20" s="298" t="str">
        <f t="shared" si="7"/>
        <v>A</v>
      </c>
      <c r="BC20" s="22" t="s">
        <v>450</v>
      </c>
    </row>
    <row r="21" spans="1:55" hidden="1" x14ac:dyDescent="0.7">
      <c r="A21" s="297">
        <f>IF(ISBLANK(D21),"",COUNTA($D$7:D21))</f>
        <v>15</v>
      </c>
      <c r="B21" s="298">
        <v>8</v>
      </c>
      <c r="C21" s="261" t="s">
        <v>113</v>
      </c>
      <c r="D21" s="298" t="s">
        <v>23</v>
      </c>
      <c r="E21" s="261" t="s">
        <v>135</v>
      </c>
      <c r="F21" s="298" t="s">
        <v>104</v>
      </c>
      <c r="G21" s="298">
        <v>73</v>
      </c>
      <c r="H21" s="298">
        <v>9</v>
      </c>
      <c r="I21" s="260" t="s">
        <v>324</v>
      </c>
      <c r="J21" s="299">
        <v>48522</v>
      </c>
      <c r="K21" s="289">
        <v>0.60794187045554404</v>
      </c>
      <c r="L21" s="300">
        <v>7735263.1100000003</v>
      </c>
      <c r="M21" s="300">
        <v>-14889978.070000004</v>
      </c>
      <c r="N21" s="300">
        <v>34438445.82</v>
      </c>
      <c r="O21" s="300">
        <v>31208049.32</v>
      </c>
      <c r="P21" s="301">
        <v>2</v>
      </c>
      <c r="Q21" s="302">
        <v>0</v>
      </c>
      <c r="R21" s="302">
        <v>1</v>
      </c>
      <c r="S21" s="303">
        <f t="shared" si="0"/>
        <v>1</v>
      </c>
      <c r="T21" s="304">
        <v>136</v>
      </c>
      <c r="U21" s="295">
        <f t="shared" si="8"/>
        <v>1</v>
      </c>
      <c r="V21" s="304">
        <v>54</v>
      </c>
      <c r="W21" s="310" t="str">
        <f t="shared" si="9"/>
        <v>1</v>
      </c>
      <c r="X21" s="305">
        <f t="shared" si="10"/>
        <v>0.5</v>
      </c>
      <c r="Y21" s="304">
        <v>29</v>
      </c>
      <c r="Z21" s="302" t="str">
        <f t="shared" si="11"/>
        <v>1</v>
      </c>
      <c r="AA21" s="305">
        <f t="shared" si="12"/>
        <v>0.5</v>
      </c>
      <c r="AB21" s="304">
        <v>55</v>
      </c>
      <c r="AC21" s="303" t="str">
        <f t="shared" si="13"/>
        <v>1</v>
      </c>
      <c r="AD21" s="305">
        <f t="shared" si="14"/>
        <v>3</v>
      </c>
      <c r="AE21" s="302">
        <v>1</v>
      </c>
      <c r="AF21" s="302">
        <v>1</v>
      </c>
      <c r="AG21" s="302">
        <v>0.5</v>
      </c>
      <c r="AH21" s="302">
        <v>0.5</v>
      </c>
      <c r="AI21" s="302">
        <v>0</v>
      </c>
      <c r="AJ21" s="302">
        <v>0</v>
      </c>
      <c r="AK21" s="306">
        <f t="shared" si="1"/>
        <v>3</v>
      </c>
      <c r="AL21" s="303">
        <f t="shared" si="2"/>
        <v>2</v>
      </c>
      <c r="AM21" s="303">
        <v>1</v>
      </c>
      <c r="AN21" s="297">
        <v>1</v>
      </c>
      <c r="AO21" s="307">
        <v>1</v>
      </c>
      <c r="AP21" s="308">
        <f t="shared" si="3"/>
        <v>2</v>
      </c>
      <c r="AQ21" s="308">
        <f t="shared" si="15"/>
        <v>5</v>
      </c>
      <c r="AR21" s="309">
        <f t="shared" si="16"/>
        <v>9</v>
      </c>
      <c r="AS21" s="298">
        <v>1</v>
      </c>
      <c r="AT21" s="298">
        <v>1</v>
      </c>
      <c r="AU21" s="311">
        <f t="shared" si="17"/>
        <v>1</v>
      </c>
      <c r="AV21" s="312">
        <f t="shared" si="18"/>
        <v>3</v>
      </c>
      <c r="AW21" s="311">
        <f>IF(ตารางคะแนนV3!L21&gt;1,1,0)</f>
        <v>1</v>
      </c>
      <c r="AX21" s="311">
        <f t="shared" si="19"/>
        <v>0</v>
      </c>
      <c r="AY21" s="316">
        <f t="shared" si="4"/>
        <v>1</v>
      </c>
      <c r="AZ21" s="317">
        <f t="shared" si="5"/>
        <v>4</v>
      </c>
      <c r="BA21" s="318">
        <f t="shared" si="6"/>
        <v>13</v>
      </c>
      <c r="BB21" s="298" t="str">
        <f t="shared" si="7"/>
        <v>A</v>
      </c>
      <c r="BC21" s="22" t="s">
        <v>451</v>
      </c>
    </row>
    <row r="22" spans="1:55" hidden="1" x14ac:dyDescent="0.7">
      <c r="A22" s="297">
        <f>IF(ISBLANK(D22),"",COUNTA($D$7:D22))</f>
        <v>16</v>
      </c>
      <c r="B22" s="298">
        <v>8</v>
      </c>
      <c r="C22" s="261" t="s">
        <v>113</v>
      </c>
      <c r="D22" s="298" t="s">
        <v>24</v>
      </c>
      <c r="E22" s="261" t="s">
        <v>136</v>
      </c>
      <c r="F22" s="298" t="s">
        <v>104</v>
      </c>
      <c r="G22" s="298">
        <v>157</v>
      </c>
      <c r="H22" s="298">
        <v>13</v>
      </c>
      <c r="I22" s="260" t="s">
        <v>323</v>
      </c>
      <c r="J22" s="299">
        <v>52869</v>
      </c>
      <c r="K22" s="290">
        <v>0.83865986808232784</v>
      </c>
      <c r="L22" s="300">
        <v>34540696.350000001</v>
      </c>
      <c r="M22" s="300">
        <v>-6091755.379999999</v>
      </c>
      <c r="N22" s="300">
        <v>5523995.5099999998</v>
      </c>
      <c r="O22" s="300">
        <v>-10550397.869999999</v>
      </c>
      <c r="P22" s="301">
        <v>1</v>
      </c>
      <c r="Q22" s="302">
        <v>1</v>
      </c>
      <c r="R22" s="302">
        <v>1</v>
      </c>
      <c r="S22" s="303">
        <f t="shared" si="0"/>
        <v>2</v>
      </c>
      <c r="T22" s="304">
        <v>154</v>
      </c>
      <c r="U22" s="295">
        <f t="shared" si="8"/>
        <v>1</v>
      </c>
      <c r="V22" s="304">
        <v>89</v>
      </c>
      <c r="W22" s="310" t="str">
        <f t="shared" si="9"/>
        <v>0</v>
      </c>
      <c r="X22" s="305">
        <f t="shared" si="10"/>
        <v>0</v>
      </c>
      <c r="Y22" s="304">
        <v>113</v>
      </c>
      <c r="Z22" s="302" t="str">
        <f t="shared" si="11"/>
        <v>0</v>
      </c>
      <c r="AA22" s="305">
        <f t="shared" si="12"/>
        <v>0</v>
      </c>
      <c r="AB22" s="304">
        <v>59</v>
      </c>
      <c r="AC22" s="303" t="str">
        <f t="shared" si="13"/>
        <v>1</v>
      </c>
      <c r="AD22" s="305">
        <f t="shared" si="14"/>
        <v>2</v>
      </c>
      <c r="AE22" s="302">
        <v>0</v>
      </c>
      <c r="AF22" s="302">
        <v>0</v>
      </c>
      <c r="AG22" s="302">
        <v>0.5</v>
      </c>
      <c r="AH22" s="302">
        <v>0.5</v>
      </c>
      <c r="AI22" s="302">
        <v>0.5</v>
      </c>
      <c r="AJ22" s="302">
        <v>0.5</v>
      </c>
      <c r="AK22" s="306">
        <f t="shared" si="1"/>
        <v>2</v>
      </c>
      <c r="AL22" s="303">
        <f t="shared" si="2"/>
        <v>2</v>
      </c>
      <c r="AM22" s="303">
        <v>1</v>
      </c>
      <c r="AN22" s="297">
        <v>0</v>
      </c>
      <c r="AO22" s="307">
        <v>1</v>
      </c>
      <c r="AP22" s="308">
        <f t="shared" si="3"/>
        <v>1</v>
      </c>
      <c r="AQ22" s="308">
        <f t="shared" si="15"/>
        <v>4</v>
      </c>
      <c r="AR22" s="309">
        <f t="shared" si="16"/>
        <v>8</v>
      </c>
      <c r="AS22" s="298">
        <v>0</v>
      </c>
      <c r="AT22" s="298">
        <v>0</v>
      </c>
      <c r="AU22" s="311">
        <f t="shared" si="17"/>
        <v>1</v>
      </c>
      <c r="AV22" s="312">
        <f t="shared" si="18"/>
        <v>1</v>
      </c>
      <c r="AW22" s="311">
        <f>IF(ตารางคะแนนV3!L22&gt;1,1,0)</f>
        <v>1</v>
      </c>
      <c r="AX22" s="311">
        <f t="shared" si="19"/>
        <v>1</v>
      </c>
      <c r="AY22" s="316">
        <f t="shared" si="4"/>
        <v>2</v>
      </c>
      <c r="AZ22" s="317">
        <f t="shared" si="5"/>
        <v>3</v>
      </c>
      <c r="BA22" s="318">
        <f t="shared" si="6"/>
        <v>11</v>
      </c>
      <c r="BB22" s="298" t="str">
        <f t="shared" si="7"/>
        <v>B</v>
      </c>
      <c r="BC22" s="22" t="s">
        <v>452</v>
      </c>
    </row>
    <row r="23" spans="1:55" hidden="1" x14ac:dyDescent="0.7">
      <c r="A23" s="297">
        <f>IF(ISBLANK(D23),"",COUNTA($D$7:D23))</f>
        <v>17</v>
      </c>
      <c r="B23" s="298">
        <v>8</v>
      </c>
      <c r="C23" s="261" t="s">
        <v>113</v>
      </c>
      <c r="D23" s="298" t="s">
        <v>25</v>
      </c>
      <c r="E23" s="261" t="s">
        <v>137</v>
      </c>
      <c r="F23" s="298" t="s">
        <v>104</v>
      </c>
      <c r="G23" s="298">
        <v>41</v>
      </c>
      <c r="H23" s="298">
        <v>6</v>
      </c>
      <c r="I23" s="260" t="s">
        <v>319</v>
      </c>
      <c r="J23" s="299">
        <v>30357</v>
      </c>
      <c r="K23" s="290">
        <v>1.5143286216835248</v>
      </c>
      <c r="L23" s="300">
        <v>26255514.039999999</v>
      </c>
      <c r="M23" s="300">
        <v>8344975.5399999991</v>
      </c>
      <c r="N23" s="300">
        <v>8469461.8000000007</v>
      </c>
      <c r="O23" s="300">
        <v>5690122.2999999998</v>
      </c>
      <c r="P23" s="301">
        <v>0</v>
      </c>
      <c r="Q23" s="302">
        <v>1</v>
      </c>
      <c r="R23" s="302">
        <v>1</v>
      </c>
      <c r="S23" s="303">
        <f t="shared" si="0"/>
        <v>2</v>
      </c>
      <c r="T23" s="304">
        <v>108</v>
      </c>
      <c r="U23" s="295">
        <f t="shared" si="8"/>
        <v>1</v>
      </c>
      <c r="V23" s="304">
        <v>63</v>
      </c>
      <c r="W23" s="310" t="str">
        <f t="shared" si="9"/>
        <v>0</v>
      </c>
      <c r="X23" s="305">
        <f t="shared" si="10"/>
        <v>0</v>
      </c>
      <c r="Y23" s="304">
        <v>64</v>
      </c>
      <c r="Z23" s="302" t="str">
        <f t="shared" si="11"/>
        <v>0</v>
      </c>
      <c r="AA23" s="305">
        <f t="shared" si="12"/>
        <v>0</v>
      </c>
      <c r="AB23" s="304">
        <v>48</v>
      </c>
      <c r="AC23" s="303" t="str">
        <f t="shared" si="13"/>
        <v>1</v>
      </c>
      <c r="AD23" s="305">
        <f t="shared" si="14"/>
        <v>2</v>
      </c>
      <c r="AE23" s="302">
        <v>1</v>
      </c>
      <c r="AF23" s="302">
        <v>1</v>
      </c>
      <c r="AG23" s="302">
        <v>0.5</v>
      </c>
      <c r="AH23" s="302">
        <v>0.5</v>
      </c>
      <c r="AI23" s="302">
        <v>0</v>
      </c>
      <c r="AJ23" s="302">
        <v>0.5</v>
      </c>
      <c r="AK23" s="306">
        <f t="shared" si="1"/>
        <v>3.5</v>
      </c>
      <c r="AL23" s="303">
        <f t="shared" si="2"/>
        <v>2</v>
      </c>
      <c r="AM23" s="303">
        <v>1</v>
      </c>
      <c r="AN23" s="297">
        <v>1</v>
      </c>
      <c r="AO23" s="307">
        <v>1</v>
      </c>
      <c r="AP23" s="308">
        <f t="shared" si="3"/>
        <v>2</v>
      </c>
      <c r="AQ23" s="308">
        <f t="shared" si="15"/>
        <v>5</v>
      </c>
      <c r="AR23" s="309">
        <f t="shared" si="16"/>
        <v>9</v>
      </c>
      <c r="AS23" s="298">
        <v>0</v>
      </c>
      <c r="AT23" s="298">
        <v>1</v>
      </c>
      <c r="AU23" s="311">
        <f t="shared" si="17"/>
        <v>1</v>
      </c>
      <c r="AV23" s="312">
        <f t="shared" si="18"/>
        <v>2</v>
      </c>
      <c r="AW23" s="311">
        <f>IF(ตารางคะแนนV3!L23&gt;1,1,0)</f>
        <v>1</v>
      </c>
      <c r="AX23" s="311">
        <f t="shared" si="19"/>
        <v>1</v>
      </c>
      <c r="AY23" s="316">
        <f t="shared" si="4"/>
        <v>2</v>
      </c>
      <c r="AZ23" s="317">
        <f t="shared" si="5"/>
        <v>4</v>
      </c>
      <c r="BA23" s="318">
        <f t="shared" si="6"/>
        <v>13</v>
      </c>
      <c r="BB23" s="298" t="str">
        <f t="shared" si="7"/>
        <v>A</v>
      </c>
      <c r="BC23" s="22" t="s">
        <v>453</v>
      </c>
    </row>
    <row r="24" spans="1:55" hidden="1" x14ac:dyDescent="0.7">
      <c r="A24" s="297">
        <f>IF(ISBLANK(D24),"",COUNTA($D$7:D24))</f>
        <v>18</v>
      </c>
      <c r="B24" s="298">
        <v>8</v>
      </c>
      <c r="C24" s="261" t="s">
        <v>113</v>
      </c>
      <c r="D24" s="298" t="s">
        <v>26</v>
      </c>
      <c r="E24" s="261" t="s">
        <v>138</v>
      </c>
      <c r="F24" s="298" t="s">
        <v>104</v>
      </c>
      <c r="G24" s="298">
        <v>45</v>
      </c>
      <c r="H24" s="298">
        <v>6</v>
      </c>
      <c r="I24" s="260" t="s">
        <v>319</v>
      </c>
      <c r="J24" s="299">
        <v>30863</v>
      </c>
      <c r="K24" s="290">
        <v>2.3249555721094612</v>
      </c>
      <c r="L24" s="300">
        <v>31915148.140000001</v>
      </c>
      <c r="M24" s="300">
        <v>17151116.170000002</v>
      </c>
      <c r="N24" s="300">
        <v>11384476.119999999</v>
      </c>
      <c r="O24" s="300">
        <v>7258996.7199999997</v>
      </c>
      <c r="P24" s="301">
        <v>0</v>
      </c>
      <c r="Q24" s="302">
        <v>1</v>
      </c>
      <c r="R24" s="302">
        <v>1</v>
      </c>
      <c r="S24" s="303">
        <f t="shared" si="0"/>
        <v>2</v>
      </c>
      <c r="T24" s="304">
        <v>53</v>
      </c>
      <c r="U24" s="295">
        <f t="shared" si="8"/>
        <v>1</v>
      </c>
      <c r="V24" s="304">
        <v>66</v>
      </c>
      <c r="W24" s="310" t="str">
        <f t="shared" si="9"/>
        <v>0</v>
      </c>
      <c r="X24" s="305">
        <f t="shared" si="10"/>
        <v>0</v>
      </c>
      <c r="Y24" s="304">
        <v>51</v>
      </c>
      <c r="Z24" s="302" t="str">
        <f t="shared" si="11"/>
        <v>1</v>
      </c>
      <c r="AA24" s="305">
        <f t="shared" si="12"/>
        <v>0.5</v>
      </c>
      <c r="AB24" s="304">
        <v>74</v>
      </c>
      <c r="AC24" s="303" t="str">
        <f t="shared" si="13"/>
        <v>0</v>
      </c>
      <c r="AD24" s="305">
        <f t="shared" si="14"/>
        <v>1.5</v>
      </c>
      <c r="AE24" s="302">
        <v>0</v>
      </c>
      <c r="AF24" s="302">
        <v>1</v>
      </c>
      <c r="AG24" s="302">
        <v>0.5</v>
      </c>
      <c r="AH24" s="302">
        <v>0</v>
      </c>
      <c r="AI24" s="302">
        <v>0.5</v>
      </c>
      <c r="AJ24" s="302">
        <v>0</v>
      </c>
      <c r="AK24" s="306">
        <f t="shared" si="1"/>
        <v>2</v>
      </c>
      <c r="AL24" s="303">
        <f t="shared" si="2"/>
        <v>2</v>
      </c>
      <c r="AM24" s="303">
        <v>1</v>
      </c>
      <c r="AN24" s="297">
        <v>0</v>
      </c>
      <c r="AO24" s="307">
        <v>1</v>
      </c>
      <c r="AP24" s="308">
        <f t="shared" si="3"/>
        <v>1</v>
      </c>
      <c r="AQ24" s="308">
        <f t="shared" si="15"/>
        <v>4</v>
      </c>
      <c r="AR24" s="309">
        <f t="shared" si="16"/>
        <v>7.5</v>
      </c>
      <c r="AS24" s="298">
        <v>1</v>
      </c>
      <c r="AT24" s="298">
        <v>1</v>
      </c>
      <c r="AU24" s="311">
        <f t="shared" si="17"/>
        <v>1</v>
      </c>
      <c r="AV24" s="312">
        <f t="shared" si="18"/>
        <v>3</v>
      </c>
      <c r="AW24" s="311">
        <f>IF(ตารางคะแนนV3!L24&gt;1,1,0)</f>
        <v>1</v>
      </c>
      <c r="AX24" s="311">
        <f t="shared" si="19"/>
        <v>1</v>
      </c>
      <c r="AY24" s="316">
        <f t="shared" si="4"/>
        <v>2</v>
      </c>
      <c r="AZ24" s="317">
        <f t="shared" si="5"/>
        <v>5</v>
      </c>
      <c r="BA24" s="318">
        <f t="shared" si="6"/>
        <v>12.5</v>
      </c>
      <c r="BB24" s="298" t="str">
        <f t="shared" si="7"/>
        <v>A</v>
      </c>
      <c r="BC24" s="22" t="s">
        <v>454</v>
      </c>
    </row>
    <row r="25" spans="1:55" hidden="1" x14ac:dyDescent="0.7">
      <c r="A25" s="297">
        <f>IF(ISBLANK(D25),"",COUNTA($D$7:D25))</f>
        <v>19</v>
      </c>
      <c r="B25" s="298">
        <v>8</v>
      </c>
      <c r="C25" s="261" t="s">
        <v>113</v>
      </c>
      <c r="D25" s="298" t="s">
        <v>27</v>
      </c>
      <c r="E25" s="261" t="s">
        <v>139</v>
      </c>
      <c r="F25" s="298" t="s">
        <v>104</v>
      </c>
      <c r="G25" s="298">
        <v>38</v>
      </c>
      <c r="H25" s="298">
        <v>6</v>
      </c>
      <c r="I25" s="260" t="s">
        <v>319</v>
      </c>
      <c r="J25" s="299">
        <v>31290</v>
      </c>
      <c r="K25" s="290">
        <v>1.2896438068444689</v>
      </c>
      <c r="L25" s="300">
        <v>18951821.940000001</v>
      </c>
      <c r="M25" s="300">
        <v>5414420.6799999997</v>
      </c>
      <c r="N25" s="300">
        <v>12185442.539999999</v>
      </c>
      <c r="O25" s="300">
        <v>10918097.5</v>
      </c>
      <c r="P25" s="301">
        <v>0</v>
      </c>
      <c r="Q25" s="302">
        <v>1</v>
      </c>
      <c r="R25" s="302">
        <v>1</v>
      </c>
      <c r="S25" s="303">
        <f t="shared" si="0"/>
        <v>2</v>
      </c>
      <c r="T25" s="304">
        <v>69</v>
      </c>
      <c r="U25" s="295">
        <f t="shared" si="8"/>
        <v>1</v>
      </c>
      <c r="V25" s="304">
        <v>73</v>
      </c>
      <c r="W25" s="310" t="str">
        <f t="shared" si="9"/>
        <v>0</v>
      </c>
      <c r="X25" s="305">
        <f t="shared" si="10"/>
        <v>0</v>
      </c>
      <c r="Y25" s="304">
        <v>54</v>
      </c>
      <c r="Z25" s="302" t="str">
        <f t="shared" si="11"/>
        <v>1</v>
      </c>
      <c r="AA25" s="305">
        <f t="shared" si="12"/>
        <v>0.5</v>
      </c>
      <c r="AB25" s="304">
        <v>52</v>
      </c>
      <c r="AC25" s="303" t="str">
        <f t="shared" si="13"/>
        <v>1</v>
      </c>
      <c r="AD25" s="305">
        <f t="shared" si="14"/>
        <v>2.5</v>
      </c>
      <c r="AE25" s="302">
        <v>1</v>
      </c>
      <c r="AF25" s="302">
        <v>1</v>
      </c>
      <c r="AG25" s="302">
        <v>0.5</v>
      </c>
      <c r="AH25" s="302">
        <v>0.5</v>
      </c>
      <c r="AI25" s="302">
        <v>0.5</v>
      </c>
      <c r="AJ25" s="302">
        <v>0.5</v>
      </c>
      <c r="AK25" s="306">
        <f t="shared" si="1"/>
        <v>4</v>
      </c>
      <c r="AL25" s="303">
        <f t="shared" si="2"/>
        <v>2</v>
      </c>
      <c r="AM25" s="303">
        <v>1</v>
      </c>
      <c r="AN25" s="297">
        <v>0</v>
      </c>
      <c r="AO25" s="307">
        <v>1</v>
      </c>
      <c r="AP25" s="308">
        <f t="shared" si="3"/>
        <v>1</v>
      </c>
      <c r="AQ25" s="308">
        <f t="shared" si="15"/>
        <v>4</v>
      </c>
      <c r="AR25" s="309">
        <f t="shared" si="16"/>
        <v>8.5</v>
      </c>
      <c r="AS25" s="298">
        <v>1</v>
      </c>
      <c r="AT25" s="298">
        <v>1</v>
      </c>
      <c r="AU25" s="311">
        <f t="shared" si="17"/>
        <v>1</v>
      </c>
      <c r="AV25" s="312">
        <f t="shared" si="18"/>
        <v>3</v>
      </c>
      <c r="AW25" s="311">
        <f>IF(ตารางคะแนนV3!L25&gt;1,1,0)</f>
        <v>1</v>
      </c>
      <c r="AX25" s="311">
        <f t="shared" si="19"/>
        <v>1</v>
      </c>
      <c r="AY25" s="316">
        <f t="shared" si="4"/>
        <v>2</v>
      </c>
      <c r="AZ25" s="317">
        <f t="shared" si="5"/>
        <v>5</v>
      </c>
      <c r="BA25" s="318">
        <f t="shared" si="6"/>
        <v>13.5</v>
      </c>
      <c r="BB25" s="298" t="str">
        <f t="shared" si="7"/>
        <v>A</v>
      </c>
      <c r="BC25" s="22" t="s">
        <v>455</v>
      </c>
    </row>
    <row r="26" spans="1:55" x14ac:dyDescent="0.7">
      <c r="A26" s="297">
        <f>IF(ISBLANK(D26),"",COUNTA($D$7:D26))</f>
        <v>20</v>
      </c>
      <c r="B26" s="298">
        <v>8</v>
      </c>
      <c r="C26" s="261" t="s">
        <v>113</v>
      </c>
      <c r="D26" s="298" t="s">
        <v>28</v>
      </c>
      <c r="E26" s="261" t="s">
        <v>140</v>
      </c>
      <c r="F26" s="298" t="s">
        <v>104</v>
      </c>
      <c r="G26" s="298">
        <v>32</v>
      </c>
      <c r="H26" s="298">
        <v>2</v>
      </c>
      <c r="I26" s="260" t="s">
        <v>325</v>
      </c>
      <c r="J26" s="299">
        <v>11249</v>
      </c>
      <c r="K26" s="289">
        <v>0.30316183838618133</v>
      </c>
      <c r="L26" s="300">
        <v>-3282625.64</v>
      </c>
      <c r="M26" s="300">
        <v>-8447047.7500000019</v>
      </c>
      <c r="N26" s="300">
        <v>-165076.79999999999</v>
      </c>
      <c r="O26" s="300">
        <v>-2181384.3199999998</v>
      </c>
      <c r="P26" s="301">
        <v>7</v>
      </c>
      <c r="Q26" s="302">
        <v>1</v>
      </c>
      <c r="R26" s="302">
        <v>1</v>
      </c>
      <c r="S26" s="303">
        <f t="shared" si="0"/>
        <v>2</v>
      </c>
      <c r="T26" s="304">
        <v>266</v>
      </c>
      <c r="U26" s="295">
        <f t="shared" si="8"/>
        <v>0</v>
      </c>
      <c r="V26" s="304">
        <v>44</v>
      </c>
      <c r="W26" s="310" t="str">
        <f t="shared" si="9"/>
        <v>1</v>
      </c>
      <c r="X26" s="305">
        <f t="shared" si="10"/>
        <v>0.5</v>
      </c>
      <c r="Y26" s="304">
        <v>40</v>
      </c>
      <c r="Z26" s="302" t="str">
        <f t="shared" si="11"/>
        <v>1</v>
      </c>
      <c r="AA26" s="305">
        <f t="shared" si="12"/>
        <v>0.5</v>
      </c>
      <c r="AB26" s="304">
        <v>63</v>
      </c>
      <c r="AC26" s="303" t="str">
        <f t="shared" si="13"/>
        <v>0</v>
      </c>
      <c r="AD26" s="305">
        <f t="shared" si="14"/>
        <v>1</v>
      </c>
      <c r="AE26" s="302">
        <v>0</v>
      </c>
      <c r="AF26" s="302">
        <v>1</v>
      </c>
      <c r="AG26" s="302">
        <v>0</v>
      </c>
      <c r="AH26" s="302">
        <v>0</v>
      </c>
      <c r="AI26" s="302">
        <v>0</v>
      </c>
      <c r="AJ26" s="302">
        <v>0.5</v>
      </c>
      <c r="AK26" s="306">
        <f t="shared" si="1"/>
        <v>1.5</v>
      </c>
      <c r="AL26" s="303">
        <f t="shared" si="2"/>
        <v>1.5</v>
      </c>
      <c r="AM26" s="303">
        <v>1</v>
      </c>
      <c r="AN26" s="297">
        <v>0</v>
      </c>
      <c r="AO26" s="307">
        <v>0</v>
      </c>
      <c r="AP26" s="308">
        <f t="shared" si="3"/>
        <v>0</v>
      </c>
      <c r="AQ26" s="308">
        <f t="shared" si="15"/>
        <v>2.5</v>
      </c>
      <c r="AR26" s="309">
        <f t="shared" si="16"/>
        <v>5.5</v>
      </c>
      <c r="AS26" s="298">
        <v>0</v>
      </c>
      <c r="AT26" s="298">
        <v>0</v>
      </c>
      <c r="AU26" s="311">
        <f t="shared" si="17"/>
        <v>0</v>
      </c>
      <c r="AV26" s="312">
        <f t="shared" si="18"/>
        <v>0</v>
      </c>
      <c r="AW26" s="311">
        <f>IF(ตารางคะแนนV3!L26&gt;1,1,0)</f>
        <v>0</v>
      </c>
      <c r="AX26" s="311">
        <f t="shared" si="19"/>
        <v>0</v>
      </c>
      <c r="AY26" s="316">
        <f t="shared" si="4"/>
        <v>0</v>
      </c>
      <c r="AZ26" s="317">
        <f t="shared" si="5"/>
        <v>0</v>
      </c>
      <c r="BA26" s="318">
        <f t="shared" si="6"/>
        <v>5.5</v>
      </c>
      <c r="BB26" s="298" t="str">
        <f t="shared" si="7"/>
        <v>F</v>
      </c>
      <c r="BC26" s="22" t="s">
        <v>456</v>
      </c>
    </row>
    <row r="27" spans="1:55" hidden="1" x14ac:dyDescent="0.7">
      <c r="A27" s="297">
        <f>IF(ISBLANK(D27),"",COUNTA($D$7:D27))</f>
        <v>21</v>
      </c>
      <c r="B27" s="298">
        <v>8</v>
      </c>
      <c r="C27" s="261" t="s">
        <v>114</v>
      </c>
      <c r="D27" s="298" t="s">
        <v>29</v>
      </c>
      <c r="E27" s="261" t="s">
        <v>141</v>
      </c>
      <c r="F27" s="298" t="s">
        <v>109</v>
      </c>
      <c r="G27" s="298">
        <v>548</v>
      </c>
      <c r="H27" s="298">
        <v>17</v>
      </c>
      <c r="I27" s="260" t="s">
        <v>327</v>
      </c>
      <c r="J27" s="299">
        <v>91973</v>
      </c>
      <c r="K27" s="289">
        <v>0.72325365873574798</v>
      </c>
      <c r="L27" s="300">
        <v>304943916.13999999</v>
      </c>
      <c r="M27" s="300">
        <v>-65756460.789999962</v>
      </c>
      <c r="N27" s="300">
        <v>119375400.84</v>
      </c>
      <c r="O27" s="300">
        <v>46952562.509999998</v>
      </c>
      <c r="P27" s="301">
        <v>1</v>
      </c>
      <c r="Q27" s="302">
        <v>0</v>
      </c>
      <c r="R27" s="302">
        <v>1</v>
      </c>
      <c r="S27" s="303">
        <f t="shared" si="0"/>
        <v>1</v>
      </c>
      <c r="T27" s="304">
        <v>129</v>
      </c>
      <c r="U27" s="295">
        <f t="shared" si="8"/>
        <v>1</v>
      </c>
      <c r="V27" s="304">
        <v>92</v>
      </c>
      <c r="W27" s="310" t="str">
        <f t="shared" si="9"/>
        <v>0</v>
      </c>
      <c r="X27" s="305">
        <f t="shared" si="10"/>
        <v>0</v>
      </c>
      <c r="Y27" s="304">
        <v>45</v>
      </c>
      <c r="Z27" s="302" t="str">
        <f t="shared" si="11"/>
        <v>1</v>
      </c>
      <c r="AA27" s="305">
        <f t="shared" si="12"/>
        <v>0.5</v>
      </c>
      <c r="AB27" s="304">
        <v>51</v>
      </c>
      <c r="AC27" s="303" t="str">
        <f t="shared" si="13"/>
        <v>1</v>
      </c>
      <c r="AD27" s="305">
        <f t="shared" si="14"/>
        <v>2.5</v>
      </c>
      <c r="AE27" s="302">
        <v>0</v>
      </c>
      <c r="AF27" s="302">
        <v>1</v>
      </c>
      <c r="AG27" s="302">
        <v>0.5</v>
      </c>
      <c r="AH27" s="302">
        <v>0.5</v>
      </c>
      <c r="AI27" s="302">
        <v>0.5</v>
      </c>
      <c r="AJ27" s="302">
        <v>0</v>
      </c>
      <c r="AK27" s="306">
        <f t="shared" si="1"/>
        <v>2.5</v>
      </c>
      <c r="AL27" s="303">
        <f t="shared" si="2"/>
        <v>2</v>
      </c>
      <c r="AM27" s="303">
        <v>1</v>
      </c>
      <c r="AN27" s="297">
        <v>0</v>
      </c>
      <c r="AO27" s="307">
        <v>1</v>
      </c>
      <c r="AP27" s="308">
        <f t="shared" si="3"/>
        <v>1</v>
      </c>
      <c r="AQ27" s="308">
        <f t="shared" si="15"/>
        <v>4</v>
      </c>
      <c r="AR27" s="309">
        <f t="shared" si="16"/>
        <v>7.5</v>
      </c>
      <c r="AS27" s="298">
        <v>1</v>
      </c>
      <c r="AT27" s="298">
        <v>1</v>
      </c>
      <c r="AU27" s="311">
        <f t="shared" si="17"/>
        <v>1</v>
      </c>
      <c r="AV27" s="312">
        <f t="shared" si="18"/>
        <v>3</v>
      </c>
      <c r="AW27" s="311">
        <f>IF(ตารางคะแนนV3!L27&gt;1,1,0)</f>
        <v>1</v>
      </c>
      <c r="AX27" s="311">
        <f t="shared" si="19"/>
        <v>0</v>
      </c>
      <c r="AY27" s="316">
        <f t="shared" si="4"/>
        <v>1</v>
      </c>
      <c r="AZ27" s="317">
        <f t="shared" si="5"/>
        <v>4</v>
      </c>
      <c r="BA27" s="318">
        <f t="shared" si="6"/>
        <v>11.5</v>
      </c>
      <c r="BB27" s="298" t="str">
        <f t="shared" si="7"/>
        <v>B</v>
      </c>
      <c r="BC27" s="22" t="s">
        <v>114</v>
      </c>
    </row>
    <row r="28" spans="1:55" hidden="1" x14ac:dyDescent="0.7">
      <c r="A28" s="297">
        <f>IF(ISBLANK(D28),"",COUNTA($D$7:D28))</f>
        <v>22</v>
      </c>
      <c r="B28" s="298">
        <v>8</v>
      </c>
      <c r="C28" s="261" t="s">
        <v>114</v>
      </c>
      <c r="D28" s="298" t="s">
        <v>30</v>
      </c>
      <c r="E28" s="261" t="s">
        <v>142</v>
      </c>
      <c r="F28" s="298" t="s">
        <v>104</v>
      </c>
      <c r="G28" s="298">
        <v>30</v>
      </c>
      <c r="H28" s="298">
        <v>5</v>
      </c>
      <c r="I28" s="260" t="s">
        <v>321</v>
      </c>
      <c r="J28" s="299">
        <v>21702</v>
      </c>
      <c r="K28" s="290">
        <v>3.5767508004784436</v>
      </c>
      <c r="L28" s="300">
        <v>40700023.420000002</v>
      </c>
      <c r="M28" s="300">
        <v>27809265.609999999</v>
      </c>
      <c r="N28" s="300">
        <v>13782519.039999999</v>
      </c>
      <c r="O28" s="300">
        <v>8036616.4000000004</v>
      </c>
      <c r="P28" s="301">
        <v>0</v>
      </c>
      <c r="Q28" s="302">
        <v>1</v>
      </c>
      <c r="R28" s="302">
        <v>0</v>
      </c>
      <c r="S28" s="303">
        <f t="shared" ref="S28:S91" si="20">SUM(Q28+R28)</f>
        <v>1</v>
      </c>
      <c r="T28" s="304">
        <v>135</v>
      </c>
      <c r="U28" s="295">
        <f t="shared" si="8"/>
        <v>1</v>
      </c>
      <c r="V28" s="304">
        <v>24</v>
      </c>
      <c r="W28" s="310" t="str">
        <f t="shared" si="9"/>
        <v>1</v>
      </c>
      <c r="X28" s="305">
        <f t="shared" si="10"/>
        <v>0.5</v>
      </c>
      <c r="Y28" s="304">
        <v>50</v>
      </c>
      <c r="Z28" s="302" t="str">
        <f t="shared" si="11"/>
        <v>1</v>
      </c>
      <c r="AA28" s="305">
        <f t="shared" si="12"/>
        <v>0.5</v>
      </c>
      <c r="AB28" s="304">
        <v>42</v>
      </c>
      <c r="AC28" s="303" t="str">
        <f t="shared" si="13"/>
        <v>1</v>
      </c>
      <c r="AD28" s="305">
        <f t="shared" si="14"/>
        <v>3</v>
      </c>
      <c r="AE28" s="302">
        <v>1</v>
      </c>
      <c r="AF28" s="302">
        <v>1</v>
      </c>
      <c r="AG28" s="302">
        <v>0.5</v>
      </c>
      <c r="AH28" s="302">
        <v>0</v>
      </c>
      <c r="AI28" s="302">
        <v>0</v>
      </c>
      <c r="AJ28" s="302">
        <v>0</v>
      </c>
      <c r="AK28" s="306">
        <f t="shared" ref="AK28:AK59" si="21">SUM(AE28+AF28+AG28+AH28+AI28+AJ28)</f>
        <v>2.5</v>
      </c>
      <c r="AL28" s="303">
        <f t="shared" ref="AL28:AL91" si="22">IF(AK28&gt;=2,2,AK28)</f>
        <v>2</v>
      </c>
      <c r="AM28" s="303">
        <v>1</v>
      </c>
      <c r="AN28" s="297">
        <v>1</v>
      </c>
      <c r="AO28" s="307">
        <v>1</v>
      </c>
      <c r="AP28" s="308">
        <f t="shared" ref="AP28:AP91" si="23">AN28+AO28</f>
        <v>2</v>
      </c>
      <c r="AQ28" s="308">
        <f t="shared" si="15"/>
        <v>5</v>
      </c>
      <c r="AR28" s="309">
        <f t="shared" si="16"/>
        <v>9</v>
      </c>
      <c r="AS28" s="298">
        <v>1</v>
      </c>
      <c r="AT28" s="298">
        <v>1</v>
      </c>
      <c r="AU28" s="311">
        <f t="shared" si="17"/>
        <v>1</v>
      </c>
      <c r="AV28" s="312">
        <f t="shared" ref="AV28:AV91" si="24">SUM(AS28:AU28)</f>
        <v>3</v>
      </c>
      <c r="AW28" s="311">
        <f>IF(ตารางคะแนนV3!L28&gt;1,1,0)</f>
        <v>1</v>
      </c>
      <c r="AX28" s="311">
        <f t="shared" si="19"/>
        <v>1</v>
      </c>
      <c r="AY28" s="316">
        <f t="shared" ref="AY28:AY91" si="25">SUM(AW28:AX28)</f>
        <v>2</v>
      </c>
      <c r="AZ28" s="317">
        <f t="shared" ref="AZ28:AZ91" si="26">SUM(AY28,AV28)</f>
        <v>5</v>
      </c>
      <c r="BA28" s="318">
        <f t="shared" ref="BA28:BA91" si="27">SUM(AR28,AZ28)</f>
        <v>14</v>
      </c>
      <c r="BB28" s="298" t="str">
        <f t="shared" ref="BB28:BB91" si="28">IF(BA28&lt;7.5,"F",IF(BA28&lt;9,"D",IF(BA28&lt;10.5,"C",IF(BA28&lt;12,"B","A"))))</f>
        <v>A</v>
      </c>
      <c r="BC28" s="22" t="s">
        <v>457</v>
      </c>
    </row>
    <row r="29" spans="1:55" hidden="1" x14ac:dyDescent="0.7">
      <c r="A29" s="297">
        <f>IF(ISBLANK(D29),"",COUNTA($D$7:D29))</f>
        <v>23</v>
      </c>
      <c r="B29" s="298">
        <v>8</v>
      </c>
      <c r="C29" s="261" t="s">
        <v>114</v>
      </c>
      <c r="D29" s="298" t="s">
        <v>31</v>
      </c>
      <c r="E29" s="261" t="s">
        <v>143</v>
      </c>
      <c r="F29" s="298" t="s">
        <v>104</v>
      </c>
      <c r="G29" s="298">
        <v>59</v>
      </c>
      <c r="H29" s="298">
        <v>9</v>
      </c>
      <c r="I29" s="260" t="s">
        <v>324</v>
      </c>
      <c r="J29" s="299">
        <v>47311</v>
      </c>
      <c r="K29" s="289">
        <v>0.45138838584973534</v>
      </c>
      <c r="L29" s="300">
        <v>11273769.92</v>
      </c>
      <c r="M29" s="300">
        <v>-21856007.730000008</v>
      </c>
      <c r="N29" s="300">
        <v>23545083.280000001</v>
      </c>
      <c r="O29" s="300">
        <v>17082770.050000001</v>
      </c>
      <c r="P29" s="301">
        <v>2</v>
      </c>
      <c r="Q29" s="302">
        <v>1</v>
      </c>
      <c r="R29" s="302">
        <v>1</v>
      </c>
      <c r="S29" s="303">
        <f t="shared" si="20"/>
        <v>2</v>
      </c>
      <c r="T29" s="304">
        <v>295</v>
      </c>
      <c r="U29" s="295">
        <f t="shared" si="8"/>
        <v>0</v>
      </c>
      <c r="V29" s="304">
        <v>49</v>
      </c>
      <c r="W29" s="310" t="str">
        <f t="shared" si="9"/>
        <v>1</v>
      </c>
      <c r="X29" s="305">
        <f t="shared" si="10"/>
        <v>0.5</v>
      </c>
      <c r="Y29" s="304">
        <v>50</v>
      </c>
      <c r="Z29" s="302" t="str">
        <f t="shared" si="11"/>
        <v>1</v>
      </c>
      <c r="AA29" s="305">
        <f t="shared" si="12"/>
        <v>0.5</v>
      </c>
      <c r="AB29" s="304">
        <v>56</v>
      </c>
      <c r="AC29" s="303" t="str">
        <f t="shared" si="13"/>
        <v>1</v>
      </c>
      <c r="AD29" s="305">
        <f t="shared" si="14"/>
        <v>2</v>
      </c>
      <c r="AE29" s="302">
        <v>1</v>
      </c>
      <c r="AF29" s="302">
        <v>1</v>
      </c>
      <c r="AG29" s="302">
        <v>0.5</v>
      </c>
      <c r="AH29" s="302">
        <v>0</v>
      </c>
      <c r="AI29" s="302">
        <v>0</v>
      </c>
      <c r="AJ29" s="302">
        <v>0</v>
      </c>
      <c r="AK29" s="306">
        <f t="shared" si="21"/>
        <v>2.5</v>
      </c>
      <c r="AL29" s="303">
        <f t="shared" si="22"/>
        <v>2</v>
      </c>
      <c r="AM29" s="303">
        <v>1</v>
      </c>
      <c r="AN29" s="297">
        <v>1</v>
      </c>
      <c r="AO29" s="307">
        <v>1</v>
      </c>
      <c r="AP29" s="308">
        <f t="shared" si="23"/>
        <v>2</v>
      </c>
      <c r="AQ29" s="308">
        <f t="shared" si="15"/>
        <v>5</v>
      </c>
      <c r="AR29" s="309">
        <f t="shared" si="16"/>
        <v>9</v>
      </c>
      <c r="AS29" s="298">
        <v>1</v>
      </c>
      <c r="AT29" s="298">
        <v>1</v>
      </c>
      <c r="AU29" s="311">
        <f t="shared" si="17"/>
        <v>1</v>
      </c>
      <c r="AV29" s="312">
        <f t="shared" si="24"/>
        <v>3</v>
      </c>
      <c r="AW29" s="311">
        <f>IF(ตารางคะแนนV3!L29&gt;1,1,0)</f>
        <v>1</v>
      </c>
      <c r="AX29" s="311">
        <f t="shared" si="19"/>
        <v>0</v>
      </c>
      <c r="AY29" s="316">
        <f t="shared" si="25"/>
        <v>1</v>
      </c>
      <c r="AZ29" s="317">
        <f t="shared" si="26"/>
        <v>4</v>
      </c>
      <c r="BA29" s="318">
        <f t="shared" si="27"/>
        <v>13</v>
      </c>
      <c r="BB29" s="298" t="str">
        <f t="shared" si="28"/>
        <v>A</v>
      </c>
      <c r="BC29" s="22" t="s">
        <v>458</v>
      </c>
    </row>
    <row r="30" spans="1:55" hidden="1" x14ac:dyDescent="0.7">
      <c r="A30" s="297">
        <f>IF(ISBLANK(D30),"",COUNTA($D$7:D30))</f>
        <v>24</v>
      </c>
      <c r="B30" s="298">
        <v>8</v>
      </c>
      <c r="C30" s="261" t="s">
        <v>114</v>
      </c>
      <c r="D30" s="298" t="s">
        <v>32</v>
      </c>
      <c r="E30" s="261" t="s">
        <v>144</v>
      </c>
      <c r="F30" s="298" t="s">
        <v>104</v>
      </c>
      <c r="G30" s="298">
        <v>34</v>
      </c>
      <c r="H30" s="298">
        <v>6</v>
      </c>
      <c r="I30" s="260" t="s">
        <v>319</v>
      </c>
      <c r="J30" s="299">
        <v>34991</v>
      </c>
      <c r="K30" s="290">
        <v>1.1280155515314234</v>
      </c>
      <c r="L30" s="300">
        <v>23536228.199999999</v>
      </c>
      <c r="M30" s="300">
        <v>2372264.1799999997</v>
      </c>
      <c r="N30" s="300">
        <v>18288321.050000001</v>
      </c>
      <c r="O30" s="300">
        <v>14288757.380000001</v>
      </c>
      <c r="P30" s="301">
        <v>0</v>
      </c>
      <c r="Q30" s="302">
        <v>1</v>
      </c>
      <c r="R30" s="302">
        <v>1</v>
      </c>
      <c r="S30" s="303">
        <f t="shared" si="20"/>
        <v>2</v>
      </c>
      <c r="T30" s="304">
        <v>125</v>
      </c>
      <c r="U30" s="295">
        <f t="shared" si="8"/>
        <v>1</v>
      </c>
      <c r="V30" s="304">
        <v>37</v>
      </c>
      <c r="W30" s="310" t="str">
        <f t="shared" si="9"/>
        <v>1</v>
      </c>
      <c r="X30" s="305">
        <f t="shared" si="10"/>
        <v>0.5</v>
      </c>
      <c r="Y30" s="304">
        <v>66</v>
      </c>
      <c r="Z30" s="302" t="str">
        <f t="shared" si="11"/>
        <v>0</v>
      </c>
      <c r="AA30" s="305">
        <f t="shared" si="12"/>
        <v>0</v>
      </c>
      <c r="AB30" s="304">
        <v>70</v>
      </c>
      <c r="AC30" s="303" t="str">
        <f t="shared" si="13"/>
        <v>0</v>
      </c>
      <c r="AD30" s="305">
        <f t="shared" si="14"/>
        <v>1.5</v>
      </c>
      <c r="AE30" s="302">
        <v>1</v>
      </c>
      <c r="AF30" s="302">
        <v>0</v>
      </c>
      <c r="AG30" s="302">
        <v>0.5</v>
      </c>
      <c r="AH30" s="302">
        <v>0.5</v>
      </c>
      <c r="AI30" s="302">
        <v>0</v>
      </c>
      <c r="AJ30" s="302">
        <v>0</v>
      </c>
      <c r="AK30" s="306">
        <f t="shared" si="21"/>
        <v>2</v>
      </c>
      <c r="AL30" s="303">
        <f t="shared" si="22"/>
        <v>2</v>
      </c>
      <c r="AM30" s="303">
        <v>1</v>
      </c>
      <c r="AN30" s="297">
        <v>1</v>
      </c>
      <c r="AO30" s="307">
        <v>1</v>
      </c>
      <c r="AP30" s="308">
        <f t="shared" si="23"/>
        <v>2</v>
      </c>
      <c r="AQ30" s="308">
        <f t="shared" si="15"/>
        <v>5</v>
      </c>
      <c r="AR30" s="309">
        <f t="shared" si="16"/>
        <v>8.5</v>
      </c>
      <c r="AS30" s="298">
        <v>1</v>
      </c>
      <c r="AT30" s="298">
        <v>1</v>
      </c>
      <c r="AU30" s="311">
        <f t="shared" si="17"/>
        <v>1</v>
      </c>
      <c r="AV30" s="312">
        <f t="shared" si="24"/>
        <v>3</v>
      </c>
      <c r="AW30" s="311">
        <f>IF(ตารางคะแนนV3!L30&gt;1,1,0)</f>
        <v>1</v>
      </c>
      <c r="AX30" s="311">
        <f t="shared" si="19"/>
        <v>1</v>
      </c>
      <c r="AY30" s="316">
        <f t="shared" si="25"/>
        <v>2</v>
      </c>
      <c r="AZ30" s="317">
        <f t="shared" si="26"/>
        <v>5</v>
      </c>
      <c r="BA30" s="318">
        <f t="shared" si="27"/>
        <v>13.5</v>
      </c>
      <c r="BB30" s="298" t="str">
        <f t="shared" si="28"/>
        <v>A</v>
      </c>
      <c r="BC30" s="22" t="s">
        <v>459</v>
      </c>
    </row>
    <row r="31" spans="1:55" x14ac:dyDescent="0.7">
      <c r="A31" s="297">
        <f>IF(ISBLANK(D31),"",COUNTA($D$7:D31))</f>
        <v>25</v>
      </c>
      <c r="B31" s="298">
        <v>8</v>
      </c>
      <c r="C31" s="261" t="s">
        <v>114</v>
      </c>
      <c r="D31" s="298" t="s">
        <v>33</v>
      </c>
      <c r="E31" s="261" t="s">
        <v>145</v>
      </c>
      <c r="F31" s="298" t="s">
        <v>104</v>
      </c>
      <c r="G31" s="298">
        <v>20</v>
      </c>
      <c r="H31" s="298">
        <v>2</v>
      </c>
      <c r="I31" s="260" t="s">
        <v>325</v>
      </c>
      <c r="J31" s="299">
        <v>8712</v>
      </c>
      <c r="K31" s="289">
        <v>0.27118983109915995</v>
      </c>
      <c r="L31" s="300">
        <v>-4127588.19</v>
      </c>
      <c r="M31" s="300">
        <v>-10161013.499999998</v>
      </c>
      <c r="N31" s="300">
        <v>-1300870.01</v>
      </c>
      <c r="O31" s="300">
        <v>-3962429.14</v>
      </c>
      <c r="P31" s="301">
        <v>7</v>
      </c>
      <c r="Q31" s="302">
        <v>1</v>
      </c>
      <c r="R31" s="302">
        <v>1</v>
      </c>
      <c r="S31" s="303">
        <f t="shared" si="20"/>
        <v>2</v>
      </c>
      <c r="T31" s="304">
        <v>268</v>
      </c>
      <c r="U31" s="295">
        <f t="shared" si="8"/>
        <v>0</v>
      </c>
      <c r="V31" s="304">
        <v>38</v>
      </c>
      <c r="W31" s="310" t="str">
        <f t="shared" si="9"/>
        <v>1</v>
      </c>
      <c r="X31" s="305">
        <f t="shared" si="10"/>
        <v>0.5</v>
      </c>
      <c r="Y31" s="304">
        <v>47</v>
      </c>
      <c r="Z31" s="302" t="str">
        <f t="shared" si="11"/>
        <v>1</v>
      </c>
      <c r="AA31" s="305">
        <f t="shared" si="12"/>
        <v>0.5</v>
      </c>
      <c r="AB31" s="304">
        <v>54</v>
      </c>
      <c r="AC31" s="303" t="str">
        <f t="shared" si="13"/>
        <v>1</v>
      </c>
      <c r="AD31" s="305">
        <f t="shared" si="14"/>
        <v>2</v>
      </c>
      <c r="AE31" s="302">
        <v>0</v>
      </c>
      <c r="AF31" s="302">
        <v>1</v>
      </c>
      <c r="AG31" s="302">
        <v>0</v>
      </c>
      <c r="AH31" s="302">
        <v>0</v>
      </c>
      <c r="AI31" s="302">
        <v>0</v>
      </c>
      <c r="AJ31" s="302">
        <v>0</v>
      </c>
      <c r="AK31" s="306">
        <f t="shared" si="21"/>
        <v>1</v>
      </c>
      <c r="AL31" s="303">
        <f t="shared" si="22"/>
        <v>1</v>
      </c>
      <c r="AM31" s="303">
        <v>1</v>
      </c>
      <c r="AN31" s="297">
        <v>0</v>
      </c>
      <c r="AO31" s="307">
        <v>1</v>
      </c>
      <c r="AP31" s="308">
        <f t="shared" si="23"/>
        <v>1</v>
      </c>
      <c r="AQ31" s="308">
        <f t="shared" si="15"/>
        <v>3</v>
      </c>
      <c r="AR31" s="309">
        <f t="shared" si="16"/>
        <v>7</v>
      </c>
      <c r="AS31" s="298">
        <v>0</v>
      </c>
      <c r="AT31" s="298">
        <v>0</v>
      </c>
      <c r="AU31" s="311">
        <f t="shared" si="17"/>
        <v>0</v>
      </c>
      <c r="AV31" s="312">
        <f t="shared" si="24"/>
        <v>0</v>
      </c>
      <c r="AW31" s="311">
        <f>IF(ตารางคะแนนV3!L31&gt;1,1,0)</f>
        <v>0</v>
      </c>
      <c r="AX31" s="311">
        <f t="shared" si="19"/>
        <v>0</v>
      </c>
      <c r="AY31" s="316">
        <f t="shared" si="25"/>
        <v>0</v>
      </c>
      <c r="AZ31" s="317">
        <f t="shared" si="26"/>
        <v>0</v>
      </c>
      <c r="BA31" s="318">
        <f t="shared" si="27"/>
        <v>7</v>
      </c>
      <c r="BB31" s="298" t="str">
        <f t="shared" si="28"/>
        <v>F</v>
      </c>
      <c r="BC31" s="22" t="s">
        <v>460</v>
      </c>
    </row>
    <row r="32" spans="1:55" hidden="1" x14ac:dyDescent="0.7">
      <c r="A32" s="297">
        <f>IF(ISBLANK(D32),"",COUNTA($D$7:D32))</f>
        <v>26</v>
      </c>
      <c r="B32" s="298">
        <v>8</v>
      </c>
      <c r="C32" s="261" t="s">
        <v>114</v>
      </c>
      <c r="D32" s="298" t="s">
        <v>34</v>
      </c>
      <c r="E32" s="261" t="s">
        <v>146</v>
      </c>
      <c r="F32" s="298" t="s">
        <v>104</v>
      </c>
      <c r="G32" s="298">
        <v>30</v>
      </c>
      <c r="H32" s="298">
        <v>5</v>
      </c>
      <c r="I32" s="260" t="s">
        <v>321</v>
      </c>
      <c r="J32" s="299">
        <v>17905</v>
      </c>
      <c r="K32" s="290">
        <v>1.1796286933174496</v>
      </c>
      <c r="L32" s="300">
        <v>14774795.18</v>
      </c>
      <c r="M32" s="300">
        <v>1658918.8699999992</v>
      </c>
      <c r="N32" s="300">
        <v>7870675.75</v>
      </c>
      <c r="O32" s="300">
        <v>6847089.1200000001</v>
      </c>
      <c r="P32" s="301">
        <v>0</v>
      </c>
      <c r="Q32" s="302">
        <v>0</v>
      </c>
      <c r="R32" s="302">
        <v>1</v>
      </c>
      <c r="S32" s="303">
        <f t="shared" si="20"/>
        <v>1</v>
      </c>
      <c r="T32" s="304">
        <v>97</v>
      </c>
      <c r="U32" s="295">
        <f t="shared" si="8"/>
        <v>1</v>
      </c>
      <c r="V32" s="304">
        <v>21</v>
      </c>
      <c r="W32" s="310" t="str">
        <f t="shared" si="9"/>
        <v>1</v>
      </c>
      <c r="X32" s="305">
        <f t="shared" si="10"/>
        <v>0.5</v>
      </c>
      <c r="Y32" s="304">
        <v>40</v>
      </c>
      <c r="Z32" s="302" t="str">
        <f t="shared" si="11"/>
        <v>1</v>
      </c>
      <c r="AA32" s="305">
        <f t="shared" si="12"/>
        <v>0.5</v>
      </c>
      <c r="AB32" s="304">
        <v>61</v>
      </c>
      <c r="AC32" s="303" t="str">
        <f t="shared" si="13"/>
        <v>0</v>
      </c>
      <c r="AD32" s="305">
        <f t="shared" si="14"/>
        <v>2</v>
      </c>
      <c r="AE32" s="302">
        <v>1</v>
      </c>
      <c r="AF32" s="302">
        <v>1</v>
      </c>
      <c r="AG32" s="302">
        <v>0.5</v>
      </c>
      <c r="AH32" s="302">
        <v>0.5</v>
      </c>
      <c r="AI32" s="302">
        <v>0.5</v>
      </c>
      <c r="AJ32" s="302">
        <v>0.5</v>
      </c>
      <c r="AK32" s="306">
        <f t="shared" si="21"/>
        <v>4</v>
      </c>
      <c r="AL32" s="303">
        <f t="shared" si="22"/>
        <v>2</v>
      </c>
      <c r="AM32" s="303">
        <v>1</v>
      </c>
      <c r="AN32" s="297">
        <v>0</v>
      </c>
      <c r="AO32" s="307">
        <v>1</v>
      </c>
      <c r="AP32" s="308">
        <f t="shared" si="23"/>
        <v>1</v>
      </c>
      <c r="AQ32" s="308">
        <f t="shared" si="15"/>
        <v>4</v>
      </c>
      <c r="AR32" s="309">
        <f t="shared" si="16"/>
        <v>7</v>
      </c>
      <c r="AS32" s="298">
        <v>1</v>
      </c>
      <c r="AT32" s="298">
        <v>1</v>
      </c>
      <c r="AU32" s="311">
        <f t="shared" si="17"/>
        <v>1</v>
      </c>
      <c r="AV32" s="312">
        <f t="shared" si="24"/>
        <v>3</v>
      </c>
      <c r="AW32" s="311">
        <f>IF(ตารางคะแนนV3!L32&gt;1,1,0)</f>
        <v>1</v>
      </c>
      <c r="AX32" s="311">
        <f t="shared" si="19"/>
        <v>1</v>
      </c>
      <c r="AY32" s="316">
        <f t="shared" si="25"/>
        <v>2</v>
      </c>
      <c r="AZ32" s="317">
        <f t="shared" si="26"/>
        <v>5</v>
      </c>
      <c r="BA32" s="318">
        <f t="shared" si="27"/>
        <v>12</v>
      </c>
      <c r="BB32" s="298" t="str">
        <f t="shared" si="28"/>
        <v>A</v>
      </c>
      <c r="BC32" s="22" t="s">
        <v>461</v>
      </c>
    </row>
    <row r="33" spans="1:55" hidden="1" x14ac:dyDescent="0.7">
      <c r="A33" s="297">
        <f>IF(ISBLANK(D33),"",COUNTA($D$7:D33))</f>
        <v>27</v>
      </c>
      <c r="B33" s="298">
        <v>8</v>
      </c>
      <c r="C33" s="261" t="s">
        <v>114</v>
      </c>
      <c r="D33" s="298" t="s">
        <v>35</v>
      </c>
      <c r="E33" s="261" t="s">
        <v>147</v>
      </c>
      <c r="F33" s="298" t="s">
        <v>104</v>
      </c>
      <c r="G33" s="298">
        <v>35</v>
      </c>
      <c r="H33" s="298">
        <v>5</v>
      </c>
      <c r="I33" s="260" t="s">
        <v>321</v>
      </c>
      <c r="J33" s="299">
        <v>20551</v>
      </c>
      <c r="K33" s="290">
        <v>0.81235915239215806</v>
      </c>
      <c r="L33" s="300">
        <v>9605397.3000000007</v>
      </c>
      <c r="M33" s="300">
        <v>-3171393.0699999984</v>
      </c>
      <c r="N33" s="300">
        <v>-1747273.04</v>
      </c>
      <c r="O33" s="300">
        <v>-5912841.0899999999</v>
      </c>
      <c r="P33" s="301">
        <v>1</v>
      </c>
      <c r="Q33" s="302">
        <v>1</v>
      </c>
      <c r="R33" s="302">
        <v>0</v>
      </c>
      <c r="S33" s="303">
        <f t="shared" si="20"/>
        <v>1</v>
      </c>
      <c r="T33" s="304">
        <v>152</v>
      </c>
      <c r="U33" s="295">
        <f t="shared" si="8"/>
        <v>1</v>
      </c>
      <c r="V33" s="304">
        <v>18</v>
      </c>
      <c r="W33" s="310" t="str">
        <f t="shared" si="9"/>
        <v>1</v>
      </c>
      <c r="X33" s="305">
        <f t="shared" si="10"/>
        <v>0.5</v>
      </c>
      <c r="Y33" s="304">
        <v>59</v>
      </c>
      <c r="Z33" s="302" t="str">
        <f t="shared" si="11"/>
        <v>1</v>
      </c>
      <c r="AA33" s="305">
        <f t="shared" si="12"/>
        <v>0.5</v>
      </c>
      <c r="AB33" s="304">
        <v>57</v>
      </c>
      <c r="AC33" s="303" t="str">
        <f t="shared" si="13"/>
        <v>1</v>
      </c>
      <c r="AD33" s="305">
        <f t="shared" si="14"/>
        <v>3</v>
      </c>
      <c r="AE33" s="302">
        <v>1</v>
      </c>
      <c r="AF33" s="302">
        <v>1</v>
      </c>
      <c r="AG33" s="302">
        <v>0</v>
      </c>
      <c r="AH33" s="302">
        <v>0</v>
      </c>
      <c r="AI33" s="302">
        <v>0</v>
      </c>
      <c r="AJ33" s="302">
        <v>0</v>
      </c>
      <c r="AK33" s="306">
        <f t="shared" si="21"/>
        <v>2</v>
      </c>
      <c r="AL33" s="303">
        <f t="shared" si="22"/>
        <v>2</v>
      </c>
      <c r="AM33" s="303">
        <v>1</v>
      </c>
      <c r="AN33" s="297">
        <v>1</v>
      </c>
      <c r="AO33" s="307">
        <v>1</v>
      </c>
      <c r="AP33" s="308">
        <f t="shared" si="23"/>
        <v>2</v>
      </c>
      <c r="AQ33" s="308">
        <f t="shared" si="15"/>
        <v>5</v>
      </c>
      <c r="AR33" s="309">
        <f t="shared" si="16"/>
        <v>9</v>
      </c>
      <c r="AS33" s="298">
        <v>0</v>
      </c>
      <c r="AT33" s="298">
        <v>0</v>
      </c>
      <c r="AU33" s="311">
        <f t="shared" si="17"/>
        <v>0</v>
      </c>
      <c r="AV33" s="312">
        <f t="shared" si="24"/>
        <v>0</v>
      </c>
      <c r="AW33" s="311">
        <f>IF(ตารางคะแนนV3!L33&gt;1,1,0)</f>
        <v>1</v>
      </c>
      <c r="AX33" s="311">
        <f t="shared" si="19"/>
        <v>1</v>
      </c>
      <c r="AY33" s="316">
        <f t="shared" si="25"/>
        <v>2</v>
      </c>
      <c r="AZ33" s="317">
        <f t="shared" si="26"/>
        <v>2</v>
      </c>
      <c r="BA33" s="318">
        <f t="shared" si="27"/>
        <v>11</v>
      </c>
      <c r="BB33" s="298" t="str">
        <f t="shared" si="28"/>
        <v>B</v>
      </c>
      <c r="BC33" s="22" t="s">
        <v>462</v>
      </c>
    </row>
    <row r="34" spans="1:55" x14ac:dyDescent="0.7">
      <c r="A34" s="297">
        <f>IF(ISBLANK(D34),"",COUNTA($D$7:D34))</f>
        <v>28</v>
      </c>
      <c r="B34" s="298">
        <v>8</v>
      </c>
      <c r="C34" s="261" t="s">
        <v>114</v>
      </c>
      <c r="D34" s="298" t="s">
        <v>36</v>
      </c>
      <c r="E34" s="261" t="s">
        <v>148</v>
      </c>
      <c r="F34" s="298" t="s">
        <v>104</v>
      </c>
      <c r="G34" s="298">
        <v>120</v>
      </c>
      <c r="H34" s="298">
        <v>13</v>
      </c>
      <c r="I34" s="260" t="s">
        <v>323</v>
      </c>
      <c r="J34" s="299">
        <v>84991</v>
      </c>
      <c r="K34" s="289">
        <v>0.37844150718820718</v>
      </c>
      <c r="L34" s="300">
        <v>-2952898.1</v>
      </c>
      <c r="M34" s="300">
        <v>-59599975.020000003</v>
      </c>
      <c r="N34" s="300">
        <v>-4569606.96</v>
      </c>
      <c r="O34" s="300">
        <v>6925931.2699999996</v>
      </c>
      <c r="P34" s="301">
        <v>5</v>
      </c>
      <c r="Q34" s="302">
        <v>1</v>
      </c>
      <c r="R34" s="302">
        <v>1</v>
      </c>
      <c r="S34" s="303">
        <f t="shared" si="20"/>
        <v>2</v>
      </c>
      <c r="T34" s="304">
        <v>309</v>
      </c>
      <c r="U34" s="295">
        <f t="shared" si="8"/>
        <v>0</v>
      </c>
      <c r="V34" s="304">
        <v>61</v>
      </c>
      <c r="W34" s="310" t="str">
        <f t="shared" si="9"/>
        <v>0</v>
      </c>
      <c r="X34" s="305">
        <f t="shared" si="10"/>
        <v>0</v>
      </c>
      <c r="Y34" s="304">
        <v>64</v>
      </c>
      <c r="Z34" s="302" t="str">
        <f t="shared" si="11"/>
        <v>0</v>
      </c>
      <c r="AA34" s="305">
        <f t="shared" si="12"/>
        <v>0</v>
      </c>
      <c r="AB34" s="304">
        <v>49</v>
      </c>
      <c r="AC34" s="303" t="str">
        <f t="shared" si="13"/>
        <v>1</v>
      </c>
      <c r="AD34" s="305">
        <f t="shared" si="14"/>
        <v>1</v>
      </c>
      <c r="AE34" s="302">
        <v>1</v>
      </c>
      <c r="AF34" s="302">
        <v>1</v>
      </c>
      <c r="AG34" s="302">
        <v>0</v>
      </c>
      <c r="AH34" s="302">
        <v>0.5</v>
      </c>
      <c r="AI34" s="302">
        <v>0</v>
      </c>
      <c r="AJ34" s="302">
        <v>0.5</v>
      </c>
      <c r="AK34" s="306">
        <f t="shared" si="21"/>
        <v>3</v>
      </c>
      <c r="AL34" s="303">
        <f t="shared" si="22"/>
        <v>2</v>
      </c>
      <c r="AM34" s="303">
        <v>1</v>
      </c>
      <c r="AN34" s="297">
        <v>1</v>
      </c>
      <c r="AO34" s="307">
        <v>1</v>
      </c>
      <c r="AP34" s="308">
        <f t="shared" si="23"/>
        <v>2</v>
      </c>
      <c r="AQ34" s="308">
        <f t="shared" si="15"/>
        <v>5</v>
      </c>
      <c r="AR34" s="309">
        <f t="shared" si="16"/>
        <v>8</v>
      </c>
      <c r="AS34" s="298">
        <v>0</v>
      </c>
      <c r="AT34" s="298">
        <v>0</v>
      </c>
      <c r="AU34" s="311">
        <f t="shared" si="17"/>
        <v>0</v>
      </c>
      <c r="AV34" s="312">
        <f t="shared" si="24"/>
        <v>0</v>
      </c>
      <c r="AW34" s="311">
        <f>IF(ตารางคะแนนV3!L34&gt;1,1,0)</f>
        <v>0</v>
      </c>
      <c r="AX34" s="311">
        <f t="shared" si="19"/>
        <v>0</v>
      </c>
      <c r="AY34" s="316">
        <f t="shared" si="25"/>
        <v>0</v>
      </c>
      <c r="AZ34" s="317">
        <f t="shared" si="26"/>
        <v>0</v>
      </c>
      <c r="BA34" s="318">
        <f t="shared" si="27"/>
        <v>8</v>
      </c>
      <c r="BB34" s="298" t="str">
        <f t="shared" si="28"/>
        <v>D</v>
      </c>
      <c r="BC34" s="22" t="s">
        <v>463</v>
      </c>
    </row>
    <row r="35" spans="1:55" hidden="1" x14ac:dyDescent="0.7">
      <c r="A35" s="297">
        <f>IF(ISBLANK(D35),"",COUNTA($D$7:D35))</f>
        <v>29</v>
      </c>
      <c r="B35" s="298">
        <v>8</v>
      </c>
      <c r="C35" s="261" t="s">
        <v>114</v>
      </c>
      <c r="D35" s="298" t="s">
        <v>37</v>
      </c>
      <c r="E35" s="261" t="s">
        <v>149</v>
      </c>
      <c r="F35" s="298" t="s">
        <v>104</v>
      </c>
      <c r="G35" s="298">
        <v>32</v>
      </c>
      <c r="H35" s="298">
        <v>5</v>
      </c>
      <c r="I35" s="260" t="s">
        <v>321</v>
      </c>
      <c r="J35" s="299">
        <v>26550</v>
      </c>
      <c r="K35" s="290">
        <v>0.86082408628467377</v>
      </c>
      <c r="L35" s="300">
        <v>10882413.57</v>
      </c>
      <c r="M35" s="300">
        <v>-3153650.6099999994</v>
      </c>
      <c r="N35" s="300">
        <v>12111631.470000001</v>
      </c>
      <c r="O35" s="300">
        <v>7707012.7199999997</v>
      </c>
      <c r="P35" s="301">
        <v>1</v>
      </c>
      <c r="Q35" s="302">
        <v>1</v>
      </c>
      <c r="R35" s="302">
        <v>1</v>
      </c>
      <c r="S35" s="303">
        <f t="shared" si="20"/>
        <v>2</v>
      </c>
      <c r="T35" s="304">
        <v>354</v>
      </c>
      <c r="U35" s="295">
        <f t="shared" si="8"/>
        <v>1</v>
      </c>
      <c r="V35" s="304">
        <v>44</v>
      </c>
      <c r="W35" s="310" t="str">
        <f t="shared" si="9"/>
        <v>1</v>
      </c>
      <c r="X35" s="305">
        <f t="shared" si="10"/>
        <v>0.5</v>
      </c>
      <c r="Y35" s="304">
        <v>66</v>
      </c>
      <c r="Z35" s="302" t="str">
        <f t="shared" si="11"/>
        <v>0</v>
      </c>
      <c r="AA35" s="305">
        <f t="shared" si="12"/>
        <v>0</v>
      </c>
      <c r="AB35" s="304">
        <v>58</v>
      </c>
      <c r="AC35" s="303" t="str">
        <f t="shared" si="13"/>
        <v>1</v>
      </c>
      <c r="AD35" s="305">
        <f t="shared" si="14"/>
        <v>2.5</v>
      </c>
      <c r="AE35" s="302">
        <v>1</v>
      </c>
      <c r="AF35" s="302">
        <v>1</v>
      </c>
      <c r="AG35" s="302">
        <v>0</v>
      </c>
      <c r="AH35" s="302">
        <v>0.5</v>
      </c>
      <c r="AI35" s="302">
        <v>0</v>
      </c>
      <c r="AJ35" s="302">
        <v>0</v>
      </c>
      <c r="AK35" s="306">
        <f t="shared" si="21"/>
        <v>2.5</v>
      </c>
      <c r="AL35" s="303">
        <f t="shared" si="22"/>
        <v>2</v>
      </c>
      <c r="AM35" s="303">
        <v>1</v>
      </c>
      <c r="AN35" s="297">
        <v>1</v>
      </c>
      <c r="AO35" s="307">
        <v>1</v>
      </c>
      <c r="AP35" s="308">
        <f t="shared" si="23"/>
        <v>2</v>
      </c>
      <c r="AQ35" s="308">
        <f t="shared" si="15"/>
        <v>5</v>
      </c>
      <c r="AR35" s="309">
        <f t="shared" si="16"/>
        <v>9.5</v>
      </c>
      <c r="AS35" s="298">
        <v>1</v>
      </c>
      <c r="AT35" s="298">
        <v>1</v>
      </c>
      <c r="AU35" s="311">
        <f t="shared" si="17"/>
        <v>1</v>
      </c>
      <c r="AV35" s="312">
        <f t="shared" si="24"/>
        <v>3</v>
      </c>
      <c r="AW35" s="311">
        <f>IF(ตารางคะแนนV3!L35&gt;1,1,0)</f>
        <v>1</v>
      </c>
      <c r="AX35" s="311">
        <f t="shared" si="19"/>
        <v>1</v>
      </c>
      <c r="AY35" s="316">
        <f t="shared" si="25"/>
        <v>2</v>
      </c>
      <c r="AZ35" s="317">
        <f t="shared" si="26"/>
        <v>5</v>
      </c>
      <c r="BA35" s="318">
        <f t="shared" si="27"/>
        <v>14.5</v>
      </c>
      <c r="BB35" s="298" t="str">
        <f t="shared" si="28"/>
        <v>A</v>
      </c>
      <c r="BC35" s="22" t="s">
        <v>464</v>
      </c>
    </row>
    <row r="36" spans="1:55" hidden="1" x14ac:dyDescent="0.7">
      <c r="A36" s="297">
        <f>IF(ISBLANK(D36),"",COUNTA($D$7:D36))</f>
        <v>30</v>
      </c>
      <c r="B36" s="298">
        <v>8</v>
      </c>
      <c r="C36" s="261" t="s">
        <v>114</v>
      </c>
      <c r="D36" s="298" t="s">
        <v>38</v>
      </c>
      <c r="E36" s="261" t="s">
        <v>150</v>
      </c>
      <c r="F36" s="298" t="s">
        <v>104</v>
      </c>
      <c r="G36" s="298">
        <v>40</v>
      </c>
      <c r="H36" s="298">
        <v>5</v>
      </c>
      <c r="I36" s="260" t="s">
        <v>321</v>
      </c>
      <c r="J36" s="299">
        <v>20198</v>
      </c>
      <c r="K36" s="289">
        <v>0.73747174127065473</v>
      </c>
      <c r="L36" s="300">
        <v>10827258.880000001</v>
      </c>
      <c r="M36" s="300">
        <v>-5080840.0199999977</v>
      </c>
      <c r="N36" s="300">
        <v>10202231.1</v>
      </c>
      <c r="O36" s="300">
        <v>6637714.0099999998</v>
      </c>
      <c r="P36" s="301">
        <v>1</v>
      </c>
      <c r="Q36" s="302">
        <v>0</v>
      </c>
      <c r="R36" s="302">
        <v>1</v>
      </c>
      <c r="S36" s="303">
        <f t="shared" si="20"/>
        <v>1</v>
      </c>
      <c r="T36" s="304">
        <v>259</v>
      </c>
      <c r="U36" s="295">
        <f t="shared" si="8"/>
        <v>0</v>
      </c>
      <c r="V36" s="304">
        <v>36</v>
      </c>
      <c r="W36" s="310" t="str">
        <f t="shared" si="9"/>
        <v>1</v>
      </c>
      <c r="X36" s="305">
        <f t="shared" si="10"/>
        <v>0.5</v>
      </c>
      <c r="Y36" s="304">
        <v>55</v>
      </c>
      <c r="Z36" s="302" t="str">
        <f t="shared" si="11"/>
        <v>1</v>
      </c>
      <c r="AA36" s="305">
        <f t="shared" si="12"/>
        <v>0.5</v>
      </c>
      <c r="AB36" s="304">
        <v>54</v>
      </c>
      <c r="AC36" s="303" t="str">
        <f t="shared" si="13"/>
        <v>1</v>
      </c>
      <c r="AD36" s="305">
        <f t="shared" si="14"/>
        <v>2</v>
      </c>
      <c r="AE36" s="302">
        <v>1</v>
      </c>
      <c r="AF36" s="302">
        <v>1</v>
      </c>
      <c r="AG36" s="302">
        <v>0</v>
      </c>
      <c r="AH36" s="302">
        <v>0</v>
      </c>
      <c r="AI36" s="302">
        <v>0</v>
      </c>
      <c r="AJ36" s="302">
        <v>0</v>
      </c>
      <c r="AK36" s="306">
        <f t="shared" si="21"/>
        <v>2</v>
      </c>
      <c r="AL36" s="303">
        <f t="shared" si="22"/>
        <v>2</v>
      </c>
      <c r="AM36" s="303">
        <v>1</v>
      </c>
      <c r="AN36" s="297">
        <v>1</v>
      </c>
      <c r="AO36" s="307">
        <v>1</v>
      </c>
      <c r="AP36" s="308">
        <f t="shared" si="23"/>
        <v>2</v>
      </c>
      <c r="AQ36" s="308">
        <f t="shared" si="15"/>
        <v>5</v>
      </c>
      <c r="AR36" s="309">
        <f t="shared" si="16"/>
        <v>8</v>
      </c>
      <c r="AS36" s="298">
        <v>1</v>
      </c>
      <c r="AT36" s="298">
        <v>1</v>
      </c>
      <c r="AU36" s="311">
        <f t="shared" si="17"/>
        <v>1</v>
      </c>
      <c r="AV36" s="312">
        <f t="shared" si="24"/>
        <v>3</v>
      </c>
      <c r="AW36" s="311">
        <f>IF(ตารางคะแนนV3!L36&gt;1,1,0)</f>
        <v>1</v>
      </c>
      <c r="AX36" s="311">
        <f t="shared" si="19"/>
        <v>0</v>
      </c>
      <c r="AY36" s="316">
        <f t="shared" si="25"/>
        <v>1</v>
      </c>
      <c r="AZ36" s="317">
        <f t="shared" si="26"/>
        <v>4</v>
      </c>
      <c r="BA36" s="318">
        <f t="shared" si="27"/>
        <v>12</v>
      </c>
      <c r="BB36" s="298" t="str">
        <f t="shared" si="28"/>
        <v>A</v>
      </c>
      <c r="BC36" s="22" t="s">
        <v>465</v>
      </c>
    </row>
    <row r="37" spans="1:55" hidden="1" x14ac:dyDescent="0.7">
      <c r="A37" s="297">
        <f>IF(ISBLANK(D37),"",COUNTA($D$7:D37))</f>
        <v>31</v>
      </c>
      <c r="B37" s="298">
        <v>8</v>
      </c>
      <c r="C37" s="261" t="s">
        <v>114</v>
      </c>
      <c r="D37" s="298" t="s">
        <v>39</v>
      </c>
      <c r="E37" s="261" t="s">
        <v>151</v>
      </c>
      <c r="F37" s="298" t="s">
        <v>104</v>
      </c>
      <c r="G37" s="298">
        <v>40</v>
      </c>
      <c r="H37" s="298">
        <v>6</v>
      </c>
      <c r="I37" s="260" t="s">
        <v>319</v>
      </c>
      <c r="J37" s="299">
        <v>31626</v>
      </c>
      <c r="K37" s="289">
        <v>0.74104869557829178</v>
      </c>
      <c r="L37" s="300">
        <v>6119933.2599999998</v>
      </c>
      <c r="M37" s="300">
        <v>-10329097.93999999</v>
      </c>
      <c r="N37" s="300">
        <v>10062646.84</v>
      </c>
      <c r="O37" s="300">
        <v>7777311.7999999998</v>
      </c>
      <c r="P37" s="301">
        <v>2</v>
      </c>
      <c r="Q37" s="302">
        <v>1</v>
      </c>
      <c r="R37" s="302">
        <v>1</v>
      </c>
      <c r="S37" s="303">
        <f t="shared" si="20"/>
        <v>2</v>
      </c>
      <c r="T37" s="304">
        <v>312</v>
      </c>
      <c r="U37" s="295">
        <f t="shared" si="8"/>
        <v>0</v>
      </c>
      <c r="V37" s="304">
        <v>25</v>
      </c>
      <c r="W37" s="310" t="str">
        <f t="shared" si="9"/>
        <v>1</v>
      </c>
      <c r="X37" s="305">
        <f t="shared" si="10"/>
        <v>0.5</v>
      </c>
      <c r="Y37" s="304">
        <v>58</v>
      </c>
      <c r="Z37" s="302" t="str">
        <f t="shared" si="11"/>
        <v>1</v>
      </c>
      <c r="AA37" s="305">
        <f t="shared" si="12"/>
        <v>0.5</v>
      </c>
      <c r="AB37" s="304">
        <v>48</v>
      </c>
      <c r="AC37" s="303" t="str">
        <f t="shared" si="13"/>
        <v>1</v>
      </c>
      <c r="AD37" s="305">
        <f t="shared" si="14"/>
        <v>2</v>
      </c>
      <c r="AE37" s="302">
        <v>1</v>
      </c>
      <c r="AF37" s="302">
        <v>1</v>
      </c>
      <c r="AG37" s="302">
        <v>0.5</v>
      </c>
      <c r="AH37" s="302">
        <v>0.5</v>
      </c>
      <c r="AI37" s="302">
        <v>0</v>
      </c>
      <c r="AJ37" s="302">
        <v>0</v>
      </c>
      <c r="AK37" s="306">
        <f t="shared" si="21"/>
        <v>3</v>
      </c>
      <c r="AL37" s="303">
        <f t="shared" si="22"/>
        <v>2</v>
      </c>
      <c r="AM37" s="303">
        <v>1</v>
      </c>
      <c r="AN37" s="297">
        <v>1</v>
      </c>
      <c r="AO37" s="307">
        <v>1</v>
      </c>
      <c r="AP37" s="308">
        <f t="shared" si="23"/>
        <v>2</v>
      </c>
      <c r="AQ37" s="308">
        <f t="shared" si="15"/>
        <v>5</v>
      </c>
      <c r="AR37" s="309">
        <f t="shared" si="16"/>
        <v>9</v>
      </c>
      <c r="AS37" s="298">
        <v>0</v>
      </c>
      <c r="AT37" s="298">
        <v>1</v>
      </c>
      <c r="AU37" s="311">
        <f t="shared" si="17"/>
        <v>1</v>
      </c>
      <c r="AV37" s="312">
        <f t="shared" si="24"/>
        <v>2</v>
      </c>
      <c r="AW37" s="311">
        <f>IF(ตารางคะแนนV3!L37&gt;1,1,0)</f>
        <v>1</v>
      </c>
      <c r="AX37" s="311">
        <f t="shared" si="19"/>
        <v>0</v>
      </c>
      <c r="AY37" s="316">
        <f t="shared" si="25"/>
        <v>1</v>
      </c>
      <c r="AZ37" s="317">
        <f t="shared" si="26"/>
        <v>3</v>
      </c>
      <c r="BA37" s="318">
        <f t="shared" si="27"/>
        <v>12</v>
      </c>
      <c r="BB37" s="298" t="str">
        <f t="shared" si="28"/>
        <v>A</v>
      </c>
      <c r="BC37" s="22" t="s">
        <v>466</v>
      </c>
    </row>
    <row r="38" spans="1:55" hidden="1" x14ac:dyDescent="0.7">
      <c r="A38" s="297">
        <f>IF(ISBLANK(D38),"",COUNTA($D$7:D38))</f>
        <v>32</v>
      </c>
      <c r="B38" s="298">
        <v>8</v>
      </c>
      <c r="C38" s="261" t="s">
        <v>114</v>
      </c>
      <c r="D38" s="298" t="s">
        <v>40</v>
      </c>
      <c r="E38" s="261" t="s">
        <v>313</v>
      </c>
      <c r="F38" s="298" t="s">
        <v>104</v>
      </c>
      <c r="G38" s="298">
        <v>60</v>
      </c>
      <c r="H38" s="298">
        <v>12</v>
      </c>
      <c r="I38" s="260" t="s">
        <v>330</v>
      </c>
      <c r="J38" s="299">
        <v>41696</v>
      </c>
      <c r="K38" s="289">
        <v>0.62474351220879853</v>
      </c>
      <c r="L38" s="300">
        <v>14436043.17</v>
      </c>
      <c r="M38" s="300">
        <v>-16901910.489999998</v>
      </c>
      <c r="N38" s="300">
        <v>21385222.600000001</v>
      </c>
      <c r="O38" s="300">
        <v>14592578.33</v>
      </c>
      <c r="P38" s="301">
        <v>2</v>
      </c>
      <c r="Q38" s="302">
        <v>1</v>
      </c>
      <c r="R38" s="302">
        <v>1</v>
      </c>
      <c r="S38" s="303">
        <f t="shared" si="20"/>
        <v>2</v>
      </c>
      <c r="T38" s="304">
        <v>260</v>
      </c>
      <c r="U38" s="295">
        <f t="shared" si="8"/>
        <v>0</v>
      </c>
      <c r="V38" s="304">
        <v>42</v>
      </c>
      <c r="W38" s="310" t="str">
        <f t="shared" si="9"/>
        <v>1</v>
      </c>
      <c r="X38" s="305">
        <f t="shared" si="10"/>
        <v>0.5</v>
      </c>
      <c r="Y38" s="304">
        <v>64</v>
      </c>
      <c r="Z38" s="302" t="str">
        <f t="shared" si="11"/>
        <v>0</v>
      </c>
      <c r="AA38" s="305">
        <f t="shared" si="12"/>
        <v>0</v>
      </c>
      <c r="AB38" s="304">
        <v>54</v>
      </c>
      <c r="AC38" s="303" t="str">
        <f t="shared" si="13"/>
        <v>1</v>
      </c>
      <c r="AD38" s="305">
        <f t="shared" si="14"/>
        <v>1.5</v>
      </c>
      <c r="AE38" s="302">
        <v>1</v>
      </c>
      <c r="AF38" s="302">
        <v>1</v>
      </c>
      <c r="AG38" s="302">
        <v>0.5</v>
      </c>
      <c r="AH38" s="302">
        <v>0.5</v>
      </c>
      <c r="AI38" s="302">
        <v>0.5</v>
      </c>
      <c r="AJ38" s="302">
        <v>0.5</v>
      </c>
      <c r="AK38" s="306">
        <f t="shared" si="21"/>
        <v>4</v>
      </c>
      <c r="AL38" s="303">
        <f t="shared" si="22"/>
        <v>2</v>
      </c>
      <c r="AM38" s="303">
        <v>1</v>
      </c>
      <c r="AN38" s="297">
        <v>0</v>
      </c>
      <c r="AO38" s="307">
        <v>1</v>
      </c>
      <c r="AP38" s="308">
        <f t="shared" si="23"/>
        <v>1</v>
      </c>
      <c r="AQ38" s="308">
        <f t="shared" si="15"/>
        <v>4</v>
      </c>
      <c r="AR38" s="309">
        <f t="shared" si="16"/>
        <v>7.5</v>
      </c>
      <c r="AS38" s="298">
        <v>1</v>
      </c>
      <c r="AT38" s="298">
        <v>1</v>
      </c>
      <c r="AU38" s="311">
        <f t="shared" si="17"/>
        <v>1</v>
      </c>
      <c r="AV38" s="312">
        <f t="shared" si="24"/>
        <v>3</v>
      </c>
      <c r="AW38" s="311">
        <f>IF(ตารางคะแนนV3!L38&gt;1,1,0)</f>
        <v>1</v>
      </c>
      <c r="AX38" s="311">
        <f t="shared" si="19"/>
        <v>0</v>
      </c>
      <c r="AY38" s="316">
        <f t="shared" si="25"/>
        <v>1</v>
      </c>
      <c r="AZ38" s="317">
        <f t="shared" si="26"/>
        <v>4</v>
      </c>
      <c r="BA38" s="318">
        <f t="shared" si="27"/>
        <v>11.5</v>
      </c>
      <c r="BB38" s="298" t="str">
        <f t="shared" si="28"/>
        <v>B</v>
      </c>
      <c r="BC38" s="22" t="s">
        <v>467</v>
      </c>
    </row>
    <row r="39" spans="1:55" hidden="1" x14ac:dyDescent="0.7">
      <c r="A39" s="297">
        <f>IF(ISBLANK(D39),"",COUNTA($D$7:D39))</f>
        <v>33</v>
      </c>
      <c r="B39" s="298">
        <v>8</v>
      </c>
      <c r="C39" s="261" t="s">
        <v>114</v>
      </c>
      <c r="D39" s="298" t="s">
        <v>41</v>
      </c>
      <c r="E39" s="261" t="s">
        <v>152</v>
      </c>
      <c r="F39" s="298" t="s">
        <v>104</v>
      </c>
      <c r="G39" s="298">
        <v>32</v>
      </c>
      <c r="H39" s="298">
        <v>6</v>
      </c>
      <c r="I39" s="260" t="s">
        <v>319</v>
      </c>
      <c r="J39" s="299">
        <v>30645</v>
      </c>
      <c r="K39" s="290">
        <v>1.7737356823507822</v>
      </c>
      <c r="L39" s="300">
        <v>25944147.59</v>
      </c>
      <c r="M39" s="300">
        <v>9011926.8800000027</v>
      </c>
      <c r="N39" s="300">
        <v>6360102.96</v>
      </c>
      <c r="O39" s="300">
        <v>1729342.91</v>
      </c>
      <c r="P39" s="301">
        <v>0</v>
      </c>
      <c r="Q39" s="302">
        <v>0</v>
      </c>
      <c r="R39" s="302">
        <v>0</v>
      </c>
      <c r="S39" s="303">
        <f t="shared" si="20"/>
        <v>0</v>
      </c>
      <c r="T39" s="304">
        <v>101</v>
      </c>
      <c r="U39" s="295">
        <f t="shared" si="8"/>
        <v>1</v>
      </c>
      <c r="V39" s="304">
        <v>51</v>
      </c>
      <c r="W39" s="310" t="str">
        <f t="shared" si="9"/>
        <v>1</v>
      </c>
      <c r="X39" s="305">
        <f t="shared" si="10"/>
        <v>0.5</v>
      </c>
      <c r="Y39" s="304">
        <v>61</v>
      </c>
      <c r="Z39" s="302" t="str">
        <f t="shared" si="11"/>
        <v>0</v>
      </c>
      <c r="AA39" s="305">
        <f t="shared" si="12"/>
        <v>0</v>
      </c>
      <c r="AB39" s="304">
        <v>58</v>
      </c>
      <c r="AC39" s="303" t="str">
        <f t="shared" si="13"/>
        <v>1</v>
      </c>
      <c r="AD39" s="305">
        <f t="shared" si="14"/>
        <v>2.5</v>
      </c>
      <c r="AE39" s="302">
        <v>1</v>
      </c>
      <c r="AF39" s="302">
        <v>1</v>
      </c>
      <c r="AG39" s="302">
        <v>0.5</v>
      </c>
      <c r="AH39" s="302">
        <v>0.5</v>
      </c>
      <c r="AI39" s="302">
        <v>0.5</v>
      </c>
      <c r="AJ39" s="302">
        <v>0</v>
      </c>
      <c r="AK39" s="306">
        <f t="shared" si="21"/>
        <v>3.5</v>
      </c>
      <c r="AL39" s="303">
        <f t="shared" si="22"/>
        <v>2</v>
      </c>
      <c r="AM39" s="303">
        <v>1</v>
      </c>
      <c r="AN39" s="297">
        <v>1</v>
      </c>
      <c r="AO39" s="307">
        <v>1</v>
      </c>
      <c r="AP39" s="308">
        <f t="shared" si="23"/>
        <v>2</v>
      </c>
      <c r="AQ39" s="308">
        <f t="shared" si="15"/>
        <v>5</v>
      </c>
      <c r="AR39" s="309">
        <f t="shared" si="16"/>
        <v>7.5</v>
      </c>
      <c r="AS39" s="298">
        <v>0</v>
      </c>
      <c r="AT39" s="298">
        <v>0</v>
      </c>
      <c r="AU39" s="311">
        <f t="shared" si="17"/>
        <v>1</v>
      </c>
      <c r="AV39" s="312">
        <f t="shared" si="24"/>
        <v>1</v>
      </c>
      <c r="AW39" s="311">
        <f>IF(ตารางคะแนนV3!L39&gt;1,1,0)</f>
        <v>1</v>
      </c>
      <c r="AX39" s="311">
        <f t="shared" si="19"/>
        <v>1</v>
      </c>
      <c r="AY39" s="316">
        <f t="shared" si="25"/>
        <v>2</v>
      </c>
      <c r="AZ39" s="317">
        <f t="shared" si="26"/>
        <v>3</v>
      </c>
      <c r="BA39" s="318">
        <f t="shared" si="27"/>
        <v>10.5</v>
      </c>
      <c r="BB39" s="298" t="str">
        <f t="shared" si="28"/>
        <v>B</v>
      </c>
      <c r="BC39" s="22" t="s">
        <v>468</v>
      </c>
    </row>
    <row r="40" spans="1:55" hidden="1" x14ac:dyDescent="0.7">
      <c r="A40" s="297">
        <f>IF(ISBLANK(D40),"",COUNTA($D$7:D40))</f>
        <v>34</v>
      </c>
      <c r="B40" s="298">
        <v>8</v>
      </c>
      <c r="C40" s="261" t="s">
        <v>114</v>
      </c>
      <c r="D40" s="298" t="s">
        <v>42</v>
      </c>
      <c r="E40" s="261" t="s">
        <v>153</v>
      </c>
      <c r="F40" s="298" t="s">
        <v>104</v>
      </c>
      <c r="G40" s="298">
        <v>30</v>
      </c>
      <c r="H40" s="298">
        <v>5</v>
      </c>
      <c r="I40" s="260" t="s">
        <v>321</v>
      </c>
      <c r="J40" s="299">
        <v>19546</v>
      </c>
      <c r="K40" s="289">
        <v>0.30318251779210675</v>
      </c>
      <c r="L40" s="300">
        <v>2139073.73</v>
      </c>
      <c r="M40" s="300">
        <v>-19726537.119999997</v>
      </c>
      <c r="N40" s="300">
        <v>15166708.529999999</v>
      </c>
      <c r="O40" s="300">
        <v>10690863.199999999</v>
      </c>
      <c r="P40" s="301">
        <v>3</v>
      </c>
      <c r="Q40" s="302">
        <v>0</v>
      </c>
      <c r="R40" s="302">
        <v>0</v>
      </c>
      <c r="S40" s="303">
        <f t="shared" si="20"/>
        <v>0</v>
      </c>
      <c r="T40" s="304">
        <v>228</v>
      </c>
      <c r="U40" s="295">
        <f t="shared" si="8"/>
        <v>0</v>
      </c>
      <c r="V40" s="304">
        <v>37</v>
      </c>
      <c r="W40" s="310" t="str">
        <f t="shared" si="9"/>
        <v>1</v>
      </c>
      <c r="X40" s="305">
        <f t="shared" si="10"/>
        <v>0.5</v>
      </c>
      <c r="Y40" s="304">
        <v>84</v>
      </c>
      <c r="Z40" s="302" t="str">
        <f t="shared" si="11"/>
        <v>0</v>
      </c>
      <c r="AA40" s="305">
        <f t="shared" si="12"/>
        <v>0</v>
      </c>
      <c r="AB40" s="304">
        <v>59</v>
      </c>
      <c r="AC40" s="303" t="str">
        <f t="shared" si="13"/>
        <v>1</v>
      </c>
      <c r="AD40" s="305">
        <f t="shared" si="14"/>
        <v>1.5</v>
      </c>
      <c r="AE40" s="302">
        <v>1</v>
      </c>
      <c r="AF40" s="302">
        <v>1</v>
      </c>
      <c r="AG40" s="302">
        <v>0.5</v>
      </c>
      <c r="AH40" s="302">
        <v>0.5</v>
      </c>
      <c r="AI40" s="302">
        <v>0</v>
      </c>
      <c r="AJ40" s="302">
        <v>0</v>
      </c>
      <c r="AK40" s="306">
        <f t="shared" si="21"/>
        <v>3</v>
      </c>
      <c r="AL40" s="303">
        <f t="shared" si="22"/>
        <v>2</v>
      </c>
      <c r="AM40" s="303">
        <v>1</v>
      </c>
      <c r="AN40" s="297">
        <v>1</v>
      </c>
      <c r="AO40" s="307">
        <v>1</v>
      </c>
      <c r="AP40" s="308">
        <f t="shared" si="23"/>
        <v>2</v>
      </c>
      <c r="AQ40" s="308">
        <f t="shared" si="15"/>
        <v>5</v>
      </c>
      <c r="AR40" s="309">
        <f t="shared" si="16"/>
        <v>6.5</v>
      </c>
      <c r="AS40" s="298">
        <v>1</v>
      </c>
      <c r="AT40" s="298">
        <v>1</v>
      </c>
      <c r="AU40" s="311">
        <f t="shared" si="17"/>
        <v>1</v>
      </c>
      <c r="AV40" s="312">
        <f t="shared" si="24"/>
        <v>3</v>
      </c>
      <c r="AW40" s="311">
        <f>IF(ตารางคะแนนV3!L40&gt;1,1,0)</f>
        <v>1</v>
      </c>
      <c r="AX40" s="311">
        <f t="shared" si="19"/>
        <v>0</v>
      </c>
      <c r="AY40" s="316">
        <f t="shared" si="25"/>
        <v>1</v>
      </c>
      <c r="AZ40" s="317">
        <f t="shared" si="26"/>
        <v>4</v>
      </c>
      <c r="BA40" s="318">
        <f t="shared" si="27"/>
        <v>10.5</v>
      </c>
      <c r="BB40" s="298" t="str">
        <f t="shared" si="28"/>
        <v>B</v>
      </c>
      <c r="BC40" s="22" t="s">
        <v>469</v>
      </c>
    </row>
    <row r="41" spans="1:55" hidden="1" x14ac:dyDescent="0.7">
      <c r="A41" s="297">
        <f>IF(ISBLANK(D41),"",COUNTA($D$7:D41))</f>
        <v>35</v>
      </c>
      <c r="B41" s="298">
        <v>8</v>
      </c>
      <c r="C41" s="261" t="s">
        <v>115</v>
      </c>
      <c r="D41" s="298" t="s">
        <v>43</v>
      </c>
      <c r="E41" s="261" t="s">
        <v>154</v>
      </c>
      <c r="F41" s="298" t="s">
        <v>102</v>
      </c>
      <c r="G41" s="298">
        <v>907</v>
      </c>
      <c r="H41" s="298">
        <v>19</v>
      </c>
      <c r="I41" s="260" t="s">
        <v>317</v>
      </c>
      <c r="J41" s="299">
        <v>143786</v>
      </c>
      <c r="K41" s="290">
        <v>1.0140569011186376</v>
      </c>
      <c r="L41" s="300">
        <v>700022259.94000006</v>
      </c>
      <c r="M41" s="300">
        <v>4260674.219999969</v>
      </c>
      <c r="N41" s="300">
        <v>156443402.00999999</v>
      </c>
      <c r="O41" s="300">
        <v>155523534.65000001</v>
      </c>
      <c r="P41" s="301">
        <v>0</v>
      </c>
      <c r="Q41" s="302">
        <v>1</v>
      </c>
      <c r="R41" s="302">
        <v>0</v>
      </c>
      <c r="S41" s="303">
        <f t="shared" si="20"/>
        <v>1</v>
      </c>
      <c r="T41" s="304">
        <v>42</v>
      </c>
      <c r="U41" s="295">
        <f t="shared" si="8"/>
        <v>1</v>
      </c>
      <c r="V41" s="304">
        <v>100</v>
      </c>
      <c r="W41" s="310" t="str">
        <f t="shared" si="9"/>
        <v>0</v>
      </c>
      <c r="X41" s="305">
        <f t="shared" si="10"/>
        <v>0</v>
      </c>
      <c r="Y41" s="304">
        <v>65</v>
      </c>
      <c r="Z41" s="302" t="str">
        <f t="shared" si="11"/>
        <v>0</v>
      </c>
      <c r="AA41" s="305">
        <f t="shared" si="12"/>
        <v>0</v>
      </c>
      <c r="AB41" s="304">
        <v>44</v>
      </c>
      <c r="AC41" s="303" t="str">
        <f t="shared" si="13"/>
        <v>1</v>
      </c>
      <c r="AD41" s="305">
        <f t="shared" si="14"/>
        <v>2</v>
      </c>
      <c r="AE41" s="302">
        <v>1</v>
      </c>
      <c r="AF41" s="302">
        <v>1</v>
      </c>
      <c r="AG41" s="302">
        <v>0.5</v>
      </c>
      <c r="AH41" s="302">
        <v>0.5</v>
      </c>
      <c r="AI41" s="302">
        <v>0.5</v>
      </c>
      <c r="AJ41" s="302">
        <v>0</v>
      </c>
      <c r="AK41" s="306">
        <f t="shared" si="21"/>
        <v>3.5</v>
      </c>
      <c r="AL41" s="303">
        <f t="shared" si="22"/>
        <v>2</v>
      </c>
      <c r="AM41" s="303">
        <v>1</v>
      </c>
      <c r="AN41" s="297">
        <v>1</v>
      </c>
      <c r="AO41" s="307">
        <v>1</v>
      </c>
      <c r="AP41" s="308">
        <f t="shared" si="23"/>
        <v>2</v>
      </c>
      <c r="AQ41" s="308">
        <f t="shared" si="15"/>
        <v>5</v>
      </c>
      <c r="AR41" s="309">
        <f t="shared" si="16"/>
        <v>8</v>
      </c>
      <c r="AS41" s="298">
        <v>0</v>
      </c>
      <c r="AT41" s="298">
        <v>1</v>
      </c>
      <c r="AU41" s="311">
        <f t="shared" si="17"/>
        <v>1</v>
      </c>
      <c r="AV41" s="312">
        <f t="shared" si="24"/>
        <v>2</v>
      </c>
      <c r="AW41" s="311">
        <f>IF(ตารางคะแนนV3!L41&gt;1,1,0)</f>
        <v>1</v>
      </c>
      <c r="AX41" s="311">
        <f t="shared" si="19"/>
        <v>1</v>
      </c>
      <c r="AY41" s="316">
        <f t="shared" si="25"/>
        <v>2</v>
      </c>
      <c r="AZ41" s="317">
        <f t="shared" si="26"/>
        <v>4</v>
      </c>
      <c r="BA41" s="318">
        <f t="shared" si="27"/>
        <v>12</v>
      </c>
      <c r="BB41" s="298" t="str">
        <f t="shared" si="28"/>
        <v>A</v>
      </c>
      <c r="BC41" s="22" t="s">
        <v>115</v>
      </c>
    </row>
    <row r="42" spans="1:55" x14ac:dyDescent="0.7">
      <c r="A42" s="297">
        <f>IF(ISBLANK(D42),"",COUNTA($D$7:D42))</f>
        <v>36</v>
      </c>
      <c r="B42" s="298">
        <v>8</v>
      </c>
      <c r="C42" s="261" t="s">
        <v>115</v>
      </c>
      <c r="D42" s="298" t="s">
        <v>44</v>
      </c>
      <c r="E42" s="261" t="s">
        <v>155</v>
      </c>
      <c r="F42" s="298" t="s">
        <v>104</v>
      </c>
      <c r="G42" s="298">
        <v>60</v>
      </c>
      <c r="H42" s="298">
        <v>6</v>
      </c>
      <c r="I42" s="260" t="s">
        <v>319</v>
      </c>
      <c r="J42" s="299">
        <v>35641</v>
      </c>
      <c r="K42" s="290">
        <v>4.2460539575707257</v>
      </c>
      <c r="L42" s="300">
        <v>52752726.140000001</v>
      </c>
      <c r="M42" s="300">
        <v>39095126.680000007</v>
      </c>
      <c r="N42" s="300">
        <v>5039872.7699999996</v>
      </c>
      <c r="O42" s="300">
        <v>5648647.54</v>
      </c>
      <c r="P42" s="301">
        <v>0</v>
      </c>
      <c r="Q42" s="302">
        <v>0</v>
      </c>
      <c r="R42" s="302">
        <v>1</v>
      </c>
      <c r="S42" s="303">
        <f t="shared" si="20"/>
        <v>1</v>
      </c>
      <c r="T42" s="304">
        <v>77</v>
      </c>
      <c r="U42" s="295">
        <f t="shared" si="8"/>
        <v>1</v>
      </c>
      <c r="V42" s="304">
        <v>81</v>
      </c>
      <c r="W42" s="310" t="str">
        <f t="shared" si="9"/>
        <v>0</v>
      </c>
      <c r="X42" s="305">
        <f t="shared" si="10"/>
        <v>0</v>
      </c>
      <c r="Y42" s="304">
        <v>60</v>
      </c>
      <c r="Z42" s="302" t="str">
        <f t="shared" si="11"/>
        <v>1</v>
      </c>
      <c r="AA42" s="305">
        <f t="shared" si="12"/>
        <v>0</v>
      </c>
      <c r="AB42" s="304">
        <v>41</v>
      </c>
      <c r="AC42" s="303" t="str">
        <f t="shared" si="13"/>
        <v>1</v>
      </c>
      <c r="AD42" s="305">
        <f t="shared" si="14"/>
        <v>2</v>
      </c>
      <c r="AE42" s="302">
        <v>0</v>
      </c>
      <c r="AF42" s="302">
        <v>1</v>
      </c>
      <c r="AG42" s="302">
        <v>0.5</v>
      </c>
      <c r="AH42" s="302">
        <v>0.5</v>
      </c>
      <c r="AI42" s="302">
        <v>0.5</v>
      </c>
      <c r="AJ42" s="302">
        <v>0</v>
      </c>
      <c r="AK42" s="306">
        <f t="shared" si="21"/>
        <v>2.5</v>
      </c>
      <c r="AL42" s="303">
        <f t="shared" si="22"/>
        <v>2</v>
      </c>
      <c r="AM42" s="303">
        <v>1</v>
      </c>
      <c r="AN42" s="297">
        <v>0</v>
      </c>
      <c r="AO42" s="307">
        <v>0</v>
      </c>
      <c r="AP42" s="308">
        <f t="shared" si="23"/>
        <v>0</v>
      </c>
      <c r="AQ42" s="308">
        <f t="shared" si="15"/>
        <v>3</v>
      </c>
      <c r="AR42" s="309">
        <f t="shared" si="16"/>
        <v>6</v>
      </c>
      <c r="AS42" s="298">
        <v>0</v>
      </c>
      <c r="AT42" s="298">
        <v>0</v>
      </c>
      <c r="AU42" s="311">
        <f t="shared" si="17"/>
        <v>1</v>
      </c>
      <c r="AV42" s="312">
        <f t="shared" si="24"/>
        <v>1</v>
      </c>
      <c r="AW42" s="311">
        <f>IF(ตารางคะแนนV3!L42&gt;1,1,0)</f>
        <v>1</v>
      </c>
      <c r="AX42" s="311">
        <f t="shared" si="19"/>
        <v>1</v>
      </c>
      <c r="AY42" s="316">
        <f t="shared" si="25"/>
        <v>2</v>
      </c>
      <c r="AZ42" s="317">
        <f t="shared" si="26"/>
        <v>3</v>
      </c>
      <c r="BA42" s="318">
        <f t="shared" si="27"/>
        <v>9</v>
      </c>
      <c r="BB42" s="298" t="str">
        <f t="shared" si="28"/>
        <v>C</v>
      </c>
      <c r="BC42" s="22" t="s">
        <v>470</v>
      </c>
    </row>
    <row r="43" spans="1:55" hidden="1" x14ac:dyDescent="0.7">
      <c r="A43" s="297">
        <f>IF(ISBLANK(D43),"",COUNTA($D$7:D43))</f>
        <v>37</v>
      </c>
      <c r="B43" s="298">
        <v>8</v>
      </c>
      <c r="C43" s="261" t="s">
        <v>115</v>
      </c>
      <c r="D43" s="298" t="s">
        <v>45</v>
      </c>
      <c r="E43" s="261" t="s">
        <v>156</v>
      </c>
      <c r="F43" s="298" t="s">
        <v>104</v>
      </c>
      <c r="G43" s="298">
        <v>39</v>
      </c>
      <c r="H43" s="298">
        <v>5</v>
      </c>
      <c r="I43" s="260" t="s">
        <v>321</v>
      </c>
      <c r="J43" s="299">
        <v>23666</v>
      </c>
      <c r="K43" s="290">
        <v>2.9096516228598666</v>
      </c>
      <c r="L43" s="300">
        <v>29606183.030000001</v>
      </c>
      <c r="M43" s="300">
        <v>18689666.859999999</v>
      </c>
      <c r="N43" s="300">
        <v>4579289.8</v>
      </c>
      <c r="O43" s="300">
        <v>2147637.7599999998</v>
      </c>
      <c r="P43" s="301">
        <v>0</v>
      </c>
      <c r="Q43" s="302">
        <v>1</v>
      </c>
      <c r="R43" s="302">
        <v>0</v>
      </c>
      <c r="S43" s="303">
        <f t="shared" si="20"/>
        <v>1</v>
      </c>
      <c r="T43" s="304">
        <v>93</v>
      </c>
      <c r="U43" s="295">
        <f t="shared" si="8"/>
        <v>1</v>
      </c>
      <c r="V43" s="304">
        <v>32</v>
      </c>
      <c r="W43" s="310" t="str">
        <f t="shared" si="9"/>
        <v>1</v>
      </c>
      <c r="X43" s="305">
        <f t="shared" si="10"/>
        <v>0.5</v>
      </c>
      <c r="Y43" s="304">
        <v>54</v>
      </c>
      <c r="Z43" s="302" t="str">
        <f t="shared" si="11"/>
        <v>1</v>
      </c>
      <c r="AA43" s="305">
        <f t="shared" si="12"/>
        <v>0.5</v>
      </c>
      <c r="AB43" s="304">
        <v>47</v>
      </c>
      <c r="AC43" s="303" t="str">
        <f t="shared" si="13"/>
        <v>1</v>
      </c>
      <c r="AD43" s="305">
        <f t="shared" si="14"/>
        <v>3</v>
      </c>
      <c r="AE43" s="302">
        <v>1</v>
      </c>
      <c r="AF43" s="302">
        <v>1</v>
      </c>
      <c r="AG43" s="302">
        <v>0.5</v>
      </c>
      <c r="AH43" s="302">
        <v>0.5</v>
      </c>
      <c r="AI43" s="302">
        <v>0</v>
      </c>
      <c r="AJ43" s="302">
        <v>0</v>
      </c>
      <c r="AK43" s="306">
        <f t="shared" si="21"/>
        <v>3</v>
      </c>
      <c r="AL43" s="303">
        <f t="shared" si="22"/>
        <v>2</v>
      </c>
      <c r="AM43" s="303">
        <v>1</v>
      </c>
      <c r="AN43" s="297">
        <v>0</v>
      </c>
      <c r="AO43" s="307">
        <v>1</v>
      </c>
      <c r="AP43" s="308">
        <f t="shared" si="23"/>
        <v>1</v>
      </c>
      <c r="AQ43" s="308">
        <f t="shared" si="15"/>
        <v>4</v>
      </c>
      <c r="AR43" s="309">
        <f t="shared" si="16"/>
        <v>8</v>
      </c>
      <c r="AS43" s="298">
        <v>0</v>
      </c>
      <c r="AT43" s="298">
        <v>0</v>
      </c>
      <c r="AU43" s="311">
        <f t="shared" si="17"/>
        <v>1</v>
      </c>
      <c r="AV43" s="312">
        <f t="shared" si="24"/>
        <v>1</v>
      </c>
      <c r="AW43" s="311">
        <f>IF(ตารางคะแนนV3!L43&gt;1,1,0)</f>
        <v>1</v>
      </c>
      <c r="AX43" s="311">
        <f t="shared" si="19"/>
        <v>1</v>
      </c>
      <c r="AY43" s="316">
        <f t="shared" si="25"/>
        <v>2</v>
      </c>
      <c r="AZ43" s="317">
        <f t="shared" si="26"/>
        <v>3</v>
      </c>
      <c r="BA43" s="318">
        <f t="shared" si="27"/>
        <v>11</v>
      </c>
      <c r="BB43" s="298" t="str">
        <f t="shared" si="28"/>
        <v>B</v>
      </c>
      <c r="BC43" s="22" t="s">
        <v>471</v>
      </c>
    </row>
    <row r="44" spans="1:55" x14ac:dyDescent="0.7">
      <c r="A44" s="297">
        <f>IF(ISBLANK(D44),"",COUNTA($D$7:D44))</f>
        <v>38</v>
      </c>
      <c r="B44" s="298">
        <v>8</v>
      </c>
      <c r="C44" s="261" t="s">
        <v>115</v>
      </c>
      <c r="D44" s="298" t="s">
        <v>46</v>
      </c>
      <c r="E44" s="261" t="s">
        <v>157</v>
      </c>
      <c r="F44" s="298" t="s">
        <v>104</v>
      </c>
      <c r="G44" s="298">
        <v>90</v>
      </c>
      <c r="H44" s="298">
        <v>10</v>
      </c>
      <c r="I44" s="260" t="s">
        <v>320</v>
      </c>
      <c r="J44" s="299">
        <v>53904</v>
      </c>
      <c r="K44" s="289">
        <v>0.79393106108607081</v>
      </c>
      <c r="L44" s="300">
        <v>51490686.270000003</v>
      </c>
      <c r="M44" s="300">
        <v>-10994815.849999979</v>
      </c>
      <c r="N44" s="300">
        <v>25165926.239999998</v>
      </c>
      <c r="O44" s="300">
        <v>21005132.420000002</v>
      </c>
      <c r="P44" s="301">
        <v>0</v>
      </c>
      <c r="Q44" s="302">
        <v>0</v>
      </c>
      <c r="R44" s="302">
        <v>1</v>
      </c>
      <c r="S44" s="303">
        <f t="shared" si="20"/>
        <v>1</v>
      </c>
      <c r="T44" s="304">
        <v>201</v>
      </c>
      <c r="U44" s="295">
        <f t="shared" si="8"/>
        <v>0</v>
      </c>
      <c r="V44" s="304">
        <v>47</v>
      </c>
      <c r="W44" s="310" t="str">
        <f t="shared" si="9"/>
        <v>1</v>
      </c>
      <c r="X44" s="305">
        <f t="shared" si="10"/>
        <v>0.5</v>
      </c>
      <c r="Y44" s="304">
        <v>51</v>
      </c>
      <c r="Z44" s="302" t="str">
        <f t="shared" si="11"/>
        <v>1</v>
      </c>
      <c r="AA44" s="305">
        <f t="shared" si="12"/>
        <v>0.5</v>
      </c>
      <c r="AB44" s="304">
        <v>54</v>
      </c>
      <c r="AC44" s="303" t="str">
        <f t="shared" si="13"/>
        <v>1</v>
      </c>
      <c r="AD44" s="305">
        <f t="shared" si="14"/>
        <v>2</v>
      </c>
      <c r="AE44" s="302">
        <v>1</v>
      </c>
      <c r="AF44" s="302">
        <v>1</v>
      </c>
      <c r="AG44" s="302">
        <v>0</v>
      </c>
      <c r="AH44" s="302">
        <v>0</v>
      </c>
      <c r="AI44" s="302">
        <v>0.5</v>
      </c>
      <c r="AJ44" s="302">
        <v>0</v>
      </c>
      <c r="AK44" s="306">
        <f t="shared" si="21"/>
        <v>2.5</v>
      </c>
      <c r="AL44" s="303">
        <f t="shared" si="22"/>
        <v>2</v>
      </c>
      <c r="AM44" s="303">
        <v>1</v>
      </c>
      <c r="AN44" s="297">
        <v>0</v>
      </c>
      <c r="AO44" s="307">
        <v>1</v>
      </c>
      <c r="AP44" s="308">
        <f t="shared" si="23"/>
        <v>1</v>
      </c>
      <c r="AQ44" s="308">
        <f t="shared" si="15"/>
        <v>4</v>
      </c>
      <c r="AR44" s="309">
        <f t="shared" si="16"/>
        <v>7</v>
      </c>
      <c r="AS44" s="298">
        <v>0</v>
      </c>
      <c r="AT44" s="298">
        <v>1</v>
      </c>
      <c r="AU44" s="311">
        <f t="shared" si="17"/>
        <v>1</v>
      </c>
      <c r="AV44" s="312">
        <f t="shared" si="24"/>
        <v>2</v>
      </c>
      <c r="AW44" s="311">
        <f>IF(ตารางคะแนนV3!L44&gt;1,1,0)</f>
        <v>1</v>
      </c>
      <c r="AX44" s="311">
        <f t="shared" si="19"/>
        <v>0</v>
      </c>
      <c r="AY44" s="316">
        <f t="shared" si="25"/>
        <v>1</v>
      </c>
      <c r="AZ44" s="317">
        <f t="shared" si="26"/>
        <v>3</v>
      </c>
      <c r="BA44" s="318">
        <f t="shared" si="27"/>
        <v>10</v>
      </c>
      <c r="BB44" s="298" t="str">
        <f t="shared" si="28"/>
        <v>C</v>
      </c>
      <c r="BC44" s="22" t="s">
        <v>472</v>
      </c>
    </row>
    <row r="45" spans="1:55" hidden="1" x14ac:dyDescent="0.7">
      <c r="A45" s="297">
        <f>IF(ISBLANK(D45),"",COUNTA($D$7:D45))</f>
        <v>39</v>
      </c>
      <c r="B45" s="298">
        <v>8</v>
      </c>
      <c r="C45" s="261" t="s">
        <v>115</v>
      </c>
      <c r="D45" s="298" t="s">
        <v>47</v>
      </c>
      <c r="E45" s="261" t="s">
        <v>158</v>
      </c>
      <c r="F45" s="298" t="s">
        <v>104</v>
      </c>
      <c r="G45" s="298">
        <v>120</v>
      </c>
      <c r="H45" s="298">
        <v>13</v>
      </c>
      <c r="I45" s="260" t="s">
        <v>323</v>
      </c>
      <c r="J45" s="299">
        <v>37937</v>
      </c>
      <c r="K45" s="289">
        <v>0.46242152430246236</v>
      </c>
      <c r="L45" s="300">
        <v>19196823.329999998</v>
      </c>
      <c r="M45" s="300">
        <v>-20576576.889999997</v>
      </c>
      <c r="N45" s="300">
        <v>5566650.6200000001</v>
      </c>
      <c r="O45" s="300">
        <v>6653215.0099999998</v>
      </c>
      <c r="P45" s="301">
        <v>1</v>
      </c>
      <c r="Q45" s="302">
        <v>1</v>
      </c>
      <c r="R45" s="302">
        <v>1</v>
      </c>
      <c r="S45" s="303">
        <f t="shared" si="20"/>
        <v>2</v>
      </c>
      <c r="T45" s="304">
        <v>163</v>
      </c>
      <c r="U45" s="295">
        <f t="shared" si="8"/>
        <v>1</v>
      </c>
      <c r="V45" s="304">
        <v>61</v>
      </c>
      <c r="W45" s="310" t="str">
        <f t="shared" si="9"/>
        <v>0</v>
      </c>
      <c r="X45" s="305">
        <f t="shared" si="10"/>
        <v>0</v>
      </c>
      <c r="Y45" s="304">
        <v>64</v>
      </c>
      <c r="Z45" s="302" t="str">
        <f t="shared" si="11"/>
        <v>0</v>
      </c>
      <c r="AA45" s="305">
        <f t="shared" si="12"/>
        <v>0</v>
      </c>
      <c r="AB45" s="304">
        <v>48</v>
      </c>
      <c r="AC45" s="303" t="str">
        <f t="shared" si="13"/>
        <v>1</v>
      </c>
      <c r="AD45" s="305">
        <f t="shared" si="14"/>
        <v>2</v>
      </c>
      <c r="AE45" s="302">
        <v>1</v>
      </c>
      <c r="AF45" s="302">
        <v>1</v>
      </c>
      <c r="AG45" s="302">
        <v>0.5</v>
      </c>
      <c r="AH45" s="302">
        <v>0.5</v>
      </c>
      <c r="AI45" s="302">
        <v>0.5</v>
      </c>
      <c r="AJ45" s="302">
        <v>0.5</v>
      </c>
      <c r="AK45" s="306">
        <f t="shared" si="21"/>
        <v>4</v>
      </c>
      <c r="AL45" s="303">
        <f t="shared" si="22"/>
        <v>2</v>
      </c>
      <c r="AM45" s="303">
        <v>1</v>
      </c>
      <c r="AN45" s="297">
        <v>1</v>
      </c>
      <c r="AO45" s="307">
        <v>1</v>
      </c>
      <c r="AP45" s="308">
        <f t="shared" si="23"/>
        <v>2</v>
      </c>
      <c r="AQ45" s="308">
        <f t="shared" si="15"/>
        <v>5</v>
      </c>
      <c r="AR45" s="309">
        <f t="shared" si="16"/>
        <v>9</v>
      </c>
      <c r="AS45" s="298">
        <v>0</v>
      </c>
      <c r="AT45" s="298">
        <v>1</v>
      </c>
      <c r="AU45" s="311">
        <f t="shared" si="17"/>
        <v>1</v>
      </c>
      <c r="AV45" s="312">
        <f t="shared" si="24"/>
        <v>2</v>
      </c>
      <c r="AW45" s="311">
        <f>IF(ตารางคะแนนV3!L45&gt;1,1,0)</f>
        <v>1</v>
      </c>
      <c r="AX45" s="311">
        <f t="shared" si="19"/>
        <v>0</v>
      </c>
      <c r="AY45" s="316">
        <f t="shared" si="25"/>
        <v>1</v>
      </c>
      <c r="AZ45" s="317">
        <f t="shared" si="26"/>
        <v>3</v>
      </c>
      <c r="BA45" s="318">
        <f t="shared" si="27"/>
        <v>12</v>
      </c>
      <c r="BB45" s="298" t="str">
        <f t="shared" si="28"/>
        <v>A</v>
      </c>
      <c r="BC45" s="22" t="s">
        <v>473</v>
      </c>
    </row>
    <row r="46" spans="1:55" hidden="1" x14ac:dyDescent="0.7">
      <c r="A46" s="297">
        <f>IF(ISBLANK(D46),"",COUNTA($D$7:D46))</f>
        <v>40</v>
      </c>
      <c r="B46" s="298">
        <v>8</v>
      </c>
      <c r="C46" s="261" t="s">
        <v>115</v>
      </c>
      <c r="D46" s="298" t="s">
        <v>48</v>
      </c>
      <c r="E46" s="261" t="s">
        <v>159</v>
      </c>
      <c r="F46" s="298" t="s">
        <v>104</v>
      </c>
      <c r="G46" s="298">
        <v>36</v>
      </c>
      <c r="H46" s="298">
        <v>6</v>
      </c>
      <c r="I46" s="260" t="s">
        <v>319</v>
      </c>
      <c r="J46" s="299">
        <v>37338</v>
      </c>
      <c r="K46" s="290">
        <v>2.3571186404797801</v>
      </c>
      <c r="L46" s="300">
        <v>25040201.469999999</v>
      </c>
      <c r="M46" s="300">
        <v>11122717.059999999</v>
      </c>
      <c r="N46" s="300">
        <v>16544954.27</v>
      </c>
      <c r="O46" s="300">
        <v>13225082.24</v>
      </c>
      <c r="P46" s="301">
        <v>0</v>
      </c>
      <c r="Q46" s="302">
        <v>0</v>
      </c>
      <c r="R46" s="302">
        <v>1</v>
      </c>
      <c r="S46" s="303">
        <f t="shared" si="20"/>
        <v>1</v>
      </c>
      <c r="T46" s="304">
        <v>78</v>
      </c>
      <c r="U46" s="295">
        <f t="shared" si="8"/>
        <v>1</v>
      </c>
      <c r="V46" s="304">
        <v>31</v>
      </c>
      <c r="W46" s="310" t="str">
        <f t="shared" si="9"/>
        <v>1</v>
      </c>
      <c r="X46" s="305">
        <f t="shared" si="10"/>
        <v>0.5</v>
      </c>
      <c r="Y46" s="304">
        <v>42</v>
      </c>
      <c r="Z46" s="302" t="str">
        <f t="shared" si="11"/>
        <v>1</v>
      </c>
      <c r="AA46" s="305">
        <f t="shared" si="12"/>
        <v>0.5</v>
      </c>
      <c r="AB46" s="304">
        <v>56</v>
      </c>
      <c r="AC46" s="303" t="str">
        <f t="shared" si="13"/>
        <v>1</v>
      </c>
      <c r="AD46" s="305">
        <f t="shared" si="14"/>
        <v>3</v>
      </c>
      <c r="AE46" s="302">
        <v>1</v>
      </c>
      <c r="AF46" s="302">
        <v>1</v>
      </c>
      <c r="AG46" s="302">
        <v>0.5</v>
      </c>
      <c r="AH46" s="302">
        <v>0.5</v>
      </c>
      <c r="AI46" s="302">
        <v>0.5</v>
      </c>
      <c r="AJ46" s="302">
        <v>0.5</v>
      </c>
      <c r="AK46" s="306">
        <f t="shared" si="21"/>
        <v>4</v>
      </c>
      <c r="AL46" s="303">
        <f t="shared" si="22"/>
        <v>2</v>
      </c>
      <c r="AM46" s="303">
        <v>1</v>
      </c>
      <c r="AN46" s="297">
        <v>1</v>
      </c>
      <c r="AO46" s="307">
        <v>1</v>
      </c>
      <c r="AP46" s="308">
        <f t="shared" si="23"/>
        <v>2</v>
      </c>
      <c r="AQ46" s="308">
        <f t="shared" si="15"/>
        <v>5</v>
      </c>
      <c r="AR46" s="309">
        <f t="shared" si="16"/>
        <v>9</v>
      </c>
      <c r="AS46" s="298">
        <v>1</v>
      </c>
      <c r="AT46" s="298">
        <v>1</v>
      </c>
      <c r="AU46" s="311">
        <f t="shared" si="17"/>
        <v>1</v>
      </c>
      <c r="AV46" s="312">
        <f t="shared" si="24"/>
        <v>3</v>
      </c>
      <c r="AW46" s="311">
        <f>IF(ตารางคะแนนV3!L46&gt;1,1,0)</f>
        <v>1</v>
      </c>
      <c r="AX46" s="311">
        <f t="shared" si="19"/>
        <v>1</v>
      </c>
      <c r="AY46" s="316">
        <f t="shared" si="25"/>
        <v>2</v>
      </c>
      <c r="AZ46" s="317">
        <f t="shared" si="26"/>
        <v>5</v>
      </c>
      <c r="BA46" s="318">
        <f t="shared" si="27"/>
        <v>14</v>
      </c>
      <c r="BB46" s="298" t="str">
        <f t="shared" si="28"/>
        <v>A</v>
      </c>
      <c r="BC46" s="22" t="s">
        <v>474</v>
      </c>
    </row>
    <row r="47" spans="1:55" hidden="1" x14ac:dyDescent="0.7">
      <c r="A47" s="297">
        <f>IF(ISBLANK(D47),"",COUNTA($D$7:D47))</f>
        <v>41</v>
      </c>
      <c r="B47" s="298">
        <v>8</v>
      </c>
      <c r="C47" s="261" t="s">
        <v>115</v>
      </c>
      <c r="D47" s="298" t="s">
        <v>49</v>
      </c>
      <c r="E47" s="261" t="s">
        <v>160</v>
      </c>
      <c r="F47" s="298" t="s">
        <v>104</v>
      </c>
      <c r="G47" s="298">
        <v>15</v>
      </c>
      <c r="H47" s="298">
        <v>2</v>
      </c>
      <c r="I47" s="260" t="s">
        <v>325</v>
      </c>
      <c r="J47" s="299">
        <v>10746</v>
      </c>
      <c r="K47" s="290">
        <v>1.3773330772802681</v>
      </c>
      <c r="L47" s="300">
        <v>6737199.9699999997</v>
      </c>
      <c r="M47" s="300">
        <v>2227591.8099999996</v>
      </c>
      <c r="N47" s="300">
        <v>-404549.46</v>
      </c>
      <c r="O47" s="300">
        <v>-114694.89</v>
      </c>
      <c r="P47" s="301">
        <v>1</v>
      </c>
      <c r="Q47" s="302">
        <v>1</v>
      </c>
      <c r="R47" s="302">
        <v>0</v>
      </c>
      <c r="S47" s="303">
        <f t="shared" si="20"/>
        <v>1</v>
      </c>
      <c r="T47" s="304">
        <v>118</v>
      </c>
      <c r="U47" s="295">
        <f t="shared" si="8"/>
        <v>1</v>
      </c>
      <c r="V47" s="304">
        <v>29</v>
      </c>
      <c r="W47" s="310" t="str">
        <f t="shared" si="9"/>
        <v>1</v>
      </c>
      <c r="X47" s="305">
        <f t="shared" si="10"/>
        <v>0.5</v>
      </c>
      <c r="Y47" s="304">
        <v>51</v>
      </c>
      <c r="Z47" s="302" t="str">
        <f t="shared" si="11"/>
        <v>1</v>
      </c>
      <c r="AA47" s="305">
        <f t="shared" si="12"/>
        <v>0.5</v>
      </c>
      <c r="AB47" s="304">
        <v>47</v>
      </c>
      <c r="AC47" s="303" t="str">
        <f t="shared" si="13"/>
        <v>1</v>
      </c>
      <c r="AD47" s="305">
        <f t="shared" si="14"/>
        <v>3</v>
      </c>
      <c r="AE47" s="302">
        <v>1</v>
      </c>
      <c r="AF47" s="302">
        <v>1</v>
      </c>
      <c r="AG47" s="302">
        <v>0</v>
      </c>
      <c r="AH47" s="302">
        <v>0.5</v>
      </c>
      <c r="AI47" s="302">
        <v>0</v>
      </c>
      <c r="AJ47" s="302">
        <v>0</v>
      </c>
      <c r="AK47" s="306">
        <f t="shared" si="21"/>
        <v>2.5</v>
      </c>
      <c r="AL47" s="303">
        <f t="shared" si="22"/>
        <v>2</v>
      </c>
      <c r="AM47" s="303">
        <v>1</v>
      </c>
      <c r="AN47" s="297">
        <v>1</v>
      </c>
      <c r="AO47" s="307">
        <v>1</v>
      </c>
      <c r="AP47" s="308">
        <f t="shared" si="23"/>
        <v>2</v>
      </c>
      <c r="AQ47" s="308">
        <f t="shared" si="15"/>
        <v>5</v>
      </c>
      <c r="AR47" s="309">
        <f t="shared" si="16"/>
        <v>9</v>
      </c>
      <c r="AS47" s="298">
        <v>0</v>
      </c>
      <c r="AT47" s="298">
        <v>0</v>
      </c>
      <c r="AU47" s="311">
        <f t="shared" si="17"/>
        <v>0</v>
      </c>
      <c r="AV47" s="312">
        <f t="shared" si="24"/>
        <v>0</v>
      </c>
      <c r="AW47" s="311">
        <f>IF(ตารางคะแนนV3!L47&gt;1,1,0)</f>
        <v>1</v>
      </c>
      <c r="AX47" s="311">
        <f t="shared" si="19"/>
        <v>1</v>
      </c>
      <c r="AY47" s="316">
        <f t="shared" si="25"/>
        <v>2</v>
      </c>
      <c r="AZ47" s="317">
        <f t="shared" si="26"/>
        <v>2</v>
      </c>
      <c r="BA47" s="318">
        <f t="shared" si="27"/>
        <v>11</v>
      </c>
      <c r="BB47" s="298" t="str">
        <f t="shared" si="28"/>
        <v>B</v>
      </c>
      <c r="BC47" s="22" t="s">
        <v>475</v>
      </c>
    </row>
    <row r="48" spans="1:55" x14ac:dyDescent="0.7">
      <c r="A48" s="297">
        <f>IF(ISBLANK(D48),"",COUNTA($D$7:D48))</f>
        <v>42</v>
      </c>
      <c r="B48" s="298">
        <v>8</v>
      </c>
      <c r="C48" s="261" t="s">
        <v>115</v>
      </c>
      <c r="D48" s="298" t="s">
        <v>50</v>
      </c>
      <c r="E48" s="261" t="s">
        <v>161</v>
      </c>
      <c r="F48" s="298" t="s">
        <v>109</v>
      </c>
      <c r="G48" s="298">
        <v>264</v>
      </c>
      <c r="H48" s="298">
        <v>15</v>
      </c>
      <c r="I48" s="260" t="s">
        <v>322</v>
      </c>
      <c r="J48" s="299">
        <v>91702</v>
      </c>
      <c r="K48" s="289">
        <v>0.52022006938531051</v>
      </c>
      <c r="L48" s="300">
        <v>88164901.599999994</v>
      </c>
      <c r="M48" s="300">
        <v>-41730889.630000032</v>
      </c>
      <c r="N48" s="300">
        <v>19391596.149999999</v>
      </c>
      <c r="O48" s="300">
        <v>4953342.91</v>
      </c>
      <c r="P48" s="301">
        <v>1</v>
      </c>
      <c r="Q48" s="302">
        <v>1</v>
      </c>
      <c r="R48" s="302">
        <v>1</v>
      </c>
      <c r="S48" s="303">
        <f t="shared" si="20"/>
        <v>2</v>
      </c>
      <c r="T48" s="304">
        <v>79</v>
      </c>
      <c r="U48" s="295">
        <f t="shared" si="8"/>
        <v>1</v>
      </c>
      <c r="V48" s="304">
        <v>67</v>
      </c>
      <c r="W48" s="310" t="str">
        <f t="shared" si="9"/>
        <v>0</v>
      </c>
      <c r="X48" s="305">
        <f t="shared" si="10"/>
        <v>0</v>
      </c>
      <c r="Y48" s="304">
        <v>50</v>
      </c>
      <c r="Z48" s="302" t="str">
        <f t="shared" si="11"/>
        <v>1</v>
      </c>
      <c r="AA48" s="305">
        <f t="shared" si="12"/>
        <v>0.5</v>
      </c>
      <c r="AB48" s="304">
        <v>36</v>
      </c>
      <c r="AC48" s="303" t="str">
        <f t="shared" si="13"/>
        <v>1</v>
      </c>
      <c r="AD48" s="305">
        <f t="shared" si="14"/>
        <v>2.5</v>
      </c>
      <c r="AE48" s="302">
        <v>0</v>
      </c>
      <c r="AF48" s="302">
        <v>1</v>
      </c>
      <c r="AG48" s="302">
        <v>0.5</v>
      </c>
      <c r="AH48" s="302">
        <v>0</v>
      </c>
      <c r="AI48" s="302">
        <v>0</v>
      </c>
      <c r="AJ48" s="302">
        <v>0</v>
      </c>
      <c r="AK48" s="306">
        <f t="shared" si="21"/>
        <v>1.5</v>
      </c>
      <c r="AL48" s="303">
        <f t="shared" si="22"/>
        <v>1.5</v>
      </c>
      <c r="AM48" s="303">
        <v>1</v>
      </c>
      <c r="AN48" s="297">
        <v>0</v>
      </c>
      <c r="AO48" s="307">
        <v>1</v>
      </c>
      <c r="AP48" s="308">
        <f t="shared" si="23"/>
        <v>1</v>
      </c>
      <c r="AQ48" s="308">
        <f t="shared" si="15"/>
        <v>3.5</v>
      </c>
      <c r="AR48" s="309">
        <f t="shared" si="16"/>
        <v>8</v>
      </c>
      <c r="AS48" s="298">
        <v>0</v>
      </c>
      <c r="AT48" s="298">
        <v>0</v>
      </c>
      <c r="AU48" s="311">
        <f t="shared" si="17"/>
        <v>1</v>
      </c>
      <c r="AV48" s="312">
        <f t="shared" si="24"/>
        <v>1</v>
      </c>
      <c r="AW48" s="311">
        <f>IF(ตารางคะแนนV3!L48&gt;1,1,0)</f>
        <v>1</v>
      </c>
      <c r="AX48" s="311">
        <f t="shared" si="19"/>
        <v>0</v>
      </c>
      <c r="AY48" s="316">
        <f t="shared" si="25"/>
        <v>1</v>
      </c>
      <c r="AZ48" s="317">
        <f t="shared" si="26"/>
        <v>2</v>
      </c>
      <c r="BA48" s="318">
        <f t="shared" si="27"/>
        <v>10</v>
      </c>
      <c r="BB48" s="298" t="str">
        <f t="shared" si="28"/>
        <v>C</v>
      </c>
      <c r="BC48" s="22" t="s">
        <v>476</v>
      </c>
    </row>
    <row r="49" spans="1:55" hidden="1" x14ac:dyDescent="0.7">
      <c r="A49" s="297">
        <f>IF(ISBLANK(D49),"",COUNTA($D$7:D49))</f>
        <v>43</v>
      </c>
      <c r="B49" s="298">
        <v>8</v>
      </c>
      <c r="C49" s="261" t="s">
        <v>115</v>
      </c>
      <c r="D49" s="298" t="s">
        <v>51</v>
      </c>
      <c r="E49" s="261" t="s">
        <v>162</v>
      </c>
      <c r="F49" s="298" t="s">
        <v>104</v>
      </c>
      <c r="G49" s="298">
        <v>40</v>
      </c>
      <c r="H49" s="298">
        <v>6</v>
      </c>
      <c r="I49" s="260" t="s">
        <v>319</v>
      </c>
      <c r="J49" s="299">
        <v>30224</v>
      </c>
      <c r="K49" s="290">
        <v>1.6073980105463495</v>
      </c>
      <c r="L49" s="300">
        <v>25641996.02</v>
      </c>
      <c r="M49" s="300">
        <v>6649193.6199999992</v>
      </c>
      <c r="N49" s="300">
        <v>5446996.0999999996</v>
      </c>
      <c r="O49" s="300">
        <v>1100547.1399999999</v>
      </c>
      <c r="P49" s="301">
        <v>0</v>
      </c>
      <c r="Q49" s="302">
        <v>1</v>
      </c>
      <c r="R49" s="302">
        <v>1</v>
      </c>
      <c r="S49" s="303">
        <f t="shared" si="20"/>
        <v>2</v>
      </c>
      <c r="T49" s="304">
        <v>88</v>
      </c>
      <c r="U49" s="295">
        <f t="shared" si="8"/>
        <v>1</v>
      </c>
      <c r="V49" s="304">
        <v>54</v>
      </c>
      <c r="W49" s="310" t="str">
        <f t="shared" si="9"/>
        <v>1</v>
      </c>
      <c r="X49" s="305">
        <f t="shared" si="10"/>
        <v>0.5</v>
      </c>
      <c r="Y49" s="304">
        <v>57</v>
      </c>
      <c r="Z49" s="302" t="str">
        <f t="shared" si="11"/>
        <v>1</v>
      </c>
      <c r="AA49" s="305">
        <f t="shared" si="12"/>
        <v>0.5</v>
      </c>
      <c r="AB49" s="304">
        <v>54</v>
      </c>
      <c r="AC49" s="303" t="str">
        <f t="shared" si="13"/>
        <v>1</v>
      </c>
      <c r="AD49" s="305">
        <f t="shared" si="14"/>
        <v>3</v>
      </c>
      <c r="AE49" s="302">
        <v>1</v>
      </c>
      <c r="AF49" s="302">
        <v>1</v>
      </c>
      <c r="AG49" s="302">
        <v>0.5</v>
      </c>
      <c r="AH49" s="302">
        <v>0.5</v>
      </c>
      <c r="AI49" s="302">
        <v>0</v>
      </c>
      <c r="AJ49" s="302">
        <v>0</v>
      </c>
      <c r="AK49" s="306">
        <f t="shared" si="21"/>
        <v>3</v>
      </c>
      <c r="AL49" s="303">
        <f t="shared" si="22"/>
        <v>2</v>
      </c>
      <c r="AM49" s="303">
        <v>1</v>
      </c>
      <c r="AN49" s="297">
        <v>1</v>
      </c>
      <c r="AO49" s="307">
        <v>1</v>
      </c>
      <c r="AP49" s="308">
        <f t="shared" si="23"/>
        <v>2</v>
      </c>
      <c r="AQ49" s="308">
        <f t="shared" si="15"/>
        <v>5</v>
      </c>
      <c r="AR49" s="309">
        <f t="shared" si="16"/>
        <v>10</v>
      </c>
      <c r="AS49" s="298">
        <v>0</v>
      </c>
      <c r="AT49" s="298">
        <v>0</v>
      </c>
      <c r="AU49" s="311">
        <f t="shared" si="17"/>
        <v>1</v>
      </c>
      <c r="AV49" s="312">
        <f t="shared" si="24"/>
        <v>1</v>
      </c>
      <c r="AW49" s="311">
        <f>IF(ตารางคะแนนV3!L49&gt;1,1,0)</f>
        <v>1</v>
      </c>
      <c r="AX49" s="311">
        <f t="shared" si="19"/>
        <v>1</v>
      </c>
      <c r="AY49" s="316">
        <f t="shared" si="25"/>
        <v>2</v>
      </c>
      <c r="AZ49" s="317">
        <f t="shared" si="26"/>
        <v>3</v>
      </c>
      <c r="BA49" s="318">
        <f t="shared" si="27"/>
        <v>13</v>
      </c>
      <c r="BB49" s="298" t="str">
        <f t="shared" si="28"/>
        <v>A</v>
      </c>
      <c r="BC49" s="22" t="s">
        <v>477</v>
      </c>
    </row>
    <row r="50" spans="1:55" hidden="1" x14ac:dyDescent="0.7">
      <c r="A50" s="297">
        <f>IF(ISBLANK(D50),"",COUNTA($D$7:D50))</f>
        <v>44</v>
      </c>
      <c r="B50" s="298">
        <v>8</v>
      </c>
      <c r="C50" s="261" t="s">
        <v>115</v>
      </c>
      <c r="D50" s="298" t="s">
        <v>52</v>
      </c>
      <c r="E50" s="261" t="s">
        <v>428</v>
      </c>
      <c r="F50" s="298" t="s">
        <v>104</v>
      </c>
      <c r="G50" s="298">
        <v>82</v>
      </c>
      <c r="H50" s="298">
        <v>10</v>
      </c>
      <c r="I50" s="260" t="s">
        <v>320</v>
      </c>
      <c r="J50" s="299">
        <v>52045</v>
      </c>
      <c r="K50" s="290">
        <v>0.85708815588452469</v>
      </c>
      <c r="L50" s="300">
        <v>22363976.140000001</v>
      </c>
      <c r="M50" s="300">
        <v>-4920484.549999997</v>
      </c>
      <c r="N50" s="300">
        <v>17859437.699999999</v>
      </c>
      <c r="O50" s="300">
        <v>12179990.720000001</v>
      </c>
      <c r="P50" s="301">
        <v>0</v>
      </c>
      <c r="Q50" s="302">
        <v>0</v>
      </c>
      <c r="R50" s="302">
        <v>1</v>
      </c>
      <c r="S50" s="303">
        <f t="shared" si="20"/>
        <v>1</v>
      </c>
      <c r="T50" s="304">
        <v>150</v>
      </c>
      <c r="U50" s="295">
        <f t="shared" si="8"/>
        <v>1</v>
      </c>
      <c r="V50" s="304">
        <v>31</v>
      </c>
      <c r="W50" s="310" t="str">
        <f t="shared" si="9"/>
        <v>1</v>
      </c>
      <c r="X50" s="305">
        <f t="shared" si="10"/>
        <v>0.5</v>
      </c>
      <c r="Y50" s="304">
        <v>37</v>
      </c>
      <c r="Z50" s="302" t="str">
        <f t="shared" si="11"/>
        <v>1</v>
      </c>
      <c r="AA50" s="305">
        <f t="shared" si="12"/>
        <v>0.5</v>
      </c>
      <c r="AB50" s="304">
        <v>43</v>
      </c>
      <c r="AC50" s="303" t="str">
        <f t="shared" si="13"/>
        <v>1</v>
      </c>
      <c r="AD50" s="305">
        <f t="shared" si="14"/>
        <v>3</v>
      </c>
      <c r="AE50" s="302">
        <v>0</v>
      </c>
      <c r="AF50" s="302">
        <v>1</v>
      </c>
      <c r="AG50" s="302">
        <v>0.5</v>
      </c>
      <c r="AH50" s="302">
        <v>0.5</v>
      </c>
      <c r="AI50" s="302">
        <v>0.5</v>
      </c>
      <c r="AJ50" s="302">
        <v>0</v>
      </c>
      <c r="AK50" s="306">
        <f t="shared" si="21"/>
        <v>2.5</v>
      </c>
      <c r="AL50" s="303">
        <f t="shared" si="22"/>
        <v>2</v>
      </c>
      <c r="AM50" s="303">
        <v>1</v>
      </c>
      <c r="AN50" s="297">
        <v>0</v>
      </c>
      <c r="AO50" s="307">
        <v>1</v>
      </c>
      <c r="AP50" s="308">
        <f t="shared" si="23"/>
        <v>1</v>
      </c>
      <c r="AQ50" s="308">
        <f t="shared" si="15"/>
        <v>4</v>
      </c>
      <c r="AR50" s="309">
        <f t="shared" si="16"/>
        <v>8</v>
      </c>
      <c r="AS50" s="298">
        <v>0</v>
      </c>
      <c r="AT50" s="298">
        <v>1</v>
      </c>
      <c r="AU50" s="311">
        <f t="shared" si="17"/>
        <v>1</v>
      </c>
      <c r="AV50" s="312">
        <f t="shared" si="24"/>
        <v>2</v>
      </c>
      <c r="AW50" s="311">
        <f>IF(ตารางคะแนนV3!L50&gt;1,1,0)</f>
        <v>1</v>
      </c>
      <c r="AX50" s="311">
        <f t="shared" si="19"/>
        <v>1</v>
      </c>
      <c r="AY50" s="316">
        <f t="shared" si="25"/>
        <v>2</v>
      </c>
      <c r="AZ50" s="317">
        <f t="shared" si="26"/>
        <v>4</v>
      </c>
      <c r="BA50" s="318">
        <f t="shared" si="27"/>
        <v>12</v>
      </c>
      <c r="BB50" s="298" t="str">
        <f t="shared" si="28"/>
        <v>A</v>
      </c>
      <c r="BC50" s="22" t="s">
        <v>478</v>
      </c>
    </row>
    <row r="51" spans="1:55" hidden="1" x14ac:dyDescent="0.7">
      <c r="A51" s="297">
        <f>IF(ISBLANK(D51),"",COUNTA($D$7:D51))</f>
        <v>45</v>
      </c>
      <c r="B51" s="298">
        <v>8</v>
      </c>
      <c r="C51" s="261" t="s">
        <v>115</v>
      </c>
      <c r="D51" s="298" t="s">
        <v>53</v>
      </c>
      <c r="E51" s="261" t="s">
        <v>163</v>
      </c>
      <c r="F51" s="298" t="s">
        <v>104</v>
      </c>
      <c r="G51" s="298">
        <v>90</v>
      </c>
      <c r="H51" s="298">
        <v>10</v>
      </c>
      <c r="I51" s="260" t="s">
        <v>320</v>
      </c>
      <c r="J51" s="299">
        <v>52329</v>
      </c>
      <c r="K51" s="289">
        <v>0.65588711290751156</v>
      </c>
      <c r="L51" s="300">
        <v>12891408.84</v>
      </c>
      <c r="M51" s="300">
        <v>-10801861.569999997</v>
      </c>
      <c r="N51" s="300">
        <v>8022532.29</v>
      </c>
      <c r="O51" s="300">
        <v>4526162.62</v>
      </c>
      <c r="P51" s="301">
        <v>2</v>
      </c>
      <c r="Q51" s="302">
        <v>1</v>
      </c>
      <c r="R51" s="302">
        <v>1</v>
      </c>
      <c r="S51" s="303">
        <f t="shared" si="20"/>
        <v>2</v>
      </c>
      <c r="T51" s="304">
        <v>163</v>
      </c>
      <c r="U51" s="295">
        <f t="shared" si="8"/>
        <v>1</v>
      </c>
      <c r="V51" s="304">
        <v>29</v>
      </c>
      <c r="W51" s="310" t="str">
        <f t="shared" si="9"/>
        <v>1</v>
      </c>
      <c r="X51" s="305">
        <f t="shared" si="10"/>
        <v>0.5</v>
      </c>
      <c r="Y51" s="304">
        <v>49</v>
      </c>
      <c r="Z51" s="302" t="str">
        <f t="shared" si="11"/>
        <v>1</v>
      </c>
      <c r="AA51" s="305">
        <f t="shared" si="12"/>
        <v>0.5</v>
      </c>
      <c r="AB51" s="304">
        <v>50</v>
      </c>
      <c r="AC51" s="303" t="str">
        <f t="shared" si="13"/>
        <v>1</v>
      </c>
      <c r="AD51" s="305">
        <f t="shared" si="14"/>
        <v>3</v>
      </c>
      <c r="AE51" s="302">
        <v>1</v>
      </c>
      <c r="AF51" s="302">
        <v>1</v>
      </c>
      <c r="AG51" s="302">
        <v>0</v>
      </c>
      <c r="AH51" s="302">
        <v>0.5</v>
      </c>
      <c r="AI51" s="302">
        <v>0</v>
      </c>
      <c r="AJ51" s="302">
        <v>0</v>
      </c>
      <c r="AK51" s="306">
        <f t="shared" si="21"/>
        <v>2.5</v>
      </c>
      <c r="AL51" s="303">
        <f t="shared" si="22"/>
        <v>2</v>
      </c>
      <c r="AM51" s="303">
        <v>1</v>
      </c>
      <c r="AN51" s="297">
        <v>1</v>
      </c>
      <c r="AO51" s="307">
        <v>1</v>
      </c>
      <c r="AP51" s="308">
        <f t="shared" si="23"/>
        <v>2</v>
      </c>
      <c r="AQ51" s="308">
        <f t="shared" si="15"/>
        <v>5</v>
      </c>
      <c r="AR51" s="309">
        <f t="shared" si="16"/>
        <v>10</v>
      </c>
      <c r="AS51" s="298">
        <v>0</v>
      </c>
      <c r="AT51" s="298">
        <v>0</v>
      </c>
      <c r="AU51" s="311">
        <f t="shared" si="17"/>
        <v>1</v>
      </c>
      <c r="AV51" s="312">
        <f t="shared" si="24"/>
        <v>1</v>
      </c>
      <c r="AW51" s="311">
        <f>IF(ตารางคะแนนV3!L51&gt;1,1,0)</f>
        <v>1</v>
      </c>
      <c r="AX51" s="311">
        <f t="shared" si="19"/>
        <v>0</v>
      </c>
      <c r="AY51" s="316">
        <f t="shared" si="25"/>
        <v>1</v>
      </c>
      <c r="AZ51" s="317">
        <f t="shared" si="26"/>
        <v>2</v>
      </c>
      <c r="BA51" s="318">
        <f t="shared" si="27"/>
        <v>12</v>
      </c>
      <c r="BB51" s="298" t="str">
        <f t="shared" si="28"/>
        <v>A</v>
      </c>
      <c r="BC51" s="22" t="s">
        <v>479</v>
      </c>
    </row>
    <row r="52" spans="1:55" hidden="1" x14ac:dyDescent="0.7">
      <c r="A52" s="297">
        <f>IF(ISBLANK(D52),"",COUNTA($D$7:D52))</f>
        <v>46</v>
      </c>
      <c r="B52" s="298">
        <v>8</v>
      </c>
      <c r="C52" s="261" t="s">
        <v>115</v>
      </c>
      <c r="D52" s="298" t="s">
        <v>54</v>
      </c>
      <c r="E52" s="261" t="s">
        <v>164</v>
      </c>
      <c r="F52" s="298" t="s">
        <v>104</v>
      </c>
      <c r="G52" s="298">
        <v>38</v>
      </c>
      <c r="H52" s="298">
        <v>5</v>
      </c>
      <c r="I52" s="260" t="s">
        <v>321</v>
      </c>
      <c r="J52" s="299">
        <v>26258</v>
      </c>
      <c r="K52" s="290">
        <v>3.0057572004244566</v>
      </c>
      <c r="L52" s="300">
        <v>26608521.010000002</v>
      </c>
      <c r="M52" s="300">
        <v>14907030.009999994</v>
      </c>
      <c r="N52" s="300">
        <v>14126449.289999999</v>
      </c>
      <c r="O52" s="300">
        <v>13486753.82</v>
      </c>
      <c r="P52" s="301">
        <v>0</v>
      </c>
      <c r="Q52" s="302">
        <v>1</v>
      </c>
      <c r="R52" s="302">
        <v>1</v>
      </c>
      <c r="S52" s="303">
        <f t="shared" si="20"/>
        <v>2</v>
      </c>
      <c r="T52" s="304">
        <v>45</v>
      </c>
      <c r="U52" s="295">
        <f t="shared" si="8"/>
        <v>1</v>
      </c>
      <c r="V52" s="304">
        <v>41</v>
      </c>
      <c r="W52" s="310" t="str">
        <f t="shared" si="9"/>
        <v>1</v>
      </c>
      <c r="X52" s="305">
        <f t="shared" si="10"/>
        <v>0.5</v>
      </c>
      <c r="Y52" s="304">
        <v>35</v>
      </c>
      <c r="Z52" s="302" t="str">
        <f t="shared" si="11"/>
        <v>1</v>
      </c>
      <c r="AA52" s="305">
        <f t="shared" si="12"/>
        <v>0.5</v>
      </c>
      <c r="AB52" s="304">
        <v>35</v>
      </c>
      <c r="AC52" s="303" t="str">
        <f t="shared" si="13"/>
        <v>1</v>
      </c>
      <c r="AD52" s="305">
        <f t="shared" si="14"/>
        <v>3</v>
      </c>
      <c r="AE52" s="302">
        <v>1</v>
      </c>
      <c r="AF52" s="302">
        <v>1</v>
      </c>
      <c r="AG52" s="302">
        <v>0</v>
      </c>
      <c r="AH52" s="302">
        <v>0</v>
      </c>
      <c r="AI52" s="302">
        <v>0</v>
      </c>
      <c r="AJ52" s="302">
        <v>0</v>
      </c>
      <c r="AK52" s="306">
        <f t="shared" si="21"/>
        <v>2</v>
      </c>
      <c r="AL52" s="303">
        <f t="shared" si="22"/>
        <v>2</v>
      </c>
      <c r="AM52" s="303">
        <v>1</v>
      </c>
      <c r="AN52" s="297">
        <v>1</v>
      </c>
      <c r="AO52" s="307">
        <v>1</v>
      </c>
      <c r="AP52" s="308">
        <f t="shared" si="23"/>
        <v>2</v>
      </c>
      <c r="AQ52" s="308">
        <f t="shared" si="15"/>
        <v>5</v>
      </c>
      <c r="AR52" s="309">
        <f t="shared" si="16"/>
        <v>10</v>
      </c>
      <c r="AS52" s="298">
        <v>1</v>
      </c>
      <c r="AT52" s="298">
        <v>1</v>
      </c>
      <c r="AU52" s="311">
        <f t="shared" si="17"/>
        <v>1</v>
      </c>
      <c r="AV52" s="312">
        <f t="shared" si="24"/>
        <v>3</v>
      </c>
      <c r="AW52" s="311">
        <f>IF(ตารางคะแนนV3!L52&gt;1,1,0)</f>
        <v>1</v>
      </c>
      <c r="AX52" s="311">
        <f t="shared" si="19"/>
        <v>1</v>
      </c>
      <c r="AY52" s="316">
        <f t="shared" si="25"/>
        <v>2</v>
      </c>
      <c r="AZ52" s="317">
        <f t="shared" si="26"/>
        <v>5</v>
      </c>
      <c r="BA52" s="318">
        <f t="shared" si="27"/>
        <v>15</v>
      </c>
      <c r="BB52" s="298" t="str">
        <f t="shared" si="28"/>
        <v>A</v>
      </c>
      <c r="BC52" s="22" t="s">
        <v>480</v>
      </c>
    </row>
    <row r="53" spans="1:55" hidden="1" x14ac:dyDescent="0.7">
      <c r="A53" s="297">
        <f>IF(ISBLANK(D53),"",COUNTA($D$7:D53))</f>
        <v>47</v>
      </c>
      <c r="B53" s="298">
        <v>8</v>
      </c>
      <c r="C53" s="261" t="s">
        <v>115</v>
      </c>
      <c r="D53" s="298" t="s">
        <v>55</v>
      </c>
      <c r="E53" s="261" t="s">
        <v>165</v>
      </c>
      <c r="F53" s="298" t="s">
        <v>104</v>
      </c>
      <c r="G53" s="298">
        <v>35</v>
      </c>
      <c r="H53" s="298">
        <v>5</v>
      </c>
      <c r="I53" s="260" t="s">
        <v>321</v>
      </c>
      <c r="J53" s="299">
        <v>17701</v>
      </c>
      <c r="K53" s="290">
        <v>1.4001502334793379</v>
      </c>
      <c r="L53" s="300">
        <v>11835926.98</v>
      </c>
      <c r="M53" s="300">
        <v>3027737.75</v>
      </c>
      <c r="N53" s="300">
        <v>4146680.87</v>
      </c>
      <c r="O53" s="300">
        <v>2249465.52</v>
      </c>
      <c r="P53" s="301">
        <v>0</v>
      </c>
      <c r="Q53" s="302">
        <v>1</v>
      </c>
      <c r="R53" s="302">
        <v>1</v>
      </c>
      <c r="S53" s="303">
        <f t="shared" si="20"/>
        <v>2</v>
      </c>
      <c r="T53" s="304">
        <v>114</v>
      </c>
      <c r="U53" s="295">
        <f t="shared" si="8"/>
        <v>1</v>
      </c>
      <c r="V53" s="304">
        <v>45</v>
      </c>
      <c r="W53" s="310" t="str">
        <f t="shared" si="9"/>
        <v>1</v>
      </c>
      <c r="X53" s="305">
        <f t="shared" si="10"/>
        <v>0.5</v>
      </c>
      <c r="Y53" s="304">
        <v>73</v>
      </c>
      <c r="Z53" s="302" t="str">
        <f t="shared" si="11"/>
        <v>0</v>
      </c>
      <c r="AA53" s="305">
        <f t="shared" si="12"/>
        <v>0</v>
      </c>
      <c r="AB53" s="304">
        <v>50</v>
      </c>
      <c r="AC53" s="303" t="str">
        <f t="shared" si="13"/>
        <v>1</v>
      </c>
      <c r="AD53" s="305">
        <f t="shared" si="14"/>
        <v>2.5</v>
      </c>
      <c r="AE53" s="302">
        <v>1</v>
      </c>
      <c r="AF53" s="302">
        <v>1</v>
      </c>
      <c r="AG53" s="302">
        <v>0.5</v>
      </c>
      <c r="AH53" s="302">
        <v>0.5</v>
      </c>
      <c r="AI53" s="302">
        <v>0</v>
      </c>
      <c r="AJ53" s="302">
        <v>0.5</v>
      </c>
      <c r="AK53" s="306">
        <f t="shared" si="21"/>
        <v>3.5</v>
      </c>
      <c r="AL53" s="303">
        <f t="shared" si="22"/>
        <v>2</v>
      </c>
      <c r="AM53" s="303">
        <v>1</v>
      </c>
      <c r="AN53" s="297">
        <v>0</v>
      </c>
      <c r="AO53" s="307">
        <v>0</v>
      </c>
      <c r="AP53" s="308">
        <f t="shared" si="23"/>
        <v>0</v>
      </c>
      <c r="AQ53" s="308">
        <f t="shared" si="15"/>
        <v>3</v>
      </c>
      <c r="AR53" s="309">
        <f t="shared" si="16"/>
        <v>7.5</v>
      </c>
      <c r="AS53" s="298">
        <v>0</v>
      </c>
      <c r="AT53" s="298">
        <v>1</v>
      </c>
      <c r="AU53" s="311">
        <f t="shared" si="17"/>
        <v>1</v>
      </c>
      <c r="AV53" s="312">
        <f t="shared" si="24"/>
        <v>2</v>
      </c>
      <c r="AW53" s="311">
        <f>IF(ตารางคะแนนV3!L53&gt;1,1,0)</f>
        <v>1</v>
      </c>
      <c r="AX53" s="311">
        <f t="shared" si="19"/>
        <v>1</v>
      </c>
      <c r="AY53" s="316">
        <f t="shared" si="25"/>
        <v>2</v>
      </c>
      <c r="AZ53" s="317">
        <f t="shared" si="26"/>
        <v>4</v>
      </c>
      <c r="BA53" s="318">
        <f t="shared" si="27"/>
        <v>11.5</v>
      </c>
      <c r="BB53" s="298" t="str">
        <f t="shared" si="28"/>
        <v>B</v>
      </c>
      <c r="BC53" s="22" t="s">
        <v>481</v>
      </c>
    </row>
    <row r="54" spans="1:55" hidden="1" x14ac:dyDescent="0.7">
      <c r="A54" s="297">
        <f>IF(ISBLANK(D54),"",COUNTA($D$7:D54))</f>
        <v>48</v>
      </c>
      <c r="B54" s="298">
        <v>8</v>
      </c>
      <c r="C54" s="261" t="s">
        <v>115</v>
      </c>
      <c r="D54" s="298" t="s">
        <v>56</v>
      </c>
      <c r="E54" s="261" t="s">
        <v>166</v>
      </c>
      <c r="F54" s="298" t="s">
        <v>104</v>
      </c>
      <c r="G54" s="298">
        <v>42</v>
      </c>
      <c r="H54" s="298">
        <v>5</v>
      </c>
      <c r="I54" s="260" t="s">
        <v>321</v>
      </c>
      <c r="J54" s="299">
        <v>24605</v>
      </c>
      <c r="K54" s="290">
        <v>1.6957849024960592</v>
      </c>
      <c r="L54" s="300">
        <v>26237156.34</v>
      </c>
      <c r="M54" s="300">
        <v>11514263.469999997</v>
      </c>
      <c r="N54" s="300">
        <v>2992684.78</v>
      </c>
      <c r="O54" s="300">
        <v>31464.13</v>
      </c>
      <c r="P54" s="301">
        <v>0</v>
      </c>
      <c r="Q54" s="302">
        <v>1</v>
      </c>
      <c r="R54" s="302">
        <v>1</v>
      </c>
      <c r="S54" s="303">
        <f t="shared" si="20"/>
        <v>2</v>
      </c>
      <c r="T54" s="304">
        <v>96</v>
      </c>
      <c r="U54" s="295">
        <f t="shared" si="8"/>
        <v>1</v>
      </c>
      <c r="V54" s="304">
        <v>29</v>
      </c>
      <c r="W54" s="310" t="str">
        <f t="shared" si="9"/>
        <v>1</v>
      </c>
      <c r="X54" s="305">
        <f t="shared" si="10"/>
        <v>0.5</v>
      </c>
      <c r="Y54" s="304">
        <v>50</v>
      </c>
      <c r="Z54" s="302" t="str">
        <f t="shared" si="11"/>
        <v>1</v>
      </c>
      <c r="AA54" s="305">
        <f t="shared" si="12"/>
        <v>0.5</v>
      </c>
      <c r="AB54" s="304">
        <v>50</v>
      </c>
      <c r="AC54" s="303" t="str">
        <f t="shared" si="13"/>
        <v>1</v>
      </c>
      <c r="AD54" s="305">
        <f t="shared" si="14"/>
        <v>3</v>
      </c>
      <c r="AE54" s="302">
        <v>1</v>
      </c>
      <c r="AF54" s="302">
        <v>1</v>
      </c>
      <c r="AG54" s="302">
        <v>0</v>
      </c>
      <c r="AH54" s="302">
        <v>0</v>
      </c>
      <c r="AI54" s="302">
        <v>0</v>
      </c>
      <c r="AJ54" s="302">
        <v>0</v>
      </c>
      <c r="AK54" s="306">
        <f t="shared" si="21"/>
        <v>2</v>
      </c>
      <c r="AL54" s="303">
        <f t="shared" si="22"/>
        <v>2</v>
      </c>
      <c r="AM54" s="303">
        <v>1</v>
      </c>
      <c r="AN54" s="297">
        <v>0</v>
      </c>
      <c r="AO54" s="307">
        <v>1</v>
      </c>
      <c r="AP54" s="308">
        <f t="shared" si="23"/>
        <v>1</v>
      </c>
      <c r="AQ54" s="308">
        <f t="shared" si="15"/>
        <v>4</v>
      </c>
      <c r="AR54" s="309">
        <f t="shared" si="16"/>
        <v>9</v>
      </c>
      <c r="AS54" s="298">
        <v>0</v>
      </c>
      <c r="AT54" s="298">
        <v>0</v>
      </c>
      <c r="AU54" s="311">
        <f t="shared" si="17"/>
        <v>1</v>
      </c>
      <c r="AV54" s="312">
        <f t="shared" si="24"/>
        <v>1</v>
      </c>
      <c r="AW54" s="311">
        <f>IF(ตารางคะแนนV3!L54&gt;1,1,0)</f>
        <v>1</v>
      </c>
      <c r="AX54" s="311">
        <f t="shared" si="19"/>
        <v>1</v>
      </c>
      <c r="AY54" s="316">
        <f t="shared" si="25"/>
        <v>2</v>
      </c>
      <c r="AZ54" s="317">
        <f t="shared" si="26"/>
        <v>3</v>
      </c>
      <c r="BA54" s="318">
        <f t="shared" si="27"/>
        <v>12</v>
      </c>
      <c r="BB54" s="298" t="str">
        <f t="shared" si="28"/>
        <v>A</v>
      </c>
      <c r="BC54" s="22" t="s">
        <v>482</v>
      </c>
    </row>
    <row r="55" spans="1:55" hidden="1" x14ac:dyDescent="0.7">
      <c r="A55" s="297">
        <f>IF(ISBLANK(D55),"",COUNTA($D$7:D55))</f>
        <v>49</v>
      </c>
      <c r="B55" s="298">
        <v>8</v>
      </c>
      <c r="C55" s="261" t="s">
        <v>115</v>
      </c>
      <c r="D55" s="298" t="s">
        <v>57</v>
      </c>
      <c r="E55" s="261" t="s">
        <v>167</v>
      </c>
      <c r="F55" s="298" t="s">
        <v>104</v>
      </c>
      <c r="G55" s="298">
        <v>30</v>
      </c>
      <c r="H55" s="298">
        <v>6</v>
      </c>
      <c r="I55" s="260" t="s">
        <v>319</v>
      </c>
      <c r="J55" s="299">
        <v>32937</v>
      </c>
      <c r="K55" s="290">
        <v>1.7154639563647622</v>
      </c>
      <c r="L55" s="300">
        <v>26240689.129999999</v>
      </c>
      <c r="M55" s="300">
        <v>11459936.33</v>
      </c>
      <c r="N55" s="300">
        <v>8401028.7200000007</v>
      </c>
      <c r="O55" s="300">
        <v>3539319.23</v>
      </c>
      <c r="P55" s="301">
        <v>0</v>
      </c>
      <c r="Q55" s="302">
        <v>1</v>
      </c>
      <c r="R55" s="302">
        <v>1</v>
      </c>
      <c r="S55" s="303">
        <f t="shared" si="20"/>
        <v>2</v>
      </c>
      <c r="T55" s="304">
        <v>138</v>
      </c>
      <c r="U55" s="295">
        <f t="shared" si="8"/>
        <v>1</v>
      </c>
      <c r="V55" s="304">
        <v>54</v>
      </c>
      <c r="W55" s="310" t="str">
        <f t="shared" si="9"/>
        <v>1</v>
      </c>
      <c r="X55" s="305">
        <f t="shared" si="10"/>
        <v>0.5</v>
      </c>
      <c r="Y55" s="304">
        <v>38</v>
      </c>
      <c r="Z55" s="302" t="str">
        <f t="shared" si="11"/>
        <v>1</v>
      </c>
      <c r="AA55" s="305">
        <f t="shared" si="12"/>
        <v>0.5</v>
      </c>
      <c r="AB55" s="304">
        <v>51</v>
      </c>
      <c r="AC55" s="303" t="str">
        <f t="shared" si="13"/>
        <v>1</v>
      </c>
      <c r="AD55" s="305">
        <f t="shared" si="14"/>
        <v>3</v>
      </c>
      <c r="AE55" s="302">
        <v>1</v>
      </c>
      <c r="AF55" s="302">
        <v>1</v>
      </c>
      <c r="AG55" s="302">
        <v>0.5</v>
      </c>
      <c r="AH55" s="302">
        <v>0.5</v>
      </c>
      <c r="AI55" s="302">
        <v>0</v>
      </c>
      <c r="AJ55" s="302">
        <v>0</v>
      </c>
      <c r="AK55" s="306">
        <f t="shared" si="21"/>
        <v>3</v>
      </c>
      <c r="AL55" s="303">
        <f t="shared" si="22"/>
        <v>2</v>
      </c>
      <c r="AM55" s="303">
        <v>1</v>
      </c>
      <c r="AN55" s="297">
        <v>1</v>
      </c>
      <c r="AO55" s="307">
        <v>0</v>
      </c>
      <c r="AP55" s="308">
        <f t="shared" si="23"/>
        <v>1</v>
      </c>
      <c r="AQ55" s="308">
        <f t="shared" si="15"/>
        <v>4</v>
      </c>
      <c r="AR55" s="309">
        <f t="shared" si="16"/>
        <v>9</v>
      </c>
      <c r="AS55" s="298">
        <v>0</v>
      </c>
      <c r="AT55" s="298">
        <v>0</v>
      </c>
      <c r="AU55" s="311">
        <f t="shared" si="17"/>
        <v>1</v>
      </c>
      <c r="AV55" s="312">
        <f t="shared" si="24"/>
        <v>1</v>
      </c>
      <c r="AW55" s="311">
        <f>IF(ตารางคะแนนV3!L55&gt;1,1,0)</f>
        <v>1</v>
      </c>
      <c r="AX55" s="311">
        <f t="shared" si="19"/>
        <v>1</v>
      </c>
      <c r="AY55" s="316">
        <f t="shared" si="25"/>
        <v>2</v>
      </c>
      <c r="AZ55" s="317">
        <f t="shared" si="26"/>
        <v>3</v>
      </c>
      <c r="BA55" s="318">
        <f t="shared" si="27"/>
        <v>12</v>
      </c>
      <c r="BB55" s="298" t="str">
        <f t="shared" si="28"/>
        <v>A</v>
      </c>
      <c r="BC55" s="22" t="s">
        <v>483</v>
      </c>
    </row>
    <row r="56" spans="1:55" hidden="1" x14ac:dyDescent="0.7">
      <c r="A56" s="297">
        <f>IF(ISBLANK(D56),"",COUNTA($D$7:D56))</f>
        <v>50</v>
      </c>
      <c r="B56" s="298">
        <v>8</v>
      </c>
      <c r="C56" s="261" t="s">
        <v>115</v>
      </c>
      <c r="D56" s="298" t="s">
        <v>58</v>
      </c>
      <c r="E56" s="261" t="s">
        <v>168</v>
      </c>
      <c r="F56" s="298" t="s">
        <v>104</v>
      </c>
      <c r="G56" s="298">
        <v>34</v>
      </c>
      <c r="H56" s="298">
        <v>5</v>
      </c>
      <c r="I56" s="260" t="s">
        <v>321</v>
      </c>
      <c r="J56" s="299">
        <v>27810</v>
      </c>
      <c r="K56" s="290">
        <v>2.1246756280321688</v>
      </c>
      <c r="L56" s="300">
        <v>18276310.82</v>
      </c>
      <c r="M56" s="300">
        <v>7709248.9200000009</v>
      </c>
      <c r="N56" s="300">
        <v>1009907.06</v>
      </c>
      <c r="O56" s="300">
        <v>-2744304.98</v>
      </c>
      <c r="P56" s="301">
        <v>1</v>
      </c>
      <c r="Q56" s="302">
        <v>1</v>
      </c>
      <c r="R56" s="302">
        <v>1</v>
      </c>
      <c r="S56" s="303">
        <f t="shared" si="20"/>
        <v>2</v>
      </c>
      <c r="T56" s="304">
        <v>36</v>
      </c>
      <c r="U56" s="295">
        <f t="shared" si="8"/>
        <v>1</v>
      </c>
      <c r="V56" s="304">
        <v>41</v>
      </c>
      <c r="W56" s="310" t="str">
        <f t="shared" si="9"/>
        <v>1</v>
      </c>
      <c r="X56" s="305">
        <f t="shared" si="10"/>
        <v>0.5</v>
      </c>
      <c r="Y56" s="304">
        <v>55</v>
      </c>
      <c r="Z56" s="302" t="str">
        <f t="shared" si="11"/>
        <v>1</v>
      </c>
      <c r="AA56" s="305">
        <f t="shared" si="12"/>
        <v>0.5</v>
      </c>
      <c r="AB56" s="304">
        <v>47</v>
      </c>
      <c r="AC56" s="303" t="str">
        <f t="shared" si="13"/>
        <v>1</v>
      </c>
      <c r="AD56" s="305">
        <f t="shared" si="14"/>
        <v>3</v>
      </c>
      <c r="AE56" s="302">
        <v>0</v>
      </c>
      <c r="AF56" s="302">
        <v>1</v>
      </c>
      <c r="AG56" s="302">
        <v>0</v>
      </c>
      <c r="AH56" s="302">
        <v>0</v>
      </c>
      <c r="AI56" s="302">
        <v>0</v>
      </c>
      <c r="AJ56" s="302">
        <v>0</v>
      </c>
      <c r="AK56" s="306">
        <f t="shared" si="21"/>
        <v>1</v>
      </c>
      <c r="AL56" s="303">
        <f t="shared" si="22"/>
        <v>1</v>
      </c>
      <c r="AM56" s="303">
        <v>1</v>
      </c>
      <c r="AN56" s="297">
        <v>0</v>
      </c>
      <c r="AO56" s="307">
        <v>1</v>
      </c>
      <c r="AP56" s="308">
        <f t="shared" si="23"/>
        <v>1</v>
      </c>
      <c r="AQ56" s="308">
        <f t="shared" si="15"/>
        <v>3</v>
      </c>
      <c r="AR56" s="309">
        <f t="shared" si="16"/>
        <v>8</v>
      </c>
      <c r="AS56" s="298">
        <v>0</v>
      </c>
      <c r="AT56" s="298">
        <v>0</v>
      </c>
      <c r="AU56" s="311">
        <f t="shared" si="17"/>
        <v>1</v>
      </c>
      <c r="AV56" s="312">
        <f t="shared" si="24"/>
        <v>1</v>
      </c>
      <c r="AW56" s="311">
        <f>IF(ตารางคะแนนV3!L56&gt;1,1,0)</f>
        <v>1</v>
      </c>
      <c r="AX56" s="311">
        <f t="shared" si="19"/>
        <v>1</v>
      </c>
      <c r="AY56" s="316">
        <f t="shared" si="25"/>
        <v>2</v>
      </c>
      <c r="AZ56" s="317">
        <f t="shared" si="26"/>
        <v>3</v>
      </c>
      <c r="BA56" s="318">
        <f t="shared" si="27"/>
        <v>11</v>
      </c>
      <c r="BB56" s="298" t="str">
        <f t="shared" si="28"/>
        <v>B</v>
      </c>
      <c r="BC56" s="22" t="s">
        <v>484</v>
      </c>
    </row>
    <row r="57" spans="1:55" x14ac:dyDescent="0.7">
      <c r="A57" s="297">
        <f>IF(ISBLANK(D57),"",COUNTA($D$7:D57))</f>
        <v>51</v>
      </c>
      <c r="B57" s="298">
        <v>8</v>
      </c>
      <c r="C57" s="261" t="s">
        <v>115</v>
      </c>
      <c r="D57" s="298" t="s">
        <v>59</v>
      </c>
      <c r="E57" s="261" t="s">
        <v>315</v>
      </c>
      <c r="F57" s="298" t="s">
        <v>109</v>
      </c>
      <c r="G57" s="298">
        <v>276</v>
      </c>
      <c r="H57" s="298">
        <v>16</v>
      </c>
      <c r="I57" s="260" t="s">
        <v>328</v>
      </c>
      <c r="J57" s="299">
        <v>112572</v>
      </c>
      <c r="K57" s="290">
        <v>2.7345993132645008</v>
      </c>
      <c r="L57" s="300">
        <v>285200818.31999999</v>
      </c>
      <c r="M57" s="300">
        <v>164942841.54999998</v>
      </c>
      <c r="N57" s="300">
        <v>48256059.270000003</v>
      </c>
      <c r="O57" s="300">
        <v>8320953.8799999999</v>
      </c>
      <c r="P57" s="301">
        <v>0</v>
      </c>
      <c r="Q57" s="302">
        <v>0</v>
      </c>
      <c r="R57" s="302">
        <v>0</v>
      </c>
      <c r="S57" s="303">
        <f t="shared" si="20"/>
        <v>0</v>
      </c>
      <c r="T57" s="304">
        <v>72</v>
      </c>
      <c r="U57" s="295">
        <f t="shared" si="8"/>
        <v>1</v>
      </c>
      <c r="V57" s="304">
        <v>53</v>
      </c>
      <c r="W57" s="310" t="str">
        <f t="shared" si="9"/>
        <v>1</v>
      </c>
      <c r="X57" s="305">
        <f t="shared" si="10"/>
        <v>0.5</v>
      </c>
      <c r="Y57" s="304">
        <v>62</v>
      </c>
      <c r="Z57" s="302" t="str">
        <f t="shared" si="11"/>
        <v>0</v>
      </c>
      <c r="AA57" s="305">
        <f t="shared" si="12"/>
        <v>0</v>
      </c>
      <c r="AB57" s="304">
        <v>61</v>
      </c>
      <c r="AC57" s="303" t="str">
        <f t="shared" si="13"/>
        <v>0</v>
      </c>
      <c r="AD57" s="305">
        <f t="shared" si="14"/>
        <v>1.5</v>
      </c>
      <c r="AE57" s="302">
        <v>1</v>
      </c>
      <c r="AF57" s="302">
        <v>1</v>
      </c>
      <c r="AG57" s="302">
        <v>0.5</v>
      </c>
      <c r="AH57" s="302">
        <v>0.5</v>
      </c>
      <c r="AI57" s="302">
        <v>0</v>
      </c>
      <c r="AJ57" s="302">
        <v>0.5</v>
      </c>
      <c r="AK57" s="306">
        <f t="shared" si="21"/>
        <v>3.5</v>
      </c>
      <c r="AL57" s="303">
        <f t="shared" si="22"/>
        <v>2</v>
      </c>
      <c r="AM57" s="303">
        <v>1</v>
      </c>
      <c r="AN57" s="297">
        <v>0</v>
      </c>
      <c r="AO57" s="307">
        <v>0</v>
      </c>
      <c r="AP57" s="308">
        <f t="shared" si="23"/>
        <v>0</v>
      </c>
      <c r="AQ57" s="308">
        <f t="shared" si="15"/>
        <v>3</v>
      </c>
      <c r="AR57" s="309">
        <f t="shared" si="16"/>
        <v>4.5</v>
      </c>
      <c r="AS57" s="298">
        <v>0</v>
      </c>
      <c r="AT57" s="298">
        <v>0</v>
      </c>
      <c r="AU57" s="311">
        <f t="shared" si="17"/>
        <v>1</v>
      </c>
      <c r="AV57" s="312">
        <f t="shared" si="24"/>
        <v>1</v>
      </c>
      <c r="AW57" s="311">
        <f>IF(ตารางคะแนนV3!L57&gt;1,1,0)</f>
        <v>1</v>
      </c>
      <c r="AX57" s="311">
        <f t="shared" si="19"/>
        <v>1</v>
      </c>
      <c r="AY57" s="316">
        <f t="shared" si="25"/>
        <v>2</v>
      </c>
      <c r="AZ57" s="317">
        <f t="shared" si="26"/>
        <v>3</v>
      </c>
      <c r="BA57" s="318">
        <f t="shared" si="27"/>
        <v>7.5</v>
      </c>
      <c r="BB57" s="298" t="str">
        <f t="shared" si="28"/>
        <v>D</v>
      </c>
      <c r="BC57" s="22" t="s">
        <v>485</v>
      </c>
    </row>
    <row r="58" spans="1:55" hidden="1" x14ac:dyDescent="0.7">
      <c r="A58" s="297">
        <f>IF(ISBLANK(D58),"",COUNTA($D$7:D58))</f>
        <v>52</v>
      </c>
      <c r="B58" s="298">
        <v>8</v>
      </c>
      <c r="C58" s="261" t="s">
        <v>115</v>
      </c>
      <c r="D58" s="298" t="s">
        <v>60</v>
      </c>
      <c r="E58" s="261" t="s">
        <v>235</v>
      </c>
      <c r="F58" s="298" t="s">
        <v>104</v>
      </c>
      <c r="G58" s="298">
        <v>40</v>
      </c>
      <c r="H58" s="298">
        <v>5</v>
      </c>
      <c r="I58" s="260" t="s">
        <v>321</v>
      </c>
      <c r="J58" s="299">
        <v>28357</v>
      </c>
      <c r="K58" s="290">
        <v>3.247421424196189</v>
      </c>
      <c r="L58" s="300">
        <v>41067947.079999998</v>
      </c>
      <c r="M58" s="300">
        <v>27844727.070000008</v>
      </c>
      <c r="N58" s="300">
        <v>8756067.6099999994</v>
      </c>
      <c r="O58" s="300">
        <v>3513593.58</v>
      </c>
      <c r="P58" s="301">
        <v>0</v>
      </c>
      <c r="Q58" s="302">
        <v>1</v>
      </c>
      <c r="R58" s="302">
        <v>0</v>
      </c>
      <c r="S58" s="303">
        <f t="shared" si="20"/>
        <v>1</v>
      </c>
      <c r="T58" s="304">
        <v>82</v>
      </c>
      <c r="U58" s="295">
        <f t="shared" si="8"/>
        <v>1</v>
      </c>
      <c r="V58" s="304">
        <v>30</v>
      </c>
      <c r="W58" s="310" t="str">
        <f t="shared" si="9"/>
        <v>1</v>
      </c>
      <c r="X58" s="305">
        <f t="shared" si="10"/>
        <v>0.5</v>
      </c>
      <c r="Y58" s="304">
        <v>57</v>
      </c>
      <c r="Z58" s="302" t="str">
        <f t="shared" si="11"/>
        <v>1</v>
      </c>
      <c r="AA58" s="305">
        <f t="shared" si="12"/>
        <v>0.5</v>
      </c>
      <c r="AB58" s="304">
        <v>43</v>
      </c>
      <c r="AC58" s="303" t="str">
        <f t="shared" si="13"/>
        <v>1</v>
      </c>
      <c r="AD58" s="305">
        <f t="shared" si="14"/>
        <v>3</v>
      </c>
      <c r="AE58" s="302">
        <v>0</v>
      </c>
      <c r="AF58" s="302">
        <v>1</v>
      </c>
      <c r="AG58" s="302">
        <v>0</v>
      </c>
      <c r="AH58" s="302">
        <v>0</v>
      </c>
      <c r="AI58" s="302">
        <v>0</v>
      </c>
      <c r="AJ58" s="302">
        <v>0</v>
      </c>
      <c r="AK58" s="306">
        <f t="shared" si="21"/>
        <v>1</v>
      </c>
      <c r="AL58" s="303">
        <f t="shared" si="22"/>
        <v>1</v>
      </c>
      <c r="AM58" s="303">
        <v>1</v>
      </c>
      <c r="AN58" s="297">
        <v>1</v>
      </c>
      <c r="AO58" s="307">
        <v>1</v>
      </c>
      <c r="AP58" s="308">
        <f t="shared" si="23"/>
        <v>2</v>
      </c>
      <c r="AQ58" s="308">
        <f t="shared" si="15"/>
        <v>4</v>
      </c>
      <c r="AR58" s="309">
        <f t="shared" si="16"/>
        <v>8</v>
      </c>
      <c r="AS58" s="298">
        <v>1</v>
      </c>
      <c r="AT58" s="298">
        <v>0</v>
      </c>
      <c r="AU58" s="311">
        <f t="shared" si="17"/>
        <v>1</v>
      </c>
      <c r="AV58" s="312">
        <f t="shared" si="24"/>
        <v>2</v>
      </c>
      <c r="AW58" s="311">
        <f>IF(ตารางคะแนนV3!L58&gt;1,1,0)</f>
        <v>1</v>
      </c>
      <c r="AX58" s="311">
        <f t="shared" si="19"/>
        <v>1</v>
      </c>
      <c r="AY58" s="316">
        <f t="shared" si="25"/>
        <v>2</v>
      </c>
      <c r="AZ58" s="317">
        <f t="shared" si="26"/>
        <v>4</v>
      </c>
      <c r="BA58" s="318">
        <f t="shared" si="27"/>
        <v>12</v>
      </c>
      <c r="BB58" s="298" t="str">
        <f t="shared" si="28"/>
        <v>A</v>
      </c>
      <c r="BC58" s="22" t="s">
        <v>486</v>
      </c>
    </row>
    <row r="59" spans="1:55" hidden="1" x14ac:dyDescent="0.7">
      <c r="A59" s="297">
        <f>IF(ISBLANK(D59),"",COUNTA($D$7:D59))</f>
        <v>53</v>
      </c>
      <c r="B59" s="298">
        <v>8</v>
      </c>
      <c r="C59" s="261" t="s">
        <v>116</v>
      </c>
      <c r="D59" s="298" t="s">
        <v>61</v>
      </c>
      <c r="E59" s="261" t="s">
        <v>169</v>
      </c>
      <c r="F59" s="298" t="s">
        <v>109</v>
      </c>
      <c r="G59" s="298">
        <v>420</v>
      </c>
      <c r="H59" s="298">
        <v>17</v>
      </c>
      <c r="I59" s="260" t="s">
        <v>327</v>
      </c>
      <c r="J59" s="299">
        <v>111946</v>
      </c>
      <c r="K59" s="290">
        <v>3.0350782884465373</v>
      </c>
      <c r="L59" s="300">
        <v>643719496.36000001</v>
      </c>
      <c r="M59" s="300">
        <v>325415521.52999997</v>
      </c>
      <c r="N59" s="300">
        <v>174159555.75999999</v>
      </c>
      <c r="O59" s="300">
        <v>125738163.52</v>
      </c>
      <c r="P59" s="301">
        <v>0</v>
      </c>
      <c r="Q59" s="302">
        <v>0</v>
      </c>
      <c r="R59" s="302">
        <v>0</v>
      </c>
      <c r="S59" s="303">
        <f t="shared" si="20"/>
        <v>0</v>
      </c>
      <c r="T59" s="304">
        <v>36</v>
      </c>
      <c r="U59" s="295">
        <f t="shared" si="8"/>
        <v>1</v>
      </c>
      <c r="V59" s="304">
        <v>78</v>
      </c>
      <c r="W59" s="310" t="str">
        <f t="shared" si="9"/>
        <v>0</v>
      </c>
      <c r="X59" s="305">
        <f t="shared" si="10"/>
        <v>0</v>
      </c>
      <c r="Y59" s="304">
        <v>30</v>
      </c>
      <c r="Z59" s="302" t="str">
        <f t="shared" si="11"/>
        <v>1</v>
      </c>
      <c r="AA59" s="305">
        <f t="shared" si="12"/>
        <v>0.5</v>
      </c>
      <c r="AB59" s="304">
        <v>44</v>
      </c>
      <c r="AC59" s="303" t="str">
        <f t="shared" si="13"/>
        <v>1</v>
      </c>
      <c r="AD59" s="305">
        <f t="shared" si="14"/>
        <v>2.5</v>
      </c>
      <c r="AE59" s="302">
        <v>1</v>
      </c>
      <c r="AF59" s="302">
        <v>1</v>
      </c>
      <c r="AG59" s="302">
        <v>0.5</v>
      </c>
      <c r="AH59" s="302">
        <v>0</v>
      </c>
      <c r="AI59" s="302">
        <v>0.5</v>
      </c>
      <c r="AJ59" s="302">
        <v>0</v>
      </c>
      <c r="AK59" s="306">
        <f t="shared" si="21"/>
        <v>3</v>
      </c>
      <c r="AL59" s="303">
        <f t="shared" si="22"/>
        <v>2</v>
      </c>
      <c r="AM59" s="303">
        <v>1</v>
      </c>
      <c r="AN59" s="297">
        <v>1</v>
      </c>
      <c r="AO59" s="307">
        <v>1</v>
      </c>
      <c r="AP59" s="308">
        <f t="shared" si="23"/>
        <v>2</v>
      </c>
      <c r="AQ59" s="308">
        <f t="shared" si="15"/>
        <v>5</v>
      </c>
      <c r="AR59" s="309">
        <f t="shared" si="16"/>
        <v>7.5</v>
      </c>
      <c r="AS59" s="298">
        <v>1</v>
      </c>
      <c r="AT59" s="298">
        <v>1</v>
      </c>
      <c r="AU59" s="311">
        <f t="shared" si="17"/>
        <v>1</v>
      </c>
      <c r="AV59" s="312">
        <f t="shared" si="24"/>
        <v>3</v>
      </c>
      <c r="AW59" s="311">
        <f>IF(ตารางคะแนนV3!L59&gt;1,1,0)</f>
        <v>1</v>
      </c>
      <c r="AX59" s="311">
        <f t="shared" si="19"/>
        <v>1</v>
      </c>
      <c r="AY59" s="316">
        <f t="shared" si="25"/>
        <v>2</v>
      </c>
      <c r="AZ59" s="317">
        <f t="shared" si="26"/>
        <v>5</v>
      </c>
      <c r="BA59" s="318">
        <f t="shared" si="27"/>
        <v>12.5</v>
      </c>
      <c r="BB59" s="298" t="str">
        <f t="shared" si="28"/>
        <v>A</v>
      </c>
      <c r="BC59" s="22" t="s">
        <v>116</v>
      </c>
    </row>
    <row r="60" spans="1:55" x14ac:dyDescent="0.7">
      <c r="A60" s="297">
        <f>IF(ISBLANK(D60),"",COUNTA($D$7:D60))</f>
        <v>54</v>
      </c>
      <c r="B60" s="298">
        <v>8</v>
      </c>
      <c r="C60" s="261" t="s">
        <v>116</v>
      </c>
      <c r="D60" s="298" t="s">
        <v>62</v>
      </c>
      <c r="E60" s="261" t="s">
        <v>170</v>
      </c>
      <c r="F60" s="298" t="s">
        <v>104</v>
      </c>
      <c r="G60" s="298">
        <v>120</v>
      </c>
      <c r="H60" s="298">
        <v>13</v>
      </c>
      <c r="I60" s="260" t="s">
        <v>323</v>
      </c>
      <c r="J60" s="299">
        <v>58977</v>
      </c>
      <c r="K60" s="289">
        <v>0.47519713960330745</v>
      </c>
      <c r="L60" s="300">
        <v>13936732.289999999</v>
      </c>
      <c r="M60" s="300">
        <v>-44263842.81000001</v>
      </c>
      <c r="N60" s="300">
        <v>29312441.82</v>
      </c>
      <c r="O60" s="300">
        <v>106147434.31999999</v>
      </c>
      <c r="P60" s="301">
        <v>3</v>
      </c>
      <c r="Q60" s="302">
        <v>1</v>
      </c>
      <c r="R60" s="302">
        <v>1</v>
      </c>
      <c r="S60" s="303">
        <f t="shared" si="20"/>
        <v>2</v>
      </c>
      <c r="T60" s="304">
        <v>268</v>
      </c>
      <c r="U60" s="295">
        <f t="shared" si="8"/>
        <v>0</v>
      </c>
      <c r="V60" s="304">
        <v>75</v>
      </c>
      <c r="W60" s="310" t="str">
        <f t="shared" si="9"/>
        <v>0</v>
      </c>
      <c r="X60" s="305">
        <f t="shared" si="10"/>
        <v>0</v>
      </c>
      <c r="Y60" s="304">
        <v>56</v>
      </c>
      <c r="Z60" s="302" t="str">
        <f t="shared" si="11"/>
        <v>1</v>
      </c>
      <c r="AA60" s="305">
        <f t="shared" si="12"/>
        <v>0.5</v>
      </c>
      <c r="AB60" s="304">
        <v>68</v>
      </c>
      <c r="AC60" s="303" t="str">
        <f t="shared" si="13"/>
        <v>0</v>
      </c>
      <c r="AD60" s="305">
        <f t="shared" si="14"/>
        <v>0.5</v>
      </c>
      <c r="AE60" s="302">
        <v>0</v>
      </c>
      <c r="AF60" s="302">
        <v>1</v>
      </c>
      <c r="AG60" s="302">
        <v>0</v>
      </c>
      <c r="AH60" s="302">
        <v>0.5</v>
      </c>
      <c r="AI60" s="302">
        <v>0.5</v>
      </c>
      <c r="AJ60" s="302">
        <v>0.5</v>
      </c>
      <c r="AK60" s="306">
        <f t="shared" ref="AK60:AK91" si="29">SUM(AE60+AF60+AG60+AH60+AI60+AJ60)</f>
        <v>2.5</v>
      </c>
      <c r="AL60" s="303">
        <f t="shared" si="22"/>
        <v>2</v>
      </c>
      <c r="AM60" s="303">
        <v>1</v>
      </c>
      <c r="AN60" s="297">
        <v>0</v>
      </c>
      <c r="AO60" s="307">
        <v>0</v>
      </c>
      <c r="AP60" s="308">
        <f t="shared" si="23"/>
        <v>0</v>
      </c>
      <c r="AQ60" s="308">
        <f t="shared" si="15"/>
        <v>3</v>
      </c>
      <c r="AR60" s="309">
        <f t="shared" si="16"/>
        <v>5.5</v>
      </c>
      <c r="AS60" s="298">
        <v>1</v>
      </c>
      <c r="AT60" s="298">
        <v>1</v>
      </c>
      <c r="AU60" s="311">
        <f t="shared" si="17"/>
        <v>1</v>
      </c>
      <c r="AV60" s="312">
        <f t="shared" si="24"/>
        <v>3</v>
      </c>
      <c r="AW60" s="311">
        <f>IF(ตารางคะแนนV3!L60&gt;1,1,0)</f>
        <v>1</v>
      </c>
      <c r="AX60" s="311">
        <f t="shared" si="19"/>
        <v>0</v>
      </c>
      <c r="AY60" s="316">
        <f t="shared" si="25"/>
        <v>1</v>
      </c>
      <c r="AZ60" s="317">
        <f t="shared" si="26"/>
        <v>4</v>
      </c>
      <c r="BA60" s="318">
        <f t="shared" si="27"/>
        <v>9.5</v>
      </c>
      <c r="BB60" s="298" t="str">
        <f t="shared" si="28"/>
        <v>C</v>
      </c>
      <c r="BC60" s="22" t="s">
        <v>487</v>
      </c>
    </row>
    <row r="61" spans="1:55" x14ac:dyDescent="0.7">
      <c r="A61" s="297">
        <f>IF(ISBLANK(D61),"",COUNTA($D$7:D61))</f>
        <v>55</v>
      </c>
      <c r="B61" s="298">
        <v>8</v>
      </c>
      <c r="C61" s="261" t="s">
        <v>116</v>
      </c>
      <c r="D61" s="298" t="s">
        <v>63</v>
      </c>
      <c r="E61" s="261" t="s">
        <v>171</v>
      </c>
      <c r="F61" s="298" t="s">
        <v>104</v>
      </c>
      <c r="G61" s="298">
        <v>30</v>
      </c>
      <c r="H61" s="298">
        <v>5</v>
      </c>
      <c r="I61" s="260" t="s">
        <v>321</v>
      </c>
      <c r="J61" s="299">
        <v>23019</v>
      </c>
      <c r="K61" s="289">
        <v>0.40072168397653557</v>
      </c>
      <c r="L61" s="300">
        <v>8090923.7400000002</v>
      </c>
      <c r="M61" s="300">
        <v>-13183437.479999999</v>
      </c>
      <c r="N61" s="300">
        <v>6764046.1399999997</v>
      </c>
      <c r="O61" s="300">
        <v>6569755.6799999997</v>
      </c>
      <c r="P61" s="301">
        <v>2</v>
      </c>
      <c r="Q61" s="302">
        <v>1</v>
      </c>
      <c r="R61" s="302">
        <v>0</v>
      </c>
      <c r="S61" s="303">
        <f t="shared" si="20"/>
        <v>1</v>
      </c>
      <c r="T61" s="304">
        <v>380</v>
      </c>
      <c r="U61" s="295">
        <f t="shared" si="8"/>
        <v>0</v>
      </c>
      <c r="V61" s="304">
        <v>43</v>
      </c>
      <c r="W61" s="310" t="str">
        <f t="shared" si="9"/>
        <v>1</v>
      </c>
      <c r="X61" s="305">
        <f t="shared" si="10"/>
        <v>0.5</v>
      </c>
      <c r="Y61" s="304">
        <v>40</v>
      </c>
      <c r="Z61" s="302" t="str">
        <f t="shared" si="11"/>
        <v>1</v>
      </c>
      <c r="AA61" s="305">
        <f t="shared" si="12"/>
        <v>0.5</v>
      </c>
      <c r="AB61" s="304">
        <v>53</v>
      </c>
      <c r="AC61" s="303" t="str">
        <f t="shared" si="13"/>
        <v>1</v>
      </c>
      <c r="AD61" s="305">
        <f t="shared" si="14"/>
        <v>2</v>
      </c>
      <c r="AE61" s="302">
        <v>1</v>
      </c>
      <c r="AF61" s="302">
        <v>1</v>
      </c>
      <c r="AG61" s="302">
        <v>0</v>
      </c>
      <c r="AH61" s="302">
        <v>0.5</v>
      </c>
      <c r="AI61" s="302">
        <v>0</v>
      </c>
      <c r="AJ61" s="302">
        <v>0</v>
      </c>
      <c r="AK61" s="306">
        <f t="shared" si="29"/>
        <v>2.5</v>
      </c>
      <c r="AL61" s="303">
        <f t="shared" si="22"/>
        <v>2</v>
      </c>
      <c r="AM61" s="303">
        <v>1</v>
      </c>
      <c r="AN61" s="297">
        <v>0</v>
      </c>
      <c r="AO61" s="307">
        <v>1</v>
      </c>
      <c r="AP61" s="308">
        <f t="shared" si="23"/>
        <v>1</v>
      </c>
      <c r="AQ61" s="308">
        <f t="shared" si="15"/>
        <v>4</v>
      </c>
      <c r="AR61" s="309">
        <f t="shared" si="16"/>
        <v>7</v>
      </c>
      <c r="AS61" s="298">
        <v>0</v>
      </c>
      <c r="AT61" s="298">
        <v>1</v>
      </c>
      <c r="AU61" s="311">
        <f t="shared" si="17"/>
        <v>1</v>
      </c>
      <c r="AV61" s="312">
        <f t="shared" si="24"/>
        <v>2</v>
      </c>
      <c r="AW61" s="311">
        <f>IF(ตารางคะแนนV3!L61&gt;1,1,0)</f>
        <v>1</v>
      </c>
      <c r="AX61" s="311">
        <f t="shared" si="19"/>
        <v>0</v>
      </c>
      <c r="AY61" s="316">
        <f t="shared" si="25"/>
        <v>1</v>
      </c>
      <c r="AZ61" s="317">
        <f t="shared" si="26"/>
        <v>3</v>
      </c>
      <c r="BA61" s="318">
        <f t="shared" si="27"/>
        <v>10</v>
      </c>
      <c r="BB61" s="298" t="str">
        <f t="shared" si="28"/>
        <v>C</v>
      </c>
      <c r="BC61" s="22" t="s">
        <v>488</v>
      </c>
    </row>
    <row r="62" spans="1:55" hidden="1" x14ac:dyDescent="0.7">
      <c r="A62" s="297">
        <f>IF(ISBLANK(D62),"",COUNTA($D$7:D62))</f>
        <v>56</v>
      </c>
      <c r="B62" s="298">
        <v>8</v>
      </c>
      <c r="C62" s="261" t="s">
        <v>116</v>
      </c>
      <c r="D62" s="298" t="s">
        <v>64</v>
      </c>
      <c r="E62" s="261" t="s">
        <v>172</v>
      </c>
      <c r="F62" s="298" t="s">
        <v>104</v>
      </c>
      <c r="G62" s="298">
        <v>41</v>
      </c>
      <c r="H62" s="298">
        <v>5</v>
      </c>
      <c r="I62" s="260" t="s">
        <v>321</v>
      </c>
      <c r="J62" s="299">
        <v>20622</v>
      </c>
      <c r="K62" s="289">
        <v>0.65544982252628814</v>
      </c>
      <c r="L62" s="300">
        <v>10385136.18</v>
      </c>
      <c r="M62" s="300">
        <v>-7647988.0899999999</v>
      </c>
      <c r="N62" s="300">
        <v>11008538.34</v>
      </c>
      <c r="O62" s="300">
        <v>4259372.5599999996</v>
      </c>
      <c r="P62" s="301">
        <v>2</v>
      </c>
      <c r="Q62" s="302">
        <v>1</v>
      </c>
      <c r="R62" s="302">
        <v>1</v>
      </c>
      <c r="S62" s="303">
        <f t="shared" si="20"/>
        <v>2</v>
      </c>
      <c r="T62" s="304">
        <v>184</v>
      </c>
      <c r="U62" s="295">
        <f t="shared" si="8"/>
        <v>0</v>
      </c>
      <c r="V62" s="304">
        <v>44</v>
      </c>
      <c r="W62" s="310" t="str">
        <f t="shared" si="9"/>
        <v>1</v>
      </c>
      <c r="X62" s="305">
        <f t="shared" si="10"/>
        <v>0.5</v>
      </c>
      <c r="Y62" s="304">
        <v>81</v>
      </c>
      <c r="Z62" s="302" t="str">
        <f t="shared" si="11"/>
        <v>0</v>
      </c>
      <c r="AA62" s="305">
        <f t="shared" si="12"/>
        <v>0</v>
      </c>
      <c r="AB62" s="304">
        <v>50</v>
      </c>
      <c r="AC62" s="303" t="str">
        <f t="shared" si="13"/>
        <v>1</v>
      </c>
      <c r="AD62" s="305">
        <f t="shared" si="14"/>
        <v>1.5</v>
      </c>
      <c r="AE62" s="302">
        <v>0</v>
      </c>
      <c r="AF62" s="302">
        <v>1</v>
      </c>
      <c r="AG62" s="302">
        <v>0</v>
      </c>
      <c r="AH62" s="302">
        <v>0</v>
      </c>
      <c r="AI62" s="302">
        <v>0</v>
      </c>
      <c r="AJ62" s="302">
        <v>0</v>
      </c>
      <c r="AK62" s="306">
        <f t="shared" si="29"/>
        <v>1</v>
      </c>
      <c r="AL62" s="303">
        <f t="shared" si="22"/>
        <v>1</v>
      </c>
      <c r="AM62" s="303">
        <v>1</v>
      </c>
      <c r="AN62" s="297">
        <v>1</v>
      </c>
      <c r="AO62" s="307">
        <v>1</v>
      </c>
      <c r="AP62" s="308">
        <f t="shared" si="23"/>
        <v>2</v>
      </c>
      <c r="AQ62" s="308">
        <f t="shared" si="15"/>
        <v>4</v>
      </c>
      <c r="AR62" s="309">
        <f t="shared" si="16"/>
        <v>7.5</v>
      </c>
      <c r="AS62" s="298">
        <v>1</v>
      </c>
      <c r="AT62" s="298">
        <v>0</v>
      </c>
      <c r="AU62" s="311">
        <f t="shared" si="17"/>
        <v>1</v>
      </c>
      <c r="AV62" s="312">
        <f t="shared" si="24"/>
        <v>2</v>
      </c>
      <c r="AW62" s="311">
        <f>IF(ตารางคะแนนV3!L62&gt;1,1,0)</f>
        <v>1</v>
      </c>
      <c r="AX62" s="311">
        <f t="shared" si="19"/>
        <v>0</v>
      </c>
      <c r="AY62" s="316">
        <f t="shared" si="25"/>
        <v>1</v>
      </c>
      <c r="AZ62" s="317">
        <f t="shared" si="26"/>
        <v>3</v>
      </c>
      <c r="BA62" s="318">
        <f t="shared" si="27"/>
        <v>10.5</v>
      </c>
      <c r="BB62" s="298" t="str">
        <f t="shared" si="28"/>
        <v>B</v>
      </c>
      <c r="BC62" s="22" t="s">
        <v>489</v>
      </c>
    </row>
    <row r="63" spans="1:55" hidden="1" x14ac:dyDescent="0.7">
      <c r="A63" s="297">
        <f>IF(ISBLANK(D63),"",COUNTA($D$7:D63))</f>
        <v>57</v>
      </c>
      <c r="B63" s="298">
        <v>8</v>
      </c>
      <c r="C63" s="261" t="s">
        <v>116</v>
      </c>
      <c r="D63" s="298" t="s">
        <v>65</v>
      </c>
      <c r="E63" s="261" t="s">
        <v>314</v>
      </c>
      <c r="F63" s="298" t="s">
        <v>109</v>
      </c>
      <c r="G63" s="298">
        <v>266</v>
      </c>
      <c r="H63" s="298">
        <v>15</v>
      </c>
      <c r="I63" s="260" t="s">
        <v>322</v>
      </c>
      <c r="J63" s="299">
        <v>62328</v>
      </c>
      <c r="K63" s="289">
        <v>0.65462305099844287</v>
      </c>
      <c r="L63" s="300">
        <v>77184734.709999993</v>
      </c>
      <c r="M63" s="300">
        <v>-67617755.340000004</v>
      </c>
      <c r="N63" s="300">
        <v>66245893.450000003</v>
      </c>
      <c r="O63" s="300">
        <v>73964122.319999993</v>
      </c>
      <c r="P63" s="301">
        <v>2</v>
      </c>
      <c r="Q63" s="302">
        <v>1</v>
      </c>
      <c r="R63" s="302">
        <v>1</v>
      </c>
      <c r="S63" s="303">
        <f t="shared" si="20"/>
        <v>2</v>
      </c>
      <c r="T63" s="304">
        <v>228</v>
      </c>
      <c r="U63" s="295">
        <f t="shared" si="8"/>
        <v>0</v>
      </c>
      <c r="V63" s="304">
        <v>71</v>
      </c>
      <c r="W63" s="310" t="str">
        <f t="shared" si="9"/>
        <v>0</v>
      </c>
      <c r="X63" s="305">
        <f t="shared" si="10"/>
        <v>0</v>
      </c>
      <c r="Y63" s="304">
        <v>38</v>
      </c>
      <c r="Z63" s="302" t="str">
        <f t="shared" si="11"/>
        <v>1</v>
      </c>
      <c r="AA63" s="305">
        <f t="shared" si="12"/>
        <v>0.5</v>
      </c>
      <c r="AB63" s="304">
        <v>55</v>
      </c>
      <c r="AC63" s="303" t="str">
        <f t="shared" si="13"/>
        <v>1</v>
      </c>
      <c r="AD63" s="305">
        <f t="shared" si="14"/>
        <v>1.5</v>
      </c>
      <c r="AE63" s="302">
        <v>0</v>
      </c>
      <c r="AF63" s="302">
        <v>1</v>
      </c>
      <c r="AG63" s="302">
        <v>0</v>
      </c>
      <c r="AH63" s="302">
        <v>0</v>
      </c>
      <c r="AI63" s="302">
        <v>0.5</v>
      </c>
      <c r="AJ63" s="302">
        <v>0</v>
      </c>
      <c r="AK63" s="306">
        <f t="shared" si="29"/>
        <v>1.5</v>
      </c>
      <c r="AL63" s="303">
        <f t="shared" si="22"/>
        <v>1.5</v>
      </c>
      <c r="AM63" s="303">
        <v>1</v>
      </c>
      <c r="AN63" s="297">
        <v>1</v>
      </c>
      <c r="AO63" s="307">
        <v>1</v>
      </c>
      <c r="AP63" s="308">
        <f t="shared" si="23"/>
        <v>2</v>
      </c>
      <c r="AQ63" s="308">
        <f t="shared" si="15"/>
        <v>4.5</v>
      </c>
      <c r="AR63" s="309">
        <f t="shared" si="16"/>
        <v>8</v>
      </c>
      <c r="AS63" s="298">
        <v>1</v>
      </c>
      <c r="AT63" s="298">
        <v>1</v>
      </c>
      <c r="AU63" s="311">
        <f t="shared" si="17"/>
        <v>1</v>
      </c>
      <c r="AV63" s="312">
        <f t="shared" si="24"/>
        <v>3</v>
      </c>
      <c r="AW63" s="311">
        <f>IF(ตารางคะแนนV3!L63&gt;1,1,0)</f>
        <v>1</v>
      </c>
      <c r="AX63" s="311">
        <f t="shared" si="19"/>
        <v>0</v>
      </c>
      <c r="AY63" s="316">
        <f t="shared" si="25"/>
        <v>1</v>
      </c>
      <c r="AZ63" s="317">
        <f t="shared" si="26"/>
        <v>4</v>
      </c>
      <c r="BA63" s="318">
        <f t="shared" si="27"/>
        <v>12</v>
      </c>
      <c r="BB63" s="298" t="str">
        <f t="shared" si="28"/>
        <v>A</v>
      </c>
      <c r="BC63" s="22" t="s">
        <v>490</v>
      </c>
    </row>
    <row r="64" spans="1:55" hidden="1" x14ac:dyDescent="0.7">
      <c r="A64" s="297">
        <f>IF(ISBLANK(D64),"",COUNTA($D$7:D64))</f>
        <v>58</v>
      </c>
      <c r="B64" s="298">
        <v>8</v>
      </c>
      <c r="C64" s="261" t="s">
        <v>116</v>
      </c>
      <c r="D64" s="298" t="s">
        <v>66</v>
      </c>
      <c r="E64" s="261" t="s">
        <v>173</v>
      </c>
      <c r="F64" s="298" t="s">
        <v>104</v>
      </c>
      <c r="G64" s="298">
        <v>30</v>
      </c>
      <c r="H64" s="298">
        <v>5</v>
      </c>
      <c r="I64" s="260" t="s">
        <v>321</v>
      </c>
      <c r="J64" s="299">
        <v>20109</v>
      </c>
      <c r="K64" s="290">
        <v>3.446207298807078</v>
      </c>
      <c r="L64" s="300">
        <v>34465097.460000001</v>
      </c>
      <c r="M64" s="300">
        <v>21174533.130000003</v>
      </c>
      <c r="N64" s="300">
        <v>11115596.33</v>
      </c>
      <c r="O64" s="300">
        <v>8646586.3800000008</v>
      </c>
      <c r="P64" s="301">
        <v>0</v>
      </c>
      <c r="Q64" s="302">
        <v>0</v>
      </c>
      <c r="R64" s="302">
        <v>1</v>
      </c>
      <c r="S64" s="303">
        <f t="shared" si="20"/>
        <v>1</v>
      </c>
      <c r="T64" s="304">
        <v>70</v>
      </c>
      <c r="U64" s="295">
        <f t="shared" si="8"/>
        <v>1</v>
      </c>
      <c r="V64" s="304">
        <v>46</v>
      </c>
      <c r="W64" s="310" t="str">
        <f t="shared" si="9"/>
        <v>1</v>
      </c>
      <c r="X64" s="305">
        <f t="shared" si="10"/>
        <v>0.5</v>
      </c>
      <c r="Y64" s="304">
        <v>50</v>
      </c>
      <c r="Z64" s="302" t="str">
        <f t="shared" si="11"/>
        <v>1</v>
      </c>
      <c r="AA64" s="305">
        <f t="shared" si="12"/>
        <v>0.5</v>
      </c>
      <c r="AB64" s="304">
        <v>64</v>
      </c>
      <c r="AC64" s="303" t="str">
        <f t="shared" si="13"/>
        <v>0</v>
      </c>
      <c r="AD64" s="305">
        <f t="shared" si="14"/>
        <v>2</v>
      </c>
      <c r="AE64" s="302">
        <v>1</v>
      </c>
      <c r="AF64" s="302">
        <v>1</v>
      </c>
      <c r="AG64" s="302">
        <v>0.5</v>
      </c>
      <c r="AH64" s="302">
        <v>0.5</v>
      </c>
      <c r="AI64" s="302">
        <v>0</v>
      </c>
      <c r="AJ64" s="302">
        <v>0.5</v>
      </c>
      <c r="AK64" s="306">
        <f t="shared" si="29"/>
        <v>3.5</v>
      </c>
      <c r="AL64" s="303">
        <f t="shared" si="22"/>
        <v>2</v>
      </c>
      <c r="AM64" s="303">
        <v>1</v>
      </c>
      <c r="AN64" s="297">
        <v>1</v>
      </c>
      <c r="AO64" s="307">
        <v>1</v>
      </c>
      <c r="AP64" s="308">
        <f t="shared" si="23"/>
        <v>2</v>
      </c>
      <c r="AQ64" s="308">
        <f t="shared" si="15"/>
        <v>5</v>
      </c>
      <c r="AR64" s="309">
        <f t="shared" si="16"/>
        <v>8</v>
      </c>
      <c r="AS64" s="298">
        <v>1</v>
      </c>
      <c r="AT64" s="298">
        <v>1</v>
      </c>
      <c r="AU64" s="311">
        <f t="shared" si="17"/>
        <v>1</v>
      </c>
      <c r="AV64" s="312">
        <f t="shared" si="24"/>
        <v>3</v>
      </c>
      <c r="AW64" s="311">
        <f>IF(ตารางคะแนนV3!L64&gt;1,1,0)</f>
        <v>1</v>
      </c>
      <c r="AX64" s="311">
        <f t="shared" si="19"/>
        <v>1</v>
      </c>
      <c r="AY64" s="316">
        <f t="shared" si="25"/>
        <v>2</v>
      </c>
      <c r="AZ64" s="317">
        <f t="shared" si="26"/>
        <v>5</v>
      </c>
      <c r="BA64" s="318">
        <f t="shared" si="27"/>
        <v>13</v>
      </c>
      <c r="BB64" s="298" t="str">
        <f t="shared" si="28"/>
        <v>A</v>
      </c>
      <c r="BC64" s="22" t="s">
        <v>491</v>
      </c>
    </row>
    <row r="65" spans="1:55" x14ac:dyDescent="0.7">
      <c r="A65" s="297">
        <f>IF(ISBLANK(D65),"",COUNTA($D$7:D65))</f>
        <v>59</v>
      </c>
      <c r="B65" s="298">
        <v>8</v>
      </c>
      <c r="C65" s="261" t="s">
        <v>116</v>
      </c>
      <c r="D65" s="298" t="s">
        <v>67</v>
      </c>
      <c r="E65" s="261" t="s">
        <v>174</v>
      </c>
      <c r="F65" s="298" t="s">
        <v>104</v>
      </c>
      <c r="G65" s="298">
        <v>30</v>
      </c>
      <c r="H65" s="298">
        <v>2</v>
      </c>
      <c r="I65" s="260" t="s">
        <v>325</v>
      </c>
      <c r="J65" s="299">
        <v>11895</v>
      </c>
      <c r="K65" s="289">
        <v>0.54032696250121159</v>
      </c>
      <c r="L65" s="300">
        <v>-1110311.78</v>
      </c>
      <c r="M65" s="300">
        <v>-9559775.2599999998</v>
      </c>
      <c r="N65" s="300">
        <v>-994668.57</v>
      </c>
      <c r="O65" s="300">
        <v>1723874.13</v>
      </c>
      <c r="P65" s="301">
        <v>5</v>
      </c>
      <c r="Q65" s="302">
        <v>0</v>
      </c>
      <c r="R65" s="302">
        <v>1</v>
      </c>
      <c r="S65" s="303">
        <f t="shared" si="20"/>
        <v>1</v>
      </c>
      <c r="T65" s="304">
        <v>503</v>
      </c>
      <c r="U65" s="295">
        <f t="shared" si="8"/>
        <v>0</v>
      </c>
      <c r="V65" s="304">
        <v>56</v>
      </c>
      <c r="W65" s="310" t="str">
        <f t="shared" si="9"/>
        <v>1</v>
      </c>
      <c r="X65" s="305">
        <f t="shared" si="10"/>
        <v>0.5</v>
      </c>
      <c r="Y65" s="304">
        <v>113</v>
      </c>
      <c r="Z65" s="302" t="str">
        <f t="shared" si="11"/>
        <v>0</v>
      </c>
      <c r="AA65" s="305">
        <f t="shared" si="12"/>
        <v>0</v>
      </c>
      <c r="AB65" s="304">
        <v>100</v>
      </c>
      <c r="AC65" s="303" t="str">
        <f t="shared" si="13"/>
        <v>0</v>
      </c>
      <c r="AD65" s="305">
        <f t="shared" si="14"/>
        <v>0.5</v>
      </c>
      <c r="AE65" s="302">
        <v>1</v>
      </c>
      <c r="AF65" s="302">
        <v>1</v>
      </c>
      <c r="AG65" s="302">
        <v>0</v>
      </c>
      <c r="AH65" s="302">
        <v>0.5</v>
      </c>
      <c r="AI65" s="302">
        <v>0</v>
      </c>
      <c r="AJ65" s="302">
        <v>0</v>
      </c>
      <c r="AK65" s="306">
        <f t="shared" si="29"/>
        <v>2.5</v>
      </c>
      <c r="AL65" s="303">
        <f t="shared" si="22"/>
        <v>2</v>
      </c>
      <c r="AM65" s="303">
        <v>1</v>
      </c>
      <c r="AN65" s="297">
        <v>0</v>
      </c>
      <c r="AO65" s="307">
        <v>1</v>
      </c>
      <c r="AP65" s="308">
        <f t="shared" si="23"/>
        <v>1</v>
      </c>
      <c r="AQ65" s="308">
        <f t="shared" si="15"/>
        <v>4</v>
      </c>
      <c r="AR65" s="309">
        <f t="shared" si="16"/>
        <v>5.5</v>
      </c>
      <c r="AS65" s="298">
        <v>0</v>
      </c>
      <c r="AT65" s="298">
        <v>0</v>
      </c>
      <c r="AU65" s="311">
        <f t="shared" si="17"/>
        <v>0</v>
      </c>
      <c r="AV65" s="312">
        <f t="shared" si="24"/>
        <v>0</v>
      </c>
      <c r="AW65" s="311">
        <f>IF(ตารางคะแนนV3!L65&gt;1,1,0)</f>
        <v>0</v>
      </c>
      <c r="AX65" s="311">
        <f t="shared" si="19"/>
        <v>0</v>
      </c>
      <c r="AY65" s="316">
        <f t="shared" si="25"/>
        <v>0</v>
      </c>
      <c r="AZ65" s="317">
        <f t="shared" si="26"/>
        <v>0</v>
      </c>
      <c r="BA65" s="318">
        <f t="shared" si="27"/>
        <v>5.5</v>
      </c>
      <c r="BB65" s="298" t="str">
        <f t="shared" si="28"/>
        <v>F</v>
      </c>
      <c r="BC65" s="22" t="s">
        <v>492</v>
      </c>
    </row>
    <row r="66" spans="1:55" x14ac:dyDescent="0.7">
      <c r="A66" s="297">
        <f>IF(ISBLANK(D66),"",COUNTA($D$7:D66))</f>
        <v>60</v>
      </c>
      <c r="B66" s="298">
        <v>8</v>
      </c>
      <c r="C66" s="261" t="s">
        <v>116</v>
      </c>
      <c r="D66" s="298" t="s">
        <v>68</v>
      </c>
      <c r="E66" s="261" t="s">
        <v>175</v>
      </c>
      <c r="F66" s="298" t="s">
        <v>104</v>
      </c>
      <c r="G66" s="298">
        <v>30</v>
      </c>
      <c r="H66" s="298">
        <v>6</v>
      </c>
      <c r="I66" s="260" t="s">
        <v>319</v>
      </c>
      <c r="J66" s="299">
        <v>36390</v>
      </c>
      <c r="K66" s="290">
        <v>1.2681361819968415</v>
      </c>
      <c r="L66" s="300">
        <v>22853086.390000001</v>
      </c>
      <c r="M66" s="300">
        <v>5327192.9100000039</v>
      </c>
      <c r="N66" s="300">
        <v>22217920.82</v>
      </c>
      <c r="O66" s="300">
        <v>18524990.02</v>
      </c>
      <c r="P66" s="301">
        <v>0</v>
      </c>
      <c r="Q66" s="302">
        <v>0</v>
      </c>
      <c r="R66" s="302">
        <v>0</v>
      </c>
      <c r="S66" s="303">
        <f t="shared" si="20"/>
        <v>0</v>
      </c>
      <c r="T66" s="304">
        <v>192</v>
      </c>
      <c r="U66" s="295">
        <f t="shared" si="8"/>
        <v>1</v>
      </c>
      <c r="V66" s="304">
        <v>65</v>
      </c>
      <c r="W66" s="310" t="str">
        <f t="shared" si="9"/>
        <v>0</v>
      </c>
      <c r="X66" s="305">
        <f t="shared" si="10"/>
        <v>0</v>
      </c>
      <c r="Y66" s="304">
        <v>92</v>
      </c>
      <c r="Z66" s="302" t="str">
        <f t="shared" si="11"/>
        <v>0</v>
      </c>
      <c r="AA66" s="305">
        <f t="shared" si="12"/>
        <v>0</v>
      </c>
      <c r="AB66" s="304">
        <v>91</v>
      </c>
      <c r="AC66" s="303" t="str">
        <f t="shared" si="13"/>
        <v>0</v>
      </c>
      <c r="AD66" s="305">
        <f t="shared" si="14"/>
        <v>1</v>
      </c>
      <c r="AE66" s="302">
        <v>1</v>
      </c>
      <c r="AF66" s="302">
        <v>1</v>
      </c>
      <c r="AG66" s="302">
        <v>0.5</v>
      </c>
      <c r="AH66" s="302">
        <v>0.5</v>
      </c>
      <c r="AI66" s="302">
        <v>0.5</v>
      </c>
      <c r="AJ66" s="302">
        <v>0.5</v>
      </c>
      <c r="AK66" s="306">
        <f t="shared" si="29"/>
        <v>4</v>
      </c>
      <c r="AL66" s="303">
        <f t="shared" si="22"/>
        <v>2</v>
      </c>
      <c r="AM66" s="303">
        <v>1</v>
      </c>
      <c r="AN66" s="297">
        <v>0</v>
      </c>
      <c r="AO66" s="307">
        <v>0</v>
      </c>
      <c r="AP66" s="308">
        <f t="shared" si="23"/>
        <v>0</v>
      </c>
      <c r="AQ66" s="308">
        <f t="shared" si="15"/>
        <v>3</v>
      </c>
      <c r="AR66" s="309">
        <f t="shared" si="16"/>
        <v>4</v>
      </c>
      <c r="AS66" s="298">
        <v>1</v>
      </c>
      <c r="AT66" s="298">
        <v>1</v>
      </c>
      <c r="AU66" s="311">
        <f t="shared" si="17"/>
        <v>1</v>
      </c>
      <c r="AV66" s="312">
        <f t="shared" si="24"/>
        <v>3</v>
      </c>
      <c r="AW66" s="311">
        <f>IF(ตารางคะแนนV3!L66&gt;1,1,0)</f>
        <v>1</v>
      </c>
      <c r="AX66" s="311">
        <f t="shared" si="19"/>
        <v>1</v>
      </c>
      <c r="AY66" s="316">
        <f t="shared" si="25"/>
        <v>2</v>
      </c>
      <c r="AZ66" s="317">
        <f t="shared" si="26"/>
        <v>5</v>
      </c>
      <c r="BA66" s="318">
        <f t="shared" si="27"/>
        <v>9</v>
      </c>
      <c r="BB66" s="298" t="str">
        <f t="shared" si="28"/>
        <v>C</v>
      </c>
      <c r="BC66" s="22" t="s">
        <v>493</v>
      </c>
    </row>
    <row r="67" spans="1:55" hidden="1" x14ac:dyDescent="0.7">
      <c r="A67" s="297">
        <f>IF(ISBLANK(D67),"",COUNTA($D$7:D67))</f>
        <v>61</v>
      </c>
      <c r="B67" s="298">
        <v>8</v>
      </c>
      <c r="C67" s="261" t="s">
        <v>116</v>
      </c>
      <c r="D67" s="298" t="s">
        <v>69</v>
      </c>
      <c r="E67" s="261" t="s">
        <v>176</v>
      </c>
      <c r="F67" s="298" t="s">
        <v>104</v>
      </c>
      <c r="G67" s="298">
        <v>30</v>
      </c>
      <c r="H67" s="298">
        <v>5</v>
      </c>
      <c r="I67" s="260" t="s">
        <v>321</v>
      </c>
      <c r="J67" s="299">
        <v>28641</v>
      </c>
      <c r="K67" s="290">
        <v>1.7185324064676553</v>
      </c>
      <c r="L67" s="300">
        <v>18966637.280000001</v>
      </c>
      <c r="M67" s="300">
        <v>6076673.7500000019</v>
      </c>
      <c r="N67" s="300">
        <v>17272040.370000001</v>
      </c>
      <c r="O67" s="300">
        <v>13261778.76</v>
      </c>
      <c r="P67" s="301">
        <v>0</v>
      </c>
      <c r="Q67" s="302">
        <v>1</v>
      </c>
      <c r="R67" s="302">
        <v>0</v>
      </c>
      <c r="S67" s="303">
        <f t="shared" si="20"/>
        <v>1</v>
      </c>
      <c r="T67" s="304">
        <v>109</v>
      </c>
      <c r="U67" s="295">
        <f t="shared" si="8"/>
        <v>1</v>
      </c>
      <c r="V67" s="304">
        <v>72</v>
      </c>
      <c r="W67" s="310" t="str">
        <f t="shared" si="9"/>
        <v>0</v>
      </c>
      <c r="X67" s="305">
        <f t="shared" si="10"/>
        <v>0</v>
      </c>
      <c r="Y67" s="304">
        <v>43</v>
      </c>
      <c r="Z67" s="302" t="str">
        <f t="shared" si="11"/>
        <v>1</v>
      </c>
      <c r="AA67" s="305">
        <f t="shared" si="12"/>
        <v>0.5</v>
      </c>
      <c r="AB67" s="304">
        <v>61</v>
      </c>
      <c r="AC67" s="303" t="str">
        <f t="shared" si="13"/>
        <v>0</v>
      </c>
      <c r="AD67" s="305">
        <f t="shared" si="14"/>
        <v>1.5</v>
      </c>
      <c r="AE67" s="302">
        <v>1</v>
      </c>
      <c r="AF67" s="302">
        <v>1</v>
      </c>
      <c r="AG67" s="302">
        <v>0.5</v>
      </c>
      <c r="AH67" s="302">
        <v>0</v>
      </c>
      <c r="AI67" s="302">
        <v>0</v>
      </c>
      <c r="AJ67" s="302">
        <v>0</v>
      </c>
      <c r="AK67" s="306">
        <f t="shared" si="29"/>
        <v>2.5</v>
      </c>
      <c r="AL67" s="303">
        <f t="shared" si="22"/>
        <v>2</v>
      </c>
      <c r="AM67" s="303">
        <v>1</v>
      </c>
      <c r="AN67" s="297">
        <v>0</v>
      </c>
      <c r="AO67" s="307">
        <v>1</v>
      </c>
      <c r="AP67" s="308">
        <f t="shared" si="23"/>
        <v>1</v>
      </c>
      <c r="AQ67" s="308">
        <f t="shared" si="15"/>
        <v>4</v>
      </c>
      <c r="AR67" s="309">
        <f t="shared" si="16"/>
        <v>6.5</v>
      </c>
      <c r="AS67" s="298">
        <v>1</v>
      </c>
      <c r="AT67" s="298">
        <v>1</v>
      </c>
      <c r="AU67" s="311">
        <f t="shared" si="17"/>
        <v>1</v>
      </c>
      <c r="AV67" s="312">
        <f t="shared" si="24"/>
        <v>3</v>
      </c>
      <c r="AW67" s="311">
        <f>IF(ตารางคะแนนV3!L67&gt;1,1,0)</f>
        <v>1</v>
      </c>
      <c r="AX67" s="311">
        <f t="shared" si="19"/>
        <v>1</v>
      </c>
      <c r="AY67" s="316">
        <f t="shared" si="25"/>
        <v>2</v>
      </c>
      <c r="AZ67" s="317">
        <f t="shared" si="26"/>
        <v>5</v>
      </c>
      <c r="BA67" s="318">
        <f t="shared" si="27"/>
        <v>11.5</v>
      </c>
      <c r="BB67" s="298" t="str">
        <f t="shared" si="28"/>
        <v>B</v>
      </c>
      <c r="BC67" s="22" t="s">
        <v>494</v>
      </c>
    </row>
    <row r="68" spans="1:55" hidden="1" x14ac:dyDescent="0.7">
      <c r="A68" s="297">
        <f>IF(ISBLANK(D68),"",COUNTA($D$7:D68))</f>
        <v>62</v>
      </c>
      <c r="B68" s="298">
        <v>8</v>
      </c>
      <c r="C68" s="261" t="s">
        <v>117</v>
      </c>
      <c r="D68" s="298" t="s">
        <v>70</v>
      </c>
      <c r="E68" s="261" t="s">
        <v>177</v>
      </c>
      <c r="F68" s="298" t="s">
        <v>109</v>
      </c>
      <c r="G68" s="298">
        <v>386</v>
      </c>
      <c r="H68" s="298">
        <v>16</v>
      </c>
      <c r="I68" s="260" t="s">
        <v>328</v>
      </c>
      <c r="J68" s="299">
        <v>100956</v>
      </c>
      <c r="K68" s="291">
        <v>1.7377312587487217</v>
      </c>
      <c r="L68" s="300">
        <v>441708979.49000001</v>
      </c>
      <c r="M68" s="300">
        <v>108248581.33999997</v>
      </c>
      <c r="N68" s="300">
        <v>89581187.790000007</v>
      </c>
      <c r="O68" s="300">
        <v>88167003.629999995</v>
      </c>
      <c r="P68" s="301">
        <v>0</v>
      </c>
      <c r="Q68" s="302">
        <v>1</v>
      </c>
      <c r="R68" s="302">
        <v>1</v>
      </c>
      <c r="S68" s="303">
        <f t="shared" si="20"/>
        <v>2</v>
      </c>
      <c r="T68" s="304">
        <v>68</v>
      </c>
      <c r="U68" s="295">
        <f t="shared" si="8"/>
        <v>1</v>
      </c>
      <c r="V68" s="304">
        <v>153</v>
      </c>
      <c r="W68" s="310" t="str">
        <f t="shared" si="9"/>
        <v>0</v>
      </c>
      <c r="X68" s="305">
        <f t="shared" si="10"/>
        <v>0</v>
      </c>
      <c r="Y68" s="304">
        <v>100</v>
      </c>
      <c r="Z68" s="302" t="str">
        <f t="shared" si="11"/>
        <v>0</v>
      </c>
      <c r="AA68" s="305">
        <f t="shared" si="12"/>
        <v>0</v>
      </c>
      <c r="AB68" s="304">
        <v>49</v>
      </c>
      <c r="AC68" s="303" t="str">
        <f t="shared" si="13"/>
        <v>1</v>
      </c>
      <c r="AD68" s="305">
        <f t="shared" si="14"/>
        <v>2</v>
      </c>
      <c r="AE68" s="302">
        <v>1</v>
      </c>
      <c r="AF68" s="302">
        <v>1</v>
      </c>
      <c r="AG68" s="302">
        <v>0</v>
      </c>
      <c r="AH68" s="302">
        <v>0.5</v>
      </c>
      <c r="AI68" s="302">
        <v>0.5</v>
      </c>
      <c r="AJ68" s="302">
        <v>0</v>
      </c>
      <c r="AK68" s="306">
        <f t="shared" si="29"/>
        <v>3</v>
      </c>
      <c r="AL68" s="303">
        <f t="shared" si="22"/>
        <v>2</v>
      </c>
      <c r="AM68" s="303">
        <v>1</v>
      </c>
      <c r="AN68" s="297">
        <v>0</v>
      </c>
      <c r="AO68" s="307">
        <v>1</v>
      </c>
      <c r="AP68" s="308">
        <f t="shared" si="23"/>
        <v>1</v>
      </c>
      <c r="AQ68" s="308">
        <f t="shared" si="15"/>
        <v>4</v>
      </c>
      <c r="AR68" s="309">
        <f t="shared" si="16"/>
        <v>8</v>
      </c>
      <c r="AS68" s="298">
        <v>1</v>
      </c>
      <c r="AT68" s="298">
        <v>1</v>
      </c>
      <c r="AU68" s="311">
        <f t="shared" si="17"/>
        <v>1</v>
      </c>
      <c r="AV68" s="312">
        <f t="shared" si="24"/>
        <v>3</v>
      </c>
      <c r="AW68" s="311">
        <f>IF(ตารางคะแนนV3!L68&gt;1,1,0)</f>
        <v>1</v>
      </c>
      <c r="AX68" s="311">
        <f t="shared" si="19"/>
        <v>1</v>
      </c>
      <c r="AY68" s="316">
        <f t="shared" si="25"/>
        <v>2</v>
      </c>
      <c r="AZ68" s="317">
        <f t="shared" si="26"/>
        <v>5</v>
      </c>
      <c r="BA68" s="318">
        <f t="shared" si="27"/>
        <v>13</v>
      </c>
      <c r="BB68" s="298" t="str">
        <f t="shared" si="28"/>
        <v>A</v>
      </c>
      <c r="BC68" s="22" t="s">
        <v>117</v>
      </c>
    </row>
    <row r="69" spans="1:55" hidden="1" x14ac:dyDescent="0.7">
      <c r="A69" s="297">
        <f>IF(ISBLANK(D69),"",COUNTA($D$7:D69))</f>
        <v>63</v>
      </c>
      <c r="B69" s="298">
        <v>8</v>
      </c>
      <c r="C69" s="261" t="s">
        <v>117</v>
      </c>
      <c r="D69" s="298" t="s">
        <v>71</v>
      </c>
      <c r="E69" s="261" t="s">
        <v>178</v>
      </c>
      <c r="F69" s="298" t="s">
        <v>104</v>
      </c>
      <c r="G69" s="298">
        <v>70</v>
      </c>
      <c r="H69" s="298">
        <v>10</v>
      </c>
      <c r="I69" s="260" t="s">
        <v>320</v>
      </c>
      <c r="J69" s="299">
        <v>68869</v>
      </c>
      <c r="K69" s="291">
        <v>0.95613608219925206</v>
      </c>
      <c r="L69" s="300">
        <v>25427568.68</v>
      </c>
      <c r="M69" s="300">
        <v>-1866478.5599999875</v>
      </c>
      <c r="N69" s="300">
        <v>24250969.050000001</v>
      </c>
      <c r="O69" s="300">
        <v>16411584.98</v>
      </c>
      <c r="P69" s="301">
        <v>0</v>
      </c>
      <c r="Q69" s="302">
        <v>1</v>
      </c>
      <c r="R69" s="302">
        <v>1</v>
      </c>
      <c r="S69" s="303">
        <f t="shared" si="20"/>
        <v>2</v>
      </c>
      <c r="T69" s="304">
        <v>226</v>
      </c>
      <c r="U69" s="295">
        <f t="shared" si="8"/>
        <v>1</v>
      </c>
      <c r="V69" s="304">
        <v>61</v>
      </c>
      <c r="W69" s="310" t="str">
        <f t="shared" si="9"/>
        <v>0</v>
      </c>
      <c r="X69" s="305">
        <f t="shared" si="10"/>
        <v>0</v>
      </c>
      <c r="Y69" s="304">
        <v>76</v>
      </c>
      <c r="Z69" s="302" t="str">
        <f t="shared" si="11"/>
        <v>0</v>
      </c>
      <c r="AA69" s="305">
        <f t="shared" si="12"/>
        <v>0</v>
      </c>
      <c r="AB69" s="304">
        <v>53</v>
      </c>
      <c r="AC69" s="303" t="str">
        <f t="shared" si="13"/>
        <v>1</v>
      </c>
      <c r="AD69" s="305">
        <f t="shared" si="14"/>
        <v>2</v>
      </c>
      <c r="AE69" s="302">
        <v>1</v>
      </c>
      <c r="AF69" s="302">
        <v>1</v>
      </c>
      <c r="AG69" s="302">
        <v>0.5</v>
      </c>
      <c r="AH69" s="302">
        <v>0</v>
      </c>
      <c r="AI69" s="302">
        <v>0.5</v>
      </c>
      <c r="AJ69" s="302">
        <v>0</v>
      </c>
      <c r="AK69" s="306">
        <f t="shared" si="29"/>
        <v>3</v>
      </c>
      <c r="AL69" s="303">
        <f t="shared" si="22"/>
        <v>2</v>
      </c>
      <c r="AM69" s="303">
        <v>1</v>
      </c>
      <c r="AN69" s="297">
        <v>1</v>
      </c>
      <c r="AO69" s="307">
        <v>1</v>
      </c>
      <c r="AP69" s="308">
        <f t="shared" si="23"/>
        <v>2</v>
      </c>
      <c r="AQ69" s="308">
        <f t="shared" si="15"/>
        <v>5</v>
      </c>
      <c r="AR69" s="309">
        <f t="shared" si="16"/>
        <v>9</v>
      </c>
      <c r="AS69" s="298">
        <v>1</v>
      </c>
      <c r="AT69" s="298">
        <v>1</v>
      </c>
      <c r="AU69" s="311">
        <f t="shared" si="17"/>
        <v>1</v>
      </c>
      <c r="AV69" s="312">
        <f t="shared" si="24"/>
        <v>3</v>
      </c>
      <c r="AW69" s="311">
        <f>IF(ตารางคะแนนV3!L69&gt;1,1,0)</f>
        <v>1</v>
      </c>
      <c r="AX69" s="311">
        <f t="shared" si="19"/>
        <v>1</v>
      </c>
      <c r="AY69" s="316">
        <f t="shared" si="25"/>
        <v>2</v>
      </c>
      <c r="AZ69" s="317">
        <f t="shared" si="26"/>
        <v>5</v>
      </c>
      <c r="BA69" s="318">
        <f t="shared" si="27"/>
        <v>14</v>
      </c>
      <c r="BB69" s="298" t="str">
        <f t="shared" si="28"/>
        <v>A</v>
      </c>
      <c r="BC69" s="22" t="s">
        <v>495</v>
      </c>
    </row>
    <row r="70" spans="1:55" hidden="1" x14ac:dyDescent="0.7">
      <c r="A70" s="297">
        <f>IF(ISBLANK(D70),"",COUNTA($D$7:D70))</f>
        <v>64</v>
      </c>
      <c r="B70" s="298">
        <v>8</v>
      </c>
      <c r="C70" s="261" t="s">
        <v>117</v>
      </c>
      <c r="D70" s="298" t="s">
        <v>72</v>
      </c>
      <c r="E70" s="261" t="s">
        <v>179</v>
      </c>
      <c r="F70" s="298" t="s">
        <v>104</v>
      </c>
      <c r="G70" s="298">
        <v>40</v>
      </c>
      <c r="H70" s="298">
        <v>6</v>
      </c>
      <c r="I70" s="260" t="s">
        <v>319</v>
      </c>
      <c r="J70" s="299">
        <v>46327</v>
      </c>
      <c r="K70" s="291">
        <v>1.4344907522745323</v>
      </c>
      <c r="L70" s="300">
        <v>25380198.25</v>
      </c>
      <c r="M70" s="300">
        <v>8040340.6499999985</v>
      </c>
      <c r="N70" s="300">
        <v>18915274.73</v>
      </c>
      <c r="O70" s="300">
        <v>12455378.07</v>
      </c>
      <c r="P70" s="301">
        <v>0</v>
      </c>
      <c r="Q70" s="302">
        <v>0</v>
      </c>
      <c r="R70" s="302">
        <v>1</v>
      </c>
      <c r="S70" s="303">
        <f t="shared" si="20"/>
        <v>1</v>
      </c>
      <c r="T70" s="304">
        <v>77</v>
      </c>
      <c r="U70" s="295">
        <f t="shared" si="8"/>
        <v>1</v>
      </c>
      <c r="V70" s="304">
        <v>24</v>
      </c>
      <c r="W70" s="310" t="str">
        <f t="shared" si="9"/>
        <v>1</v>
      </c>
      <c r="X70" s="305">
        <f t="shared" si="10"/>
        <v>0.5</v>
      </c>
      <c r="Y70" s="304">
        <v>56</v>
      </c>
      <c r="Z70" s="302" t="str">
        <f t="shared" si="11"/>
        <v>1</v>
      </c>
      <c r="AA70" s="305">
        <f t="shared" si="12"/>
        <v>0.5</v>
      </c>
      <c r="AB70" s="304">
        <v>47</v>
      </c>
      <c r="AC70" s="303" t="str">
        <f t="shared" si="13"/>
        <v>1</v>
      </c>
      <c r="AD70" s="305">
        <f t="shared" si="14"/>
        <v>3</v>
      </c>
      <c r="AE70" s="302">
        <v>1</v>
      </c>
      <c r="AF70" s="302">
        <v>1</v>
      </c>
      <c r="AG70" s="302">
        <v>0</v>
      </c>
      <c r="AH70" s="302">
        <v>0</v>
      </c>
      <c r="AI70" s="302">
        <v>0</v>
      </c>
      <c r="AJ70" s="302">
        <v>0</v>
      </c>
      <c r="AK70" s="306">
        <f t="shared" si="29"/>
        <v>2</v>
      </c>
      <c r="AL70" s="303">
        <f t="shared" si="22"/>
        <v>2</v>
      </c>
      <c r="AM70" s="303">
        <v>1</v>
      </c>
      <c r="AN70" s="297">
        <v>1</v>
      </c>
      <c r="AO70" s="307">
        <v>1</v>
      </c>
      <c r="AP70" s="308">
        <f t="shared" si="23"/>
        <v>2</v>
      </c>
      <c r="AQ70" s="308">
        <f t="shared" si="15"/>
        <v>5</v>
      </c>
      <c r="AR70" s="309">
        <f t="shared" si="16"/>
        <v>9</v>
      </c>
      <c r="AS70" s="298">
        <v>1</v>
      </c>
      <c r="AT70" s="298">
        <v>1</v>
      </c>
      <c r="AU70" s="311">
        <f t="shared" si="17"/>
        <v>1</v>
      </c>
      <c r="AV70" s="312">
        <f t="shared" si="24"/>
        <v>3</v>
      </c>
      <c r="AW70" s="311">
        <f>IF(ตารางคะแนนV3!L70&gt;1,1,0)</f>
        <v>1</v>
      </c>
      <c r="AX70" s="311">
        <f t="shared" si="19"/>
        <v>1</v>
      </c>
      <c r="AY70" s="316">
        <f t="shared" si="25"/>
        <v>2</v>
      </c>
      <c r="AZ70" s="317">
        <f t="shared" si="26"/>
        <v>5</v>
      </c>
      <c r="BA70" s="318">
        <f t="shared" si="27"/>
        <v>14</v>
      </c>
      <c r="BB70" s="298" t="str">
        <f t="shared" si="28"/>
        <v>A</v>
      </c>
      <c r="BC70" s="22" t="s">
        <v>496</v>
      </c>
    </row>
    <row r="71" spans="1:55" hidden="1" x14ac:dyDescent="0.7">
      <c r="A71" s="297">
        <f>IF(ISBLANK(D71),"",COUNTA($D$7:D71))</f>
        <v>65</v>
      </c>
      <c r="B71" s="298">
        <v>8</v>
      </c>
      <c r="C71" s="261" t="s">
        <v>117</v>
      </c>
      <c r="D71" s="298" t="s">
        <v>73</v>
      </c>
      <c r="E71" s="261" t="s">
        <v>180</v>
      </c>
      <c r="F71" s="298" t="s">
        <v>104</v>
      </c>
      <c r="G71" s="298">
        <v>96</v>
      </c>
      <c r="H71" s="298">
        <v>12</v>
      </c>
      <c r="I71" s="260" t="s">
        <v>330</v>
      </c>
      <c r="J71" s="299">
        <v>80657</v>
      </c>
      <c r="K71" s="291">
        <v>0.88441007014693807</v>
      </c>
      <c r="L71" s="300">
        <v>29717546.190000001</v>
      </c>
      <c r="M71" s="300">
        <v>-6762800.3399999961</v>
      </c>
      <c r="N71" s="300">
        <v>21690751.140000001</v>
      </c>
      <c r="O71" s="300">
        <v>20098650.890000001</v>
      </c>
      <c r="P71" s="301">
        <v>0</v>
      </c>
      <c r="Q71" s="302">
        <v>1</v>
      </c>
      <c r="R71" s="302">
        <v>1</v>
      </c>
      <c r="S71" s="303">
        <f t="shared" si="20"/>
        <v>2</v>
      </c>
      <c r="T71" s="304">
        <v>267</v>
      </c>
      <c r="U71" s="295">
        <f t="shared" si="8"/>
        <v>1</v>
      </c>
      <c r="V71" s="304">
        <v>54</v>
      </c>
      <c r="W71" s="310" t="str">
        <f t="shared" si="9"/>
        <v>1</v>
      </c>
      <c r="X71" s="305">
        <f t="shared" si="10"/>
        <v>0.5</v>
      </c>
      <c r="Y71" s="304">
        <v>77</v>
      </c>
      <c r="Z71" s="302" t="str">
        <f t="shared" si="11"/>
        <v>0</v>
      </c>
      <c r="AA71" s="305">
        <f t="shared" si="12"/>
        <v>0</v>
      </c>
      <c r="AB71" s="304">
        <v>42</v>
      </c>
      <c r="AC71" s="303" t="str">
        <f t="shared" si="13"/>
        <v>1</v>
      </c>
      <c r="AD71" s="305">
        <f t="shared" si="14"/>
        <v>2.5</v>
      </c>
      <c r="AE71" s="302">
        <v>1</v>
      </c>
      <c r="AF71" s="302">
        <v>1</v>
      </c>
      <c r="AG71" s="302">
        <v>0.5</v>
      </c>
      <c r="AH71" s="302">
        <v>0.5</v>
      </c>
      <c r="AI71" s="302">
        <v>0</v>
      </c>
      <c r="AJ71" s="302">
        <v>0.5</v>
      </c>
      <c r="AK71" s="306">
        <f t="shared" si="29"/>
        <v>3.5</v>
      </c>
      <c r="AL71" s="303">
        <f t="shared" si="22"/>
        <v>2</v>
      </c>
      <c r="AM71" s="303">
        <v>1</v>
      </c>
      <c r="AN71" s="297">
        <v>0</v>
      </c>
      <c r="AO71" s="307">
        <v>0</v>
      </c>
      <c r="AP71" s="308">
        <f t="shared" si="23"/>
        <v>0</v>
      </c>
      <c r="AQ71" s="308">
        <f t="shared" si="15"/>
        <v>3</v>
      </c>
      <c r="AR71" s="309">
        <f t="shared" si="16"/>
        <v>7.5</v>
      </c>
      <c r="AS71" s="298">
        <v>1</v>
      </c>
      <c r="AT71" s="298">
        <v>1</v>
      </c>
      <c r="AU71" s="311">
        <f t="shared" si="17"/>
        <v>1</v>
      </c>
      <c r="AV71" s="312">
        <f t="shared" si="24"/>
        <v>3</v>
      </c>
      <c r="AW71" s="311">
        <f>IF(ตารางคะแนนV3!L71&gt;1,1,0)</f>
        <v>1</v>
      </c>
      <c r="AX71" s="311">
        <f t="shared" si="19"/>
        <v>1</v>
      </c>
      <c r="AY71" s="316">
        <f t="shared" si="25"/>
        <v>2</v>
      </c>
      <c r="AZ71" s="317">
        <f t="shared" si="26"/>
        <v>5</v>
      </c>
      <c r="BA71" s="318">
        <f t="shared" si="27"/>
        <v>12.5</v>
      </c>
      <c r="BB71" s="298" t="str">
        <f t="shared" si="28"/>
        <v>A</v>
      </c>
      <c r="BC71" s="22" t="s">
        <v>497</v>
      </c>
    </row>
    <row r="72" spans="1:55" hidden="1" x14ac:dyDescent="0.7">
      <c r="A72" s="297">
        <f>IF(ISBLANK(D72),"",COUNTA($D$7:D72))</f>
        <v>66</v>
      </c>
      <c r="B72" s="298">
        <v>8</v>
      </c>
      <c r="C72" s="261" t="s">
        <v>117</v>
      </c>
      <c r="D72" s="298" t="s">
        <v>74</v>
      </c>
      <c r="E72" s="261" t="s">
        <v>181</v>
      </c>
      <c r="F72" s="298" t="s">
        <v>104</v>
      </c>
      <c r="G72" s="298">
        <v>60</v>
      </c>
      <c r="H72" s="298">
        <v>10</v>
      </c>
      <c r="I72" s="260" t="s">
        <v>320</v>
      </c>
      <c r="J72" s="299">
        <v>52638</v>
      </c>
      <c r="K72" s="291">
        <v>0.81498979600299415</v>
      </c>
      <c r="L72" s="300">
        <v>12654788.689999999</v>
      </c>
      <c r="M72" s="300">
        <v>-5549354.049999997</v>
      </c>
      <c r="N72" s="300">
        <v>20170541.16</v>
      </c>
      <c r="O72" s="300">
        <v>14283879.050000001</v>
      </c>
      <c r="P72" s="301">
        <v>1</v>
      </c>
      <c r="Q72" s="302">
        <v>0</v>
      </c>
      <c r="R72" s="302">
        <v>1</v>
      </c>
      <c r="S72" s="303">
        <f t="shared" si="20"/>
        <v>1</v>
      </c>
      <c r="T72" s="304">
        <v>183</v>
      </c>
      <c r="U72" s="295">
        <f t="shared" ref="U72:U94" si="30">IF(OR(AND((K72&lt;0.8),(T72&gt;180)),AND((T72&gt;=0.8),(K72&gt;90))),0,1)</f>
        <v>1</v>
      </c>
      <c r="V72" s="304">
        <v>48</v>
      </c>
      <c r="W72" s="310" t="str">
        <f t="shared" ref="W72:W94" si="31">IF(V72&lt;=60,"1","0")</f>
        <v>1</v>
      </c>
      <c r="X72" s="305">
        <f t="shared" ref="X72:X94" si="32">IF(V72&lt;60,0.5,0)</f>
        <v>0.5</v>
      </c>
      <c r="Y72" s="304">
        <v>53</v>
      </c>
      <c r="Z72" s="302" t="str">
        <f t="shared" ref="Z72:Z94" si="33">IF(Y72&lt;=60,"1","0")</f>
        <v>1</v>
      </c>
      <c r="AA72" s="305">
        <f t="shared" ref="AA72:AA94" si="34">IF(Y72&lt;60,0.5,0)</f>
        <v>0.5</v>
      </c>
      <c r="AB72" s="304">
        <v>64</v>
      </c>
      <c r="AC72" s="303" t="str">
        <f t="shared" ref="AC72:AC94" si="35">IF(AB72&lt;=60,"1","0")</f>
        <v>0</v>
      </c>
      <c r="AD72" s="305">
        <f t="shared" ref="AD72:AD94" si="36">U72+X72+AA72+AC72</f>
        <v>2</v>
      </c>
      <c r="AE72" s="302">
        <v>1</v>
      </c>
      <c r="AF72" s="302">
        <v>1</v>
      </c>
      <c r="AG72" s="302">
        <v>0.5</v>
      </c>
      <c r="AH72" s="302">
        <v>0.5</v>
      </c>
      <c r="AI72" s="302">
        <v>0.5</v>
      </c>
      <c r="AJ72" s="302">
        <v>0.5</v>
      </c>
      <c r="AK72" s="306">
        <f t="shared" si="29"/>
        <v>4</v>
      </c>
      <c r="AL72" s="303">
        <f t="shared" si="22"/>
        <v>2</v>
      </c>
      <c r="AM72" s="303">
        <v>1</v>
      </c>
      <c r="AN72" s="297">
        <v>0</v>
      </c>
      <c r="AO72" s="307">
        <v>1</v>
      </c>
      <c r="AP72" s="308">
        <f t="shared" si="23"/>
        <v>1</v>
      </c>
      <c r="AQ72" s="308">
        <f t="shared" ref="AQ72:AQ94" si="37">AL72+AM72+AP72</f>
        <v>4</v>
      </c>
      <c r="AR72" s="309">
        <f t="shared" ref="AR72:AR94" si="38">(S72+AD72+AQ72)</f>
        <v>7</v>
      </c>
      <c r="AS72" s="298">
        <v>1</v>
      </c>
      <c r="AT72" s="298">
        <v>1</v>
      </c>
      <c r="AU72" s="311">
        <f t="shared" ref="AU72:AU94" si="39">IF(N72&gt;1,1,0)</f>
        <v>1</v>
      </c>
      <c r="AV72" s="312">
        <f t="shared" si="24"/>
        <v>3</v>
      </c>
      <c r="AW72" s="311">
        <f>IF(ตารางคะแนนV3!L72&gt;1,1,0)</f>
        <v>1</v>
      </c>
      <c r="AX72" s="311">
        <f t="shared" ref="AX72:AX94" si="40">IF(K72&gt;0.8,1,0)</f>
        <v>1</v>
      </c>
      <c r="AY72" s="316">
        <f t="shared" si="25"/>
        <v>2</v>
      </c>
      <c r="AZ72" s="317">
        <f t="shared" si="26"/>
        <v>5</v>
      </c>
      <c r="BA72" s="318">
        <f t="shared" si="27"/>
        <v>12</v>
      </c>
      <c r="BB72" s="298" t="str">
        <f t="shared" si="28"/>
        <v>A</v>
      </c>
      <c r="BC72" s="22" t="s">
        <v>498</v>
      </c>
    </row>
    <row r="73" spans="1:55" x14ac:dyDescent="0.7">
      <c r="A73" s="297">
        <f>IF(ISBLANK(D73),"",COUNTA($D$7:D73))</f>
        <v>67</v>
      </c>
      <c r="B73" s="298">
        <v>8</v>
      </c>
      <c r="C73" s="261" t="s">
        <v>117</v>
      </c>
      <c r="D73" s="298" t="s">
        <v>75</v>
      </c>
      <c r="E73" s="261" t="s">
        <v>311</v>
      </c>
      <c r="F73" s="298" t="s">
        <v>104</v>
      </c>
      <c r="G73" s="298">
        <v>30</v>
      </c>
      <c r="H73" s="298">
        <v>5</v>
      </c>
      <c r="I73" s="260" t="s">
        <v>321</v>
      </c>
      <c r="J73" s="299">
        <v>28535</v>
      </c>
      <c r="K73" s="292">
        <v>0.67848615614706087</v>
      </c>
      <c r="L73" s="300">
        <v>8967851.9299999997</v>
      </c>
      <c r="M73" s="300">
        <v>-6566202.6000000034</v>
      </c>
      <c r="N73" s="300">
        <v>3313152.6</v>
      </c>
      <c r="O73" s="300">
        <v>-2052105.82</v>
      </c>
      <c r="P73" s="301">
        <v>3</v>
      </c>
      <c r="Q73" s="302">
        <v>0</v>
      </c>
      <c r="R73" s="302">
        <v>1</v>
      </c>
      <c r="S73" s="303">
        <f t="shared" si="20"/>
        <v>1</v>
      </c>
      <c r="T73" s="304">
        <v>175</v>
      </c>
      <c r="U73" s="295">
        <f t="shared" si="30"/>
        <v>1</v>
      </c>
      <c r="V73" s="304">
        <v>61</v>
      </c>
      <c r="W73" s="310" t="str">
        <f t="shared" si="31"/>
        <v>0</v>
      </c>
      <c r="X73" s="305">
        <f t="shared" si="32"/>
        <v>0</v>
      </c>
      <c r="Y73" s="304">
        <v>68</v>
      </c>
      <c r="Z73" s="302" t="str">
        <f t="shared" si="33"/>
        <v>0</v>
      </c>
      <c r="AA73" s="305">
        <f t="shared" si="34"/>
        <v>0</v>
      </c>
      <c r="AB73" s="304">
        <v>52</v>
      </c>
      <c r="AC73" s="303" t="str">
        <f t="shared" si="35"/>
        <v>1</v>
      </c>
      <c r="AD73" s="305">
        <f t="shared" si="36"/>
        <v>2</v>
      </c>
      <c r="AE73" s="302">
        <v>0</v>
      </c>
      <c r="AF73" s="302">
        <v>1</v>
      </c>
      <c r="AG73" s="302">
        <v>0</v>
      </c>
      <c r="AH73" s="302">
        <v>0</v>
      </c>
      <c r="AI73" s="302">
        <v>0</v>
      </c>
      <c r="AJ73" s="302">
        <v>0</v>
      </c>
      <c r="AK73" s="306">
        <f t="shared" si="29"/>
        <v>1</v>
      </c>
      <c r="AL73" s="303">
        <f t="shared" si="22"/>
        <v>1</v>
      </c>
      <c r="AM73" s="303">
        <v>1</v>
      </c>
      <c r="AN73" s="297">
        <v>1</v>
      </c>
      <c r="AO73" s="307">
        <v>1</v>
      </c>
      <c r="AP73" s="308">
        <f t="shared" si="23"/>
        <v>2</v>
      </c>
      <c r="AQ73" s="308">
        <f t="shared" si="37"/>
        <v>4</v>
      </c>
      <c r="AR73" s="309">
        <f t="shared" si="38"/>
        <v>7</v>
      </c>
      <c r="AS73" s="298">
        <v>0</v>
      </c>
      <c r="AT73" s="298">
        <v>0</v>
      </c>
      <c r="AU73" s="311">
        <f t="shared" si="39"/>
        <v>1</v>
      </c>
      <c r="AV73" s="312">
        <f t="shared" si="24"/>
        <v>1</v>
      </c>
      <c r="AW73" s="311">
        <f>IF(ตารางคะแนนV3!L73&gt;1,1,0)</f>
        <v>1</v>
      </c>
      <c r="AX73" s="311">
        <f t="shared" si="40"/>
        <v>0</v>
      </c>
      <c r="AY73" s="316">
        <f t="shared" si="25"/>
        <v>1</v>
      </c>
      <c r="AZ73" s="317">
        <f t="shared" si="26"/>
        <v>2</v>
      </c>
      <c r="BA73" s="318">
        <f t="shared" si="27"/>
        <v>9</v>
      </c>
      <c r="BB73" s="298" t="str">
        <f t="shared" si="28"/>
        <v>C</v>
      </c>
      <c r="BC73" s="22" t="s">
        <v>499</v>
      </c>
    </row>
    <row r="74" spans="1:55" hidden="1" x14ac:dyDescent="0.7">
      <c r="A74" s="297">
        <f>IF(ISBLANK(D74),"",COUNTA($D$7:D74))</f>
        <v>68</v>
      </c>
      <c r="B74" s="298">
        <v>8</v>
      </c>
      <c r="C74" s="261" t="s">
        <v>118</v>
      </c>
      <c r="D74" s="298" t="s">
        <v>76</v>
      </c>
      <c r="E74" s="261" t="s">
        <v>182</v>
      </c>
      <c r="F74" s="298" t="s">
        <v>102</v>
      </c>
      <c r="G74" s="298">
        <v>1141</v>
      </c>
      <c r="H74" s="298">
        <v>20</v>
      </c>
      <c r="I74" s="260" t="s">
        <v>333</v>
      </c>
      <c r="J74" s="299">
        <v>259662</v>
      </c>
      <c r="K74" s="290">
        <v>1.5218449715489273</v>
      </c>
      <c r="L74" s="300">
        <v>1494108648.74</v>
      </c>
      <c r="M74" s="300">
        <v>352952258.37</v>
      </c>
      <c r="N74" s="300">
        <v>272740624.13</v>
      </c>
      <c r="O74" s="300">
        <v>127164297.06</v>
      </c>
      <c r="P74" s="301">
        <v>0</v>
      </c>
      <c r="Q74" s="302">
        <v>1</v>
      </c>
      <c r="R74" s="302">
        <v>1</v>
      </c>
      <c r="S74" s="303">
        <f t="shared" si="20"/>
        <v>2</v>
      </c>
      <c r="T74" s="304">
        <v>82</v>
      </c>
      <c r="U74" s="295">
        <f t="shared" si="30"/>
        <v>1</v>
      </c>
      <c r="V74" s="304">
        <v>98</v>
      </c>
      <c r="W74" s="310" t="str">
        <f t="shared" si="31"/>
        <v>0</v>
      </c>
      <c r="X74" s="305">
        <f t="shared" si="32"/>
        <v>0</v>
      </c>
      <c r="Y74" s="304">
        <v>39</v>
      </c>
      <c r="Z74" s="302" t="str">
        <f t="shared" si="33"/>
        <v>1</v>
      </c>
      <c r="AA74" s="305">
        <f t="shared" si="34"/>
        <v>0.5</v>
      </c>
      <c r="AB74" s="304">
        <v>30</v>
      </c>
      <c r="AC74" s="303" t="str">
        <f t="shared" si="35"/>
        <v>1</v>
      </c>
      <c r="AD74" s="305">
        <f t="shared" si="36"/>
        <v>2.5</v>
      </c>
      <c r="AE74" s="302">
        <v>1</v>
      </c>
      <c r="AF74" s="302">
        <v>1</v>
      </c>
      <c r="AG74" s="302">
        <v>0.5</v>
      </c>
      <c r="AH74" s="302">
        <v>0</v>
      </c>
      <c r="AI74" s="302">
        <v>0.5</v>
      </c>
      <c r="AJ74" s="302">
        <v>0.5</v>
      </c>
      <c r="AK74" s="306">
        <f t="shared" si="29"/>
        <v>3.5</v>
      </c>
      <c r="AL74" s="303">
        <f t="shared" si="22"/>
        <v>2</v>
      </c>
      <c r="AM74" s="303">
        <v>1</v>
      </c>
      <c r="AN74" s="297">
        <v>1</v>
      </c>
      <c r="AO74" s="307">
        <v>1</v>
      </c>
      <c r="AP74" s="308">
        <f t="shared" si="23"/>
        <v>2</v>
      </c>
      <c r="AQ74" s="308">
        <f t="shared" si="37"/>
        <v>5</v>
      </c>
      <c r="AR74" s="309">
        <f t="shared" si="38"/>
        <v>9.5</v>
      </c>
      <c r="AS74" s="298">
        <v>1</v>
      </c>
      <c r="AT74" s="298">
        <v>1</v>
      </c>
      <c r="AU74" s="311">
        <f t="shared" si="39"/>
        <v>1</v>
      </c>
      <c r="AV74" s="312">
        <f t="shared" si="24"/>
        <v>3</v>
      </c>
      <c r="AW74" s="311">
        <f>IF(ตารางคะแนนV3!L74&gt;1,1,0)</f>
        <v>1</v>
      </c>
      <c r="AX74" s="311">
        <f t="shared" si="40"/>
        <v>1</v>
      </c>
      <c r="AY74" s="316">
        <f t="shared" si="25"/>
        <v>2</v>
      </c>
      <c r="AZ74" s="317">
        <f t="shared" si="26"/>
        <v>5</v>
      </c>
      <c r="BA74" s="318">
        <f t="shared" si="27"/>
        <v>14.5</v>
      </c>
      <c r="BB74" s="298" t="str">
        <f t="shared" si="28"/>
        <v>A</v>
      </c>
      <c r="BC74" s="22" t="s">
        <v>118</v>
      </c>
    </row>
    <row r="75" spans="1:55" hidden="1" x14ac:dyDescent="0.7">
      <c r="A75" s="297">
        <f>IF(ISBLANK(D75),"",COUNTA($D$7:D75))</f>
        <v>69</v>
      </c>
      <c r="B75" s="298">
        <v>8</v>
      </c>
      <c r="C75" s="261" t="s">
        <v>118</v>
      </c>
      <c r="D75" s="298" t="s">
        <v>77</v>
      </c>
      <c r="E75" s="261" t="s">
        <v>183</v>
      </c>
      <c r="F75" s="298" t="s">
        <v>104</v>
      </c>
      <c r="G75" s="298">
        <v>60</v>
      </c>
      <c r="H75" s="298">
        <v>10</v>
      </c>
      <c r="I75" s="260" t="s">
        <v>320</v>
      </c>
      <c r="J75" s="299">
        <v>50641</v>
      </c>
      <c r="K75" s="290">
        <v>0.80086328709628896</v>
      </c>
      <c r="L75" s="300">
        <v>14361989.880000001</v>
      </c>
      <c r="M75" s="300">
        <v>-6033188.4400000051</v>
      </c>
      <c r="N75" s="300">
        <v>21768299.190000001</v>
      </c>
      <c r="O75" s="300">
        <v>22944807.260000002</v>
      </c>
      <c r="P75" s="301">
        <v>1</v>
      </c>
      <c r="Q75" s="302">
        <v>1</v>
      </c>
      <c r="R75" s="302">
        <v>1</v>
      </c>
      <c r="S75" s="303">
        <f t="shared" si="20"/>
        <v>2</v>
      </c>
      <c r="T75" s="304">
        <v>343</v>
      </c>
      <c r="U75" s="295">
        <f t="shared" si="30"/>
        <v>1</v>
      </c>
      <c r="V75" s="304">
        <v>38</v>
      </c>
      <c r="W75" s="310" t="str">
        <f t="shared" si="31"/>
        <v>1</v>
      </c>
      <c r="X75" s="305">
        <f t="shared" si="32"/>
        <v>0.5</v>
      </c>
      <c r="Y75" s="304">
        <v>45</v>
      </c>
      <c r="Z75" s="302" t="str">
        <f t="shared" si="33"/>
        <v>1</v>
      </c>
      <c r="AA75" s="305">
        <f t="shared" si="34"/>
        <v>0.5</v>
      </c>
      <c r="AB75" s="304">
        <v>71</v>
      </c>
      <c r="AC75" s="303" t="str">
        <f t="shared" si="35"/>
        <v>0</v>
      </c>
      <c r="AD75" s="305">
        <f t="shared" si="36"/>
        <v>2</v>
      </c>
      <c r="AE75" s="302">
        <v>1</v>
      </c>
      <c r="AF75" s="302">
        <v>1</v>
      </c>
      <c r="AG75" s="302">
        <v>0.5</v>
      </c>
      <c r="AH75" s="302">
        <v>0.5</v>
      </c>
      <c r="AI75" s="302">
        <v>0.5</v>
      </c>
      <c r="AJ75" s="302">
        <v>0.5</v>
      </c>
      <c r="AK75" s="306">
        <f t="shared" si="29"/>
        <v>4</v>
      </c>
      <c r="AL75" s="303">
        <f t="shared" si="22"/>
        <v>2</v>
      </c>
      <c r="AM75" s="303">
        <v>1</v>
      </c>
      <c r="AN75" s="297">
        <v>1</v>
      </c>
      <c r="AO75" s="307">
        <v>1</v>
      </c>
      <c r="AP75" s="308">
        <f t="shared" si="23"/>
        <v>2</v>
      </c>
      <c r="AQ75" s="308">
        <f t="shared" si="37"/>
        <v>5</v>
      </c>
      <c r="AR75" s="309">
        <f t="shared" si="38"/>
        <v>9</v>
      </c>
      <c r="AS75" s="298">
        <v>1</v>
      </c>
      <c r="AT75" s="298">
        <v>1</v>
      </c>
      <c r="AU75" s="311">
        <f t="shared" si="39"/>
        <v>1</v>
      </c>
      <c r="AV75" s="312">
        <f t="shared" si="24"/>
        <v>3</v>
      </c>
      <c r="AW75" s="311">
        <f>IF(ตารางคะแนนV3!L75&gt;1,1,0)</f>
        <v>1</v>
      </c>
      <c r="AX75" s="311">
        <f t="shared" si="40"/>
        <v>1</v>
      </c>
      <c r="AY75" s="316">
        <f t="shared" si="25"/>
        <v>2</v>
      </c>
      <c r="AZ75" s="317">
        <f t="shared" si="26"/>
        <v>5</v>
      </c>
      <c r="BA75" s="318">
        <f t="shared" si="27"/>
        <v>14</v>
      </c>
      <c r="BB75" s="298" t="str">
        <f t="shared" si="28"/>
        <v>A</v>
      </c>
      <c r="BC75" s="22" t="s">
        <v>500</v>
      </c>
    </row>
    <row r="76" spans="1:55" x14ac:dyDescent="0.7">
      <c r="A76" s="297">
        <f>IF(ISBLANK(D76),"",COUNTA($D$7:D76))</f>
        <v>70</v>
      </c>
      <c r="B76" s="298">
        <v>8</v>
      </c>
      <c r="C76" s="261" t="s">
        <v>118</v>
      </c>
      <c r="D76" s="298" t="s">
        <v>78</v>
      </c>
      <c r="E76" s="261" t="s">
        <v>184</v>
      </c>
      <c r="F76" s="298" t="s">
        <v>104</v>
      </c>
      <c r="G76" s="298">
        <v>60</v>
      </c>
      <c r="H76" s="298">
        <v>9</v>
      </c>
      <c r="I76" s="260" t="s">
        <v>324</v>
      </c>
      <c r="J76" s="299">
        <v>48600</v>
      </c>
      <c r="K76" s="289">
        <v>0.60140576490180497</v>
      </c>
      <c r="L76" s="300">
        <v>11055619.199999999</v>
      </c>
      <c r="M76" s="300">
        <v>-11365773.359999996</v>
      </c>
      <c r="N76" s="300">
        <v>26474321.739999998</v>
      </c>
      <c r="O76" s="300">
        <v>24858481.219999999</v>
      </c>
      <c r="P76" s="301">
        <v>2</v>
      </c>
      <c r="Q76" s="302">
        <v>0</v>
      </c>
      <c r="R76" s="302">
        <v>0</v>
      </c>
      <c r="S76" s="303">
        <f t="shared" si="20"/>
        <v>0</v>
      </c>
      <c r="T76" s="304">
        <v>359</v>
      </c>
      <c r="U76" s="295">
        <f t="shared" si="30"/>
        <v>0</v>
      </c>
      <c r="V76" s="304">
        <v>41</v>
      </c>
      <c r="W76" s="310" t="str">
        <f t="shared" si="31"/>
        <v>1</v>
      </c>
      <c r="X76" s="305">
        <f t="shared" si="32"/>
        <v>0.5</v>
      </c>
      <c r="Y76" s="304">
        <v>55</v>
      </c>
      <c r="Z76" s="302" t="str">
        <f t="shared" si="33"/>
        <v>1</v>
      </c>
      <c r="AA76" s="305">
        <f t="shared" si="34"/>
        <v>0.5</v>
      </c>
      <c r="AB76" s="304">
        <v>70</v>
      </c>
      <c r="AC76" s="303" t="str">
        <f t="shared" si="35"/>
        <v>0</v>
      </c>
      <c r="AD76" s="305">
        <f t="shared" si="36"/>
        <v>1</v>
      </c>
      <c r="AE76" s="302">
        <v>1</v>
      </c>
      <c r="AF76" s="302">
        <v>1</v>
      </c>
      <c r="AG76" s="302">
        <v>0.5</v>
      </c>
      <c r="AH76" s="302">
        <v>0.5</v>
      </c>
      <c r="AI76" s="302">
        <v>0</v>
      </c>
      <c r="AJ76" s="302">
        <v>0.5</v>
      </c>
      <c r="AK76" s="306">
        <f t="shared" si="29"/>
        <v>3.5</v>
      </c>
      <c r="AL76" s="303">
        <f t="shared" si="22"/>
        <v>2</v>
      </c>
      <c r="AM76" s="303">
        <v>1</v>
      </c>
      <c r="AN76" s="297">
        <v>0</v>
      </c>
      <c r="AO76" s="307">
        <v>1</v>
      </c>
      <c r="AP76" s="308">
        <f t="shared" si="23"/>
        <v>1</v>
      </c>
      <c r="AQ76" s="308">
        <f t="shared" si="37"/>
        <v>4</v>
      </c>
      <c r="AR76" s="309">
        <f t="shared" si="38"/>
        <v>5</v>
      </c>
      <c r="AS76" s="298">
        <v>1</v>
      </c>
      <c r="AT76" s="298">
        <v>1</v>
      </c>
      <c r="AU76" s="311">
        <f t="shared" si="39"/>
        <v>1</v>
      </c>
      <c r="AV76" s="312">
        <f t="shared" si="24"/>
        <v>3</v>
      </c>
      <c r="AW76" s="311">
        <f>IF(ตารางคะแนนV3!L76&gt;1,1,0)</f>
        <v>1</v>
      </c>
      <c r="AX76" s="311">
        <f t="shared" si="40"/>
        <v>0</v>
      </c>
      <c r="AY76" s="316">
        <f t="shared" si="25"/>
        <v>1</v>
      </c>
      <c r="AZ76" s="317">
        <f t="shared" si="26"/>
        <v>4</v>
      </c>
      <c r="BA76" s="318">
        <f t="shared" si="27"/>
        <v>9</v>
      </c>
      <c r="BB76" s="298" t="str">
        <f t="shared" si="28"/>
        <v>C</v>
      </c>
      <c r="BC76" s="22" t="s">
        <v>501</v>
      </c>
    </row>
    <row r="77" spans="1:55" hidden="1" x14ac:dyDescent="0.7">
      <c r="A77" s="297">
        <f>IF(ISBLANK(D77),"",COUNTA($D$7:D77))</f>
        <v>71</v>
      </c>
      <c r="B77" s="298">
        <v>8</v>
      </c>
      <c r="C77" s="261" t="s">
        <v>118</v>
      </c>
      <c r="D77" s="298" t="s">
        <v>79</v>
      </c>
      <c r="E77" s="261" t="s">
        <v>185</v>
      </c>
      <c r="F77" s="298" t="s">
        <v>109</v>
      </c>
      <c r="G77" s="298">
        <v>280</v>
      </c>
      <c r="H77" s="298">
        <v>16</v>
      </c>
      <c r="I77" s="260" t="s">
        <v>328</v>
      </c>
      <c r="J77" s="299">
        <v>82745</v>
      </c>
      <c r="K77" s="290">
        <v>0.9308874656046815</v>
      </c>
      <c r="L77" s="300">
        <v>123453231.87</v>
      </c>
      <c r="M77" s="300">
        <v>-11500487.849999994</v>
      </c>
      <c r="N77" s="300">
        <v>73368401.349999994</v>
      </c>
      <c r="O77" s="300">
        <v>44449734.789999999</v>
      </c>
      <c r="P77" s="301">
        <v>0</v>
      </c>
      <c r="Q77" s="302">
        <v>1</v>
      </c>
      <c r="R77" s="302">
        <v>1</v>
      </c>
      <c r="S77" s="303">
        <f t="shared" si="20"/>
        <v>2</v>
      </c>
      <c r="T77" s="304">
        <v>234</v>
      </c>
      <c r="U77" s="295">
        <f t="shared" si="30"/>
        <v>1</v>
      </c>
      <c r="V77" s="304">
        <v>69</v>
      </c>
      <c r="W77" s="310" t="str">
        <f t="shared" si="31"/>
        <v>0</v>
      </c>
      <c r="X77" s="305">
        <f t="shared" si="32"/>
        <v>0</v>
      </c>
      <c r="Y77" s="304">
        <v>65</v>
      </c>
      <c r="Z77" s="302" t="str">
        <f t="shared" si="33"/>
        <v>0</v>
      </c>
      <c r="AA77" s="305">
        <f t="shared" si="34"/>
        <v>0</v>
      </c>
      <c r="AB77" s="304">
        <v>44</v>
      </c>
      <c r="AC77" s="303" t="str">
        <f t="shared" si="35"/>
        <v>1</v>
      </c>
      <c r="AD77" s="305">
        <f t="shared" si="36"/>
        <v>2</v>
      </c>
      <c r="AE77" s="302">
        <v>1</v>
      </c>
      <c r="AF77" s="302">
        <v>1</v>
      </c>
      <c r="AG77" s="302">
        <v>0.5</v>
      </c>
      <c r="AH77" s="302">
        <v>0.5</v>
      </c>
      <c r="AI77" s="302">
        <v>0.5</v>
      </c>
      <c r="AJ77" s="302">
        <v>0.5</v>
      </c>
      <c r="AK77" s="306">
        <f t="shared" si="29"/>
        <v>4</v>
      </c>
      <c r="AL77" s="303">
        <f t="shared" si="22"/>
        <v>2</v>
      </c>
      <c r="AM77" s="303">
        <v>1</v>
      </c>
      <c r="AN77" s="297">
        <v>0</v>
      </c>
      <c r="AO77" s="307">
        <v>1</v>
      </c>
      <c r="AP77" s="308">
        <f t="shared" si="23"/>
        <v>1</v>
      </c>
      <c r="AQ77" s="308">
        <f t="shared" si="37"/>
        <v>4</v>
      </c>
      <c r="AR77" s="309">
        <f t="shared" si="38"/>
        <v>8</v>
      </c>
      <c r="AS77" s="298">
        <v>1</v>
      </c>
      <c r="AT77" s="298">
        <v>1</v>
      </c>
      <c r="AU77" s="311">
        <f t="shared" si="39"/>
        <v>1</v>
      </c>
      <c r="AV77" s="312">
        <f t="shared" si="24"/>
        <v>3</v>
      </c>
      <c r="AW77" s="311">
        <f>IF(ตารางคะแนนV3!L77&gt;1,1,0)</f>
        <v>1</v>
      </c>
      <c r="AX77" s="311">
        <f t="shared" si="40"/>
        <v>1</v>
      </c>
      <c r="AY77" s="316">
        <f t="shared" si="25"/>
        <v>2</v>
      </c>
      <c r="AZ77" s="317">
        <f t="shared" si="26"/>
        <v>5</v>
      </c>
      <c r="BA77" s="318">
        <f t="shared" si="27"/>
        <v>13</v>
      </c>
      <c r="BB77" s="298" t="str">
        <f t="shared" si="28"/>
        <v>A</v>
      </c>
      <c r="BC77" s="22" t="s">
        <v>502</v>
      </c>
    </row>
    <row r="78" spans="1:55" hidden="1" x14ac:dyDescent="0.7">
      <c r="A78" s="297">
        <f>IF(ISBLANK(D78),"",COUNTA($D$7:D78))</f>
        <v>72</v>
      </c>
      <c r="B78" s="298">
        <v>8</v>
      </c>
      <c r="C78" s="261" t="s">
        <v>118</v>
      </c>
      <c r="D78" s="298" t="s">
        <v>80</v>
      </c>
      <c r="E78" s="261" t="s">
        <v>186</v>
      </c>
      <c r="F78" s="298" t="s">
        <v>104</v>
      </c>
      <c r="G78" s="298">
        <v>10</v>
      </c>
      <c r="H78" s="298">
        <v>2</v>
      </c>
      <c r="I78" s="260" t="s">
        <v>325</v>
      </c>
      <c r="J78" s="299">
        <v>3965</v>
      </c>
      <c r="K78" s="290">
        <v>5.5423240857194491</v>
      </c>
      <c r="L78" s="300">
        <v>21170071.399999999</v>
      </c>
      <c r="M78" s="300">
        <v>15576575.110000001</v>
      </c>
      <c r="N78" s="300">
        <v>9331020.3900000006</v>
      </c>
      <c r="O78" s="300">
        <v>3614228.3</v>
      </c>
      <c r="P78" s="301">
        <v>0</v>
      </c>
      <c r="Q78" s="302">
        <v>1</v>
      </c>
      <c r="R78" s="302">
        <v>0</v>
      </c>
      <c r="S78" s="303">
        <f t="shared" si="20"/>
        <v>1</v>
      </c>
      <c r="T78" s="304">
        <v>66</v>
      </c>
      <c r="U78" s="295">
        <f t="shared" si="30"/>
        <v>1</v>
      </c>
      <c r="V78" s="304">
        <v>74</v>
      </c>
      <c r="W78" s="310" t="str">
        <f t="shared" si="31"/>
        <v>0</v>
      </c>
      <c r="X78" s="305">
        <f t="shared" si="32"/>
        <v>0</v>
      </c>
      <c r="Y78" s="304">
        <v>49</v>
      </c>
      <c r="Z78" s="302" t="str">
        <f t="shared" si="33"/>
        <v>1</v>
      </c>
      <c r="AA78" s="305">
        <f t="shared" si="34"/>
        <v>0.5</v>
      </c>
      <c r="AB78" s="304">
        <v>52</v>
      </c>
      <c r="AC78" s="303" t="str">
        <f t="shared" si="35"/>
        <v>1</v>
      </c>
      <c r="AD78" s="305">
        <f t="shared" si="36"/>
        <v>2.5</v>
      </c>
      <c r="AE78" s="302">
        <v>1</v>
      </c>
      <c r="AF78" s="302">
        <v>1</v>
      </c>
      <c r="AG78" s="302">
        <v>0.5</v>
      </c>
      <c r="AH78" s="302">
        <v>0.5</v>
      </c>
      <c r="AI78" s="302">
        <v>0.5</v>
      </c>
      <c r="AJ78" s="302">
        <v>0.5</v>
      </c>
      <c r="AK78" s="306">
        <f t="shared" si="29"/>
        <v>4</v>
      </c>
      <c r="AL78" s="303">
        <f t="shared" si="22"/>
        <v>2</v>
      </c>
      <c r="AM78" s="303">
        <v>1</v>
      </c>
      <c r="AN78" s="297">
        <v>0</v>
      </c>
      <c r="AO78" s="307">
        <v>1</v>
      </c>
      <c r="AP78" s="308">
        <f t="shared" si="23"/>
        <v>1</v>
      </c>
      <c r="AQ78" s="308">
        <f>AL78+AM78+AP78</f>
        <v>4</v>
      </c>
      <c r="AR78" s="309">
        <f t="shared" si="38"/>
        <v>7.5</v>
      </c>
      <c r="AS78" s="298">
        <v>1</v>
      </c>
      <c r="AT78" s="298">
        <v>0</v>
      </c>
      <c r="AU78" s="311">
        <f t="shared" si="39"/>
        <v>1</v>
      </c>
      <c r="AV78" s="312">
        <f t="shared" si="24"/>
        <v>2</v>
      </c>
      <c r="AW78" s="311">
        <f>IF(ตารางคะแนนV3!L78&gt;1,1,0)</f>
        <v>1</v>
      </c>
      <c r="AX78" s="311">
        <f t="shared" si="40"/>
        <v>1</v>
      </c>
      <c r="AY78" s="316">
        <f t="shared" si="25"/>
        <v>2</v>
      </c>
      <c r="AZ78" s="317">
        <f t="shared" si="26"/>
        <v>4</v>
      </c>
      <c r="BA78" s="318">
        <f>SUM(AR78,AZ78)</f>
        <v>11.5</v>
      </c>
      <c r="BB78" s="298" t="str">
        <f t="shared" si="28"/>
        <v>B</v>
      </c>
      <c r="BC78" s="22" t="s">
        <v>503</v>
      </c>
    </row>
    <row r="79" spans="1:55" hidden="1" x14ac:dyDescent="0.7">
      <c r="A79" s="297">
        <f>IF(ISBLANK(D79),"",COUNTA($D$7:D79))</f>
        <v>73</v>
      </c>
      <c r="B79" s="298">
        <v>8</v>
      </c>
      <c r="C79" s="261" t="s">
        <v>118</v>
      </c>
      <c r="D79" s="298" t="s">
        <v>81</v>
      </c>
      <c r="E79" s="261" t="s">
        <v>187</v>
      </c>
      <c r="F79" s="298" t="s">
        <v>104</v>
      </c>
      <c r="G79" s="298">
        <v>40</v>
      </c>
      <c r="H79" s="298">
        <v>6</v>
      </c>
      <c r="I79" s="260" t="s">
        <v>319</v>
      </c>
      <c r="J79" s="299">
        <v>36047</v>
      </c>
      <c r="K79" s="290">
        <v>1.0712595074690459</v>
      </c>
      <c r="L79" s="300">
        <v>18284338.43</v>
      </c>
      <c r="M79" s="300">
        <v>1284689.9999999925</v>
      </c>
      <c r="N79" s="300">
        <v>17338873.109999999</v>
      </c>
      <c r="O79" s="300">
        <v>12540969.699999999</v>
      </c>
      <c r="P79" s="301">
        <v>0</v>
      </c>
      <c r="Q79" s="302">
        <v>1</v>
      </c>
      <c r="R79" s="302">
        <v>1</v>
      </c>
      <c r="S79" s="303">
        <f t="shared" si="20"/>
        <v>2</v>
      </c>
      <c r="T79" s="304">
        <v>375</v>
      </c>
      <c r="U79" s="295">
        <f t="shared" si="30"/>
        <v>1</v>
      </c>
      <c r="V79" s="304">
        <v>36</v>
      </c>
      <c r="W79" s="310" t="str">
        <f t="shared" si="31"/>
        <v>1</v>
      </c>
      <c r="X79" s="305">
        <f t="shared" si="32"/>
        <v>0.5</v>
      </c>
      <c r="Y79" s="304">
        <v>61</v>
      </c>
      <c r="Z79" s="302" t="str">
        <f t="shared" si="33"/>
        <v>0</v>
      </c>
      <c r="AA79" s="305">
        <f t="shared" si="34"/>
        <v>0</v>
      </c>
      <c r="AB79" s="304">
        <v>58</v>
      </c>
      <c r="AC79" s="303" t="str">
        <f t="shared" si="35"/>
        <v>1</v>
      </c>
      <c r="AD79" s="305">
        <f t="shared" si="36"/>
        <v>2.5</v>
      </c>
      <c r="AE79" s="302">
        <v>1</v>
      </c>
      <c r="AF79" s="302">
        <v>1</v>
      </c>
      <c r="AG79" s="302">
        <v>0.5</v>
      </c>
      <c r="AH79" s="302">
        <v>0.5</v>
      </c>
      <c r="AI79" s="302">
        <v>0</v>
      </c>
      <c r="AJ79" s="302">
        <v>0</v>
      </c>
      <c r="AK79" s="306">
        <f t="shared" si="29"/>
        <v>3</v>
      </c>
      <c r="AL79" s="303">
        <f t="shared" si="22"/>
        <v>2</v>
      </c>
      <c r="AM79" s="303">
        <v>1</v>
      </c>
      <c r="AN79" s="297">
        <v>1</v>
      </c>
      <c r="AO79" s="307">
        <v>1</v>
      </c>
      <c r="AP79" s="308">
        <f t="shared" si="23"/>
        <v>2</v>
      </c>
      <c r="AQ79" s="308">
        <f t="shared" si="37"/>
        <v>5</v>
      </c>
      <c r="AR79" s="309">
        <f t="shared" si="38"/>
        <v>9.5</v>
      </c>
      <c r="AS79" s="298">
        <v>1</v>
      </c>
      <c r="AT79" s="298">
        <v>1</v>
      </c>
      <c r="AU79" s="311">
        <f t="shared" si="39"/>
        <v>1</v>
      </c>
      <c r="AV79" s="312">
        <f t="shared" si="24"/>
        <v>3</v>
      </c>
      <c r="AW79" s="311">
        <f>IF(ตารางคะแนนV3!L79&gt;1,1,0)</f>
        <v>1</v>
      </c>
      <c r="AX79" s="311">
        <f t="shared" si="40"/>
        <v>1</v>
      </c>
      <c r="AY79" s="316">
        <f t="shared" si="25"/>
        <v>2</v>
      </c>
      <c r="AZ79" s="317">
        <f t="shared" si="26"/>
        <v>5</v>
      </c>
      <c r="BA79" s="318">
        <f t="shared" si="27"/>
        <v>14.5</v>
      </c>
      <c r="BB79" s="298" t="str">
        <f t="shared" si="28"/>
        <v>A</v>
      </c>
      <c r="BC79" s="22" t="s">
        <v>504</v>
      </c>
    </row>
    <row r="80" spans="1:55" hidden="1" x14ac:dyDescent="0.7">
      <c r="A80" s="297">
        <f>IF(ISBLANK(D80),"",COUNTA($D$7:D80))</f>
        <v>74</v>
      </c>
      <c r="B80" s="298">
        <v>8</v>
      </c>
      <c r="C80" s="261" t="s">
        <v>118</v>
      </c>
      <c r="D80" s="298" t="s">
        <v>82</v>
      </c>
      <c r="E80" s="261" t="s">
        <v>188</v>
      </c>
      <c r="F80" s="298" t="s">
        <v>104</v>
      </c>
      <c r="G80" s="298">
        <v>150</v>
      </c>
      <c r="H80" s="298">
        <v>13</v>
      </c>
      <c r="I80" s="260" t="s">
        <v>323</v>
      </c>
      <c r="J80" s="299">
        <v>90398</v>
      </c>
      <c r="K80" s="289">
        <v>0.48358004580486608</v>
      </c>
      <c r="L80" s="300">
        <v>24117118.440000001</v>
      </c>
      <c r="M80" s="300">
        <v>-48277687.429999985</v>
      </c>
      <c r="N80" s="300">
        <v>43758385.380000003</v>
      </c>
      <c r="O80" s="300">
        <v>28297653.510000002</v>
      </c>
      <c r="P80" s="301">
        <v>2</v>
      </c>
      <c r="Q80" s="302">
        <v>1</v>
      </c>
      <c r="R80" s="302">
        <v>1</v>
      </c>
      <c r="S80" s="303">
        <f t="shared" si="20"/>
        <v>2</v>
      </c>
      <c r="T80" s="304">
        <v>169</v>
      </c>
      <c r="U80" s="295">
        <f t="shared" si="30"/>
        <v>1</v>
      </c>
      <c r="V80" s="304">
        <v>59</v>
      </c>
      <c r="W80" s="310" t="str">
        <f t="shared" si="31"/>
        <v>1</v>
      </c>
      <c r="X80" s="305">
        <f t="shared" si="32"/>
        <v>0.5</v>
      </c>
      <c r="Y80" s="304">
        <v>50</v>
      </c>
      <c r="Z80" s="302" t="str">
        <f t="shared" si="33"/>
        <v>1</v>
      </c>
      <c r="AA80" s="305">
        <f t="shared" si="34"/>
        <v>0.5</v>
      </c>
      <c r="AB80" s="304">
        <v>44</v>
      </c>
      <c r="AC80" s="303" t="str">
        <f t="shared" si="35"/>
        <v>1</v>
      </c>
      <c r="AD80" s="305">
        <f t="shared" si="36"/>
        <v>3</v>
      </c>
      <c r="AE80" s="302">
        <v>1</v>
      </c>
      <c r="AF80" s="302">
        <v>1</v>
      </c>
      <c r="AG80" s="302">
        <v>0</v>
      </c>
      <c r="AH80" s="302">
        <v>0</v>
      </c>
      <c r="AI80" s="302">
        <v>0</v>
      </c>
      <c r="AJ80" s="302">
        <v>0</v>
      </c>
      <c r="AK80" s="306">
        <f t="shared" si="29"/>
        <v>2</v>
      </c>
      <c r="AL80" s="303">
        <f t="shared" si="22"/>
        <v>2</v>
      </c>
      <c r="AM80" s="303">
        <v>1</v>
      </c>
      <c r="AN80" s="297">
        <v>1</v>
      </c>
      <c r="AO80" s="307">
        <v>1</v>
      </c>
      <c r="AP80" s="308">
        <f t="shared" si="23"/>
        <v>2</v>
      </c>
      <c r="AQ80" s="308">
        <f t="shared" si="37"/>
        <v>5</v>
      </c>
      <c r="AR80" s="309">
        <f t="shared" si="38"/>
        <v>10</v>
      </c>
      <c r="AS80" s="298">
        <v>1</v>
      </c>
      <c r="AT80" s="298">
        <v>1</v>
      </c>
      <c r="AU80" s="311">
        <f t="shared" si="39"/>
        <v>1</v>
      </c>
      <c r="AV80" s="312">
        <f t="shared" si="24"/>
        <v>3</v>
      </c>
      <c r="AW80" s="311">
        <f>IF(ตารางคะแนนV3!L80&gt;1,1,0)</f>
        <v>1</v>
      </c>
      <c r="AX80" s="311">
        <f t="shared" si="40"/>
        <v>0</v>
      </c>
      <c r="AY80" s="316">
        <f t="shared" si="25"/>
        <v>1</v>
      </c>
      <c r="AZ80" s="317">
        <f t="shared" si="26"/>
        <v>4</v>
      </c>
      <c r="BA80" s="318">
        <f t="shared" si="27"/>
        <v>14</v>
      </c>
      <c r="BB80" s="298" t="str">
        <f t="shared" si="28"/>
        <v>A</v>
      </c>
      <c r="BC80" s="22" t="s">
        <v>505</v>
      </c>
    </row>
    <row r="81" spans="1:55" hidden="1" x14ac:dyDescent="0.7">
      <c r="A81" s="297">
        <f>IF(ISBLANK(D81),"",COUNTA($D$7:D81))</f>
        <v>75</v>
      </c>
      <c r="B81" s="298">
        <v>8</v>
      </c>
      <c r="C81" s="261" t="s">
        <v>118</v>
      </c>
      <c r="D81" s="298" t="s">
        <v>83</v>
      </c>
      <c r="E81" s="261" t="s">
        <v>189</v>
      </c>
      <c r="F81" s="298" t="s">
        <v>104</v>
      </c>
      <c r="G81" s="298">
        <v>35</v>
      </c>
      <c r="H81" s="298">
        <v>5</v>
      </c>
      <c r="I81" s="260" t="s">
        <v>321</v>
      </c>
      <c r="J81" s="299">
        <v>24618</v>
      </c>
      <c r="K81" s="290">
        <v>0.94331588587506532</v>
      </c>
      <c r="L81" s="300">
        <v>9025783.0800000001</v>
      </c>
      <c r="M81" s="300">
        <v>-1825712.429999996</v>
      </c>
      <c r="N81" s="300">
        <v>6778647.54</v>
      </c>
      <c r="O81" s="300">
        <v>4473596.43</v>
      </c>
      <c r="P81" s="301">
        <v>0</v>
      </c>
      <c r="Q81" s="302">
        <v>1</v>
      </c>
      <c r="R81" s="302">
        <v>1</v>
      </c>
      <c r="S81" s="303">
        <f t="shared" si="20"/>
        <v>2</v>
      </c>
      <c r="T81" s="304">
        <v>256</v>
      </c>
      <c r="U81" s="295">
        <f t="shared" si="30"/>
        <v>1</v>
      </c>
      <c r="V81" s="304">
        <v>34</v>
      </c>
      <c r="W81" s="310" t="str">
        <f t="shared" si="31"/>
        <v>1</v>
      </c>
      <c r="X81" s="305">
        <f t="shared" si="32"/>
        <v>0.5</v>
      </c>
      <c r="Y81" s="304">
        <v>52</v>
      </c>
      <c r="Z81" s="302" t="str">
        <f t="shared" si="33"/>
        <v>1</v>
      </c>
      <c r="AA81" s="305">
        <f t="shared" si="34"/>
        <v>0.5</v>
      </c>
      <c r="AB81" s="304">
        <v>64</v>
      </c>
      <c r="AC81" s="303" t="str">
        <f t="shared" si="35"/>
        <v>0</v>
      </c>
      <c r="AD81" s="305">
        <f t="shared" si="36"/>
        <v>2</v>
      </c>
      <c r="AE81" s="302">
        <v>1</v>
      </c>
      <c r="AF81" s="302">
        <v>1</v>
      </c>
      <c r="AG81" s="302">
        <v>0.5</v>
      </c>
      <c r="AH81" s="302">
        <v>0</v>
      </c>
      <c r="AI81" s="302">
        <v>0.5</v>
      </c>
      <c r="AJ81" s="302">
        <v>0</v>
      </c>
      <c r="AK81" s="306">
        <f t="shared" si="29"/>
        <v>3</v>
      </c>
      <c r="AL81" s="303">
        <f t="shared" si="22"/>
        <v>2</v>
      </c>
      <c r="AM81" s="303">
        <v>1</v>
      </c>
      <c r="AN81" s="297">
        <v>0</v>
      </c>
      <c r="AO81" s="307">
        <v>1</v>
      </c>
      <c r="AP81" s="308">
        <f t="shared" si="23"/>
        <v>1</v>
      </c>
      <c r="AQ81" s="308">
        <f t="shared" si="37"/>
        <v>4</v>
      </c>
      <c r="AR81" s="309">
        <f t="shared" si="38"/>
        <v>8</v>
      </c>
      <c r="AS81" s="298">
        <v>0</v>
      </c>
      <c r="AT81" s="298">
        <v>1</v>
      </c>
      <c r="AU81" s="311">
        <f t="shared" si="39"/>
        <v>1</v>
      </c>
      <c r="AV81" s="312">
        <f t="shared" si="24"/>
        <v>2</v>
      </c>
      <c r="AW81" s="311">
        <f>IF(ตารางคะแนนV3!L81&gt;1,1,0)</f>
        <v>1</v>
      </c>
      <c r="AX81" s="311">
        <f t="shared" si="40"/>
        <v>1</v>
      </c>
      <c r="AY81" s="316">
        <f t="shared" si="25"/>
        <v>2</v>
      </c>
      <c r="AZ81" s="317">
        <f t="shared" si="26"/>
        <v>4</v>
      </c>
      <c r="BA81" s="318">
        <f t="shared" si="27"/>
        <v>12</v>
      </c>
      <c r="BB81" s="298" t="str">
        <f t="shared" si="28"/>
        <v>A</v>
      </c>
      <c r="BC81" s="22" t="s">
        <v>506</v>
      </c>
    </row>
    <row r="82" spans="1:55" hidden="1" x14ac:dyDescent="0.7">
      <c r="A82" s="297">
        <f>IF(ISBLANK(D82),"",COUNTA($D$7:D82))</f>
        <v>76</v>
      </c>
      <c r="B82" s="298">
        <v>8</v>
      </c>
      <c r="C82" s="261" t="s">
        <v>118</v>
      </c>
      <c r="D82" s="298" t="s">
        <v>84</v>
      </c>
      <c r="E82" s="261" t="s">
        <v>190</v>
      </c>
      <c r="F82" s="298" t="s">
        <v>104</v>
      </c>
      <c r="G82" s="298">
        <v>34</v>
      </c>
      <c r="H82" s="298">
        <v>5</v>
      </c>
      <c r="I82" s="260" t="s">
        <v>321</v>
      </c>
      <c r="J82" s="299">
        <v>29397</v>
      </c>
      <c r="K82" s="289">
        <v>0.73085348810948447</v>
      </c>
      <c r="L82" s="300">
        <v>7316646.6399999997</v>
      </c>
      <c r="M82" s="300">
        <v>-5195599.8299999945</v>
      </c>
      <c r="N82" s="300">
        <v>12353274.449999999</v>
      </c>
      <c r="O82" s="300">
        <v>11301743.5</v>
      </c>
      <c r="P82" s="301">
        <v>2</v>
      </c>
      <c r="Q82" s="302">
        <v>1</v>
      </c>
      <c r="R82" s="302">
        <v>1</v>
      </c>
      <c r="S82" s="303">
        <f t="shared" si="20"/>
        <v>2</v>
      </c>
      <c r="T82" s="304">
        <v>281</v>
      </c>
      <c r="U82" s="295">
        <f t="shared" si="30"/>
        <v>0</v>
      </c>
      <c r="V82" s="304">
        <v>41</v>
      </c>
      <c r="W82" s="310" t="str">
        <f t="shared" si="31"/>
        <v>1</v>
      </c>
      <c r="X82" s="305">
        <f t="shared" si="32"/>
        <v>0.5</v>
      </c>
      <c r="Y82" s="304">
        <v>51</v>
      </c>
      <c r="Z82" s="302" t="str">
        <f t="shared" si="33"/>
        <v>1</v>
      </c>
      <c r="AA82" s="305">
        <f t="shared" si="34"/>
        <v>0.5</v>
      </c>
      <c r="AB82" s="304">
        <v>70</v>
      </c>
      <c r="AC82" s="303" t="str">
        <f t="shared" si="35"/>
        <v>0</v>
      </c>
      <c r="AD82" s="305">
        <f t="shared" si="36"/>
        <v>1</v>
      </c>
      <c r="AE82" s="302">
        <v>1</v>
      </c>
      <c r="AF82" s="302">
        <v>1</v>
      </c>
      <c r="AG82" s="302">
        <v>0.5</v>
      </c>
      <c r="AH82" s="302">
        <v>0.5</v>
      </c>
      <c r="AI82" s="302">
        <v>0</v>
      </c>
      <c r="AJ82" s="302">
        <v>0</v>
      </c>
      <c r="AK82" s="306">
        <f t="shared" si="29"/>
        <v>3</v>
      </c>
      <c r="AL82" s="303">
        <f t="shared" si="22"/>
        <v>2</v>
      </c>
      <c r="AM82" s="303">
        <v>1</v>
      </c>
      <c r="AN82" s="297">
        <v>0</v>
      </c>
      <c r="AO82" s="307">
        <v>1</v>
      </c>
      <c r="AP82" s="308">
        <f t="shared" si="23"/>
        <v>1</v>
      </c>
      <c r="AQ82" s="308">
        <f t="shared" si="37"/>
        <v>4</v>
      </c>
      <c r="AR82" s="309">
        <f t="shared" si="38"/>
        <v>7</v>
      </c>
      <c r="AS82" s="298">
        <v>1</v>
      </c>
      <c r="AT82" s="298">
        <v>1</v>
      </c>
      <c r="AU82" s="311">
        <f t="shared" si="39"/>
        <v>1</v>
      </c>
      <c r="AV82" s="312">
        <f t="shared" si="24"/>
        <v>3</v>
      </c>
      <c r="AW82" s="311">
        <f>IF(ตารางคะแนนV3!L82&gt;1,1,0)</f>
        <v>1</v>
      </c>
      <c r="AX82" s="311">
        <f t="shared" si="40"/>
        <v>0</v>
      </c>
      <c r="AY82" s="316">
        <f t="shared" si="25"/>
        <v>1</v>
      </c>
      <c r="AZ82" s="317">
        <f t="shared" si="26"/>
        <v>4</v>
      </c>
      <c r="BA82" s="318">
        <f t="shared" si="27"/>
        <v>11</v>
      </c>
      <c r="BB82" s="298" t="str">
        <f t="shared" si="28"/>
        <v>B</v>
      </c>
      <c r="BC82" s="22" t="s">
        <v>507</v>
      </c>
    </row>
    <row r="83" spans="1:55" hidden="1" x14ac:dyDescent="0.7">
      <c r="A83" s="297">
        <f>IF(ISBLANK(D83),"",COUNTA($D$7:D83))</f>
        <v>77</v>
      </c>
      <c r="B83" s="298">
        <v>8</v>
      </c>
      <c r="C83" s="261" t="s">
        <v>118</v>
      </c>
      <c r="D83" s="298" t="s">
        <v>85</v>
      </c>
      <c r="E83" s="261" t="s">
        <v>191</v>
      </c>
      <c r="F83" s="298" t="s">
        <v>104</v>
      </c>
      <c r="G83" s="298">
        <v>30</v>
      </c>
      <c r="H83" s="298">
        <v>6</v>
      </c>
      <c r="I83" s="260" t="s">
        <v>319</v>
      </c>
      <c r="J83" s="299">
        <v>35670</v>
      </c>
      <c r="K83" s="290">
        <v>0.97630472504758337</v>
      </c>
      <c r="L83" s="300">
        <v>15798447.59</v>
      </c>
      <c r="M83" s="300">
        <v>-450039.8200000003</v>
      </c>
      <c r="N83" s="300">
        <v>13721967.220000001</v>
      </c>
      <c r="O83" s="300">
        <v>10358813.189999999</v>
      </c>
      <c r="P83" s="301">
        <v>0</v>
      </c>
      <c r="Q83" s="302">
        <v>1</v>
      </c>
      <c r="R83" s="302">
        <v>0</v>
      </c>
      <c r="S83" s="303">
        <f t="shared" si="20"/>
        <v>1</v>
      </c>
      <c r="T83" s="304">
        <v>74</v>
      </c>
      <c r="U83" s="295">
        <f t="shared" si="30"/>
        <v>1</v>
      </c>
      <c r="V83" s="304">
        <v>17</v>
      </c>
      <c r="W83" s="310" t="str">
        <f t="shared" si="31"/>
        <v>1</v>
      </c>
      <c r="X83" s="305">
        <f t="shared" si="32"/>
        <v>0.5</v>
      </c>
      <c r="Y83" s="304">
        <v>31</v>
      </c>
      <c r="Z83" s="302" t="str">
        <f t="shared" si="33"/>
        <v>1</v>
      </c>
      <c r="AA83" s="305">
        <f t="shared" si="34"/>
        <v>0.5</v>
      </c>
      <c r="AB83" s="304">
        <v>54</v>
      </c>
      <c r="AC83" s="303" t="str">
        <f t="shared" si="35"/>
        <v>1</v>
      </c>
      <c r="AD83" s="305">
        <f t="shared" si="36"/>
        <v>3</v>
      </c>
      <c r="AE83" s="302">
        <v>1</v>
      </c>
      <c r="AF83" s="302">
        <v>1</v>
      </c>
      <c r="AG83" s="302">
        <v>0.5</v>
      </c>
      <c r="AH83" s="302">
        <v>0.5</v>
      </c>
      <c r="AI83" s="302">
        <v>0</v>
      </c>
      <c r="AJ83" s="302">
        <v>0</v>
      </c>
      <c r="AK83" s="306">
        <f t="shared" si="29"/>
        <v>3</v>
      </c>
      <c r="AL83" s="303">
        <f t="shared" si="22"/>
        <v>2</v>
      </c>
      <c r="AM83" s="303">
        <v>1</v>
      </c>
      <c r="AN83" s="297">
        <v>1</v>
      </c>
      <c r="AO83" s="307">
        <v>1</v>
      </c>
      <c r="AP83" s="308">
        <f t="shared" si="23"/>
        <v>2</v>
      </c>
      <c r="AQ83" s="308">
        <f t="shared" si="37"/>
        <v>5</v>
      </c>
      <c r="AR83" s="309">
        <f t="shared" si="38"/>
        <v>9</v>
      </c>
      <c r="AS83" s="298">
        <v>1</v>
      </c>
      <c r="AT83" s="298">
        <v>1</v>
      </c>
      <c r="AU83" s="311">
        <f t="shared" si="39"/>
        <v>1</v>
      </c>
      <c r="AV83" s="312">
        <f t="shared" si="24"/>
        <v>3</v>
      </c>
      <c r="AW83" s="311">
        <f>IF(ตารางคะแนนV3!L83&gt;1,1,0)</f>
        <v>1</v>
      </c>
      <c r="AX83" s="311">
        <f t="shared" si="40"/>
        <v>1</v>
      </c>
      <c r="AY83" s="316">
        <f t="shared" si="25"/>
        <v>2</v>
      </c>
      <c r="AZ83" s="317">
        <f t="shared" si="26"/>
        <v>5</v>
      </c>
      <c r="BA83" s="318">
        <f t="shared" si="27"/>
        <v>14</v>
      </c>
      <c r="BB83" s="298" t="str">
        <f t="shared" si="28"/>
        <v>A</v>
      </c>
      <c r="BC83" s="22" t="s">
        <v>508</v>
      </c>
    </row>
    <row r="84" spans="1:55" hidden="1" x14ac:dyDescent="0.7">
      <c r="A84" s="297">
        <f>IF(ISBLANK(D84),"",COUNTA($D$7:D84))</f>
        <v>78</v>
      </c>
      <c r="B84" s="298">
        <v>8</v>
      </c>
      <c r="C84" s="261" t="s">
        <v>118</v>
      </c>
      <c r="D84" s="298" t="s">
        <v>86</v>
      </c>
      <c r="E84" s="261" t="s">
        <v>192</v>
      </c>
      <c r="F84" s="298" t="s">
        <v>104</v>
      </c>
      <c r="G84" s="298">
        <v>60</v>
      </c>
      <c r="H84" s="298">
        <v>9</v>
      </c>
      <c r="I84" s="260" t="s">
        <v>324</v>
      </c>
      <c r="J84" s="299">
        <v>42557</v>
      </c>
      <c r="K84" s="289">
        <v>0.64990223944342962</v>
      </c>
      <c r="L84" s="300">
        <v>22207522.07</v>
      </c>
      <c r="M84" s="300">
        <v>-14170020.539999995</v>
      </c>
      <c r="N84" s="300">
        <v>26822119.690000001</v>
      </c>
      <c r="O84" s="300">
        <v>21433058.579999998</v>
      </c>
      <c r="P84" s="301">
        <v>1</v>
      </c>
      <c r="Q84" s="302">
        <v>0</v>
      </c>
      <c r="R84" s="302">
        <v>0</v>
      </c>
      <c r="S84" s="303">
        <f t="shared" si="20"/>
        <v>0</v>
      </c>
      <c r="T84" s="304">
        <v>270</v>
      </c>
      <c r="U84" s="295">
        <f t="shared" si="30"/>
        <v>0</v>
      </c>
      <c r="V84" s="304">
        <v>42</v>
      </c>
      <c r="W84" s="310" t="str">
        <f t="shared" si="31"/>
        <v>1</v>
      </c>
      <c r="X84" s="305">
        <f t="shared" si="32"/>
        <v>0.5</v>
      </c>
      <c r="Y84" s="304">
        <v>83</v>
      </c>
      <c r="Z84" s="302" t="str">
        <f t="shared" si="33"/>
        <v>0</v>
      </c>
      <c r="AA84" s="305">
        <f t="shared" si="34"/>
        <v>0</v>
      </c>
      <c r="AB84" s="304">
        <v>53</v>
      </c>
      <c r="AC84" s="303" t="str">
        <f t="shared" si="35"/>
        <v>1</v>
      </c>
      <c r="AD84" s="305">
        <f t="shared" si="36"/>
        <v>1.5</v>
      </c>
      <c r="AE84" s="302">
        <v>1</v>
      </c>
      <c r="AF84" s="302">
        <v>1</v>
      </c>
      <c r="AG84" s="302">
        <v>0.5</v>
      </c>
      <c r="AH84" s="302">
        <v>0.5</v>
      </c>
      <c r="AI84" s="302">
        <v>0</v>
      </c>
      <c r="AJ84" s="302">
        <v>0.5</v>
      </c>
      <c r="AK84" s="306">
        <f t="shared" si="29"/>
        <v>3.5</v>
      </c>
      <c r="AL84" s="303">
        <f t="shared" si="22"/>
        <v>2</v>
      </c>
      <c r="AM84" s="303">
        <v>1</v>
      </c>
      <c r="AN84" s="297">
        <v>1</v>
      </c>
      <c r="AO84" s="307">
        <v>1</v>
      </c>
      <c r="AP84" s="308">
        <f t="shared" si="23"/>
        <v>2</v>
      </c>
      <c r="AQ84" s="308">
        <f t="shared" si="37"/>
        <v>5</v>
      </c>
      <c r="AR84" s="309">
        <f t="shared" si="38"/>
        <v>6.5</v>
      </c>
      <c r="AS84" s="298">
        <v>1</v>
      </c>
      <c r="AT84" s="298">
        <v>1</v>
      </c>
      <c r="AU84" s="311">
        <f t="shared" si="39"/>
        <v>1</v>
      </c>
      <c r="AV84" s="312">
        <f t="shared" si="24"/>
        <v>3</v>
      </c>
      <c r="AW84" s="311">
        <f>IF(ตารางคะแนนV3!L84&gt;1,1,0)</f>
        <v>1</v>
      </c>
      <c r="AX84" s="311">
        <f t="shared" si="40"/>
        <v>0</v>
      </c>
      <c r="AY84" s="316">
        <f t="shared" si="25"/>
        <v>1</v>
      </c>
      <c r="AZ84" s="317">
        <f t="shared" si="26"/>
        <v>4</v>
      </c>
      <c r="BA84" s="318">
        <f t="shared" si="27"/>
        <v>10.5</v>
      </c>
      <c r="BB84" s="298" t="str">
        <f t="shared" si="28"/>
        <v>B</v>
      </c>
      <c r="BC84" s="22" t="s">
        <v>509</v>
      </c>
    </row>
    <row r="85" spans="1:55" hidden="1" x14ac:dyDescent="0.7">
      <c r="A85" s="297">
        <f>IF(ISBLANK(D85),"",COUNTA($D$7:D85))</f>
        <v>79</v>
      </c>
      <c r="B85" s="298">
        <v>8</v>
      </c>
      <c r="C85" s="261" t="s">
        <v>118</v>
      </c>
      <c r="D85" s="298" t="s">
        <v>87</v>
      </c>
      <c r="E85" s="261" t="s">
        <v>193</v>
      </c>
      <c r="F85" s="298" t="s">
        <v>104</v>
      </c>
      <c r="G85" s="298">
        <v>137</v>
      </c>
      <c r="H85" s="298">
        <v>13</v>
      </c>
      <c r="I85" s="260" t="s">
        <v>323</v>
      </c>
      <c r="J85" s="299">
        <v>85449</v>
      </c>
      <c r="K85" s="289">
        <v>0.77492682226395859</v>
      </c>
      <c r="L85" s="300">
        <v>28463459.120000001</v>
      </c>
      <c r="M85" s="300">
        <v>-22494456.389999986</v>
      </c>
      <c r="N85" s="300">
        <v>36532430.289999999</v>
      </c>
      <c r="O85" s="300">
        <v>24208408.82</v>
      </c>
      <c r="P85" s="301">
        <v>2</v>
      </c>
      <c r="Q85" s="302">
        <v>1</v>
      </c>
      <c r="R85" s="302">
        <v>1</v>
      </c>
      <c r="S85" s="303">
        <f t="shared" si="20"/>
        <v>2</v>
      </c>
      <c r="T85" s="304">
        <v>283</v>
      </c>
      <c r="U85" s="295">
        <f t="shared" si="30"/>
        <v>0</v>
      </c>
      <c r="V85" s="304">
        <v>40</v>
      </c>
      <c r="W85" s="310" t="str">
        <f t="shared" si="31"/>
        <v>1</v>
      </c>
      <c r="X85" s="305">
        <f t="shared" si="32"/>
        <v>0.5</v>
      </c>
      <c r="Y85" s="304">
        <v>43</v>
      </c>
      <c r="Z85" s="302" t="str">
        <f t="shared" si="33"/>
        <v>1</v>
      </c>
      <c r="AA85" s="305">
        <f t="shared" si="34"/>
        <v>0.5</v>
      </c>
      <c r="AB85" s="304">
        <v>67</v>
      </c>
      <c r="AC85" s="303" t="str">
        <f t="shared" si="35"/>
        <v>0</v>
      </c>
      <c r="AD85" s="305">
        <f t="shared" si="36"/>
        <v>1</v>
      </c>
      <c r="AE85" s="302">
        <v>1</v>
      </c>
      <c r="AF85" s="302">
        <v>1</v>
      </c>
      <c r="AG85" s="302">
        <v>0.5</v>
      </c>
      <c r="AH85" s="302">
        <v>0.5</v>
      </c>
      <c r="AI85" s="302">
        <v>0.5</v>
      </c>
      <c r="AJ85" s="302">
        <v>0.5</v>
      </c>
      <c r="AK85" s="306">
        <f t="shared" si="29"/>
        <v>4</v>
      </c>
      <c r="AL85" s="303">
        <f t="shared" si="22"/>
        <v>2</v>
      </c>
      <c r="AM85" s="303">
        <v>1</v>
      </c>
      <c r="AN85" s="297">
        <v>1</v>
      </c>
      <c r="AO85" s="307">
        <v>1</v>
      </c>
      <c r="AP85" s="308">
        <f t="shared" si="23"/>
        <v>2</v>
      </c>
      <c r="AQ85" s="308">
        <f t="shared" si="37"/>
        <v>5</v>
      </c>
      <c r="AR85" s="309">
        <f t="shared" si="38"/>
        <v>8</v>
      </c>
      <c r="AS85" s="298">
        <v>1</v>
      </c>
      <c r="AT85" s="298">
        <v>1</v>
      </c>
      <c r="AU85" s="311">
        <f t="shared" si="39"/>
        <v>1</v>
      </c>
      <c r="AV85" s="312">
        <f t="shared" si="24"/>
        <v>3</v>
      </c>
      <c r="AW85" s="311">
        <f>IF(ตารางคะแนนV3!L85&gt;1,1,0)</f>
        <v>1</v>
      </c>
      <c r="AX85" s="311">
        <f t="shared" si="40"/>
        <v>0</v>
      </c>
      <c r="AY85" s="316">
        <f t="shared" si="25"/>
        <v>1</v>
      </c>
      <c r="AZ85" s="317">
        <f t="shared" si="26"/>
        <v>4</v>
      </c>
      <c r="BA85" s="318">
        <f t="shared" si="27"/>
        <v>12</v>
      </c>
      <c r="BB85" s="298" t="str">
        <f t="shared" si="28"/>
        <v>A</v>
      </c>
      <c r="BC85" s="22" t="s">
        <v>510</v>
      </c>
    </row>
    <row r="86" spans="1:55" hidden="1" x14ac:dyDescent="0.7">
      <c r="A86" s="297">
        <f>IF(ISBLANK(D86),"",COUNTA($D$7:D86))</f>
        <v>80</v>
      </c>
      <c r="B86" s="298">
        <v>8</v>
      </c>
      <c r="C86" s="261" t="s">
        <v>118</v>
      </c>
      <c r="D86" s="298" t="s">
        <v>88</v>
      </c>
      <c r="E86" s="261" t="s">
        <v>194</v>
      </c>
      <c r="F86" s="298" t="s">
        <v>104</v>
      </c>
      <c r="G86" s="298">
        <v>70</v>
      </c>
      <c r="H86" s="298">
        <v>6</v>
      </c>
      <c r="I86" s="260" t="s">
        <v>319</v>
      </c>
      <c r="J86" s="299">
        <v>46637</v>
      </c>
      <c r="K86" s="290">
        <v>2.2110511973166447</v>
      </c>
      <c r="L86" s="300">
        <v>50776871.079999998</v>
      </c>
      <c r="M86" s="300">
        <v>30032603.279999997</v>
      </c>
      <c r="N86" s="300">
        <v>16636278.109999999</v>
      </c>
      <c r="O86" s="300">
        <v>12748529.42</v>
      </c>
      <c r="P86" s="301">
        <v>0</v>
      </c>
      <c r="Q86" s="302">
        <v>0</v>
      </c>
      <c r="R86" s="302">
        <v>0</v>
      </c>
      <c r="S86" s="303">
        <f t="shared" si="20"/>
        <v>0</v>
      </c>
      <c r="T86" s="304">
        <v>214</v>
      </c>
      <c r="U86" s="295">
        <f t="shared" si="30"/>
        <v>1</v>
      </c>
      <c r="V86" s="304">
        <v>38</v>
      </c>
      <c r="W86" s="310" t="str">
        <f t="shared" si="31"/>
        <v>1</v>
      </c>
      <c r="X86" s="305">
        <f t="shared" si="32"/>
        <v>0.5</v>
      </c>
      <c r="Y86" s="304">
        <v>56</v>
      </c>
      <c r="Z86" s="302" t="str">
        <f t="shared" si="33"/>
        <v>1</v>
      </c>
      <c r="AA86" s="305">
        <f t="shared" si="34"/>
        <v>0.5</v>
      </c>
      <c r="AB86" s="304">
        <v>44</v>
      </c>
      <c r="AC86" s="303" t="str">
        <f t="shared" si="35"/>
        <v>1</v>
      </c>
      <c r="AD86" s="305">
        <f t="shared" si="36"/>
        <v>3</v>
      </c>
      <c r="AE86" s="302">
        <v>1</v>
      </c>
      <c r="AF86" s="302">
        <v>1</v>
      </c>
      <c r="AG86" s="302">
        <v>0</v>
      </c>
      <c r="AH86" s="302">
        <v>0</v>
      </c>
      <c r="AI86" s="302">
        <v>0</v>
      </c>
      <c r="AJ86" s="302">
        <v>0.5</v>
      </c>
      <c r="AK86" s="306">
        <f t="shared" si="29"/>
        <v>2.5</v>
      </c>
      <c r="AL86" s="303">
        <f t="shared" si="22"/>
        <v>2</v>
      </c>
      <c r="AM86" s="303">
        <v>1</v>
      </c>
      <c r="AN86" s="297">
        <v>1</v>
      </c>
      <c r="AO86" s="307">
        <v>1</v>
      </c>
      <c r="AP86" s="308">
        <f t="shared" si="23"/>
        <v>2</v>
      </c>
      <c r="AQ86" s="308">
        <f t="shared" si="37"/>
        <v>5</v>
      </c>
      <c r="AR86" s="309">
        <f t="shared" si="38"/>
        <v>8</v>
      </c>
      <c r="AS86" s="298">
        <v>1</v>
      </c>
      <c r="AT86" s="298">
        <v>1</v>
      </c>
      <c r="AU86" s="311">
        <f t="shared" si="39"/>
        <v>1</v>
      </c>
      <c r="AV86" s="312">
        <f t="shared" si="24"/>
        <v>3</v>
      </c>
      <c r="AW86" s="311">
        <f>IF(ตารางคะแนนV3!L86&gt;1,1,0)</f>
        <v>1</v>
      </c>
      <c r="AX86" s="311">
        <f t="shared" si="40"/>
        <v>1</v>
      </c>
      <c r="AY86" s="316">
        <f t="shared" si="25"/>
        <v>2</v>
      </c>
      <c r="AZ86" s="317">
        <f t="shared" si="26"/>
        <v>5</v>
      </c>
      <c r="BA86" s="318">
        <f t="shared" si="27"/>
        <v>13</v>
      </c>
      <c r="BB86" s="298" t="str">
        <f t="shared" si="28"/>
        <v>A</v>
      </c>
      <c r="BC86" s="22" t="s">
        <v>511</v>
      </c>
    </row>
    <row r="87" spans="1:55" hidden="1" x14ac:dyDescent="0.7">
      <c r="A87" s="297">
        <f>IF(ISBLANK(D87),"",COUNTA($D$7:D87))</f>
        <v>81</v>
      </c>
      <c r="B87" s="298">
        <v>8</v>
      </c>
      <c r="C87" s="261" t="s">
        <v>118</v>
      </c>
      <c r="D87" s="298" t="s">
        <v>89</v>
      </c>
      <c r="E87" s="261" t="s">
        <v>195</v>
      </c>
      <c r="F87" s="298" t="s">
        <v>104</v>
      </c>
      <c r="G87" s="298">
        <v>122</v>
      </c>
      <c r="H87" s="298">
        <v>13</v>
      </c>
      <c r="I87" s="260" t="s">
        <v>323</v>
      </c>
      <c r="J87" s="299">
        <v>87744</v>
      </c>
      <c r="K87" s="290">
        <v>0.87398646206990549</v>
      </c>
      <c r="L87" s="300">
        <v>27953305.140000001</v>
      </c>
      <c r="M87" s="300">
        <v>-7546192.7900000066</v>
      </c>
      <c r="N87" s="300">
        <v>22714272.93</v>
      </c>
      <c r="O87" s="300">
        <v>10944101.76</v>
      </c>
      <c r="P87" s="301">
        <v>1</v>
      </c>
      <c r="Q87" s="302">
        <v>1</v>
      </c>
      <c r="R87" s="302">
        <v>1</v>
      </c>
      <c r="S87" s="303">
        <f t="shared" si="20"/>
        <v>2</v>
      </c>
      <c r="T87" s="304">
        <v>183</v>
      </c>
      <c r="U87" s="295">
        <f t="shared" si="30"/>
        <v>1</v>
      </c>
      <c r="V87" s="304">
        <v>35</v>
      </c>
      <c r="W87" s="310" t="str">
        <f t="shared" si="31"/>
        <v>1</v>
      </c>
      <c r="X87" s="305">
        <f t="shared" si="32"/>
        <v>0.5</v>
      </c>
      <c r="Y87" s="304">
        <v>48</v>
      </c>
      <c r="Z87" s="302" t="str">
        <f t="shared" si="33"/>
        <v>1</v>
      </c>
      <c r="AA87" s="305">
        <f t="shared" si="34"/>
        <v>0.5</v>
      </c>
      <c r="AB87" s="304">
        <v>53</v>
      </c>
      <c r="AC87" s="303" t="str">
        <f t="shared" si="35"/>
        <v>1</v>
      </c>
      <c r="AD87" s="305">
        <f t="shared" si="36"/>
        <v>3</v>
      </c>
      <c r="AE87" s="302">
        <v>1</v>
      </c>
      <c r="AF87" s="302">
        <v>1</v>
      </c>
      <c r="AG87" s="302">
        <v>0.5</v>
      </c>
      <c r="AH87" s="302">
        <v>0.5</v>
      </c>
      <c r="AI87" s="302">
        <v>0.5</v>
      </c>
      <c r="AJ87" s="302">
        <v>0.5</v>
      </c>
      <c r="AK87" s="306">
        <f t="shared" si="29"/>
        <v>4</v>
      </c>
      <c r="AL87" s="303">
        <f t="shared" si="22"/>
        <v>2</v>
      </c>
      <c r="AM87" s="303">
        <v>1</v>
      </c>
      <c r="AN87" s="297">
        <v>1</v>
      </c>
      <c r="AO87" s="307">
        <v>1</v>
      </c>
      <c r="AP87" s="308">
        <f t="shared" si="23"/>
        <v>2</v>
      </c>
      <c r="AQ87" s="308">
        <f t="shared" si="37"/>
        <v>5</v>
      </c>
      <c r="AR87" s="309">
        <f t="shared" si="38"/>
        <v>10</v>
      </c>
      <c r="AS87" s="298">
        <v>1</v>
      </c>
      <c r="AT87" s="298">
        <v>1</v>
      </c>
      <c r="AU87" s="311">
        <f t="shared" si="39"/>
        <v>1</v>
      </c>
      <c r="AV87" s="312">
        <f t="shared" si="24"/>
        <v>3</v>
      </c>
      <c r="AW87" s="311">
        <f>IF(ตารางคะแนนV3!L87&gt;1,1,0)</f>
        <v>1</v>
      </c>
      <c r="AX87" s="311">
        <f t="shared" si="40"/>
        <v>1</v>
      </c>
      <c r="AY87" s="316">
        <f t="shared" si="25"/>
        <v>2</v>
      </c>
      <c r="AZ87" s="317">
        <f t="shared" si="26"/>
        <v>5</v>
      </c>
      <c r="BA87" s="318">
        <f t="shared" si="27"/>
        <v>15</v>
      </c>
      <c r="BB87" s="298" t="str">
        <f t="shared" si="28"/>
        <v>A</v>
      </c>
      <c r="BC87" s="22" t="s">
        <v>512</v>
      </c>
    </row>
    <row r="88" spans="1:55" hidden="1" x14ac:dyDescent="0.7">
      <c r="A88" s="297">
        <f>IF(ISBLANK(D88),"",COUNTA($D$7:D88))</f>
        <v>82</v>
      </c>
      <c r="B88" s="298">
        <v>8</v>
      </c>
      <c r="C88" s="261" t="s">
        <v>118</v>
      </c>
      <c r="D88" s="298" t="s">
        <v>90</v>
      </c>
      <c r="E88" s="261" t="s">
        <v>196</v>
      </c>
      <c r="F88" s="298" t="s">
        <v>104</v>
      </c>
      <c r="G88" s="298">
        <v>30</v>
      </c>
      <c r="H88" s="298">
        <v>5</v>
      </c>
      <c r="I88" s="260" t="s">
        <v>321</v>
      </c>
      <c r="J88" s="299">
        <v>22227</v>
      </c>
      <c r="K88" s="290">
        <v>0.86158112476757409</v>
      </c>
      <c r="L88" s="300">
        <v>7221456.8399999999</v>
      </c>
      <c r="M88" s="300">
        <v>-3715198.0800000019</v>
      </c>
      <c r="N88" s="300">
        <v>11241184.51</v>
      </c>
      <c r="O88" s="300">
        <v>7122526.7400000002</v>
      </c>
      <c r="P88" s="301">
        <v>1</v>
      </c>
      <c r="Q88" s="302">
        <v>0</v>
      </c>
      <c r="R88" s="302">
        <v>0</v>
      </c>
      <c r="S88" s="303">
        <f t="shared" si="20"/>
        <v>0</v>
      </c>
      <c r="T88" s="304">
        <v>232</v>
      </c>
      <c r="U88" s="295">
        <f t="shared" si="30"/>
        <v>1</v>
      </c>
      <c r="V88" s="304">
        <v>26</v>
      </c>
      <c r="W88" s="310" t="str">
        <f t="shared" si="31"/>
        <v>1</v>
      </c>
      <c r="X88" s="305">
        <f t="shared" si="32"/>
        <v>0.5</v>
      </c>
      <c r="Y88" s="304">
        <v>39</v>
      </c>
      <c r="Z88" s="302" t="str">
        <f t="shared" si="33"/>
        <v>1</v>
      </c>
      <c r="AA88" s="305">
        <f t="shared" si="34"/>
        <v>0.5</v>
      </c>
      <c r="AB88" s="304">
        <v>64</v>
      </c>
      <c r="AC88" s="303" t="str">
        <f t="shared" si="35"/>
        <v>0</v>
      </c>
      <c r="AD88" s="305">
        <f t="shared" si="36"/>
        <v>2</v>
      </c>
      <c r="AE88" s="302">
        <v>1</v>
      </c>
      <c r="AF88" s="302">
        <v>1</v>
      </c>
      <c r="AG88" s="302">
        <v>0.5</v>
      </c>
      <c r="AH88" s="302">
        <v>0.5</v>
      </c>
      <c r="AI88" s="302">
        <v>0.5</v>
      </c>
      <c r="AJ88" s="302">
        <v>0</v>
      </c>
      <c r="AK88" s="306">
        <f t="shared" si="29"/>
        <v>3.5</v>
      </c>
      <c r="AL88" s="303">
        <f t="shared" si="22"/>
        <v>2</v>
      </c>
      <c r="AM88" s="303">
        <v>1</v>
      </c>
      <c r="AN88" s="297">
        <v>1</v>
      </c>
      <c r="AO88" s="307">
        <v>1</v>
      </c>
      <c r="AP88" s="308">
        <f t="shared" si="23"/>
        <v>2</v>
      </c>
      <c r="AQ88" s="308">
        <f t="shared" si="37"/>
        <v>5</v>
      </c>
      <c r="AR88" s="309">
        <f t="shared" si="38"/>
        <v>7</v>
      </c>
      <c r="AS88" s="298">
        <v>1</v>
      </c>
      <c r="AT88" s="298">
        <v>1</v>
      </c>
      <c r="AU88" s="311">
        <f t="shared" si="39"/>
        <v>1</v>
      </c>
      <c r="AV88" s="312">
        <f t="shared" si="24"/>
        <v>3</v>
      </c>
      <c r="AW88" s="311">
        <f>IF(ตารางคะแนนV3!L88&gt;1,1,0)</f>
        <v>1</v>
      </c>
      <c r="AX88" s="311">
        <f t="shared" si="40"/>
        <v>1</v>
      </c>
      <c r="AY88" s="316">
        <f t="shared" si="25"/>
        <v>2</v>
      </c>
      <c r="AZ88" s="317">
        <f t="shared" si="26"/>
        <v>5</v>
      </c>
      <c r="BA88" s="318">
        <f t="shared" si="27"/>
        <v>12</v>
      </c>
      <c r="BB88" s="298" t="str">
        <f t="shared" si="28"/>
        <v>A</v>
      </c>
      <c r="BC88" s="22" t="s">
        <v>513</v>
      </c>
    </row>
    <row r="89" spans="1:55" hidden="1" x14ac:dyDescent="0.7">
      <c r="A89" s="297">
        <f>IF(ISBLANK(D89),"",COUNTA($D$7:D89))</f>
        <v>83</v>
      </c>
      <c r="B89" s="298">
        <v>8</v>
      </c>
      <c r="C89" s="261" t="s">
        <v>118</v>
      </c>
      <c r="D89" s="298" t="s">
        <v>91</v>
      </c>
      <c r="E89" s="261" t="s">
        <v>197</v>
      </c>
      <c r="F89" s="298" t="s">
        <v>104</v>
      </c>
      <c r="G89" s="298">
        <v>34</v>
      </c>
      <c r="H89" s="298">
        <v>5</v>
      </c>
      <c r="I89" s="260" t="s">
        <v>321</v>
      </c>
      <c r="J89" s="299">
        <v>20829</v>
      </c>
      <c r="K89" s="289">
        <v>0.59732508622638836</v>
      </c>
      <c r="L89" s="300">
        <v>8490485.6799999997</v>
      </c>
      <c r="M89" s="300">
        <v>-9798464.9500000067</v>
      </c>
      <c r="N89" s="300">
        <v>7851268.6399999997</v>
      </c>
      <c r="O89" s="300">
        <v>5603503.9699999997</v>
      </c>
      <c r="P89" s="301">
        <v>2</v>
      </c>
      <c r="Q89" s="302">
        <v>1</v>
      </c>
      <c r="R89" s="302">
        <v>1</v>
      </c>
      <c r="S89" s="303">
        <f t="shared" si="20"/>
        <v>2</v>
      </c>
      <c r="T89" s="304">
        <v>362</v>
      </c>
      <c r="U89" s="295">
        <f t="shared" si="30"/>
        <v>0</v>
      </c>
      <c r="V89" s="304">
        <v>57</v>
      </c>
      <c r="W89" s="310" t="str">
        <f t="shared" si="31"/>
        <v>1</v>
      </c>
      <c r="X89" s="305">
        <f t="shared" si="32"/>
        <v>0.5</v>
      </c>
      <c r="Y89" s="304">
        <v>54</v>
      </c>
      <c r="Z89" s="302" t="str">
        <f t="shared" si="33"/>
        <v>1</v>
      </c>
      <c r="AA89" s="305">
        <f t="shared" si="34"/>
        <v>0.5</v>
      </c>
      <c r="AB89" s="304">
        <v>61</v>
      </c>
      <c r="AC89" s="303" t="str">
        <f t="shared" si="35"/>
        <v>0</v>
      </c>
      <c r="AD89" s="305">
        <f t="shared" si="36"/>
        <v>1</v>
      </c>
      <c r="AE89" s="302">
        <v>1</v>
      </c>
      <c r="AF89" s="302">
        <v>1</v>
      </c>
      <c r="AG89" s="302">
        <v>0.5</v>
      </c>
      <c r="AH89" s="302">
        <v>0.5</v>
      </c>
      <c r="AI89" s="302">
        <v>0</v>
      </c>
      <c r="AJ89" s="302">
        <v>0.5</v>
      </c>
      <c r="AK89" s="306">
        <f t="shared" si="29"/>
        <v>3.5</v>
      </c>
      <c r="AL89" s="303">
        <f t="shared" si="22"/>
        <v>2</v>
      </c>
      <c r="AM89" s="303">
        <v>1</v>
      </c>
      <c r="AN89" s="297">
        <v>0</v>
      </c>
      <c r="AO89" s="307">
        <v>1</v>
      </c>
      <c r="AP89" s="308">
        <f t="shared" si="23"/>
        <v>1</v>
      </c>
      <c r="AQ89" s="308">
        <f t="shared" si="37"/>
        <v>4</v>
      </c>
      <c r="AR89" s="309">
        <f t="shared" si="38"/>
        <v>7</v>
      </c>
      <c r="AS89" s="298">
        <v>1</v>
      </c>
      <c r="AT89" s="298">
        <v>1</v>
      </c>
      <c r="AU89" s="311">
        <f t="shared" si="39"/>
        <v>1</v>
      </c>
      <c r="AV89" s="312">
        <f t="shared" si="24"/>
        <v>3</v>
      </c>
      <c r="AW89" s="311">
        <f>IF(ตารางคะแนนV3!L89&gt;1,1,0)</f>
        <v>1</v>
      </c>
      <c r="AX89" s="311">
        <f t="shared" si="40"/>
        <v>0</v>
      </c>
      <c r="AY89" s="316">
        <f t="shared" si="25"/>
        <v>1</v>
      </c>
      <c r="AZ89" s="317">
        <f t="shared" si="26"/>
        <v>4</v>
      </c>
      <c r="BA89" s="318">
        <f t="shared" si="27"/>
        <v>11</v>
      </c>
      <c r="BB89" s="298" t="str">
        <f t="shared" si="28"/>
        <v>B</v>
      </c>
      <c r="BC89" s="22" t="s">
        <v>514</v>
      </c>
    </row>
    <row r="90" spans="1:55" x14ac:dyDescent="0.7">
      <c r="A90" s="297">
        <f>IF(ISBLANK(D90),"",COUNTA($D$7:D90))</f>
        <v>84</v>
      </c>
      <c r="B90" s="298">
        <v>8</v>
      </c>
      <c r="C90" s="261" t="s">
        <v>118</v>
      </c>
      <c r="D90" s="298" t="s">
        <v>92</v>
      </c>
      <c r="E90" s="261" t="s">
        <v>198</v>
      </c>
      <c r="F90" s="298" t="s">
        <v>104</v>
      </c>
      <c r="G90" s="298">
        <v>30</v>
      </c>
      <c r="H90" s="298">
        <v>5</v>
      </c>
      <c r="I90" s="260" t="s">
        <v>321</v>
      </c>
      <c r="J90" s="299">
        <v>23288</v>
      </c>
      <c r="K90" s="289">
        <v>0.58776365763915606</v>
      </c>
      <c r="L90" s="300">
        <v>4187470.61</v>
      </c>
      <c r="M90" s="300">
        <v>-7975385.9800000042</v>
      </c>
      <c r="N90" s="300">
        <v>1531664.44</v>
      </c>
      <c r="O90" s="300">
        <v>-2192740.37</v>
      </c>
      <c r="P90" s="301">
        <v>3</v>
      </c>
      <c r="Q90" s="302">
        <v>1</v>
      </c>
      <c r="R90" s="302">
        <v>1</v>
      </c>
      <c r="S90" s="303">
        <f t="shared" si="20"/>
        <v>2</v>
      </c>
      <c r="T90" s="304">
        <v>254</v>
      </c>
      <c r="U90" s="295">
        <f t="shared" si="30"/>
        <v>0</v>
      </c>
      <c r="V90" s="304">
        <v>30</v>
      </c>
      <c r="W90" s="310" t="str">
        <f t="shared" si="31"/>
        <v>1</v>
      </c>
      <c r="X90" s="305">
        <f t="shared" si="32"/>
        <v>0.5</v>
      </c>
      <c r="Y90" s="304">
        <v>39</v>
      </c>
      <c r="Z90" s="302" t="str">
        <f t="shared" si="33"/>
        <v>1</v>
      </c>
      <c r="AA90" s="305">
        <f t="shared" si="34"/>
        <v>0.5</v>
      </c>
      <c r="AB90" s="304">
        <v>88</v>
      </c>
      <c r="AC90" s="303" t="str">
        <f t="shared" si="35"/>
        <v>0</v>
      </c>
      <c r="AD90" s="305">
        <f t="shared" si="36"/>
        <v>1</v>
      </c>
      <c r="AE90" s="302">
        <v>0</v>
      </c>
      <c r="AF90" s="302">
        <v>1</v>
      </c>
      <c r="AG90" s="302">
        <v>0.5</v>
      </c>
      <c r="AH90" s="302">
        <v>0.5</v>
      </c>
      <c r="AI90" s="302">
        <v>0</v>
      </c>
      <c r="AJ90" s="302">
        <v>0.5</v>
      </c>
      <c r="AK90" s="306">
        <f t="shared" si="29"/>
        <v>2.5</v>
      </c>
      <c r="AL90" s="303">
        <f t="shared" si="22"/>
        <v>2</v>
      </c>
      <c r="AM90" s="303">
        <v>1</v>
      </c>
      <c r="AN90" s="297">
        <v>0</v>
      </c>
      <c r="AO90" s="307">
        <v>1</v>
      </c>
      <c r="AP90" s="308">
        <f t="shared" si="23"/>
        <v>1</v>
      </c>
      <c r="AQ90" s="308">
        <f t="shared" si="37"/>
        <v>4</v>
      </c>
      <c r="AR90" s="309">
        <f t="shared" si="38"/>
        <v>7</v>
      </c>
      <c r="AS90" s="298">
        <v>0</v>
      </c>
      <c r="AT90" s="298">
        <v>0</v>
      </c>
      <c r="AU90" s="311">
        <f t="shared" si="39"/>
        <v>1</v>
      </c>
      <c r="AV90" s="312">
        <f t="shared" si="24"/>
        <v>1</v>
      </c>
      <c r="AW90" s="311">
        <f>IF(ตารางคะแนนV3!L90&gt;1,1,0)</f>
        <v>1</v>
      </c>
      <c r="AX90" s="311">
        <f t="shared" si="40"/>
        <v>0</v>
      </c>
      <c r="AY90" s="316">
        <f t="shared" si="25"/>
        <v>1</v>
      </c>
      <c r="AZ90" s="317">
        <f t="shared" si="26"/>
        <v>2</v>
      </c>
      <c r="BA90" s="318">
        <f t="shared" si="27"/>
        <v>9</v>
      </c>
      <c r="BB90" s="298" t="str">
        <f t="shared" si="28"/>
        <v>C</v>
      </c>
      <c r="BC90" s="22" t="s">
        <v>515</v>
      </c>
    </row>
    <row r="91" spans="1:55" hidden="1" x14ac:dyDescent="0.7">
      <c r="A91" s="297">
        <f>IF(ISBLANK(D91),"",COUNTA($D$7:D91))</f>
        <v>85</v>
      </c>
      <c r="B91" s="298">
        <v>8</v>
      </c>
      <c r="C91" s="261" t="s">
        <v>118</v>
      </c>
      <c r="D91" s="298" t="s">
        <v>93</v>
      </c>
      <c r="E91" s="261" t="s">
        <v>199</v>
      </c>
      <c r="F91" s="298" t="s">
        <v>104</v>
      </c>
      <c r="G91" s="298">
        <v>40</v>
      </c>
      <c r="H91" s="298">
        <v>5</v>
      </c>
      <c r="I91" s="260" t="s">
        <v>321</v>
      </c>
      <c r="J91" s="299">
        <v>19370</v>
      </c>
      <c r="K91" s="290">
        <v>1.1144370051588608</v>
      </c>
      <c r="L91" s="300">
        <v>9671945.2200000007</v>
      </c>
      <c r="M91" s="300">
        <v>1619177.620000001</v>
      </c>
      <c r="N91" s="300">
        <v>6732926.29</v>
      </c>
      <c r="O91" s="300">
        <v>4823202.8499999996</v>
      </c>
      <c r="P91" s="301">
        <v>0</v>
      </c>
      <c r="Q91" s="302">
        <v>1</v>
      </c>
      <c r="R91" s="302">
        <v>1</v>
      </c>
      <c r="S91" s="303">
        <f t="shared" si="20"/>
        <v>2</v>
      </c>
      <c r="T91" s="304">
        <v>187</v>
      </c>
      <c r="U91" s="295">
        <f t="shared" si="30"/>
        <v>1</v>
      </c>
      <c r="V91" s="304">
        <v>22</v>
      </c>
      <c r="W91" s="310" t="str">
        <f t="shared" si="31"/>
        <v>1</v>
      </c>
      <c r="X91" s="305">
        <f t="shared" si="32"/>
        <v>0.5</v>
      </c>
      <c r="Y91" s="304">
        <v>50</v>
      </c>
      <c r="Z91" s="302" t="str">
        <f t="shared" si="33"/>
        <v>1</v>
      </c>
      <c r="AA91" s="305">
        <f t="shared" si="34"/>
        <v>0.5</v>
      </c>
      <c r="AB91" s="304">
        <v>34</v>
      </c>
      <c r="AC91" s="303" t="str">
        <f t="shared" si="35"/>
        <v>1</v>
      </c>
      <c r="AD91" s="305">
        <f t="shared" si="36"/>
        <v>3</v>
      </c>
      <c r="AE91" s="302">
        <v>1</v>
      </c>
      <c r="AF91" s="302">
        <v>1</v>
      </c>
      <c r="AG91" s="302">
        <v>0.5</v>
      </c>
      <c r="AH91" s="302">
        <v>0.5</v>
      </c>
      <c r="AI91" s="302">
        <v>0</v>
      </c>
      <c r="AJ91" s="302">
        <v>0</v>
      </c>
      <c r="AK91" s="306">
        <f t="shared" si="29"/>
        <v>3</v>
      </c>
      <c r="AL91" s="303">
        <f t="shared" si="22"/>
        <v>2</v>
      </c>
      <c r="AM91" s="303">
        <v>1</v>
      </c>
      <c r="AN91" s="297">
        <v>0</v>
      </c>
      <c r="AO91" s="307">
        <v>1</v>
      </c>
      <c r="AP91" s="308">
        <f t="shared" si="23"/>
        <v>1</v>
      </c>
      <c r="AQ91" s="308">
        <f t="shared" si="37"/>
        <v>4</v>
      </c>
      <c r="AR91" s="309">
        <f t="shared" si="38"/>
        <v>9</v>
      </c>
      <c r="AS91" s="298">
        <v>1</v>
      </c>
      <c r="AT91" s="298">
        <v>1</v>
      </c>
      <c r="AU91" s="311">
        <f t="shared" si="39"/>
        <v>1</v>
      </c>
      <c r="AV91" s="312">
        <f t="shared" si="24"/>
        <v>3</v>
      </c>
      <c r="AW91" s="311">
        <f>IF(ตารางคะแนนV3!L91&gt;1,1,0)</f>
        <v>1</v>
      </c>
      <c r="AX91" s="311">
        <f t="shared" si="40"/>
        <v>1</v>
      </c>
      <c r="AY91" s="316">
        <f t="shared" si="25"/>
        <v>2</v>
      </c>
      <c r="AZ91" s="317">
        <f t="shared" si="26"/>
        <v>5</v>
      </c>
      <c r="BA91" s="318">
        <f t="shared" si="27"/>
        <v>14</v>
      </c>
      <c r="BB91" s="298" t="str">
        <f t="shared" si="28"/>
        <v>A</v>
      </c>
      <c r="BC91" s="22" t="s">
        <v>516</v>
      </c>
    </row>
    <row r="92" spans="1:55" hidden="1" x14ac:dyDescent="0.7">
      <c r="A92" s="297">
        <f>IF(ISBLANK(D92),"",COUNTA($D$7:D92))</f>
        <v>86</v>
      </c>
      <c r="B92" s="298">
        <v>8</v>
      </c>
      <c r="C92" s="261" t="s">
        <v>118</v>
      </c>
      <c r="D92" s="298" t="s">
        <v>94</v>
      </c>
      <c r="E92" s="261" t="s">
        <v>312</v>
      </c>
      <c r="F92" s="298" t="s">
        <v>104</v>
      </c>
      <c r="G92" s="298">
        <v>138</v>
      </c>
      <c r="H92" s="298">
        <v>13</v>
      </c>
      <c r="I92" s="260" t="s">
        <v>323</v>
      </c>
      <c r="J92" s="299">
        <v>96992</v>
      </c>
      <c r="K92" s="289">
        <v>0.59826014458342902</v>
      </c>
      <c r="L92" s="300">
        <v>15210403.439999999</v>
      </c>
      <c r="M92" s="300">
        <v>-42466128.279999994</v>
      </c>
      <c r="N92" s="300">
        <v>34195264.950000003</v>
      </c>
      <c r="O92" s="300">
        <v>23115323.52</v>
      </c>
      <c r="P92" s="301">
        <v>3</v>
      </c>
      <c r="Q92" s="302">
        <v>0</v>
      </c>
      <c r="R92" s="302">
        <v>1</v>
      </c>
      <c r="S92" s="303">
        <f t="shared" ref="S92:S94" si="41">SUM(Q92+R92)</f>
        <v>1</v>
      </c>
      <c r="T92" s="304">
        <v>204</v>
      </c>
      <c r="U92" s="295">
        <f t="shared" si="30"/>
        <v>0</v>
      </c>
      <c r="V92" s="304">
        <v>42</v>
      </c>
      <c r="W92" s="310" t="str">
        <f t="shared" si="31"/>
        <v>1</v>
      </c>
      <c r="X92" s="305">
        <f t="shared" si="32"/>
        <v>0.5</v>
      </c>
      <c r="Y92" s="304">
        <v>59</v>
      </c>
      <c r="Z92" s="302" t="str">
        <f t="shared" si="33"/>
        <v>1</v>
      </c>
      <c r="AA92" s="305">
        <f t="shared" si="34"/>
        <v>0.5</v>
      </c>
      <c r="AB92" s="304">
        <v>45</v>
      </c>
      <c r="AC92" s="303" t="str">
        <f t="shared" si="35"/>
        <v>1</v>
      </c>
      <c r="AD92" s="305">
        <f t="shared" si="36"/>
        <v>2</v>
      </c>
      <c r="AE92" s="302">
        <v>1</v>
      </c>
      <c r="AF92" s="302">
        <v>1</v>
      </c>
      <c r="AG92" s="302">
        <v>0</v>
      </c>
      <c r="AH92" s="302">
        <v>0</v>
      </c>
      <c r="AI92" s="302">
        <v>0</v>
      </c>
      <c r="AJ92" s="302">
        <v>0</v>
      </c>
      <c r="AK92" s="306">
        <f t="shared" ref="AK92:AK94" si="42">SUM(AE92+AF92+AG92+AH92+AI92+AJ92)</f>
        <v>2</v>
      </c>
      <c r="AL92" s="303">
        <f t="shared" ref="AL92:AL94" si="43">IF(AK92&gt;=2,2,AK92)</f>
        <v>2</v>
      </c>
      <c r="AM92" s="303">
        <v>1</v>
      </c>
      <c r="AN92" s="297">
        <v>1</v>
      </c>
      <c r="AO92" s="307">
        <v>1</v>
      </c>
      <c r="AP92" s="308">
        <f t="shared" ref="AP92:AP94" si="44">AN92+AO92</f>
        <v>2</v>
      </c>
      <c r="AQ92" s="308">
        <f t="shared" si="37"/>
        <v>5</v>
      </c>
      <c r="AR92" s="309">
        <f t="shared" si="38"/>
        <v>8</v>
      </c>
      <c r="AS92" s="298">
        <v>1</v>
      </c>
      <c r="AT92" s="298">
        <v>1</v>
      </c>
      <c r="AU92" s="311">
        <f t="shared" si="39"/>
        <v>1</v>
      </c>
      <c r="AV92" s="312">
        <f t="shared" ref="AV92:AV94" si="45">SUM(AS92:AU92)</f>
        <v>3</v>
      </c>
      <c r="AW92" s="311">
        <f>IF(ตารางคะแนนV3!L92&gt;1,1,0)</f>
        <v>1</v>
      </c>
      <c r="AX92" s="311">
        <f t="shared" si="40"/>
        <v>0</v>
      </c>
      <c r="AY92" s="316">
        <f t="shared" ref="AY92:AY94" si="46">SUM(AW92:AX92)</f>
        <v>1</v>
      </c>
      <c r="AZ92" s="317">
        <f t="shared" ref="AZ92:AZ94" si="47">SUM(AY92,AV92)</f>
        <v>4</v>
      </c>
      <c r="BA92" s="318">
        <f t="shared" ref="BA92:BA94" si="48">SUM(AR92,AZ92)</f>
        <v>12</v>
      </c>
      <c r="BB92" s="298" t="str">
        <f t="shared" ref="BB92:BB94" si="49">IF(BA92&lt;7.5,"F",IF(BA92&lt;9,"D",IF(BA92&lt;10.5,"C",IF(BA92&lt;12,"B","A"))))</f>
        <v>A</v>
      </c>
      <c r="BC92" s="22" t="s">
        <v>517</v>
      </c>
    </row>
    <row r="93" spans="1:55" hidden="1" x14ac:dyDescent="0.7">
      <c r="A93" s="297">
        <f>IF(ISBLANK(D93),"",COUNTA($D$7:D93))</f>
        <v>87</v>
      </c>
      <c r="B93" s="298">
        <v>8</v>
      </c>
      <c r="C93" s="261" t="s">
        <v>118</v>
      </c>
      <c r="D93" s="298" t="s">
        <v>95</v>
      </c>
      <c r="E93" s="261" t="s">
        <v>200</v>
      </c>
      <c r="F93" s="298" t="s">
        <v>104</v>
      </c>
      <c r="G93" s="298">
        <v>30</v>
      </c>
      <c r="H93" s="298">
        <v>5</v>
      </c>
      <c r="I93" s="260" t="s">
        <v>321</v>
      </c>
      <c r="J93" s="299">
        <v>18145</v>
      </c>
      <c r="K93" s="290">
        <v>0.93703328946114517</v>
      </c>
      <c r="L93" s="300">
        <v>6878901.1399999997</v>
      </c>
      <c r="M93" s="300">
        <v>-1035064.450000003</v>
      </c>
      <c r="N93" s="300">
        <v>6532947.6900000004</v>
      </c>
      <c r="O93" s="300">
        <v>3474381.51</v>
      </c>
      <c r="P93" s="301">
        <v>1</v>
      </c>
      <c r="Q93" s="302">
        <v>1</v>
      </c>
      <c r="R93" s="302">
        <v>1</v>
      </c>
      <c r="S93" s="303">
        <f t="shared" si="41"/>
        <v>2</v>
      </c>
      <c r="T93" s="304">
        <v>252</v>
      </c>
      <c r="U93" s="295">
        <f t="shared" si="30"/>
        <v>1</v>
      </c>
      <c r="V93" s="304">
        <v>29</v>
      </c>
      <c r="W93" s="310" t="str">
        <f t="shared" si="31"/>
        <v>1</v>
      </c>
      <c r="X93" s="305">
        <f t="shared" si="32"/>
        <v>0.5</v>
      </c>
      <c r="Y93" s="304">
        <v>56</v>
      </c>
      <c r="Z93" s="302" t="str">
        <f t="shared" si="33"/>
        <v>1</v>
      </c>
      <c r="AA93" s="305">
        <f t="shared" si="34"/>
        <v>0.5</v>
      </c>
      <c r="AB93" s="304">
        <v>49</v>
      </c>
      <c r="AC93" s="303" t="str">
        <f t="shared" si="35"/>
        <v>1</v>
      </c>
      <c r="AD93" s="305">
        <f t="shared" si="36"/>
        <v>3</v>
      </c>
      <c r="AE93" s="302">
        <v>1</v>
      </c>
      <c r="AF93" s="302">
        <v>1</v>
      </c>
      <c r="AG93" s="302">
        <v>0.5</v>
      </c>
      <c r="AH93" s="302">
        <v>0.5</v>
      </c>
      <c r="AI93" s="302">
        <v>0.5</v>
      </c>
      <c r="AJ93" s="302">
        <v>0.5</v>
      </c>
      <c r="AK93" s="306">
        <f t="shared" si="42"/>
        <v>4</v>
      </c>
      <c r="AL93" s="303">
        <f t="shared" si="43"/>
        <v>2</v>
      </c>
      <c r="AM93" s="303">
        <v>1</v>
      </c>
      <c r="AN93" s="297">
        <v>0</v>
      </c>
      <c r="AO93" s="307">
        <v>1</v>
      </c>
      <c r="AP93" s="308">
        <f t="shared" si="44"/>
        <v>1</v>
      </c>
      <c r="AQ93" s="308">
        <f t="shared" si="37"/>
        <v>4</v>
      </c>
      <c r="AR93" s="309">
        <f t="shared" si="38"/>
        <v>9</v>
      </c>
      <c r="AS93" s="298">
        <v>1</v>
      </c>
      <c r="AT93" s="298">
        <v>0</v>
      </c>
      <c r="AU93" s="311">
        <f t="shared" si="39"/>
        <v>1</v>
      </c>
      <c r="AV93" s="312">
        <f t="shared" si="45"/>
        <v>2</v>
      </c>
      <c r="AW93" s="311">
        <f>IF(ตารางคะแนนV3!L93&gt;1,1,0)</f>
        <v>1</v>
      </c>
      <c r="AX93" s="311">
        <f t="shared" si="40"/>
        <v>1</v>
      </c>
      <c r="AY93" s="316">
        <f t="shared" si="46"/>
        <v>2</v>
      </c>
      <c r="AZ93" s="317">
        <f t="shared" si="47"/>
        <v>4</v>
      </c>
      <c r="BA93" s="318">
        <f t="shared" si="48"/>
        <v>13</v>
      </c>
      <c r="BB93" s="298" t="str">
        <f t="shared" si="49"/>
        <v>A</v>
      </c>
      <c r="BC93" s="22" t="s">
        <v>518</v>
      </c>
    </row>
    <row r="94" spans="1:55" hidden="1" x14ac:dyDescent="0.7">
      <c r="A94" s="297">
        <f>IF(ISBLANK(D94),"",COUNTA($D$7:D94))</f>
        <v>88</v>
      </c>
      <c r="B94" s="298">
        <v>8</v>
      </c>
      <c r="C94" s="261" t="s">
        <v>118</v>
      </c>
      <c r="D94" s="298" t="s">
        <v>96</v>
      </c>
      <c r="E94" s="261" t="s">
        <v>201</v>
      </c>
      <c r="F94" s="298" t="s">
        <v>104</v>
      </c>
      <c r="G94" s="298">
        <v>30</v>
      </c>
      <c r="H94" s="298">
        <v>3</v>
      </c>
      <c r="I94" s="260" t="s">
        <v>329</v>
      </c>
      <c r="J94" s="299">
        <v>18973</v>
      </c>
      <c r="K94" s="290">
        <v>1.444775436990549</v>
      </c>
      <c r="L94" s="300">
        <v>18056206.199999999</v>
      </c>
      <c r="M94" s="300">
        <v>8531853.9599999897</v>
      </c>
      <c r="N94" s="300">
        <v>8071409.6100000003</v>
      </c>
      <c r="O94" s="300">
        <v>5146916.26</v>
      </c>
      <c r="P94" s="301">
        <v>0</v>
      </c>
      <c r="Q94" s="302">
        <v>1</v>
      </c>
      <c r="R94" s="302">
        <v>1</v>
      </c>
      <c r="S94" s="303">
        <f t="shared" si="41"/>
        <v>2</v>
      </c>
      <c r="T94" s="304">
        <v>149</v>
      </c>
      <c r="U94" s="295">
        <f t="shared" si="30"/>
        <v>1</v>
      </c>
      <c r="V94" s="304">
        <v>24</v>
      </c>
      <c r="W94" s="310" t="str">
        <f t="shared" si="31"/>
        <v>1</v>
      </c>
      <c r="X94" s="305">
        <f t="shared" si="32"/>
        <v>0.5</v>
      </c>
      <c r="Y94" s="304">
        <v>53</v>
      </c>
      <c r="Z94" s="302" t="str">
        <f t="shared" si="33"/>
        <v>1</v>
      </c>
      <c r="AA94" s="305">
        <f t="shared" si="34"/>
        <v>0.5</v>
      </c>
      <c r="AB94" s="304">
        <v>52</v>
      </c>
      <c r="AC94" s="303" t="str">
        <f t="shared" si="35"/>
        <v>1</v>
      </c>
      <c r="AD94" s="305">
        <f t="shared" si="36"/>
        <v>3</v>
      </c>
      <c r="AE94" s="302">
        <v>1</v>
      </c>
      <c r="AF94" s="302">
        <v>1</v>
      </c>
      <c r="AG94" s="302">
        <v>0</v>
      </c>
      <c r="AH94" s="302">
        <v>0.5</v>
      </c>
      <c r="AI94" s="302">
        <v>0</v>
      </c>
      <c r="AJ94" s="302">
        <v>0</v>
      </c>
      <c r="AK94" s="306">
        <f t="shared" si="42"/>
        <v>2.5</v>
      </c>
      <c r="AL94" s="303">
        <f t="shared" si="43"/>
        <v>2</v>
      </c>
      <c r="AM94" s="303">
        <v>1</v>
      </c>
      <c r="AN94" s="297">
        <v>0</v>
      </c>
      <c r="AO94" s="307">
        <v>1</v>
      </c>
      <c r="AP94" s="308">
        <f t="shared" si="44"/>
        <v>1</v>
      </c>
      <c r="AQ94" s="308">
        <f t="shared" si="37"/>
        <v>4</v>
      </c>
      <c r="AR94" s="309">
        <f t="shared" si="38"/>
        <v>9</v>
      </c>
      <c r="AS94" s="298">
        <v>0</v>
      </c>
      <c r="AT94" s="298">
        <v>0</v>
      </c>
      <c r="AU94" s="311">
        <f t="shared" si="39"/>
        <v>1</v>
      </c>
      <c r="AV94" s="312">
        <f t="shared" si="45"/>
        <v>1</v>
      </c>
      <c r="AW94" s="311">
        <f>IF(ตารางคะแนนV3!L94&gt;1,1,0)</f>
        <v>1</v>
      </c>
      <c r="AX94" s="311">
        <f t="shared" si="40"/>
        <v>1</v>
      </c>
      <c r="AY94" s="316">
        <f t="shared" si="46"/>
        <v>2</v>
      </c>
      <c r="AZ94" s="317">
        <f t="shared" si="47"/>
        <v>3</v>
      </c>
      <c r="BA94" s="318">
        <f t="shared" si="48"/>
        <v>12</v>
      </c>
      <c r="BB94" s="298" t="str">
        <f t="shared" si="49"/>
        <v>A</v>
      </c>
      <c r="BC94" s="22" t="s">
        <v>519</v>
      </c>
    </row>
    <row r="95" spans="1:55" hidden="1" x14ac:dyDescent="0.25">
      <c r="A95" s="39"/>
      <c r="J95" s="270">
        <f>SUBTOTAL(9,J7:J94)</f>
        <v>917933</v>
      </c>
      <c r="K95" s="293"/>
      <c r="L95" s="271">
        <f>SUM(L7:L94)</f>
        <v>5777340285.2699986</v>
      </c>
      <c r="M95" s="272">
        <f>SUM(M7:M94)</f>
        <v>424358586.39999986</v>
      </c>
      <c r="N95" s="271">
        <f>SUM(N7:N94)</f>
        <v>2034572972.47</v>
      </c>
      <c r="O95" s="272">
        <f>SUM(O7:O94)</f>
        <v>1550298656.5300002</v>
      </c>
      <c r="P95" s="273"/>
      <c r="Q95" s="274">
        <f>COUNTIF(Q7:Q94,1)</f>
        <v>59</v>
      </c>
      <c r="R95" s="275">
        <f>COUNTIF(R7:R94,1)</f>
        <v>68</v>
      </c>
      <c r="S95" s="279"/>
      <c r="T95" s="280"/>
      <c r="U95" s="296">
        <f>COUNTIF(U7:U94,1)</f>
        <v>65</v>
      </c>
      <c r="V95" s="282"/>
      <c r="W95" s="282">
        <f>COUNTIF(W7:W94,1)</f>
        <v>62</v>
      </c>
      <c r="X95" s="281">
        <f>COUNTIF(X7:X94,0.5)</f>
        <v>62</v>
      </c>
      <c r="Y95" s="282"/>
      <c r="Z95" s="282">
        <f>COUNTIF(Z7:Z94,1)</f>
        <v>66</v>
      </c>
      <c r="AA95" s="281">
        <f>COUNTIF(AA7:AA94,0.5)</f>
        <v>65</v>
      </c>
      <c r="AB95" s="282"/>
      <c r="AC95" s="282">
        <f>COUNTIF(AC7:AC94,1)</f>
        <v>64</v>
      </c>
      <c r="AD95" s="283"/>
      <c r="AE95" s="274">
        <f>COUNTIF(AE7:AE94,1)</f>
        <v>70</v>
      </c>
      <c r="AF95" s="273">
        <f>COUNTIF(AF7:AF94,1)</f>
        <v>86</v>
      </c>
      <c r="AG95" s="273">
        <f>COUNTIF(AG7:AG94,0.5)</f>
        <v>58</v>
      </c>
      <c r="AH95" s="273">
        <f>COUNTIF(AH7:AH94,0.5)</f>
        <v>57</v>
      </c>
      <c r="AI95" s="273">
        <f>COUNTIF(AI7:AI94,0.5)</f>
        <v>33</v>
      </c>
      <c r="AJ95" s="273">
        <f>COUNTIF(AJ7:AJ94,0.5)</f>
        <v>32</v>
      </c>
      <c r="AK95" s="273"/>
      <c r="AL95" s="283">
        <f>COUNTIF(AL7:AL94,2)</f>
        <v>80</v>
      </c>
      <c r="AM95" s="303">
        <v>1</v>
      </c>
      <c r="AN95" s="274">
        <f>COUNTIF(AN7:AN94,1)</f>
        <v>45</v>
      </c>
      <c r="AO95" s="273">
        <f>COUNTIF(AO7:AO94,1)</f>
        <v>78</v>
      </c>
      <c r="AP95" s="275"/>
      <c r="AQ95" s="284"/>
      <c r="AR95" s="273"/>
      <c r="AS95" s="273">
        <f>COUNTIF(AS7:AS94,1)</f>
        <v>46</v>
      </c>
      <c r="AT95" s="273">
        <f>COUNTIF(AT7:AT94,1)</f>
        <v>55</v>
      </c>
      <c r="AU95" s="273">
        <f>COUNTIF(AU7:AU94,1)</f>
        <v>78</v>
      </c>
      <c r="AV95" s="284">
        <f t="shared" ref="AV95" si="50">SUM(AS95:AU95)</f>
        <v>179</v>
      </c>
      <c r="AW95" s="273">
        <f>COUNTIF(AW7:AW94,1)</f>
        <v>83</v>
      </c>
      <c r="AX95" s="273">
        <f>COUNTIF(AX7:AX94,1)</f>
        <v>52</v>
      </c>
      <c r="AY95" s="313"/>
      <c r="AZ95" s="314"/>
      <c r="BA95" s="315"/>
    </row>
    <row r="96" spans="1:55" hidden="1" x14ac:dyDescent="0.7">
      <c r="A96" s="39"/>
      <c r="E96" s="12" t="s">
        <v>338</v>
      </c>
      <c r="J96" s="90"/>
      <c r="K96" s="294"/>
      <c r="L96" s="91" t="e">
        <f>#REF!=L95</f>
        <v>#REF!</v>
      </c>
      <c r="M96" s="138" t="e">
        <f>#REF!=M95</f>
        <v>#REF!</v>
      </c>
      <c r="N96" s="138" t="e">
        <f>#REF!=N95</f>
        <v>#REF!</v>
      </c>
      <c r="O96" s="138" t="e">
        <f>#REF!=O95</f>
        <v>#REF!</v>
      </c>
      <c r="P96" s="39"/>
      <c r="Q96" s="92" t="e">
        <f>#REF!=Q95</f>
        <v>#REF!</v>
      </c>
      <c r="R96" s="92" t="e">
        <f>#REF!=R95</f>
        <v>#REF!</v>
      </c>
      <c r="S96" s="93"/>
      <c r="T96" s="94"/>
      <c r="U96" s="93" t="e">
        <f>#REF!=U95</f>
        <v>#REF!</v>
      </c>
      <c r="V96" s="93"/>
      <c r="W96" s="93" t="e">
        <f>#REF!=W95</f>
        <v>#REF!</v>
      </c>
      <c r="X96" s="93"/>
      <c r="Y96" s="95"/>
      <c r="Z96" s="43" t="e">
        <f>#REF!=Z95</f>
        <v>#REF!</v>
      </c>
      <c r="AA96" s="95"/>
      <c r="AB96" s="93"/>
      <c r="AC96" s="93" t="e">
        <f>#REF!=AC95</f>
        <v>#REF!</v>
      </c>
      <c r="AD96" s="93"/>
      <c r="AE96" s="92" t="e">
        <f>#REF!=AE95</f>
        <v>#REF!</v>
      </c>
      <c r="AF96" s="92" t="e">
        <f>#REF!=AF95</f>
        <v>#REF!</v>
      </c>
      <c r="AG96" s="92" t="b">
        <f>'HGR_พ.ค.68'!W91=AG95</f>
        <v>1</v>
      </c>
      <c r="AH96" s="92" t="b">
        <f>'HGR_พ.ค.68'!X91=AH95</f>
        <v>1</v>
      </c>
      <c r="AI96" s="92" t="b">
        <f>'HGR_พ.ค.68'!Y91=AI95</f>
        <v>1</v>
      </c>
      <c r="AJ96" s="92" t="b">
        <f>'HGR_พ.ค.68'!Z91=AJ95</f>
        <v>1</v>
      </c>
      <c r="AK96" s="96"/>
      <c r="AL96" s="93"/>
      <c r="AM96" s="303">
        <v>1</v>
      </c>
      <c r="AN96" s="97" t="e">
        <f>#REF!=AN95</f>
        <v>#REF!</v>
      </c>
      <c r="AO96" s="94" t="e">
        <f>#REF!=AO95</f>
        <v>#REF!</v>
      </c>
      <c r="AP96" s="95"/>
      <c r="AQ96" s="98"/>
      <c r="AR96" s="95"/>
      <c r="AS96" s="92" t="e">
        <f>#REF!=AS95</f>
        <v>#REF!</v>
      </c>
      <c r="AT96" s="99" t="e">
        <f>#REF!=AT95</f>
        <v>#REF!</v>
      </c>
      <c r="AU96" s="92" t="e">
        <f>#REF!=AU95</f>
        <v>#REF!</v>
      </c>
      <c r="AV96" s="98"/>
      <c r="AW96" s="92" t="e">
        <f>#REF!=AW95</f>
        <v>#REF!</v>
      </c>
      <c r="AX96" s="92" t="e">
        <f>#REF!=AX95</f>
        <v>#REF!</v>
      </c>
      <c r="AY96" s="99"/>
      <c r="AZ96" s="100"/>
      <c r="BA96" s="101"/>
      <c r="BB96" s="39" t="s">
        <v>97</v>
      </c>
      <c r="BC96" s="41" t="s">
        <v>429</v>
      </c>
    </row>
    <row r="97" spans="1:55" hidden="1" x14ac:dyDescent="0.25">
      <c r="A97" s="39"/>
      <c r="L97" s="89"/>
      <c r="M97" s="89"/>
      <c r="N97" s="89"/>
      <c r="O97" s="89" t="s">
        <v>301</v>
      </c>
      <c r="P97" s="39">
        <f>COUNTIF($P$7:$P$94,0)</f>
        <v>39</v>
      </c>
      <c r="Q97" s="95"/>
      <c r="R97" s="95"/>
      <c r="S97" s="93"/>
      <c r="T97" s="94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5"/>
      <c r="AF97" s="95"/>
      <c r="AG97" s="102"/>
      <c r="AH97" s="95"/>
      <c r="AI97" s="95"/>
      <c r="AJ97" s="95"/>
      <c r="AK97" s="96"/>
      <c r="AL97" s="93"/>
      <c r="AM97" s="93"/>
      <c r="AN97" s="103"/>
      <c r="AO97" s="104"/>
      <c r="AP97" s="95"/>
      <c r="AQ97" s="98"/>
      <c r="AR97" s="95"/>
      <c r="AS97" s="95"/>
      <c r="AT97" s="99"/>
      <c r="AU97" s="95"/>
      <c r="AV97" s="98"/>
      <c r="AW97" s="95"/>
      <c r="AX97" s="95"/>
      <c r="AY97" s="144"/>
      <c r="AZ97" s="150" t="s">
        <v>287</v>
      </c>
      <c r="BA97" s="101"/>
      <c r="BB97" s="41">
        <f>COUNTIF($BB$7:$BB$94,"A")</f>
        <v>47</v>
      </c>
      <c r="BC97" s="105">
        <f>SUM(BB97/$BB$102)</f>
        <v>0.53409090909090906</v>
      </c>
    </row>
    <row r="98" spans="1:55" hidden="1" x14ac:dyDescent="0.25">
      <c r="A98" s="39"/>
      <c r="O98" s="89" t="s">
        <v>302</v>
      </c>
      <c r="P98" s="39">
        <f>COUNTIF($P$7:$P$94,1)</f>
        <v>21</v>
      </c>
      <c r="AY98" s="145"/>
      <c r="AZ98" s="151" t="s">
        <v>288</v>
      </c>
      <c r="BA98" s="101"/>
      <c r="BB98" s="41">
        <f>COUNTIF($BB$7:$BB$94,"B")</f>
        <v>20</v>
      </c>
      <c r="BC98" s="105">
        <f t="shared" ref="BC98:BC100" si="51">SUM(BB98/$BB$102)</f>
        <v>0.22727272727272727</v>
      </c>
    </row>
    <row r="99" spans="1:55" hidden="1" x14ac:dyDescent="0.25">
      <c r="A99" s="39"/>
      <c r="O99" s="89" t="s">
        <v>303</v>
      </c>
      <c r="P99" s="39">
        <f>COUNTIF($P$7:$P$94,2)</f>
        <v>14</v>
      </c>
      <c r="AY99" s="146"/>
      <c r="AZ99" s="152" t="s">
        <v>289</v>
      </c>
      <c r="BA99" s="101"/>
      <c r="BB99" s="41">
        <f>COUNTIF($BB$7:$BB$94,"C")</f>
        <v>16</v>
      </c>
      <c r="BC99" s="105">
        <f t="shared" si="51"/>
        <v>0.18181818181818182</v>
      </c>
    </row>
    <row r="100" spans="1:55" hidden="1" x14ac:dyDescent="0.25">
      <c r="A100" s="39"/>
      <c r="O100" s="89" t="s">
        <v>304</v>
      </c>
      <c r="P100" s="39">
        <f>COUNTIF($P$7:$P$94,3)</f>
        <v>7</v>
      </c>
      <c r="AY100" s="147"/>
      <c r="AZ100" s="153" t="s">
        <v>290</v>
      </c>
      <c r="BA100" s="101"/>
      <c r="BB100" s="41">
        <f>COUNTIF($BB$7:$BB$94,"D")</f>
        <v>2</v>
      </c>
      <c r="BC100" s="105">
        <f t="shared" si="51"/>
        <v>2.2727272727272728E-2</v>
      </c>
    </row>
    <row r="101" spans="1:55" hidden="1" x14ac:dyDescent="0.25">
      <c r="A101" s="39"/>
      <c r="O101" s="89" t="s">
        <v>305</v>
      </c>
      <c r="P101" s="39">
        <f>COUNTIF($P$7:$P$94,4)</f>
        <v>2</v>
      </c>
      <c r="AY101" s="148"/>
      <c r="AZ101" s="154" t="s">
        <v>291</v>
      </c>
      <c r="BA101" s="101"/>
      <c r="BB101" s="41">
        <f>COUNTIF($BB$7:$BB$94,"F")</f>
        <v>3</v>
      </c>
      <c r="BC101" s="105">
        <f>SUM(BB101/$BB$102)</f>
        <v>3.4090909090909088E-2</v>
      </c>
    </row>
    <row r="102" spans="1:55" hidden="1" x14ac:dyDescent="0.25">
      <c r="A102" s="39"/>
      <c r="O102" s="89" t="s">
        <v>306</v>
      </c>
      <c r="P102" s="39">
        <f>COUNTIF($P$7:$P$94,5)</f>
        <v>2</v>
      </c>
      <c r="AZ102" s="100"/>
      <c r="BA102" s="101"/>
      <c r="BB102" s="41">
        <f>SUM(BB97:BB101)</f>
        <v>88</v>
      </c>
    </row>
    <row r="103" spans="1:55" hidden="1" x14ac:dyDescent="0.25">
      <c r="A103" s="39"/>
      <c r="O103" s="89" t="s">
        <v>307</v>
      </c>
      <c r="P103" s="39">
        <f>COUNTIF($P$7:$P$94,6)</f>
        <v>1</v>
      </c>
      <c r="AZ103" s="100"/>
      <c r="BA103" s="101"/>
    </row>
    <row r="104" spans="1:55" hidden="1" x14ac:dyDescent="0.25">
      <c r="A104" s="39"/>
      <c r="O104" s="89" t="s">
        <v>308</v>
      </c>
      <c r="P104" s="39">
        <f>COUNTIF($P$7:$P$94,7)</f>
        <v>2</v>
      </c>
      <c r="AZ104" s="100"/>
      <c r="BA104" s="101"/>
    </row>
    <row r="105" spans="1:55" hidden="1" x14ac:dyDescent="0.25">
      <c r="A105" s="39"/>
      <c r="P105" s="22">
        <f>SUM(P97:P104)</f>
        <v>88</v>
      </c>
      <c r="AZ105" s="100" t="s">
        <v>103</v>
      </c>
      <c r="BA105" s="101">
        <v>116</v>
      </c>
    </row>
    <row r="106" spans="1:55" hidden="1" x14ac:dyDescent="0.25">
      <c r="A106" s="39"/>
      <c r="AZ106" s="100" t="s">
        <v>206</v>
      </c>
      <c r="BA106" s="101">
        <v>240</v>
      </c>
    </row>
    <row r="107" spans="1:55" hidden="1" x14ac:dyDescent="0.25">
      <c r="A107" s="39"/>
      <c r="AZ107" s="100" t="s">
        <v>207</v>
      </c>
      <c r="BA107" s="101">
        <v>289</v>
      </c>
    </row>
    <row r="108" spans="1:55" hidden="1" x14ac:dyDescent="0.25">
      <c r="A108" s="39"/>
      <c r="AZ108" s="100" t="s">
        <v>209</v>
      </c>
      <c r="BA108" s="101">
        <v>185</v>
      </c>
    </row>
    <row r="109" spans="1:55" hidden="1" x14ac:dyDescent="0.25">
      <c r="A109" s="39"/>
      <c r="AZ109" s="100" t="s">
        <v>208</v>
      </c>
      <c r="BA109" s="101">
        <v>67</v>
      </c>
    </row>
    <row r="110" spans="1:55" x14ac:dyDescent="0.25">
      <c r="AZ110" s="100"/>
      <c r="BA110" s="101"/>
    </row>
    <row r="111" spans="1:55" x14ac:dyDescent="0.25">
      <c r="AZ111" s="100"/>
      <c r="BA111" s="101"/>
    </row>
    <row r="112" spans="1:55" x14ac:dyDescent="0.25">
      <c r="Q112" s="46">
        <v>1</v>
      </c>
      <c r="R112" s="46">
        <v>1</v>
      </c>
      <c r="U112" s="46">
        <v>1</v>
      </c>
      <c r="AA112" s="332">
        <v>0.5</v>
      </c>
      <c r="AC112" s="46">
        <v>1</v>
      </c>
      <c r="AE112" s="46">
        <v>1</v>
      </c>
      <c r="AF112" s="46">
        <v>1</v>
      </c>
      <c r="AG112" s="333">
        <v>0.5</v>
      </c>
      <c r="AH112" s="333">
        <v>0.5</v>
      </c>
      <c r="AI112" s="333">
        <v>0.5</v>
      </c>
      <c r="AJ112" s="333">
        <v>0.5</v>
      </c>
      <c r="AM112" s="46">
        <v>1</v>
      </c>
      <c r="AZ112" s="100"/>
      <c r="BA112" s="101"/>
    </row>
    <row r="113" spans="52:53" x14ac:dyDescent="0.25">
      <c r="AZ113" s="100"/>
      <c r="BA113" s="101"/>
    </row>
    <row r="114" spans="52:53" x14ac:dyDescent="0.25">
      <c r="AZ114" s="100"/>
      <c r="BA114" s="101"/>
    </row>
    <row r="115" spans="52:53" x14ac:dyDescent="0.25">
      <c r="AZ115" s="100"/>
      <c r="BA115" s="101"/>
    </row>
    <row r="116" spans="52:53" x14ac:dyDescent="0.25">
      <c r="AZ116" s="100"/>
      <c r="BA116" s="101"/>
    </row>
    <row r="117" spans="52:53" x14ac:dyDescent="0.25">
      <c r="AZ117" s="100"/>
      <c r="BA117" s="101"/>
    </row>
    <row r="118" spans="52:53" x14ac:dyDescent="0.25">
      <c r="AZ118" s="100"/>
      <c r="BA118" s="101"/>
    </row>
    <row r="119" spans="52:53" x14ac:dyDescent="0.25">
      <c r="AZ119" s="100"/>
      <c r="BA119" s="101"/>
    </row>
    <row r="120" spans="52:53" x14ac:dyDescent="0.25">
      <c r="AZ120" s="100"/>
      <c r="BA120" s="101"/>
    </row>
    <row r="121" spans="52:53" x14ac:dyDescent="0.25">
      <c r="AZ121" s="100"/>
      <c r="BA121" s="101"/>
    </row>
    <row r="122" spans="52:53" x14ac:dyDescent="0.25">
      <c r="AZ122" s="100"/>
      <c r="BA122" s="101"/>
    </row>
    <row r="123" spans="52:53" x14ac:dyDescent="0.25">
      <c r="AZ123" s="100"/>
      <c r="BA123" s="101"/>
    </row>
    <row r="124" spans="52:53" x14ac:dyDescent="0.25">
      <c r="AZ124" s="100"/>
      <c r="BA124" s="101"/>
    </row>
    <row r="125" spans="52:53" x14ac:dyDescent="0.25">
      <c r="AZ125" s="100"/>
      <c r="BA125" s="101"/>
    </row>
    <row r="126" spans="52:53" x14ac:dyDescent="0.25">
      <c r="AZ126" s="100"/>
      <c r="BA126" s="101"/>
    </row>
    <row r="127" spans="52:53" x14ac:dyDescent="0.25">
      <c r="AZ127" s="100"/>
      <c r="BA127" s="101"/>
    </row>
    <row r="128" spans="52:53" x14ac:dyDescent="0.25">
      <c r="AZ128" s="100"/>
      <c r="BA128" s="101"/>
    </row>
    <row r="129" spans="52:53" x14ac:dyDescent="0.25">
      <c r="AZ129" s="100"/>
      <c r="BA129" s="101"/>
    </row>
    <row r="130" spans="52:53" x14ac:dyDescent="0.25">
      <c r="AZ130" s="100"/>
      <c r="BA130" s="101"/>
    </row>
    <row r="131" spans="52:53" x14ac:dyDescent="0.25">
      <c r="AZ131" s="100"/>
      <c r="BA131" s="101"/>
    </row>
    <row r="132" spans="52:53" x14ac:dyDescent="0.25">
      <c r="AZ132" s="100"/>
      <c r="BA132" s="101"/>
    </row>
    <row r="133" spans="52:53" x14ac:dyDescent="0.25">
      <c r="AZ133" s="100"/>
      <c r="BA133" s="101"/>
    </row>
    <row r="134" spans="52:53" x14ac:dyDescent="0.25">
      <c r="AZ134" s="100"/>
      <c r="BA134" s="101"/>
    </row>
    <row r="135" spans="52:53" x14ac:dyDescent="0.25">
      <c r="AZ135" s="100"/>
      <c r="BA135" s="101"/>
    </row>
    <row r="136" spans="52:53" x14ac:dyDescent="0.25">
      <c r="AZ136" s="100"/>
      <c r="BA136" s="101"/>
    </row>
    <row r="137" spans="52:53" x14ac:dyDescent="0.25">
      <c r="AZ137" s="100"/>
      <c r="BA137" s="101"/>
    </row>
    <row r="138" spans="52:53" x14ac:dyDescent="0.25">
      <c r="AZ138" s="100"/>
      <c r="BA138" s="101"/>
    </row>
    <row r="139" spans="52:53" x14ac:dyDescent="0.25">
      <c r="AZ139" s="100"/>
      <c r="BA139" s="101"/>
    </row>
    <row r="140" spans="52:53" x14ac:dyDescent="0.25">
      <c r="AZ140" s="100"/>
      <c r="BA140" s="101"/>
    </row>
    <row r="141" spans="52:53" x14ac:dyDescent="0.25">
      <c r="AZ141" s="100"/>
      <c r="BA141" s="101"/>
    </row>
    <row r="142" spans="52:53" x14ac:dyDescent="0.25">
      <c r="AZ142" s="100"/>
      <c r="BA142" s="101"/>
    </row>
    <row r="143" spans="52:53" x14ac:dyDescent="0.25">
      <c r="AZ143" s="100"/>
      <c r="BA143" s="101"/>
    </row>
    <row r="144" spans="52:53" x14ac:dyDescent="0.25">
      <c r="AZ144" s="100"/>
      <c r="BA144" s="101"/>
    </row>
    <row r="145" spans="52:53" x14ac:dyDescent="0.25">
      <c r="AZ145" s="100"/>
      <c r="BA145" s="101"/>
    </row>
    <row r="146" spans="52:53" x14ac:dyDescent="0.25">
      <c r="AZ146" s="100"/>
      <c r="BA146" s="101"/>
    </row>
    <row r="147" spans="52:53" x14ac:dyDescent="0.25">
      <c r="AZ147" s="100"/>
      <c r="BA147" s="101"/>
    </row>
    <row r="148" spans="52:53" x14ac:dyDescent="0.25">
      <c r="AZ148" s="100"/>
      <c r="BA148" s="101"/>
    </row>
    <row r="149" spans="52:53" x14ac:dyDescent="0.25">
      <c r="AZ149" s="100"/>
      <c r="BA149" s="101"/>
    </row>
    <row r="150" spans="52:53" x14ac:dyDescent="0.25">
      <c r="AZ150" s="100"/>
      <c r="BA150" s="101"/>
    </row>
    <row r="151" spans="52:53" x14ac:dyDescent="0.25">
      <c r="AZ151" s="100"/>
      <c r="BA151" s="101"/>
    </row>
    <row r="152" spans="52:53" x14ac:dyDescent="0.25">
      <c r="AZ152" s="100"/>
      <c r="BA152" s="101"/>
    </row>
    <row r="153" spans="52:53" x14ac:dyDescent="0.25">
      <c r="AZ153" s="100"/>
      <c r="BA153" s="101"/>
    </row>
    <row r="154" spans="52:53" x14ac:dyDescent="0.25">
      <c r="AZ154" s="100"/>
      <c r="BA154" s="101"/>
    </row>
    <row r="155" spans="52:53" x14ac:dyDescent="0.25">
      <c r="AZ155" s="100"/>
      <c r="BA155" s="101"/>
    </row>
    <row r="156" spans="52:53" x14ac:dyDescent="0.25">
      <c r="AZ156" s="100"/>
      <c r="BA156" s="101"/>
    </row>
    <row r="157" spans="52:53" x14ac:dyDescent="0.25">
      <c r="AZ157" s="100"/>
      <c r="BA157" s="101"/>
    </row>
    <row r="158" spans="52:53" x14ac:dyDescent="0.25">
      <c r="AZ158" s="100"/>
      <c r="BA158" s="101"/>
    </row>
    <row r="159" spans="52:53" x14ac:dyDescent="0.25">
      <c r="AZ159" s="100"/>
      <c r="BA159" s="101"/>
    </row>
    <row r="160" spans="52:53" x14ac:dyDescent="0.25">
      <c r="AZ160" s="100"/>
      <c r="BA160" s="101"/>
    </row>
    <row r="161" spans="52:53" x14ac:dyDescent="0.25">
      <c r="AZ161" s="100"/>
      <c r="BA161" s="101"/>
    </row>
    <row r="162" spans="52:53" x14ac:dyDescent="0.25">
      <c r="AZ162" s="100"/>
      <c r="BA162" s="101"/>
    </row>
    <row r="163" spans="52:53" x14ac:dyDescent="0.25">
      <c r="AZ163" s="100"/>
      <c r="BA163" s="101"/>
    </row>
    <row r="164" spans="52:53" x14ac:dyDescent="0.25">
      <c r="AZ164" s="100"/>
      <c r="BA164" s="101"/>
    </row>
    <row r="165" spans="52:53" x14ac:dyDescent="0.25">
      <c r="AZ165" s="100"/>
      <c r="BA165" s="101"/>
    </row>
    <row r="166" spans="52:53" x14ac:dyDescent="0.25">
      <c r="AZ166" s="100"/>
      <c r="BA166" s="101"/>
    </row>
    <row r="167" spans="52:53" x14ac:dyDescent="0.25">
      <c r="AZ167" s="100"/>
      <c r="BA167" s="101"/>
    </row>
    <row r="168" spans="52:53" x14ac:dyDescent="0.25">
      <c r="AZ168" s="100"/>
      <c r="BA168" s="101"/>
    </row>
    <row r="169" spans="52:53" x14ac:dyDescent="0.25">
      <c r="AZ169" s="100"/>
      <c r="BA169" s="101"/>
    </row>
    <row r="170" spans="52:53" x14ac:dyDescent="0.25">
      <c r="AZ170" s="100"/>
      <c r="BA170" s="101"/>
    </row>
    <row r="171" spans="52:53" x14ac:dyDescent="0.25">
      <c r="AZ171" s="100"/>
      <c r="BA171" s="101"/>
    </row>
    <row r="172" spans="52:53" x14ac:dyDescent="0.25">
      <c r="AZ172" s="100"/>
      <c r="BA172" s="101"/>
    </row>
    <row r="173" spans="52:53" x14ac:dyDescent="0.25">
      <c r="AZ173" s="100"/>
      <c r="BA173" s="101"/>
    </row>
    <row r="174" spans="52:53" x14ac:dyDescent="0.25">
      <c r="AZ174" s="100"/>
      <c r="BA174" s="101"/>
    </row>
    <row r="175" spans="52:53" x14ac:dyDescent="0.25">
      <c r="AZ175" s="100"/>
      <c r="BA175" s="101"/>
    </row>
    <row r="176" spans="52:53" x14ac:dyDescent="0.25">
      <c r="AZ176" s="100"/>
      <c r="BA176" s="101"/>
    </row>
    <row r="177" spans="52:53" x14ac:dyDescent="0.25">
      <c r="AZ177" s="100"/>
      <c r="BA177" s="101"/>
    </row>
    <row r="178" spans="52:53" x14ac:dyDescent="0.25">
      <c r="AZ178" s="100"/>
      <c r="BA178" s="101"/>
    </row>
    <row r="179" spans="52:53" x14ac:dyDescent="0.25">
      <c r="AZ179" s="100"/>
      <c r="BA179" s="101"/>
    </row>
    <row r="180" spans="52:53" x14ac:dyDescent="0.25">
      <c r="AZ180" s="100"/>
      <c r="BA180" s="101"/>
    </row>
    <row r="181" spans="52:53" x14ac:dyDescent="0.25">
      <c r="AZ181" s="100"/>
      <c r="BA181" s="101"/>
    </row>
    <row r="182" spans="52:53" x14ac:dyDescent="0.25">
      <c r="AZ182" s="100"/>
      <c r="BA182" s="101"/>
    </row>
    <row r="183" spans="52:53" x14ac:dyDescent="0.25">
      <c r="AZ183" s="100"/>
      <c r="BA183" s="101"/>
    </row>
    <row r="184" spans="52:53" x14ac:dyDescent="0.25">
      <c r="AZ184" s="100"/>
      <c r="BA184" s="101"/>
    </row>
    <row r="185" spans="52:53" x14ac:dyDescent="0.25">
      <c r="AZ185" s="100"/>
      <c r="BA185" s="101"/>
    </row>
    <row r="186" spans="52:53" x14ac:dyDescent="0.25">
      <c r="AZ186" s="100"/>
      <c r="BA186" s="101"/>
    </row>
    <row r="187" spans="52:53" x14ac:dyDescent="0.25">
      <c r="AZ187" s="100"/>
      <c r="BA187" s="101"/>
    </row>
    <row r="188" spans="52:53" x14ac:dyDescent="0.25">
      <c r="AZ188" s="100"/>
      <c r="BA188" s="101"/>
    </row>
    <row r="189" spans="52:53" x14ac:dyDescent="0.25">
      <c r="AZ189" s="100"/>
      <c r="BA189" s="101"/>
    </row>
    <row r="190" spans="52:53" x14ac:dyDescent="0.25">
      <c r="AZ190" s="100"/>
      <c r="BA190" s="101"/>
    </row>
    <row r="191" spans="52:53" x14ac:dyDescent="0.25">
      <c r="AZ191" s="100"/>
      <c r="BA191" s="101"/>
    </row>
    <row r="192" spans="52:53" x14ac:dyDescent="0.25">
      <c r="AZ192" s="100"/>
      <c r="BA192" s="101"/>
    </row>
    <row r="193" spans="52:53" x14ac:dyDescent="0.25">
      <c r="AZ193" s="100"/>
      <c r="BA193" s="101"/>
    </row>
    <row r="194" spans="52:53" x14ac:dyDescent="0.25">
      <c r="AZ194" s="100"/>
      <c r="BA194" s="101"/>
    </row>
    <row r="195" spans="52:53" x14ac:dyDescent="0.25">
      <c r="AZ195" s="100"/>
      <c r="BA195" s="101"/>
    </row>
    <row r="196" spans="52:53" x14ac:dyDescent="0.25">
      <c r="AZ196" s="100"/>
      <c r="BA196" s="101"/>
    </row>
    <row r="197" spans="52:53" x14ac:dyDescent="0.25">
      <c r="AZ197" s="100"/>
      <c r="BA197" s="101"/>
    </row>
    <row r="198" spans="52:53" x14ac:dyDescent="0.25">
      <c r="AZ198" s="100"/>
      <c r="BA198" s="101"/>
    </row>
    <row r="199" spans="52:53" x14ac:dyDescent="0.25">
      <c r="AZ199" s="100"/>
      <c r="BA199" s="101"/>
    </row>
    <row r="200" spans="52:53" x14ac:dyDescent="0.25">
      <c r="AZ200" s="100"/>
      <c r="BA200" s="101"/>
    </row>
    <row r="201" spans="52:53" x14ac:dyDescent="0.25">
      <c r="AZ201" s="100"/>
      <c r="BA201" s="101"/>
    </row>
    <row r="202" spans="52:53" x14ac:dyDescent="0.25">
      <c r="AZ202" s="100"/>
      <c r="BA202" s="101"/>
    </row>
    <row r="203" spans="52:53" x14ac:dyDescent="0.25">
      <c r="AZ203" s="100"/>
      <c r="BA203" s="101"/>
    </row>
    <row r="204" spans="52:53" x14ac:dyDescent="0.25">
      <c r="AZ204" s="100"/>
      <c r="BA204" s="101"/>
    </row>
    <row r="205" spans="52:53" x14ac:dyDescent="0.25">
      <c r="AZ205" s="100"/>
      <c r="BA205" s="101"/>
    </row>
    <row r="206" spans="52:53" x14ac:dyDescent="0.25">
      <c r="AZ206" s="100"/>
      <c r="BA206" s="101"/>
    </row>
    <row r="207" spans="52:53" x14ac:dyDescent="0.25">
      <c r="AZ207" s="100"/>
      <c r="BA207" s="101"/>
    </row>
    <row r="208" spans="52:53" x14ac:dyDescent="0.25">
      <c r="AZ208" s="100"/>
      <c r="BA208" s="101"/>
    </row>
    <row r="209" spans="52:53" x14ac:dyDescent="0.25">
      <c r="AZ209" s="100"/>
      <c r="BA209" s="101"/>
    </row>
    <row r="210" spans="52:53" x14ac:dyDescent="0.25">
      <c r="AZ210" s="100"/>
      <c r="BA210" s="101"/>
    </row>
    <row r="211" spans="52:53" x14ac:dyDescent="0.25">
      <c r="AZ211" s="100"/>
      <c r="BA211" s="101"/>
    </row>
    <row r="212" spans="52:53" x14ac:dyDescent="0.25">
      <c r="AZ212" s="100"/>
      <c r="BA212" s="101"/>
    </row>
    <row r="213" spans="52:53" x14ac:dyDescent="0.25">
      <c r="AZ213" s="100"/>
      <c r="BA213" s="101"/>
    </row>
    <row r="214" spans="52:53" x14ac:dyDescent="0.25">
      <c r="AZ214" s="100"/>
      <c r="BA214" s="101"/>
    </row>
    <row r="215" spans="52:53" x14ac:dyDescent="0.25">
      <c r="AZ215" s="100"/>
      <c r="BA215" s="101"/>
    </row>
    <row r="216" spans="52:53" x14ac:dyDescent="0.25">
      <c r="AZ216" s="100"/>
      <c r="BA216" s="101"/>
    </row>
    <row r="217" spans="52:53" x14ac:dyDescent="0.25">
      <c r="AZ217" s="100"/>
      <c r="BA217" s="101"/>
    </row>
    <row r="218" spans="52:53" x14ac:dyDescent="0.25">
      <c r="AZ218" s="100"/>
      <c r="BA218" s="101"/>
    </row>
    <row r="219" spans="52:53" x14ac:dyDescent="0.25">
      <c r="AZ219" s="100"/>
      <c r="BA219" s="101"/>
    </row>
    <row r="220" spans="52:53" x14ac:dyDescent="0.25">
      <c r="AZ220" s="100"/>
      <c r="BA220" s="101"/>
    </row>
    <row r="221" spans="52:53" x14ac:dyDescent="0.25">
      <c r="AZ221" s="100"/>
      <c r="BA221" s="101"/>
    </row>
    <row r="222" spans="52:53" x14ac:dyDescent="0.25">
      <c r="AZ222" s="100"/>
      <c r="BA222" s="101"/>
    </row>
    <row r="223" spans="52:53" x14ac:dyDescent="0.25">
      <c r="AZ223" s="100"/>
      <c r="BA223" s="101"/>
    </row>
    <row r="224" spans="52:53" x14ac:dyDescent="0.25">
      <c r="AZ224" s="100"/>
      <c r="BA224" s="101"/>
    </row>
    <row r="225" spans="52:53" x14ac:dyDescent="0.25">
      <c r="AZ225" s="100"/>
      <c r="BA225" s="101"/>
    </row>
    <row r="226" spans="52:53" x14ac:dyDescent="0.25">
      <c r="AZ226" s="100"/>
      <c r="BA226" s="101"/>
    </row>
    <row r="227" spans="52:53" x14ac:dyDescent="0.25">
      <c r="AZ227" s="100"/>
      <c r="BA227" s="101"/>
    </row>
    <row r="228" spans="52:53" x14ac:dyDescent="0.25">
      <c r="AZ228" s="100"/>
      <c r="BA228" s="101"/>
    </row>
    <row r="229" spans="52:53" x14ac:dyDescent="0.25">
      <c r="AZ229" s="100"/>
      <c r="BA229" s="101"/>
    </row>
    <row r="230" spans="52:53" x14ac:dyDescent="0.25">
      <c r="AZ230" s="100"/>
      <c r="BA230" s="101"/>
    </row>
    <row r="231" spans="52:53" x14ac:dyDescent="0.25">
      <c r="AZ231" s="100"/>
      <c r="BA231" s="101"/>
    </row>
    <row r="232" spans="52:53" x14ac:dyDescent="0.25">
      <c r="AZ232" s="100"/>
      <c r="BA232" s="101"/>
    </row>
    <row r="233" spans="52:53" x14ac:dyDescent="0.25">
      <c r="AZ233" s="100"/>
      <c r="BA233" s="101"/>
    </row>
    <row r="234" spans="52:53" x14ac:dyDescent="0.25">
      <c r="AZ234" s="100"/>
      <c r="BA234" s="101"/>
    </row>
    <row r="235" spans="52:53" x14ac:dyDescent="0.25">
      <c r="AZ235" s="100"/>
      <c r="BA235" s="101"/>
    </row>
    <row r="236" spans="52:53" x14ac:dyDescent="0.25">
      <c r="AZ236" s="100"/>
      <c r="BA236" s="101"/>
    </row>
    <row r="237" spans="52:53" x14ac:dyDescent="0.25">
      <c r="AZ237" s="100"/>
      <c r="BA237" s="101"/>
    </row>
    <row r="238" spans="52:53" x14ac:dyDescent="0.25">
      <c r="AZ238" s="100"/>
      <c r="BA238" s="101"/>
    </row>
    <row r="239" spans="52:53" x14ac:dyDescent="0.25">
      <c r="AZ239" s="100"/>
      <c r="BA239" s="101"/>
    </row>
    <row r="240" spans="52:53" x14ac:dyDescent="0.25">
      <c r="AZ240" s="100"/>
      <c r="BA240" s="101"/>
    </row>
    <row r="241" spans="52:53" x14ac:dyDescent="0.25">
      <c r="AZ241" s="100"/>
      <c r="BA241" s="101"/>
    </row>
    <row r="242" spans="52:53" x14ac:dyDescent="0.25">
      <c r="AZ242" s="100"/>
      <c r="BA242" s="101"/>
    </row>
    <row r="243" spans="52:53" x14ac:dyDescent="0.25">
      <c r="AZ243" s="100"/>
      <c r="BA243" s="101"/>
    </row>
    <row r="244" spans="52:53" x14ac:dyDescent="0.25">
      <c r="AZ244" s="100"/>
      <c r="BA244" s="101"/>
    </row>
    <row r="245" spans="52:53" x14ac:dyDescent="0.25">
      <c r="AZ245" s="100"/>
      <c r="BA245" s="101"/>
    </row>
    <row r="246" spans="52:53" x14ac:dyDescent="0.25">
      <c r="AZ246" s="100"/>
      <c r="BA246" s="101"/>
    </row>
    <row r="247" spans="52:53" x14ac:dyDescent="0.25">
      <c r="AZ247" s="100"/>
      <c r="BA247" s="101"/>
    </row>
    <row r="248" spans="52:53" x14ac:dyDescent="0.25">
      <c r="AZ248" s="100"/>
      <c r="BA248" s="101"/>
    </row>
    <row r="249" spans="52:53" x14ac:dyDescent="0.25">
      <c r="AZ249" s="100"/>
      <c r="BA249" s="101"/>
    </row>
    <row r="250" spans="52:53" x14ac:dyDescent="0.25">
      <c r="AZ250" s="100"/>
      <c r="BA250" s="101"/>
    </row>
    <row r="251" spans="52:53" x14ac:dyDescent="0.25">
      <c r="AZ251" s="100"/>
      <c r="BA251" s="101"/>
    </row>
    <row r="252" spans="52:53" x14ac:dyDescent="0.25">
      <c r="AZ252" s="100"/>
      <c r="BA252" s="101"/>
    </row>
    <row r="253" spans="52:53" x14ac:dyDescent="0.25">
      <c r="AZ253" s="100"/>
      <c r="BA253" s="101"/>
    </row>
    <row r="254" spans="52:53" x14ac:dyDescent="0.25">
      <c r="AZ254" s="100"/>
      <c r="BA254" s="101"/>
    </row>
    <row r="255" spans="52:53" x14ac:dyDescent="0.25">
      <c r="AZ255" s="100"/>
      <c r="BA255" s="101"/>
    </row>
    <row r="256" spans="52:53" x14ac:dyDescent="0.25">
      <c r="AZ256" s="100"/>
      <c r="BA256" s="101"/>
    </row>
    <row r="257" spans="52:53" x14ac:dyDescent="0.25">
      <c r="AZ257" s="100"/>
      <c r="BA257" s="101"/>
    </row>
    <row r="258" spans="52:53" x14ac:dyDescent="0.25">
      <c r="AZ258" s="100"/>
      <c r="BA258" s="101"/>
    </row>
    <row r="259" spans="52:53" x14ac:dyDescent="0.25">
      <c r="AZ259" s="100"/>
      <c r="BA259" s="101"/>
    </row>
    <row r="260" spans="52:53" x14ac:dyDescent="0.25">
      <c r="AZ260" s="100"/>
      <c r="BA260" s="101"/>
    </row>
    <row r="261" spans="52:53" x14ac:dyDescent="0.25">
      <c r="AZ261" s="100"/>
      <c r="BA261" s="101"/>
    </row>
    <row r="262" spans="52:53" x14ac:dyDescent="0.25">
      <c r="AZ262" s="100"/>
      <c r="BA262" s="101"/>
    </row>
    <row r="263" spans="52:53" x14ac:dyDescent="0.25">
      <c r="AZ263" s="100"/>
      <c r="BA263" s="101"/>
    </row>
    <row r="264" spans="52:53" x14ac:dyDescent="0.25">
      <c r="AZ264" s="100"/>
      <c r="BA264" s="101"/>
    </row>
    <row r="265" spans="52:53" x14ac:dyDescent="0.25">
      <c r="AZ265" s="100"/>
      <c r="BA265" s="101"/>
    </row>
    <row r="266" spans="52:53" x14ac:dyDescent="0.25">
      <c r="AZ266" s="100"/>
      <c r="BA266" s="101"/>
    </row>
    <row r="267" spans="52:53" x14ac:dyDescent="0.25">
      <c r="AZ267" s="100"/>
      <c r="BA267" s="101"/>
    </row>
    <row r="268" spans="52:53" x14ac:dyDescent="0.25">
      <c r="AZ268" s="100"/>
      <c r="BA268" s="101"/>
    </row>
    <row r="269" spans="52:53" x14ac:dyDescent="0.25">
      <c r="AZ269" s="100"/>
      <c r="BA269" s="101"/>
    </row>
    <row r="270" spans="52:53" x14ac:dyDescent="0.25">
      <c r="AZ270" s="100"/>
      <c r="BA270" s="101"/>
    </row>
    <row r="271" spans="52:53" x14ac:dyDescent="0.25">
      <c r="AZ271" s="100"/>
      <c r="BA271" s="101"/>
    </row>
    <row r="272" spans="52:53" x14ac:dyDescent="0.25">
      <c r="AZ272" s="100"/>
      <c r="BA272" s="101"/>
    </row>
    <row r="273" spans="52:53" x14ac:dyDescent="0.25">
      <c r="AZ273" s="100"/>
      <c r="BA273" s="101"/>
    </row>
    <row r="274" spans="52:53" x14ac:dyDescent="0.25">
      <c r="AZ274" s="100"/>
      <c r="BA274" s="101"/>
    </row>
    <row r="275" spans="52:53" x14ac:dyDescent="0.25">
      <c r="AZ275" s="100"/>
      <c r="BA275" s="101"/>
    </row>
    <row r="276" spans="52:53" x14ac:dyDescent="0.25">
      <c r="AZ276" s="100"/>
      <c r="BA276" s="101"/>
    </row>
    <row r="277" spans="52:53" x14ac:dyDescent="0.25">
      <c r="AZ277" s="100"/>
      <c r="BA277" s="101"/>
    </row>
    <row r="278" spans="52:53" x14ac:dyDescent="0.25">
      <c r="AZ278" s="100"/>
      <c r="BA278" s="101"/>
    </row>
    <row r="279" spans="52:53" x14ac:dyDescent="0.25">
      <c r="AZ279" s="100"/>
      <c r="BA279" s="101"/>
    </row>
    <row r="280" spans="52:53" x14ac:dyDescent="0.25">
      <c r="AZ280" s="100"/>
      <c r="BA280" s="101"/>
    </row>
    <row r="281" spans="52:53" x14ac:dyDescent="0.25">
      <c r="AZ281" s="100"/>
      <c r="BA281" s="101"/>
    </row>
    <row r="282" spans="52:53" x14ac:dyDescent="0.25">
      <c r="AZ282" s="100"/>
      <c r="BA282" s="101"/>
    </row>
    <row r="283" spans="52:53" x14ac:dyDescent="0.25">
      <c r="AZ283" s="100"/>
      <c r="BA283" s="101"/>
    </row>
    <row r="284" spans="52:53" x14ac:dyDescent="0.25">
      <c r="AZ284" s="100"/>
      <c r="BA284" s="101"/>
    </row>
    <row r="285" spans="52:53" x14ac:dyDescent="0.25">
      <c r="AZ285" s="100"/>
      <c r="BA285" s="101"/>
    </row>
    <row r="286" spans="52:53" x14ac:dyDescent="0.25">
      <c r="AZ286" s="100"/>
      <c r="BA286" s="101"/>
    </row>
    <row r="287" spans="52:53" x14ac:dyDescent="0.25">
      <c r="AZ287" s="100"/>
      <c r="BA287" s="101"/>
    </row>
    <row r="288" spans="52:53" x14ac:dyDescent="0.25">
      <c r="AZ288" s="100"/>
      <c r="BA288" s="101"/>
    </row>
    <row r="289" spans="52:53" x14ac:dyDescent="0.25">
      <c r="AZ289" s="100"/>
      <c r="BA289" s="101"/>
    </row>
    <row r="290" spans="52:53" x14ac:dyDescent="0.25">
      <c r="AZ290" s="100"/>
      <c r="BA290" s="101"/>
    </row>
    <row r="291" spans="52:53" x14ac:dyDescent="0.25">
      <c r="AZ291" s="100"/>
      <c r="BA291" s="101"/>
    </row>
    <row r="292" spans="52:53" x14ac:dyDescent="0.25">
      <c r="AZ292" s="100"/>
      <c r="BA292" s="101"/>
    </row>
    <row r="293" spans="52:53" x14ac:dyDescent="0.25">
      <c r="AZ293" s="100"/>
      <c r="BA293" s="101"/>
    </row>
    <row r="294" spans="52:53" x14ac:dyDescent="0.25">
      <c r="AZ294" s="100"/>
      <c r="BA294" s="101"/>
    </row>
    <row r="295" spans="52:53" x14ac:dyDescent="0.25">
      <c r="AZ295" s="100"/>
      <c r="BA295" s="101"/>
    </row>
    <row r="296" spans="52:53" x14ac:dyDescent="0.25">
      <c r="AZ296" s="100"/>
      <c r="BA296" s="101"/>
    </row>
    <row r="297" spans="52:53" x14ac:dyDescent="0.25">
      <c r="AZ297" s="100"/>
      <c r="BA297" s="101"/>
    </row>
    <row r="298" spans="52:53" x14ac:dyDescent="0.25">
      <c r="AZ298" s="100"/>
      <c r="BA298" s="101"/>
    </row>
    <row r="299" spans="52:53" x14ac:dyDescent="0.25">
      <c r="AZ299" s="100"/>
      <c r="BA299" s="101"/>
    </row>
    <row r="300" spans="52:53" x14ac:dyDescent="0.25">
      <c r="AZ300" s="100"/>
      <c r="BA300" s="101"/>
    </row>
    <row r="301" spans="52:53" x14ac:dyDescent="0.25">
      <c r="AZ301" s="100"/>
      <c r="BA301" s="101"/>
    </row>
    <row r="302" spans="52:53" x14ac:dyDescent="0.25">
      <c r="AZ302" s="100"/>
      <c r="BA302" s="101"/>
    </row>
    <row r="303" spans="52:53" x14ac:dyDescent="0.25">
      <c r="AZ303" s="100"/>
      <c r="BA303" s="101"/>
    </row>
    <row r="304" spans="52:53" x14ac:dyDescent="0.25">
      <c r="AZ304" s="100"/>
      <c r="BA304" s="101"/>
    </row>
    <row r="305" spans="52:53" x14ac:dyDescent="0.25">
      <c r="AZ305" s="100"/>
      <c r="BA305" s="101"/>
    </row>
    <row r="306" spans="52:53" x14ac:dyDescent="0.25">
      <c r="AZ306" s="100"/>
      <c r="BA306" s="101"/>
    </row>
    <row r="307" spans="52:53" x14ac:dyDescent="0.25">
      <c r="AZ307" s="100"/>
      <c r="BA307" s="101"/>
    </row>
    <row r="308" spans="52:53" x14ac:dyDescent="0.25">
      <c r="AZ308" s="100"/>
      <c r="BA308" s="101"/>
    </row>
    <row r="309" spans="52:53" x14ac:dyDescent="0.25">
      <c r="AZ309" s="100"/>
      <c r="BA309" s="101"/>
    </row>
    <row r="310" spans="52:53" x14ac:dyDescent="0.25">
      <c r="AZ310" s="100"/>
      <c r="BA310" s="101"/>
    </row>
    <row r="311" spans="52:53" x14ac:dyDescent="0.25">
      <c r="AZ311" s="100"/>
      <c r="BA311" s="101"/>
    </row>
    <row r="312" spans="52:53" x14ac:dyDescent="0.25">
      <c r="AZ312" s="100"/>
      <c r="BA312" s="101"/>
    </row>
    <row r="313" spans="52:53" x14ac:dyDescent="0.25">
      <c r="AZ313" s="100"/>
      <c r="BA313" s="101"/>
    </row>
    <row r="314" spans="52:53" x14ac:dyDescent="0.25">
      <c r="AZ314" s="100"/>
      <c r="BA314" s="101"/>
    </row>
    <row r="315" spans="52:53" x14ac:dyDescent="0.25">
      <c r="AZ315" s="100"/>
      <c r="BA315" s="101"/>
    </row>
    <row r="316" spans="52:53" x14ac:dyDescent="0.25">
      <c r="AZ316" s="100"/>
      <c r="BA316" s="101"/>
    </row>
    <row r="317" spans="52:53" x14ac:dyDescent="0.25">
      <c r="AZ317" s="100"/>
      <c r="BA317" s="101"/>
    </row>
    <row r="318" spans="52:53" x14ac:dyDescent="0.25">
      <c r="AZ318" s="100"/>
      <c r="BA318" s="101"/>
    </row>
    <row r="319" spans="52:53" x14ac:dyDescent="0.25">
      <c r="AZ319" s="100"/>
      <c r="BA319" s="101"/>
    </row>
    <row r="320" spans="52:53" x14ac:dyDescent="0.25">
      <c r="AZ320" s="100"/>
      <c r="BA320" s="101"/>
    </row>
    <row r="321" spans="52:53" x14ac:dyDescent="0.25">
      <c r="AZ321" s="100"/>
      <c r="BA321" s="101"/>
    </row>
    <row r="322" spans="52:53" x14ac:dyDescent="0.25">
      <c r="AZ322" s="100"/>
      <c r="BA322" s="101"/>
    </row>
    <row r="323" spans="52:53" x14ac:dyDescent="0.25">
      <c r="AZ323" s="100"/>
      <c r="BA323" s="101"/>
    </row>
    <row r="324" spans="52:53" x14ac:dyDescent="0.25">
      <c r="AZ324" s="100"/>
      <c r="BA324" s="101"/>
    </row>
    <row r="325" spans="52:53" x14ac:dyDescent="0.25">
      <c r="AZ325" s="100"/>
      <c r="BA325" s="101"/>
    </row>
    <row r="326" spans="52:53" x14ac:dyDescent="0.25">
      <c r="AZ326" s="100"/>
      <c r="BA326" s="101"/>
    </row>
    <row r="327" spans="52:53" x14ac:dyDescent="0.25">
      <c r="AZ327" s="100"/>
      <c r="BA327" s="101"/>
    </row>
    <row r="328" spans="52:53" x14ac:dyDescent="0.25">
      <c r="AZ328" s="100"/>
      <c r="BA328" s="101"/>
    </row>
    <row r="329" spans="52:53" x14ac:dyDescent="0.25">
      <c r="AZ329" s="100"/>
      <c r="BA329" s="101"/>
    </row>
    <row r="330" spans="52:53" x14ac:dyDescent="0.25">
      <c r="AZ330" s="100"/>
      <c r="BA330" s="101"/>
    </row>
    <row r="331" spans="52:53" x14ac:dyDescent="0.25">
      <c r="AZ331" s="100"/>
      <c r="BA331" s="101"/>
    </row>
    <row r="332" spans="52:53" x14ac:dyDescent="0.25">
      <c r="AZ332" s="100"/>
      <c r="BA332" s="101"/>
    </row>
    <row r="333" spans="52:53" x14ac:dyDescent="0.25">
      <c r="AZ333" s="100"/>
      <c r="BA333" s="101"/>
    </row>
    <row r="334" spans="52:53" x14ac:dyDescent="0.25">
      <c r="AZ334" s="100"/>
      <c r="BA334" s="101"/>
    </row>
    <row r="335" spans="52:53" x14ac:dyDescent="0.25">
      <c r="AZ335" s="100"/>
      <c r="BA335" s="101"/>
    </row>
    <row r="336" spans="52:53" x14ac:dyDescent="0.25">
      <c r="AZ336" s="100"/>
      <c r="BA336" s="101"/>
    </row>
    <row r="337" spans="52:53" x14ac:dyDescent="0.25">
      <c r="AZ337" s="100"/>
      <c r="BA337" s="101"/>
    </row>
    <row r="338" spans="52:53" x14ac:dyDescent="0.25">
      <c r="AZ338" s="100"/>
      <c r="BA338" s="101"/>
    </row>
    <row r="339" spans="52:53" x14ac:dyDescent="0.25">
      <c r="AZ339" s="100"/>
      <c r="BA339" s="101"/>
    </row>
    <row r="340" spans="52:53" x14ac:dyDescent="0.25">
      <c r="AZ340" s="100"/>
      <c r="BA340" s="101"/>
    </row>
    <row r="341" spans="52:53" x14ac:dyDescent="0.25">
      <c r="AZ341" s="100"/>
      <c r="BA341" s="101"/>
    </row>
    <row r="342" spans="52:53" x14ac:dyDescent="0.25">
      <c r="AZ342" s="100"/>
      <c r="BA342" s="101"/>
    </row>
    <row r="343" spans="52:53" x14ac:dyDescent="0.25">
      <c r="AZ343" s="100"/>
      <c r="BA343" s="101"/>
    </row>
    <row r="344" spans="52:53" x14ac:dyDescent="0.25">
      <c r="AZ344" s="100"/>
      <c r="BA344" s="101"/>
    </row>
    <row r="345" spans="52:53" x14ac:dyDescent="0.25">
      <c r="AZ345" s="100"/>
      <c r="BA345" s="101"/>
    </row>
    <row r="346" spans="52:53" x14ac:dyDescent="0.25">
      <c r="AZ346" s="100"/>
      <c r="BA346" s="101"/>
    </row>
    <row r="347" spans="52:53" x14ac:dyDescent="0.25">
      <c r="AZ347" s="100"/>
      <c r="BA347" s="101"/>
    </row>
    <row r="348" spans="52:53" x14ac:dyDescent="0.25">
      <c r="AZ348" s="100"/>
      <c r="BA348" s="101"/>
    </row>
    <row r="349" spans="52:53" x14ac:dyDescent="0.25">
      <c r="AZ349" s="100"/>
      <c r="BA349" s="101"/>
    </row>
    <row r="350" spans="52:53" x14ac:dyDescent="0.25">
      <c r="AZ350" s="100"/>
      <c r="BA350" s="101"/>
    </row>
    <row r="351" spans="52:53" x14ac:dyDescent="0.25">
      <c r="AZ351" s="100"/>
      <c r="BA351" s="101"/>
    </row>
    <row r="352" spans="52:53" x14ac:dyDescent="0.25">
      <c r="AZ352" s="100"/>
      <c r="BA352" s="101"/>
    </row>
    <row r="353" spans="52:53" x14ac:dyDescent="0.25">
      <c r="AZ353" s="100"/>
      <c r="BA353" s="101"/>
    </row>
    <row r="354" spans="52:53" x14ac:dyDescent="0.25">
      <c r="AZ354" s="100"/>
      <c r="BA354" s="101"/>
    </row>
    <row r="355" spans="52:53" x14ac:dyDescent="0.25">
      <c r="AZ355" s="100"/>
      <c r="BA355" s="101"/>
    </row>
    <row r="356" spans="52:53" x14ac:dyDescent="0.25">
      <c r="AZ356" s="100"/>
      <c r="BA356" s="101"/>
    </row>
    <row r="357" spans="52:53" x14ac:dyDescent="0.25">
      <c r="AZ357" s="100"/>
      <c r="BA357" s="101"/>
    </row>
    <row r="358" spans="52:53" x14ac:dyDescent="0.25">
      <c r="AZ358" s="100"/>
      <c r="BA358" s="101"/>
    </row>
    <row r="359" spans="52:53" x14ac:dyDescent="0.25">
      <c r="AZ359" s="100"/>
      <c r="BA359" s="101"/>
    </row>
    <row r="360" spans="52:53" x14ac:dyDescent="0.25">
      <c r="AZ360" s="100"/>
      <c r="BA360" s="101"/>
    </row>
    <row r="361" spans="52:53" x14ac:dyDescent="0.25">
      <c r="AZ361" s="100"/>
      <c r="BA361" s="101"/>
    </row>
    <row r="362" spans="52:53" x14ac:dyDescent="0.25">
      <c r="AZ362" s="100"/>
      <c r="BA362" s="101"/>
    </row>
    <row r="363" spans="52:53" x14ac:dyDescent="0.25">
      <c r="AZ363" s="100"/>
      <c r="BA363" s="101"/>
    </row>
    <row r="364" spans="52:53" x14ac:dyDescent="0.25">
      <c r="AZ364" s="100"/>
      <c r="BA364" s="101"/>
    </row>
    <row r="365" spans="52:53" x14ac:dyDescent="0.25">
      <c r="AZ365" s="100"/>
      <c r="BA365" s="101"/>
    </row>
    <row r="366" spans="52:53" x14ac:dyDescent="0.25">
      <c r="AZ366" s="100"/>
      <c r="BA366" s="101"/>
    </row>
    <row r="367" spans="52:53" x14ac:dyDescent="0.25">
      <c r="AZ367" s="100"/>
      <c r="BA367" s="101"/>
    </row>
    <row r="368" spans="52:53" x14ac:dyDescent="0.25">
      <c r="AZ368" s="100"/>
      <c r="BA368" s="101"/>
    </row>
    <row r="369" spans="52:53" x14ac:dyDescent="0.25">
      <c r="AZ369" s="100"/>
      <c r="BA369" s="101"/>
    </row>
    <row r="370" spans="52:53" x14ac:dyDescent="0.25">
      <c r="AZ370" s="100"/>
      <c r="BA370" s="101"/>
    </row>
    <row r="371" spans="52:53" x14ac:dyDescent="0.25">
      <c r="AZ371" s="100"/>
      <c r="BA371" s="101"/>
    </row>
    <row r="372" spans="52:53" x14ac:dyDescent="0.25">
      <c r="AZ372" s="100"/>
      <c r="BA372" s="101"/>
    </row>
    <row r="373" spans="52:53" x14ac:dyDescent="0.25">
      <c r="AZ373" s="100"/>
      <c r="BA373" s="101"/>
    </row>
    <row r="374" spans="52:53" x14ac:dyDescent="0.25">
      <c r="AZ374" s="100"/>
      <c r="BA374" s="101"/>
    </row>
    <row r="375" spans="52:53" x14ac:dyDescent="0.25">
      <c r="AZ375" s="100"/>
      <c r="BA375" s="101"/>
    </row>
    <row r="376" spans="52:53" x14ac:dyDescent="0.25">
      <c r="AZ376" s="100"/>
      <c r="BA376" s="101"/>
    </row>
    <row r="377" spans="52:53" x14ac:dyDescent="0.25">
      <c r="AZ377" s="100"/>
      <c r="BA377" s="101"/>
    </row>
    <row r="378" spans="52:53" x14ac:dyDescent="0.25">
      <c r="AZ378" s="100"/>
      <c r="BA378" s="101"/>
    </row>
    <row r="379" spans="52:53" x14ac:dyDescent="0.25">
      <c r="AZ379" s="100"/>
      <c r="BA379" s="101"/>
    </row>
    <row r="380" spans="52:53" x14ac:dyDescent="0.25">
      <c r="AZ380" s="100"/>
      <c r="BA380" s="101"/>
    </row>
    <row r="381" spans="52:53" x14ac:dyDescent="0.25">
      <c r="AZ381" s="100"/>
      <c r="BA381" s="101"/>
    </row>
    <row r="382" spans="52:53" x14ac:dyDescent="0.25">
      <c r="AZ382" s="100"/>
      <c r="BA382" s="101"/>
    </row>
    <row r="383" spans="52:53" x14ac:dyDescent="0.25">
      <c r="AZ383" s="100"/>
      <c r="BA383" s="101"/>
    </row>
    <row r="384" spans="52:53" x14ac:dyDescent="0.25">
      <c r="AZ384" s="100"/>
      <c r="BA384" s="101"/>
    </row>
    <row r="385" spans="52:53" x14ac:dyDescent="0.25">
      <c r="AZ385" s="100"/>
      <c r="BA385" s="101"/>
    </row>
    <row r="386" spans="52:53" x14ac:dyDescent="0.25">
      <c r="AZ386" s="100"/>
      <c r="BA386" s="101"/>
    </row>
    <row r="387" spans="52:53" x14ac:dyDescent="0.25">
      <c r="AZ387" s="100"/>
      <c r="BA387" s="101"/>
    </row>
    <row r="388" spans="52:53" x14ac:dyDescent="0.25">
      <c r="AZ388" s="100"/>
      <c r="BA388" s="101"/>
    </row>
    <row r="389" spans="52:53" x14ac:dyDescent="0.25">
      <c r="AZ389" s="100"/>
      <c r="BA389" s="101"/>
    </row>
    <row r="390" spans="52:53" x14ac:dyDescent="0.25">
      <c r="AZ390" s="100"/>
      <c r="BA390" s="101"/>
    </row>
    <row r="391" spans="52:53" x14ac:dyDescent="0.25">
      <c r="AZ391" s="100"/>
      <c r="BA391" s="101"/>
    </row>
    <row r="392" spans="52:53" x14ac:dyDescent="0.25">
      <c r="AZ392" s="100"/>
      <c r="BA392" s="101"/>
    </row>
    <row r="393" spans="52:53" x14ac:dyDescent="0.25">
      <c r="AZ393" s="100"/>
      <c r="BA393" s="101"/>
    </row>
    <row r="394" spans="52:53" x14ac:dyDescent="0.25">
      <c r="AZ394" s="100"/>
      <c r="BA394" s="101"/>
    </row>
    <row r="395" spans="52:53" x14ac:dyDescent="0.25">
      <c r="AZ395" s="100"/>
      <c r="BA395" s="101"/>
    </row>
    <row r="396" spans="52:53" x14ac:dyDescent="0.25">
      <c r="AZ396" s="100"/>
      <c r="BA396" s="101"/>
    </row>
    <row r="397" spans="52:53" x14ac:dyDescent="0.25">
      <c r="AZ397" s="100"/>
      <c r="BA397" s="101"/>
    </row>
    <row r="398" spans="52:53" x14ac:dyDescent="0.25">
      <c r="AZ398" s="100"/>
      <c r="BA398" s="101"/>
    </row>
    <row r="399" spans="52:53" x14ac:dyDescent="0.25">
      <c r="AZ399" s="100"/>
      <c r="BA399" s="101"/>
    </row>
    <row r="400" spans="52:53" x14ac:dyDescent="0.25">
      <c r="AZ400" s="100"/>
      <c r="BA400" s="101"/>
    </row>
    <row r="401" spans="52:53" x14ac:dyDescent="0.25">
      <c r="AZ401" s="100"/>
      <c r="BA401" s="101"/>
    </row>
    <row r="402" spans="52:53" x14ac:dyDescent="0.25">
      <c r="AZ402" s="100"/>
      <c r="BA402" s="101"/>
    </row>
    <row r="403" spans="52:53" x14ac:dyDescent="0.25">
      <c r="AZ403" s="100"/>
      <c r="BA403" s="101"/>
    </row>
    <row r="404" spans="52:53" x14ac:dyDescent="0.25">
      <c r="AZ404" s="100"/>
      <c r="BA404" s="101"/>
    </row>
    <row r="405" spans="52:53" x14ac:dyDescent="0.25">
      <c r="AZ405" s="100"/>
      <c r="BA405" s="101"/>
    </row>
    <row r="406" spans="52:53" x14ac:dyDescent="0.25">
      <c r="AZ406" s="100"/>
      <c r="BA406" s="101"/>
    </row>
    <row r="407" spans="52:53" x14ac:dyDescent="0.25">
      <c r="AZ407" s="100"/>
      <c r="BA407" s="101"/>
    </row>
    <row r="408" spans="52:53" x14ac:dyDescent="0.25">
      <c r="AZ408" s="100"/>
      <c r="BA408" s="101"/>
    </row>
    <row r="409" spans="52:53" x14ac:dyDescent="0.25">
      <c r="AZ409" s="100"/>
      <c r="BA409" s="101"/>
    </row>
    <row r="410" spans="52:53" x14ac:dyDescent="0.25">
      <c r="AZ410" s="100"/>
      <c r="BA410" s="101"/>
    </row>
    <row r="411" spans="52:53" x14ac:dyDescent="0.25">
      <c r="AZ411" s="100"/>
      <c r="BA411" s="101"/>
    </row>
    <row r="412" spans="52:53" x14ac:dyDescent="0.25">
      <c r="AZ412" s="100"/>
      <c r="BA412" s="101"/>
    </row>
    <row r="413" spans="52:53" x14ac:dyDescent="0.25">
      <c r="AZ413" s="100"/>
      <c r="BA413" s="101"/>
    </row>
    <row r="414" spans="52:53" x14ac:dyDescent="0.25">
      <c r="AZ414" s="100"/>
      <c r="BA414" s="101"/>
    </row>
    <row r="415" spans="52:53" x14ac:dyDescent="0.25">
      <c r="AZ415" s="100"/>
      <c r="BA415" s="101"/>
    </row>
    <row r="416" spans="52:53" x14ac:dyDescent="0.25">
      <c r="AZ416" s="100"/>
      <c r="BA416" s="101"/>
    </row>
    <row r="417" spans="52:53" x14ac:dyDescent="0.25">
      <c r="AZ417" s="100"/>
      <c r="BA417" s="101"/>
    </row>
    <row r="418" spans="52:53" x14ac:dyDescent="0.25">
      <c r="AZ418" s="100"/>
      <c r="BA418" s="101"/>
    </row>
    <row r="419" spans="52:53" x14ac:dyDescent="0.25">
      <c r="AZ419" s="100"/>
      <c r="BA419" s="101"/>
    </row>
    <row r="420" spans="52:53" x14ac:dyDescent="0.25">
      <c r="AZ420" s="100"/>
      <c r="BA420" s="101"/>
    </row>
    <row r="421" spans="52:53" x14ac:dyDescent="0.25">
      <c r="AZ421" s="100"/>
      <c r="BA421" s="101"/>
    </row>
    <row r="422" spans="52:53" x14ac:dyDescent="0.25">
      <c r="AZ422" s="100"/>
      <c r="BA422" s="101"/>
    </row>
    <row r="423" spans="52:53" x14ac:dyDescent="0.25">
      <c r="AZ423" s="100"/>
      <c r="BA423" s="101"/>
    </row>
    <row r="424" spans="52:53" x14ac:dyDescent="0.25">
      <c r="AZ424" s="100"/>
      <c r="BA424" s="101"/>
    </row>
    <row r="425" spans="52:53" x14ac:dyDescent="0.25">
      <c r="AZ425" s="100"/>
      <c r="BA425" s="101"/>
    </row>
    <row r="426" spans="52:53" x14ac:dyDescent="0.25">
      <c r="AZ426" s="100"/>
      <c r="BA426" s="101"/>
    </row>
    <row r="427" spans="52:53" x14ac:dyDescent="0.25">
      <c r="AZ427" s="100"/>
      <c r="BA427" s="101"/>
    </row>
    <row r="428" spans="52:53" x14ac:dyDescent="0.25">
      <c r="AZ428" s="100"/>
      <c r="BA428" s="101"/>
    </row>
    <row r="429" spans="52:53" x14ac:dyDescent="0.25">
      <c r="AZ429" s="100"/>
      <c r="BA429" s="101"/>
    </row>
    <row r="430" spans="52:53" x14ac:dyDescent="0.25">
      <c r="AZ430" s="100"/>
      <c r="BA430" s="101"/>
    </row>
    <row r="431" spans="52:53" x14ac:dyDescent="0.25">
      <c r="AZ431" s="100"/>
      <c r="BA431" s="101"/>
    </row>
    <row r="432" spans="52:53" x14ac:dyDescent="0.25">
      <c r="AZ432" s="100"/>
      <c r="BA432" s="101"/>
    </row>
    <row r="433" spans="52:53" x14ac:dyDescent="0.25">
      <c r="AZ433" s="100"/>
      <c r="BA433" s="101"/>
    </row>
    <row r="434" spans="52:53" x14ac:dyDescent="0.25">
      <c r="AZ434" s="100"/>
      <c r="BA434" s="101"/>
    </row>
    <row r="435" spans="52:53" x14ac:dyDescent="0.25">
      <c r="AZ435" s="100"/>
      <c r="BA435" s="101"/>
    </row>
    <row r="436" spans="52:53" x14ac:dyDescent="0.25">
      <c r="AZ436" s="100"/>
      <c r="BA436" s="101"/>
    </row>
    <row r="437" spans="52:53" x14ac:dyDescent="0.25">
      <c r="AZ437" s="100"/>
      <c r="BA437" s="101"/>
    </row>
    <row r="438" spans="52:53" x14ac:dyDescent="0.25">
      <c r="AZ438" s="100"/>
      <c r="BA438" s="101"/>
    </row>
    <row r="439" spans="52:53" x14ac:dyDescent="0.25">
      <c r="AZ439" s="100"/>
      <c r="BA439" s="101"/>
    </row>
    <row r="440" spans="52:53" x14ac:dyDescent="0.25">
      <c r="AZ440" s="100"/>
      <c r="BA440" s="101"/>
    </row>
    <row r="441" spans="52:53" x14ac:dyDescent="0.25">
      <c r="AZ441" s="100"/>
      <c r="BA441" s="101"/>
    </row>
    <row r="442" spans="52:53" x14ac:dyDescent="0.25">
      <c r="AZ442" s="100"/>
      <c r="BA442" s="101"/>
    </row>
    <row r="443" spans="52:53" x14ac:dyDescent="0.25">
      <c r="AZ443" s="100"/>
      <c r="BA443" s="101"/>
    </row>
    <row r="444" spans="52:53" x14ac:dyDescent="0.25">
      <c r="AZ444" s="100"/>
      <c r="BA444" s="101"/>
    </row>
    <row r="445" spans="52:53" x14ac:dyDescent="0.25">
      <c r="AZ445" s="100"/>
      <c r="BA445" s="101"/>
    </row>
    <row r="446" spans="52:53" x14ac:dyDescent="0.25">
      <c r="AZ446" s="100"/>
      <c r="BA446" s="101"/>
    </row>
    <row r="447" spans="52:53" x14ac:dyDescent="0.25">
      <c r="AZ447" s="100"/>
      <c r="BA447" s="101"/>
    </row>
    <row r="448" spans="52:53" x14ac:dyDescent="0.25">
      <c r="AZ448" s="100"/>
      <c r="BA448" s="101"/>
    </row>
    <row r="449" spans="52:53" x14ac:dyDescent="0.25">
      <c r="AZ449" s="100"/>
      <c r="BA449" s="101"/>
    </row>
    <row r="450" spans="52:53" x14ac:dyDescent="0.25">
      <c r="AZ450" s="100"/>
      <c r="BA450" s="101"/>
    </row>
    <row r="451" spans="52:53" x14ac:dyDescent="0.25">
      <c r="AZ451" s="100"/>
      <c r="BA451" s="101"/>
    </row>
    <row r="452" spans="52:53" x14ac:dyDescent="0.25">
      <c r="AZ452" s="100"/>
      <c r="BA452" s="101"/>
    </row>
    <row r="453" spans="52:53" x14ac:dyDescent="0.25">
      <c r="AZ453" s="100"/>
      <c r="BA453" s="101"/>
    </row>
    <row r="454" spans="52:53" x14ac:dyDescent="0.25">
      <c r="AZ454" s="100"/>
      <c r="BA454" s="101"/>
    </row>
    <row r="455" spans="52:53" x14ac:dyDescent="0.25">
      <c r="AZ455" s="100"/>
      <c r="BA455" s="101"/>
    </row>
    <row r="456" spans="52:53" x14ac:dyDescent="0.25">
      <c r="AZ456" s="100"/>
      <c r="BA456" s="101"/>
    </row>
    <row r="457" spans="52:53" x14ac:dyDescent="0.25">
      <c r="AZ457" s="100"/>
      <c r="BA457" s="101"/>
    </row>
    <row r="458" spans="52:53" x14ac:dyDescent="0.25">
      <c r="AZ458" s="100"/>
      <c r="BA458" s="101"/>
    </row>
    <row r="459" spans="52:53" x14ac:dyDescent="0.25">
      <c r="AZ459" s="100"/>
      <c r="BA459" s="101"/>
    </row>
    <row r="460" spans="52:53" x14ac:dyDescent="0.25">
      <c r="AZ460" s="100"/>
      <c r="BA460" s="101"/>
    </row>
    <row r="461" spans="52:53" x14ac:dyDescent="0.25">
      <c r="AZ461" s="100"/>
      <c r="BA461" s="101"/>
    </row>
    <row r="462" spans="52:53" x14ac:dyDescent="0.25">
      <c r="AZ462" s="100"/>
      <c r="BA462" s="101"/>
    </row>
    <row r="463" spans="52:53" x14ac:dyDescent="0.25">
      <c r="AZ463" s="100"/>
      <c r="BA463" s="101"/>
    </row>
    <row r="464" spans="52:53" x14ac:dyDescent="0.25">
      <c r="AZ464" s="100"/>
      <c r="BA464" s="101"/>
    </row>
    <row r="465" spans="52:53" x14ac:dyDescent="0.25">
      <c r="AZ465" s="100"/>
      <c r="BA465" s="101"/>
    </row>
    <row r="466" spans="52:53" x14ac:dyDescent="0.25">
      <c r="AZ466" s="100"/>
      <c r="BA466" s="101"/>
    </row>
    <row r="467" spans="52:53" x14ac:dyDescent="0.25">
      <c r="AZ467" s="100"/>
      <c r="BA467" s="101"/>
    </row>
    <row r="468" spans="52:53" x14ac:dyDescent="0.25">
      <c r="AZ468" s="100"/>
      <c r="BA468" s="101"/>
    </row>
    <row r="469" spans="52:53" x14ac:dyDescent="0.25">
      <c r="AZ469" s="100"/>
      <c r="BA469" s="101"/>
    </row>
    <row r="470" spans="52:53" x14ac:dyDescent="0.25">
      <c r="AZ470" s="100"/>
      <c r="BA470" s="101"/>
    </row>
    <row r="471" spans="52:53" x14ac:dyDescent="0.25">
      <c r="AZ471" s="100"/>
      <c r="BA471" s="101"/>
    </row>
    <row r="472" spans="52:53" x14ac:dyDescent="0.25">
      <c r="AZ472" s="100"/>
      <c r="BA472" s="101"/>
    </row>
    <row r="473" spans="52:53" x14ac:dyDescent="0.25">
      <c r="AZ473" s="100"/>
      <c r="BA473" s="101"/>
    </row>
    <row r="474" spans="52:53" x14ac:dyDescent="0.25">
      <c r="AZ474" s="100"/>
      <c r="BA474" s="101"/>
    </row>
    <row r="475" spans="52:53" x14ac:dyDescent="0.25">
      <c r="AZ475" s="100"/>
      <c r="BA475" s="101"/>
    </row>
    <row r="476" spans="52:53" x14ac:dyDescent="0.25">
      <c r="AZ476" s="100"/>
      <c r="BA476" s="101"/>
    </row>
    <row r="477" spans="52:53" x14ac:dyDescent="0.25">
      <c r="AZ477" s="100"/>
      <c r="BA477" s="101"/>
    </row>
    <row r="478" spans="52:53" x14ac:dyDescent="0.25">
      <c r="AZ478" s="100"/>
      <c r="BA478" s="101"/>
    </row>
    <row r="479" spans="52:53" x14ac:dyDescent="0.25">
      <c r="AZ479" s="100"/>
      <c r="BA479" s="101"/>
    </row>
    <row r="480" spans="52:53" x14ac:dyDescent="0.25">
      <c r="AZ480" s="100"/>
      <c r="BA480" s="101"/>
    </row>
    <row r="481" spans="52:53" x14ac:dyDescent="0.25">
      <c r="AZ481" s="100"/>
      <c r="BA481" s="101"/>
    </row>
    <row r="482" spans="52:53" x14ac:dyDescent="0.25">
      <c r="AZ482" s="100"/>
      <c r="BA482" s="101"/>
    </row>
    <row r="483" spans="52:53" x14ac:dyDescent="0.25">
      <c r="AZ483" s="100"/>
      <c r="BA483" s="101"/>
    </row>
    <row r="484" spans="52:53" x14ac:dyDescent="0.25">
      <c r="AZ484" s="100"/>
      <c r="BA484" s="101"/>
    </row>
    <row r="485" spans="52:53" x14ac:dyDescent="0.25">
      <c r="AZ485" s="100"/>
      <c r="BA485" s="101"/>
    </row>
    <row r="486" spans="52:53" x14ac:dyDescent="0.25">
      <c r="AZ486" s="100"/>
      <c r="BA486" s="101"/>
    </row>
    <row r="487" spans="52:53" x14ac:dyDescent="0.25">
      <c r="AZ487" s="100"/>
      <c r="BA487" s="101"/>
    </row>
    <row r="488" spans="52:53" x14ac:dyDescent="0.25">
      <c r="AZ488" s="100"/>
      <c r="BA488" s="101"/>
    </row>
    <row r="489" spans="52:53" x14ac:dyDescent="0.25">
      <c r="AZ489" s="100"/>
      <c r="BA489" s="101"/>
    </row>
    <row r="490" spans="52:53" x14ac:dyDescent="0.25">
      <c r="AZ490" s="100"/>
      <c r="BA490" s="101"/>
    </row>
    <row r="491" spans="52:53" x14ac:dyDescent="0.25">
      <c r="AZ491" s="100"/>
      <c r="BA491" s="101"/>
    </row>
    <row r="492" spans="52:53" x14ac:dyDescent="0.25">
      <c r="AZ492" s="100"/>
      <c r="BA492" s="101"/>
    </row>
    <row r="493" spans="52:53" x14ac:dyDescent="0.25">
      <c r="AZ493" s="100"/>
      <c r="BA493" s="101"/>
    </row>
    <row r="494" spans="52:53" x14ac:dyDescent="0.25">
      <c r="AZ494" s="100"/>
      <c r="BA494" s="101"/>
    </row>
    <row r="495" spans="52:53" x14ac:dyDescent="0.25">
      <c r="AZ495" s="100"/>
      <c r="BA495" s="101"/>
    </row>
    <row r="496" spans="52:53" x14ac:dyDescent="0.25">
      <c r="AZ496" s="100"/>
      <c r="BA496" s="101"/>
    </row>
    <row r="497" spans="52:53" x14ac:dyDescent="0.25">
      <c r="AZ497" s="100"/>
      <c r="BA497" s="101"/>
    </row>
    <row r="498" spans="52:53" x14ac:dyDescent="0.25">
      <c r="AZ498" s="100"/>
      <c r="BA498" s="101"/>
    </row>
    <row r="499" spans="52:53" x14ac:dyDescent="0.25">
      <c r="AZ499" s="100"/>
      <c r="BA499" s="101"/>
    </row>
    <row r="500" spans="52:53" x14ac:dyDescent="0.25">
      <c r="AZ500" s="100"/>
      <c r="BA500" s="101"/>
    </row>
    <row r="501" spans="52:53" x14ac:dyDescent="0.25">
      <c r="AZ501" s="100"/>
      <c r="BA501" s="101"/>
    </row>
    <row r="502" spans="52:53" x14ac:dyDescent="0.25">
      <c r="AZ502" s="100"/>
      <c r="BA502" s="101"/>
    </row>
    <row r="503" spans="52:53" x14ac:dyDescent="0.25">
      <c r="AZ503" s="100"/>
      <c r="BA503" s="101"/>
    </row>
    <row r="504" spans="52:53" x14ac:dyDescent="0.25">
      <c r="AZ504" s="100"/>
      <c r="BA504" s="101"/>
    </row>
    <row r="505" spans="52:53" x14ac:dyDescent="0.25">
      <c r="AZ505" s="100"/>
      <c r="BA505" s="101"/>
    </row>
    <row r="506" spans="52:53" x14ac:dyDescent="0.25">
      <c r="AZ506" s="100"/>
      <c r="BA506" s="101"/>
    </row>
    <row r="507" spans="52:53" x14ac:dyDescent="0.25">
      <c r="AZ507" s="100"/>
      <c r="BA507" s="101"/>
    </row>
    <row r="508" spans="52:53" x14ac:dyDescent="0.25">
      <c r="AZ508" s="100"/>
      <c r="BA508" s="101"/>
    </row>
    <row r="509" spans="52:53" x14ac:dyDescent="0.25">
      <c r="AZ509" s="100"/>
      <c r="BA509" s="101"/>
    </row>
    <row r="510" spans="52:53" x14ac:dyDescent="0.25">
      <c r="AZ510" s="100"/>
      <c r="BA510" s="101"/>
    </row>
    <row r="511" spans="52:53" x14ac:dyDescent="0.25">
      <c r="AZ511" s="100"/>
      <c r="BA511" s="101"/>
    </row>
    <row r="512" spans="52:53" x14ac:dyDescent="0.25">
      <c r="AZ512" s="100"/>
      <c r="BA512" s="101"/>
    </row>
    <row r="513" spans="52:53" x14ac:dyDescent="0.25">
      <c r="AZ513" s="100"/>
      <c r="BA513" s="101"/>
    </row>
    <row r="514" spans="52:53" x14ac:dyDescent="0.25">
      <c r="AZ514" s="100"/>
      <c r="BA514" s="101"/>
    </row>
    <row r="515" spans="52:53" x14ac:dyDescent="0.25">
      <c r="AZ515" s="100"/>
      <c r="BA515" s="101"/>
    </row>
    <row r="516" spans="52:53" x14ac:dyDescent="0.25">
      <c r="AZ516" s="100"/>
      <c r="BA516" s="101"/>
    </row>
    <row r="517" spans="52:53" x14ac:dyDescent="0.25">
      <c r="AZ517" s="100"/>
      <c r="BA517" s="101"/>
    </row>
    <row r="518" spans="52:53" x14ac:dyDescent="0.25">
      <c r="AZ518" s="100"/>
      <c r="BA518" s="101"/>
    </row>
    <row r="519" spans="52:53" x14ac:dyDescent="0.25">
      <c r="AZ519" s="100"/>
      <c r="BA519" s="101"/>
    </row>
    <row r="520" spans="52:53" x14ac:dyDescent="0.25">
      <c r="AZ520" s="100"/>
      <c r="BA520" s="101"/>
    </row>
    <row r="521" spans="52:53" x14ac:dyDescent="0.25">
      <c r="AZ521" s="100"/>
      <c r="BA521" s="101"/>
    </row>
    <row r="522" spans="52:53" x14ac:dyDescent="0.25">
      <c r="AZ522" s="100"/>
      <c r="BA522" s="101"/>
    </row>
    <row r="523" spans="52:53" x14ac:dyDescent="0.25">
      <c r="AZ523" s="100"/>
      <c r="BA523" s="101"/>
    </row>
    <row r="524" spans="52:53" x14ac:dyDescent="0.25">
      <c r="AZ524" s="100"/>
      <c r="BA524" s="101"/>
    </row>
    <row r="525" spans="52:53" x14ac:dyDescent="0.25">
      <c r="AZ525" s="100"/>
      <c r="BA525" s="101"/>
    </row>
    <row r="526" spans="52:53" x14ac:dyDescent="0.25">
      <c r="AZ526" s="100"/>
      <c r="BA526" s="101"/>
    </row>
    <row r="527" spans="52:53" x14ac:dyDescent="0.25">
      <c r="AZ527" s="100"/>
      <c r="BA527" s="101"/>
    </row>
    <row r="528" spans="52:53" x14ac:dyDescent="0.25">
      <c r="AZ528" s="100"/>
      <c r="BA528" s="101"/>
    </row>
    <row r="529" spans="52:53" x14ac:dyDescent="0.25">
      <c r="AZ529" s="100"/>
      <c r="BA529" s="101"/>
    </row>
    <row r="530" spans="52:53" x14ac:dyDescent="0.25">
      <c r="AZ530" s="100"/>
      <c r="BA530" s="101"/>
    </row>
    <row r="531" spans="52:53" x14ac:dyDescent="0.25">
      <c r="AZ531" s="100"/>
      <c r="BA531" s="101"/>
    </row>
    <row r="532" spans="52:53" x14ac:dyDescent="0.25">
      <c r="AZ532" s="100"/>
      <c r="BA532" s="101"/>
    </row>
    <row r="533" spans="52:53" x14ac:dyDescent="0.25">
      <c r="AZ533" s="100"/>
      <c r="BA533" s="101"/>
    </row>
    <row r="534" spans="52:53" x14ac:dyDescent="0.25">
      <c r="AZ534" s="100"/>
      <c r="BA534" s="101"/>
    </row>
    <row r="535" spans="52:53" x14ac:dyDescent="0.25">
      <c r="AZ535" s="100"/>
      <c r="BA535" s="101"/>
    </row>
    <row r="536" spans="52:53" x14ac:dyDescent="0.25">
      <c r="AZ536" s="100"/>
      <c r="BA536" s="101"/>
    </row>
    <row r="537" spans="52:53" x14ac:dyDescent="0.25">
      <c r="AZ537" s="100"/>
      <c r="BA537" s="101"/>
    </row>
    <row r="538" spans="52:53" x14ac:dyDescent="0.25">
      <c r="AZ538" s="100"/>
      <c r="BA538" s="101"/>
    </row>
    <row r="539" spans="52:53" x14ac:dyDescent="0.25">
      <c r="AZ539" s="100"/>
      <c r="BA539" s="101"/>
    </row>
    <row r="540" spans="52:53" x14ac:dyDescent="0.25">
      <c r="AZ540" s="100"/>
      <c r="BA540" s="101"/>
    </row>
    <row r="541" spans="52:53" x14ac:dyDescent="0.25">
      <c r="AZ541" s="100"/>
      <c r="BA541" s="101"/>
    </row>
    <row r="542" spans="52:53" x14ac:dyDescent="0.25">
      <c r="AZ542" s="100"/>
      <c r="BA542" s="101"/>
    </row>
    <row r="543" spans="52:53" x14ac:dyDescent="0.25">
      <c r="AZ543" s="100"/>
      <c r="BA543" s="101"/>
    </row>
    <row r="544" spans="52:53" x14ac:dyDescent="0.25">
      <c r="AZ544" s="100"/>
      <c r="BA544" s="101"/>
    </row>
    <row r="545" spans="52:53" x14ac:dyDescent="0.25">
      <c r="AZ545" s="100"/>
      <c r="BA545" s="101"/>
    </row>
    <row r="546" spans="52:53" x14ac:dyDescent="0.25">
      <c r="AZ546" s="100"/>
      <c r="BA546" s="101"/>
    </row>
    <row r="547" spans="52:53" x14ac:dyDescent="0.25">
      <c r="AZ547" s="100"/>
      <c r="BA547" s="101"/>
    </row>
    <row r="548" spans="52:53" x14ac:dyDescent="0.25">
      <c r="AZ548" s="100"/>
      <c r="BA548" s="101"/>
    </row>
    <row r="549" spans="52:53" x14ac:dyDescent="0.25">
      <c r="AZ549" s="100"/>
      <c r="BA549" s="101"/>
    </row>
    <row r="550" spans="52:53" x14ac:dyDescent="0.25">
      <c r="AZ550" s="100"/>
      <c r="BA550" s="101"/>
    </row>
    <row r="551" spans="52:53" x14ac:dyDescent="0.25">
      <c r="AZ551" s="100"/>
      <c r="BA551" s="101"/>
    </row>
    <row r="552" spans="52:53" x14ac:dyDescent="0.25">
      <c r="AZ552" s="100"/>
      <c r="BA552" s="101"/>
    </row>
    <row r="553" spans="52:53" x14ac:dyDescent="0.25">
      <c r="AZ553" s="100"/>
      <c r="BA553" s="101"/>
    </row>
    <row r="554" spans="52:53" x14ac:dyDescent="0.25">
      <c r="AZ554" s="100"/>
      <c r="BA554" s="101"/>
    </row>
    <row r="555" spans="52:53" x14ac:dyDescent="0.25">
      <c r="AZ555" s="100"/>
      <c r="BA555" s="101"/>
    </row>
    <row r="556" spans="52:53" x14ac:dyDescent="0.25">
      <c r="AZ556" s="100"/>
      <c r="BA556" s="101"/>
    </row>
    <row r="557" spans="52:53" x14ac:dyDescent="0.25">
      <c r="AZ557" s="100"/>
      <c r="BA557" s="101"/>
    </row>
    <row r="558" spans="52:53" x14ac:dyDescent="0.25">
      <c r="AZ558" s="100"/>
      <c r="BA558" s="101"/>
    </row>
    <row r="559" spans="52:53" x14ac:dyDescent="0.25">
      <c r="AZ559" s="100"/>
      <c r="BA559" s="101"/>
    </row>
    <row r="560" spans="52:53" x14ac:dyDescent="0.25">
      <c r="AZ560" s="100"/>
      <c r="BA560" s="101"/>
    </row>
    <row r="561" spans="52:53" x14ac:dyDescent="0.25">
      <c r="AZ561" s="100"/>
      <c r="BA561" s="101"/>
    </row>
    <row r="562" spans="52:53" x14ac:dyDescent="0.25">
      <c r="AZ562" s="100"/>
      <c r="BA562" s="101"/>
    </row>
    <row r="563" spans="52:53" x14ac:dyDescent="0.25">
      <c r="AZ563" s="100"/>
      <c r="BA563" s="101"/>
    </row>
    <row r="564" spans="52:53" x14ac:dyDescent="0.25">
      <c r="AZ564" s="100"/>
      <c r="BA564" s="101"/>
    </row>
    <row r="565" spans="52:53" x14ac:dyDescent="0.25">
      <c r="AZ565" s="100"/>
      <c r="BA565" s="101"/>
    </row>
    <row r="566" spans="52:53" x14ac:dyDescent="0.25">
      <c r="AZ566" s="100"/>
      <c r="BA566" s="101"/>
    </row>
    <row r="567" spans="52:53" x14ac:dyDescent="0.25">
      <c r="AZ567" s="100"/>
      <c r="BA567" s="101"/>
    </row>
    <row r="568" spans="52:53" x14ac:dyDescent="0.25">
      <c r="AZ568" s="100"/>
      <c r="BA568" s="101"/>
    </row>
    <row r="569" spans="52:53" x14ac:dyDescent="0.25">
      <c r="AZ569" s="100"/>
      <c r="BA569" s="101"/>
    </row>
    <row r="570" spans="52:53" x14ac:dyDescent="0.25">
      <c r="AZ570" s="100"/>
      <c r="BA570" s="101"/>
    </row>
    <row r="571" spans="52:53" x14ac:dyDescent="0.25">
      <c r="AZ571" s="100"/>
      <c r="BA571" s="101"/>
    </row>
    <row r="572" spans="52:53" x14ac:dyDescent="0.25">
      <c r="AZ572" s="100"/>
      <c r="BA572" s="101"/>
    </row>
    <row r="573" spans="52:53" x14ac:dyDescent="0.25">
      <c r="AZ573" s="100"/>
      <c r="BA573" s="101"/>
    </row>
    <row r="574" spans="52:53" x14ac:dyDescent="0.25">
      <c r="AZ574" s="100"/>
      <c r="BA574" s="101"/>
    </row>
    <row r="575" spans="52:53" x14ac:dyDescent="0.25">
      <c r="AZ575" s="100"/>
      <c r="BA575" s="101"/>
    </row>
    <row r="576" spans="52:53" x14ac:dyDescent="0.25">
      <c r="AZ576" s="100"/>
      <c r="BA576" s="101"/>
    </row>
    <row r="577" spans="52:53" x14ac:dyDescent="0.25">
      <c r="AZ577" s="100"/>
      <c r="BA577" s="101"/>
    </row>
    <row r="578" spans="52:53" x14ac:dyDescent="0.25">
      <c r="AZ578" s="100"/>
      <c r="BA578" s="101"/>
    </row>
    <row r="579" spans="52:53" x14ac:dyDescent="0.25">
      <c r="AZ579" s="100"/>
      <c r="BA579" s="101"/>
    </row>
    <row r="580" spans="52:53" x14ac:dyDescent="0.25">
      <c r="AZ580" s="100"/>
      <c r="BA580" s="101"/>
    </row>
    <row r="581" spans="52:53" x14ac:dyDescent="0.25">
      <c r="AZ581" s="100"/>
      <c r="BA581" s="101"/>
    </row>
    <row r="582" spans="52:53" x14ac:dyDescent="0.25">
      <c r="AZ582" s="100"/>
      <c r="BA582" s="101"/>
    </row>
    <row r="583" spans="52:53" x14ac:dyDescent="0.25">
      <c r="AZ583" s="100"/>
      <c r="BA583" s="101"/>
    </row>
    <row r="584" spans="52:53" x14ac:dyDescent="0.25">
      <c r="AZ584" s="100"/>
      <c r="BA584" s="101"/>
    </row>
    <row r="585" spans="52:53" x14ac:dyDescent="0.25">
      <c r="AZ585" s="100"/>
      <c r="BA585" s="101"/>
    </row>
    <row r="586" spans="52:53" x14ac:dyDescent="0.25">
      <c r="AZ586" s="100"/>
      <c r="BA586" s="101"/>
    </row>
    <row r="587" spans="52:53" x14ac:dyDescent="0.25">
      <c r="AZ587" s="100"/>
      <c r="BA587" s="101"/>
    </row>
    <row r="588" spans="52:53" x14ac:dyDescent="0.25">
      <c r="AZ588" s="100"/>
      <c r="BA588" s="101"/>
    </row>
    <row r="589" spans="52:53" x14ac:dyDescent="0.25">
      <c r="AZ589" s="100"/>
      <c r="BA589" s="101"/>
    </row>
    <row r="590" spans="52:53" x14ac:dyDescent="0.25">
      <c r="AZ590" s="100"/>
      <c r="BA590" s="101"/>
    </row>
    <row r="591" spans="52:53" x14ac:dyDescent="0.25">
      <c r="AZ591" s="100"/>
      <c r="BA591" s="101"/>
    </row>
    <row r="592" spans="52:53" x14ac:dyDescent="0.25">
      <c r="AZ592" s="100"/>
      <c r="BA592" s="101"/>
    </row>
    <row r="593" spans="52:53" x14ac:dyDescent="0.25">
      <c r="AZ593" s="100"/>
      <c r="BA593" s="101"/>
    </row>
    <row r="594" spans="52:53" x14ac:dyDescent="0.25">
      <c r="AZ594" s="100"/>
      <c r="BA594" s="101"/>
    </row>
    <row r="595" spans="52:53" x14ac:dyDescent="0.25">
      <c r="AZ595" s="100"/>
      <c r="BA595" s="101"/>
    </row>
    <row r="596" spans="52:53" x14ac:dyDescent="0.25">
      <c r="AZ596" s="100"/>
      <c r="BA596" s="101"/>
    </row>
    <row r="597" spans="52:53" x14ac:dyDescent="0.25">
      <c r="AZ597" s="100"/>
      <c r="BA597" s="101"/>
    </row>
    <row r="598" spans="52:53" x14ac:dyDescent="0.25">
      <c r="AZ598" s="100"/>
      <c r="BA598" s="101"/>
    </row>
    <row r="599" spans="52:53" x14ac:dyDescent="0.25">
      <c r="AZ599" s="100"/>
      <c r="BA599" s="101"/>
    </row>
    <row r="600" spans="52:53" x14ac:dyDescent="0.25">
      <c r="AZ600" s="100"/>
      <c r="BA600" s="101"/>
    </row>
    <row r="601" spans="52:53" x14ac:dyDescent="0.25">
      <c r="AZ601" s="100"/>
      <c r="BA601" s="101"/>
    </row>
    <row r="602" spans="52:53" x14ac:dyDescent="0.25">
      <c r="AZ602" s="100"/>
      <c r="BA602" s="101"/>
    </row>
    <row r="603" spans="52:53" x14ac:dyDescent="0.25">
      <c r="AZ603" s="100"/>
      <c r="BA603" s="101"/>
    </row>
    <row r="604" spans="52:53" x14ac:dyDescent="0.25">
      <c r="AZ604" s="100"/>
      <c r="BA604" s="101"/>
    </row>
    <row r="605" spans="52:53" x14ac:dyDescent="0.25">
      <c r="AZ605" s="100"/>
      <c r="BA605" s="101"/>
    </row>
    <row r="606" spans="52:53" x14ac:dyDescent="0.25">
      <c r="AZ606" s="100"/>
      <c r="BA606" s="101"/>
    </row>
    <row r="607" spans="52:53" x14ac:dyDescent="0.25">
      <c r="AZ607" s="100"/>
      <c r="BA607" s="101"/>
    </row>
    <row r="608" spans="52:53" x14ac:dyDescent="0.25">
      <c r="AZ608" s="100"/>
      <c r="BA608" s="101"/>
    </row>
    <row r="609" spans="52:53" x14ac:dyDescent="0.25">
      <c r="AZ609" s="100"/>
      <c r="BA609" s="101"/>
    </row>
    <row r="610" spans="52:53" x14ac:dyDescent="0.25">
      <c r="AZ610" s="100"/>
      <c r="BA610" s="101"/>
    </row>
    <row r="611" spans="52:53" x14ac:dyDescent="0.25">
      <c r="AZ611" s="100"/>
      <c r="BA611" s="101"/>
    </row>
  </sheetData>
  <autoFilter ref="A6:BC109" xr:uid="{00000000-0001-0000-0300-000000000000}">
    <filterColumn colId="53">
      <filters>
        <filter val="C"/>
        <filter val="D"/>
        <filter val="F"/>
      </filters>
    </filterColumn>
  </autoFilter>
  <mergeCells count="17">
    <mergeCell ref="BB3:BB6"/>
    <mergeCell ref="AE4:AL4"/>
    <mergeCell ref="AN5:AP5"/>
    <mergeCell ref="AL5:AL6"/>
    <mergeCell ref="T4:AD5"/>
    <mergeCell ref="BA3:BA6"/>
    <mergeCell ref="AZ3:AZ6"/>
    <mergeCell ref="AS5:AS6"/>
    <mergeCell ref="AT5:AT6"/>
    <mergeCell ref="AV4:AV6"/>
    <mergeCell ref="AY4:AY6"/>
    <mergeCell ref="AU5:AU6"/>
    <mergeCell ref="AW5:AW6"/>
    <mergeCell ref="AX5:AX6"/>
    <mergeCell ref="AR3:AR6"/>
    <mergeCell ref="AM5:AM6"/>
    <mergeCell ref="Q4:S5"/>
  </mergeCells>
  <conditionalFormatting sqref="G7:H94">
    <cfRule type="cellIs" dxfId="7" priority="5" operator="equal">
      <formula>0</formula>
    </cfRule>
  </conditionalFormatting>
  <conditionalFormatting sqref="J7:J94">
    <cfRule type="cellIs" dxfId="6" priority="4" operator="equal">
      <formula>0</formula>
    </cfRule>
  </conditionalFormatting>
  <conditionalFormatting sqref="L7:O94">
    <cfRule type="cellIs" dxfId="5" priority="3" operator="lessThanOrEqual">
      <formula>0</formula>
    </cfRule>
  </conditionalFormatting>
  <conditionalFormatting sqref="P7:P9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B7:BC94">
    <cfRule type="containsText" dxfId="4" priority="480" operator="containsText" text="F">
      <formula>NOT(ISERROR(SEARCH("F",BB7)))</formula>
    </cfRule>
    <cfRule type="containsText" dxfId="3" priority="481" operator="containsText" text="D">
      <formula>NOT(ISERROR(SEARCH("D",BB7)))</formula>
    </cfRule>
    <cfRule type="containsText" dxfId="2" priority="482" operator="containsText" text="C">
      <formula>NOT(ISERROR(SEARCH("C",BB7)))</formula>
    </cfRule>
    <cfRule type="containsText" dxfId="1" priority="483" operator="containsText" text="B">
      <formula>NOT(ISERROR(SEARCH("B",BB7)))</formula>
    </cfRule>
    <cfRule type="containsText" dxfId="0" priority="484" operator="containsText" text="A">
      <formula>NOT(ISERROR(SEARCH("A",BB7)))</formula>
    </cfRule>
    <cfRule type="colorScale" priority="518">
      <colorScale>
        <cfvo type="min"/>
        <cfvo type="max"/>
        <color rgb="FFFF7128"/>
        <color rgb="FFFFEF9C"/>
      </colorScale>
    </cfRule>
  </conditionalFormatting>
  <pageMargins left="0.45" right="0.09" top="0.28999999999999998" bottom="0.2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AF101"/>
  <sheetViews>
    <sheetView zoomScale="70" zoomScaleNormal="70" workbookViewId="0">
      <pane xSplit="5" ySplit="2" topLeftCell="F23" activePane="bottomRight" state="frozen"/>
      <selection activeCell="I912" sqref="I912"/>
      <selection pane="topRight" activeCell="I912" sqref="I912"/>
      <selection pane="bottomLeft" activeCell="I912" sqref="I912"/>
      <selection pane="bottomRight" activeCell="F95" sqref="F95"/>
    </sheetView>
  </sheetViews>
  <sheetFormatPr defaultColWidth="14" defaultRowHeight="15" customHeight="1" x14ac:dyDescent="0.7"/>
  <cols>
    <col min="1" max="1" width="5.69921875" style="117" customWidth="1"/>
    <col min="2" max="2" width="11.69921875" style="117" customWidth="1"/>
    <col min="3" max="3" width="7.69921875" style="117" customWidth="1"/>
    <col min="4" max="4" width="13.59765625" style="117" customWidth="1"/>
    <col min="5" max="5" width="7.19921875" style="117" customWidth="1"/>
    <col min="6" max="6" width="11.3984375" style="117" customWidth="1"/>
    <col min="7" max="7" width="8.8984375" style="116" customWidth="1"/>
    <col min="8" max="8" width="12.69921875" style="117" customWidth="1"/>
    <col min="9" max="9" width="4.69921875" style="117" customWidth="1"/>
    <col min="10" max="10" width="23.3984375" style="124" customWidth="1"/>
    <col min="11" max="14" width="21.19921875" style="117" customWidth="1"/>
    <col min="15" max="15" width="17.19921875" style="117" bestFit="1" customWidth="1"/>
    <col min="16" max="16" width="17.09765625" style="117" bestFit="1" customWidth="1"/>
    <col min="17" max="17" width="19" style="117" bestFit="1" customWidth="1"/>
    <col min="18" max="18" width="22.59765625" style="117" bestFit="1" customWidth="1"/>
    <col min="19" max="19" width="16.19921875" style="127" bestFit="1" customWidth="1"/>
    <col min="20" max="21" width="16.09765625" style="127" bestFit="1" customWidth="1"/>
    <col min="22" max="22" width="16.09765625" style="127" customWidth="1"/>
    <col min="23" max="24" width="8.3984375" style="117" customWidth="1"/>
    <col min="25" max="25" width="12.3984375" style="117" customWidth="1"/>
    <col min="26" max="26" width="14.3984375" style="117" customWidth="1"/>
    <col min="27" max="27" width="14" style="117"/>
    <col min="28" max="28" width="5.3984375" style="117" customWidth="1"/>
    <col min="29" max="29" width="17.19921875" style="117" bestFit="1" customWidth="1"/>
    <col min="30" max="30" width="17.09765625" style="117" bestFit="1" customWidth="1"/>
    <col min="31" max="31" width="19" style="117" bestFit="1" customWidth="1"/>
    <col min="32" max="32" width="22.59765625" style="117" bestFit="1" customWidth="1"/>
    <col min="33" max="16384" width="14" style="117"/>
  </cols>
  <sheetData>
    <row r="1" spans="1:32" s="106" customFormat="1" ht="30.6" customHeight="1" x14ac:dyDescent="0.25">
      <c r="B1" s="443">
        <v>24959</v>
      </c>
      <c r="C1" s="443"/>
      <c r="D1" s="139" t="s">
        <v>522</v>
      </c>
      <c r="G1" s="40"/>
      <c r="J1" s="107"/>
      <c r="K1" s="134" t="str">
        <f>"จำนวนเงินในงบการเงิน    "&amp;$C$1</f>
        <v xml:space="preserve">จำนวนเงินในงบการเงิน    </v>
      </c>
      <c r="L1" s="134"/>
      <c r="M1" s="134"/>
      <c r="N1" s="134"/>
      <c r="O1" s="135" t="s">
        <v>523</v>
      </c>
      <c r="P1" s="135"/>
      <c r="Q1" s="135"/>
      <c r="R1" s="135"/>
      <c r="S1" s="136" t="s">
        <v>238</v>
      </c>
      <c r="T1" s="136"/>
      <c r="U1" s="136"/>
      <c r="V1" s="136"/>
      <c r="AC1" s="135" t="s">
        <v>527</v>
      </c>
      <c r="AD1" s="135"/>
      <c r="AE1" s="135"/>
      <c r="AF1" s="135"/>
    </row>
    <row r="2" spans="1:32" s="115" customFormat="1" ht="85.95" customHeight="1" x14ac:dyDescent="0.25">
      <c r="A2" s="108" t="s">
        <v>100</v>
      </c>
      <c r="B2" s="108" t="s">
        <v>1</v>
      </c>
      <c r="C2" s="108" t="s">
        <v>2</v>
      </c>
      <c r="D2" s="108" t="s">
        <v>101</v>
      </c>
      <c r="E2" s="132" t="s">
        <v>229</v>
      </c>
      <c r="F2" s="132" t="s">
        <v>232</v>
      </c>
      <c r="G2" s="109" t="s">
        <v>233</v>
      </c>
      <c r="H2" s="133" t="s">
        <v>526</v>
      </c>
      <c r="I2" s="109" t="s">
        <v>524</v>
      </c>
      <c r="J2" s="110" t="s">
        <v>234</v>
      </c>
      <c r="K2" s="111" t="s">
        <v>121</v>
      </c>
      <c r="L2" s="111" t="s">
        <v>203</v>
      </c>
      <c r="M2" s="111" t="s">
        <v>204</v>
      </c>
      <c r="N2" s="111" t="s">
        <v>205</v>
      </c>
      <c r="O2" s="112" t="s">
        <v>390</v>
      </c>
      <c r="P2" s="112" t="s">
        <v>391</v>
      </c>
      <c r="Q2" s="112" t="s">
        <v>392</v>
      </c>
      <c r="R2" s="112" t="s">
        <v>393</v>
      </c>
      <c r="S2" s="113" t="s">
        <v>121</v>
      </c>
      <c r="T2" s="113" t="s">
        <v>203</v>
      </c>
      <c r="U2" s="113" t="s">
        <v>204</v>
      </c>
      <c r="V2" s="113" t="s">
        <v>205</v>
      </c>
      <c r="W2" s="114" t="s">
        <v>121</v>
      </c>
      <c r="X2" s="114" t="s">
        <v>203</v>
      </c>
      <c r="Y2" s="137" t="s">
        <v>204</v>
      </c>
      <c r="Z2" s="137" t="s">
        <v>205</v>
      </c>
      <c r="AC2" s="112" t="s">
        <v>390</v>
      </c>
      <c r="AD2" s="112" t="s">
        <v>391</v>
      </c>
      <c r="AE2" s="112" t="s">
        <v>392</v>
      </c>
      <c r="AF2" s="112" t="s">
        <v>393</v>
      </c>
    </row>
    <row r="3" spans="1:32" ht="24.6" x14ac:dyDescent="0.7">
      <c r="A3" s="116">
        <v>8</v>
      </c>
      <c r="B3" s="117" t="s">
        <v>112</v>
      </c>
      <c r="C3" s="116" t="s">
        <v>9</v>
      </c>
      <c r="D3" s="117" t="s">
        <v>122</v>
      </c>
      <c r="E3" s="116" t="s">
        <v>109</v>
      </c>
      <c r="F3" s="116" t="s">
        <v>111</v>
      </c>
      <c r="G3" s="116">
        <f>ตารางคะแนนV3!G7</f>
        <v>392</v>
      </c>
      <c r="H3" s="118">
        <f>ตารางคะแนนV3!J7</f>
        <v>106007</v>
      </c>
      <c r="I3" s="118">
        <v>16</v>
      </c>
      <c r="J3" s="119" t="s">
        <v>328</v>
      </c>
      <c r="K3" s="120">
        <v>373719319.30000013</v>
      </c>
      <c r="L3" s="285">
        <v>124263759.55</v>
      </c>
      <c r="M3" s="285">
        <v>12559837.42</v>
      </c>
      <c r="N3" s="285">
        <v>48502401.93</v>
      </c>
      <c r="O3" s="121">
        <f>AC3/6*8</f>
        <v>296512168.71142852</v>
      </c>
      <c r="P3" s="121">
        <f t="shared" ref="P3:R3" si="0">AD3/6*8</f>
        <v>90593889.140229881</v>
      </c>
      <c r="Q3" s="121">
        <f t="shared" si="0"/>
        <v>11387408.75632184</v>
      </c>
      <c r="R3" s="121">
        <f t="shared" si="0"/>
        <v>44681399.61977011</v>
      </c>
      <c r="S3" s="122">
        <f>SUM(K3-O3)</f>
        <v>77207150.588571608</v>
      </c>
      <c r="T3" s="122">
        <f t="shared" ref="T3:T22" si="1">SUM(L3-P3)</f>
        <v>33669870.409770116</v>
      </c>
      <c r="U3" s="122">
        <f t="shared" ref="U3:U22" si="2">SUM(M3-Q3)</f>
        <v>1172428.6636781599</v>
      </c>
      <c r="V3" s="122">
        <f t="shared" ref="V3:V22" si="3">SUM(N3-R3)</f>
        <v>3821002.31022989</v>
      </c>
      <c r="W3" s="123">
        <f t="shared" ref="W3:W22" si="4">IF(S3&lt;1,0.5,0)</f>
        <v>0</v>
      </c>
      <c r="X3" s="123">
        <f t="shared" ref="X3:X22" si="5">IF(T3&lt;1,0.5,0)</f>
        <v>0</v>
      </c>
      <c r="Y3" s="123">
        <f t="shared" ref="Y3:Y22" si="6">IF(U3&lt;1,0.5,0)</f>
        <v>0</v>
      </c>
      <c r="Z3" s="123">
        <f t="shared" ref="Z3:Z22" si="7">IF(V3&lt;1,0.5,0)</f>
        <v>0</v>
      </c>
      <c r="AC3" s="121">
        <v>222384126.53357139</v>
      </c>
      <c r="AD3" s="121">
        <v>67945416.855172411</v>
      </c>
      <c r="AE3" s="121">
        <v>8540556.56724138</v>
      </c>
      <c r="AF3" s="121">
        <v>33511049.714827582</v>
      </c>
    </row>
    <row r="4" spans="1:32" ht="24.6" x14ac:dyDescent="0.7">
      <c r="A4" s="116">
        <v>8</v>
      </c>
      <c r="B4" s="117" t="s">
        <v>112</v>
      </c>
      <c r="C4" s="116" t="s">
        <v>10</v>
      </c>
      <c r="D4" s="117" t="s">
        <v>123</v>
      </c>
      <c r="E4" s="116" t="s">
        <v>104</v>
      </c>
      <c r="F4" s="116" t="s">
        <v>106</v>
      </c>
      <c r="G4" s="116">
        <f>ตารางคะแนนV3!G8</f>
        <v>60</v>
      </c>
      <c r="H4" s="118">
        <f>ตารางคะแนนV3!J8</f>
        <v>39082</v>
      </c>
      <c r="I4" s="118">
        <v>6</v>
      </c>
      <c r="J4" s="119" t="s">
        <v>319</v>
      </c>
      <c r="K4" s="120">
        <v>49467674.440000005</v>
      </c>
      <c r="L4" s="285">
        <v>7743490.9699999997</v>
      </c>
      <c r="M4" s="285">
        <v>3094340.57</v>
      </c>
      <c r="N4" s="285">
        <v>4261694.4000000004</v>
      </c>
      <c r="O4" s="121">
        <f t="shared" ref="O4:O67" si="8">AC4/6*8</f>
        <v>58637099.091697313</v>
      </c>
      <c r="P4" s="121">
        <f t="shared" ref="P4:P67" si="9">AD4/6*8</f>
        <v>8901934.0815734956</v>
      </c>
      <c r="Q4" s="121">
        <f t="shared" ref="Q4:Q67" si="10">AE4/6*8</f>
        <v>3463581.2730538915</v>
      </c>
      <c r="R4" s="121">
        <f t="shared" ref="R4:R67" si="11">AF4/6*8</f>
        <v>2887860.2566666664</v>
      </c>
      <c r="S4" s="122">
        <f t="shared" ref="S4:S22" si="12">SUM(K4-O4)</f>
        <v>-9169424.6516973078</v>
      </c>
      <c r="T4" s="122">
        <f t="shared" si="1"/>
        <v>-1158443.1115734959</v>
      </c>
      <c r="U4" s="122">
        <f t="shared" si="2"/>
        <v>-369240.70305389166</v>
      </c>
      <c r="V4" s="122">
        <f t="shared" si="3"/>
        <v>1373834.143333334</v>
      </c>
      <c r="W4" s="123">
        <f t="shared" si="4"/>
        <v>0.5</v>
      </c>
      <c r="X4" s="123">
        <f t="shared" si="5"/>
        <v>0.5</v>
      </c>
      <c r="Y4" s="123">
        <f t="shared" si="6"/>
        <v>0.5</v>
      </c>
      <c r="Z4" s="123">
        <f t="shared" si="7"/>
        <v>0</v>
      </c>
      <c r="AC4" s="121">
        <v>43977824.318772987</v>
      </c>
      <c r="AD4" s="121">
        <v>6676450.5611801222</v>
      </c>
      <c r="AE4" s="121">
        <v>2597685.9547904185</v>
      </c>
      <c r="AF4" s="121">
        <v>2165895.1924999999</v>
      </c>
    </row>
    <row r="5" spans="1:32" ht="24.6" x14ac:dyDescent="0.7">
      <c r="A5" s="116">
        <v>8</v>
      </c>
      <c r="B5" s="117" t="s">
        <v>112</v>
      </c>
      <c r="C5" s="116" t="s">
        <v>11</v>
      </c>
      <c r="D5" s="117" t="s">
        <v>124</v>
      </c>
      <c r="E5" s="116" t="s">
        <v>104</v>
      </c>
      <c r="F5" s="116" t="s">
        <v>106</v>
      </c>
      <c r="G5" s="116">
        <f>ตารางคะแนนV3!G9</f>
        <v>55</v>
      </c>
      <c r="H5" s="118">
        <f>ตารางคะแนนV3!J9</f>
        <v>44083</v>
      </c>
      <c r="I5" s="118">
        <v>6</v>
      </c>
      <c r="J5" s="119" t="s">
        <v>319</v>
      </c>
      <c r="K5" s="120">
        <v>48386579.239999995</v>
      </c>
      <c r="L5" s="285">
        <v>6413953.0199999996</v>
      </c>
      <c r="M5" s="285">
        <v>5193771.8</v>
      </c>
      <c r="N5" s="285">
        <v>2559480.62</v>
      </c>
      <c r="O5" s="121">
        <f t="shared" si="8"/>
        <v>58637099.091697313</v>
      </c>
      <c r="P5" s="121">
        <f t="shared" si="9"/>
        <v>8901934.0815734956</v>
      </c>
      <c r="Q5" s="121">
        <f t="shared" si="10"/>
        <v>3463581.2730538915</v>
      </c>
      <c r="R5" s="121">
        <f t="shared" si="11"/>
        <v>2887860.2566666664</v>
      </c>
      <c r="S5" s="122">
        <f t="shared" si="12"/>
        <v>-10250519.851697318</v>
      </c>
      <c r="T5" s="122">
        <f t="shared" si="1"/>
        <v>-2487981.0615734961</v>
      </c>
      <c r="U5" s="122">
        <f t="shared" si="2"/>
        <v>1730190.5269461083</v>
      </c>
      <c r="V5" s="122">
        <f t="shared" si="3"/>
        <v>-328379.63666666625</v>
      </c>
      <c r="W5" s="123">
        <f t="shared" si="4"/>
        <v>0.5</v>
      </c>
      <c r="X5" s="123">
        <f t="shared" si="5"/>
        <v>0.5</v>
      </c>
      <c r="Y5" s="123">
        <f t="shared" si="6"/>
        <v>0</v>
      </c>
      <c r="Z5" s="123">
        <f t="shared" si="7"/>
        <v>0.5</v>
      </c>
      <c r="AC5" s="121">
        <v>43977824.318772987</v>
      </c>
      <c r="AD5" s="121">
        <v>6676450.5611801222</v>
      </c>
      <c r="AE5" s="121">
        <v>2597685.9547904185</v>
      </c>
      <c r="AF5" s="121">
        <v>2165895.1924999999</v>
      </c>
    </row>
    <row r="6" spans="1:32" ht="24.6" x14ac:dyDescent="0.7">
      <c r="A6" s="116">
        <v>8</v>
      </c>
      <c r="B6" s="117" t="s">
        <v>112</v>
      </c>
      <c r="C6" s="116" t="s">
        <v>12</v>
      </c>
      <c r="D6" s="117" t="s">
        <v>125</v>
      </c>
      <c r="E6" s="116" t="s">
        <v>104</v>
      </c>
      <c r="F6" s="116" t="s">
        <v>106</v>
      </c>
      <c r="G6" s="116">
        <f>ตารางคะแนนV3!G10</f>
        <v>65</v>
      </c>
      <c r="H6" s="118">
        <f>ตารางคะแนนV3!J10</f>
        <v>26804</v>
      </c>
      <c r="I6" s="118">
        <v>5</v>
      </c>
      <c r="J6" s="119" t="s">
        <v>321</v>
      </c>
      <c r="K6" s="120">
        <v>51582517.829999998</v>
      </c>
      <c r="L6" s="285">
        <v>7761219</v>
      </c>
      <c r="M6" s="285">
        <v>4797756.0999999996</v>
      </c>
      <c r="N6" s="285">
        <v>2365657.66</v>
      </c>
      <c r="O6" s="121">
        <f t="shared" si="8"/>
        <v>42633965.717381813</v>
      </c>
      <c r="P6" s="121">
        <f t="shared" si="9"/>
        <v>5213749.6835083347</v>
      </c>
      <c r="Q6" s="121">
        <f t="shared" si="10"/>
        <v>2038399.3077037039</v>
      </c>
      <c r="R6" s="121">
        <f t="shared" si="11"/>
        <v>1865755.0478159208</v>
      </c>
      <c r="S6" s="122">
        <f t="shared" si="12"/>
        <v>8948552.1126181856</v>
      </c>
      <c r="T6" s="122">
        <f t="shared" si="1"/>
        <v>2547469.3164916653</v>
      </c>
      <c r="U6" s="122">
        <f t="shared" si="2"/>
        <v>2759356.792296296</v>
      </c>
      <c r="V6" s="122">
        <f t="shared" si="3"/>
        <v>499902.61218407936</v>
      </c>
      <c r="W6" s="123">
        <f t="shared" si="4"/>
        <v>0</v>
      </c>
      <c r="X6" s="123">
        <f t="shared" si="5"/>
        <v>0</v>
      </c>
      <c r="Y6" s="123">
        <f t="shared" si="6"/>
        <v>0</v>
      </c>
      <c r="Z6" s="123">
        <f t="shared" si="7"/>
        <v>0</v>
      </c>
      <c r="AC6" s="121">
        <v>31975474.288036361</v>
      </c>
      <c r="AD6" s="121">
        <v>3910312.262631251</v>
      </c>
      <c r="AE6" s="121">
        <v>1528799.480777778</v>
      </c>
      <c r="AF6" s="121">
        <v>1399316.2858619406</v>
      </c>
    </row>
    <row r="7" spans="1:32" ht="24.6" x14ac:dyDescent="0.7">
      <c r="A7" s="116">
        <v>8</v>
      </c>
      <c r="B7" s="117" t="s">
        <v>112</v>
      </c>
      <c r="C7" s="116" t="s">
        <v>13</v>
      </c>
      <c r="D7" s="117" t="s">
        <v>126</v>
      </c>
      <c r="E7" s="116" t="s">
        <v>104</v>
      </c>
      <c r="F7" s="116" t="s">
        <v>106</v>
      </c>
      <c r="G7" s="116">
        <f>ตารางคะแนนV3!G11</f>
        <v>36</v>
      </c>
      <c r="H7" s="118">
        <f>ตารางคะแนนV3!J11</f>
        <v>17443</v>
      </c>
      <c r="I7" s="118">
        <v>5</v>
      </c>
      <c r="J7" s="119" t="s">
        <v>321</v>
      </c>
      <c r="K7" s="120">
        <v>40160472.009999998</v>
      </c>
      <c r="L7" s="285">
        <v>4594430.21</v>
      </c>
      <c r="M7" s="285">
        <v>1394678.5</v>
      </c>
      <c r="N7" s="285">
        <v>1938883.05</v>
      </c>
      <c r="O7" s="121">
        <f t="shared" si="8"/>
        <v>42633965.717381813</v>
      </c>
      <c r="P7" s="121">
        <f t="shared" si="9"/>
        <v>5213749.6835083347</v>
      </c>
      <c r="Q7" s="121">
        <f t="shared" si="10"/>
        <v>2038399.3077037039</v>
      </c>
      <c r="R7" s="121">
        <f t="shared" si="11"/>
        <v>1865755.0478159208</v>
      </c>
      <c r="S7" s="122">
        <f t="shared" si="12"/>
        <v>-2473493.7073818147</v>
      </c>
      <c r="T7" s="122">
        <f t="shared" si="1"/>
        <v>-619319.47350833472</v>
      </c>
      <c r="U7" s="122">
        <f t="shared" si="2"/>
        <v>-643720.80770370387</v>
      </c>
      <c r="V7" s="122">
        <f t="shared" si="3"/>
        <v>73128.002184079261</v>
      </c>
      <c r="W7" s="123">
        <f t="shared" si="4"/>
        <v>0.5</v>
      </c>
      <c r="X7" s="123">
        <f t="shared" si="5"/>
        <v>0.5</v>
      </c>
      <c r="Y7" s="123">
        <f t="shared" si="6"/>
        <v>0.5</v>
      </c>
      <c r="Z7" s="123">
        <f t="shared" si="7"/>
        <v>0</v>
      </c>
      <c r="AC7" s="121">
        <v>31975474.288036361</v>
      </c>
      <c r="AD7" s="121">
        <v>3910312.262631251</v>
      </c>
      <c r="AE7" s="121">
        <v>1528799.480777778</v>
      </c>
      <c r="AF7" s="121">
        <v>1399316.2858619406</v>
      </c>
    </row>
    <row r="8" spans="1:32" ht="24.6" x14ac:dyDescent="0.7">
      <c r="A8" s="116">
        <v>8</v>
      </c>
      <c r="B8" s="117" t="s">
        <v>112</v>
      </c>
      <c r="C8" s="116" t="s">
        <v>14</v>
      </c>
      <c r="D8" s="117" t="s">
        <v>127</v>
      </c>
      <c r="E8" s="116" t="s">
        <v>104</v>
      </c>
      <c r="F8" s="116" t="s">
        <v>106</v>
      </c>
      <c r="G8" s="116">
        <f>ตารางคะแนนV3!G12</f>
        <v>39</v>
      </c>
      <c r="H8" s="118">
        <f>ตารางคะแนนV3!J12</f>
        <v>32404</v>
      </c>
      <c r="I8" s="118">
        <v>6</v>
      </c>
      <c r="J8" s="119" t="s">
        <v>319</v>
      </c>
      <c r="K8" s="120">
        <v>56582561.180000007</v>
      </c>
      <c r="L8" s="285">
        <v>11448882.49</v>
      </c>
      <c r="M8" s="285">
        <v>4190424.83</v>
      </c>
      <c r="N8" s="285">
        <v>7725133.620000001</v>
      </c>
      <c r="O8" s="121">
        <f t="shared" si="8"/>
        <v>58637099.091697313</v>
      </c>
      <c r="P8" s="121">
        <f t="shared" si="9"/>
        <v>8901934.0815734956</v>
      </c>
      <c r="Q8" s="121">
        <f t="shared" si="10"/>
        <v>3463581.2730538915</v>
      </c>
      <c r="R8" s="121">
        <f t="shared" si="11"/>
        <v>2887860.2566666664</v>
      </c>
      <c r="S8" s="122">
        <f t="shared" si="12"/>
        <v>-2054537.9116973057</v>
      </c>
      <c r="T8" s="122">
        <f t="shared" si="1"/>
        <v>2546948.4084265046</v>
      </c>
      <c r="U8" s="122">
        <f t="shared" si="2"/>
        <v>726843.55694610858</v>
      </c>
      <c r="V8" s="122">
        <f t="shared" si="3"/>
        <v>4837273.3633333351</v>
      </c>
      <c r="W8" s="123">
        <f t="shared" si="4"/>
        <v>0.5</v>
      </c>
      <c r="X8" s="123">
        <f t="shared" si="5"/>
        <v>0</v>
      </c>
      <c r="Y8" s="123">
        <f t="shared" si="6"/>
        <v>0</v>
      </c>
      <c r="Z8" s="123">
        <f t="shared" si="7"/>
        <v>0</v>
      </c>
      <c r="AC8" s="121">
        <v>43977824.318772987</v>
      </c>
      <c r="AD8" s="121">
        <v>6676450.5611801222</v>
      </c>
      <c r="AE8" s="121">
        <v>2597685.9547904185</v>
      </c>
      <c r="AF8" s="121">
        <v>2165895.1924999999</v>
      </c>
    </row>
    <row r="9" spans="1:32" ht="24.6" x14ac:dyDescent="0.7">
      <c r="A9" s="116">
        <v>8</v>
      </c>
      <c r="B9" s="117" t="s">
        <v>112</v>
      </c>
      <c r="C9" s="116" t="s">
        <v>15</v>
      </c>
      <c r="D9" s="117" t="s">
        <v>128</v>
      </c>
      <c r="E9" s="116" t="s">
        <v>104</v>
      </c>
      <c r="F9" s="116" t="s">
        <v>106</v>
      </c>
      <c r="G9" s="116">
        <f>ตารางคะแนนV3!G13</f>
        <v>60</v>
      </c>
      <c r="H9" s="118">
        <f>ตารางคะแนนV3!J13</f>
        <v>53811</v>
      </c>
      <c r="I9" s="118">
        <v>6</v>
      </c>
      <c r="J9" s="119" t="s">
        <v>319</v>
      </c>
      <c r="K9" s="120">
        <v>73217323.219999999</v>
      </c>
      <c r="L9" s="285">
        <v>10407267.529999999</v>
      </c>
      <c r="M9" s="285">
        <v>4952861.7</v>
      </c>
      <c r="N9" s="285">
        <v>3767517.69</v>
      </c>
      <c r="O9" s="121">
        <f t="shared" si="8"/>
        <v>58637099.091697313</v>
      </c>
      <c r="P9" s="121">
        <f t="shared" si="9"/>
        <v>8901934.0815734956</v>
      </c>
      <c r="Q9" s="121">
        <f t="shared" si="10"/>
        <v>3463581.2730538915</v>
      </c>
      <c r="R9" s="121">
        <f t="shared" si="11"/>
        <v>2887860.2566666664</v>
      </c>
      <c r="S9" s="122">
        <f t="shared" si="12"/>
        <v>14580224.128302686</v>
      </c>
      <c r="T9" s="122">
        <f t="shared" si="1"/>
        <v>1505333.4484265037</v>
      </c>
      <c r="U9" s="122">
        <f t="shared" si="2"/>
        <v>1489280.4269461087</v>
      </c>
      <c r="V9" s="122">
        <f t="shared" si="3"/>
        <v>879657.43333333358</v>
      </c>
      <c r="W9" s="123">
        <f t="shared" si="4"/>
        <v>0</v>
      </c>
      <c r="X9" s="123">
        <f t="shared" si="5"/>
        <v>0</v>
      </c>
      <c r="Y9" s="123">
        <f t="shared" si="6"/>
        <v>0</v>
      </c>
      <c r="Z9" s="123">
        <f t="shared" si="7"/>
        <v>0</v>
      </c>
      <c r="AC9" s="121">
        <v>43977824.318772987</v>
      </c>
      <c r="AD9" s="121">
        <v>6676450.5611801222</v>
      </c>
      <c r="AE9" s="121">
        <v>2597685.9547904185</v>
      </c>
      <c r="AF9" s="121">
        <v>2165895.1924999999</v>
      </c>
    </row>
    <row r="10" spans="1:32" ht="24.6" x14ac:dyDescent="0.7">
      <c r="A10" s="116">
        <v>8</v>
      </c>
      <c r="B10" s="117" t="s">
        <v>112</v>
      </c>
      <c r="C10" s="116" t="s">
        <v>16</v>
      </c>
      <c r="D10" s="117" t="s">
        <v>129</v>
      </c>
      <c r="E10" s="116" t="s">
        <v>104</v>
      </c>
      <c r="F10" s="116" t="s">
        <v>107</v>
      </c>
      <c r="G10" s="116">
        <f>ตารางคะแนนV3!G14</f>
        <v>114</v>
      </c>
      <c r="H10" s="118">
        <f>ตารางคะแนนV3!J14</f>
        <v>52906</v>
      </c>
      <c r="I10" s="118">
        <v>13</v>
      </c>
      <c r="J10" s="119" t="s">
        <v>323</v>
      </c>
      <c r="K10" s="120">
        <v>90710258.930000007</v>
      </c>
      <c r="L10" s="285">
        <v>21011493.670000002</v>
      </c>
      <c r="M10" s="285">
        <v>6722331.5</v>
      </c>
      <c r="N10" s="285">
        <v>6383654.9100000001</v>
      </c>
      <c r="O10" s="121">
        <f t="shared" si="8"/>
        <v>124737982.11809526</v>
      </c>
      <c r="P10" s="121">
        <f t="shared" si="9"/>
        <v>28048074.405925926</v>
      </c>
      <c r="Q10" s="121">
        <f t="shared" si="10"/>
        <v>8752662.1314285714</v>
      </c>
      <c r="R10" s="121">
        <f t="shared" si="11"/>
        <v>13760497.34683983</v>
      </c>
      <c r="S10" s="122">
        <f t="shared" si="12"/>
        <v>-34027723.188095257</v>
      </c>
      <c r="T10" s="122">
        <f t="shared" si="1"/>
        <v>-7036580.735925924</v>
      </c>
      <c r="U10" s="122">
        <f t="shared" si="2"/>
        <v>-2030330.6314285714</v>
      </c>
      <c r="V10" s="122">
        <f t="shared" si="3"/>
        <v>-7376842.4368398301</v>
      </c>
      <c r="W10" s="123">
        <f t="shared" si="4"/>
        <v>0.5</v>
      </c>
      <c r="X10" s="123">
        <f t="shared" si="5"/>
        <v>0.5</v>
      </c>
      <c r="Y10" s="123">
        <f t="shared" si="6"/>
        <v>0.5</v>
      </c>
      <c r="Z10" s="123">
        <f t="shared" si="7"/>
        <v>0.5</v>
      </c>
      <c r="AC10" s="121">
        <v>93553486.588571444</v>
      </c>
      <c r="AD10" s="121">
        <v>21036055.804444443</v>
      </c>
      <c r="AE10" s="121">
        <v>6564496.598571429</v>
      </c>
      <c r="AF10" s="121">
        <v>10320373.010129873</v>
      </c>
    </row>
    <row r="11" spans="1:32" ht="24.6" x14ac:dyDescent="0.7">
      <c r="A11" s="116">
        <v>8</v>
      </c>
      <c r="B11" s="117" t="s">
        <v>112</v>
      </c>
      <c r="C11" s="116" t="s">
        <v>17</v>
      </c>
      <c r="D11" s="117" t="s">
        <v>130</v>
      </c>
      <c r="E11" s="116" t="s">
        <v>104</v>
      </c>
      <c r="F11" s="116" t="s">
        <v>106</v>
      </c>
      <c r="G11" s="116">
        <f>ตารางคะแนนV3!G15</f>
        <v>48</v>
      </c>
      <c r="H11" s="118">
        <f>ตารางคะแนนV3!J15</f>
        <v>37353</v>
      </c>
      <c r="I11" s="118">
        <v>6</v>
      </c>
      <c r="J11" s="119" t="s">
        <v>319</v>
      </c>
      <c r="K11" s="120">
        <v>53384181.00999999</v>
      </c>
      <c r="L11" s="285">
        <v>8454483.8699999992</v>
      </c>
      <c r="M11" s="285">
        <v>4018029</v>
      </c>
      <c r="N11" s="285">
        <v>2276358.94</v>
      </c>
      <c r="O11" s="121">
        <f t="shared" si="8"/>
        <v>58637099.091697313</v>
      </c>
      <c r="P11" s="121">
        <f t="shared" si="9"/>
        <v>8901934.0815734956</v>
      </c>
      <c r="Q11" s="121">
        <f t="shared" si="10"/>
        <v>3463581.2730538915</v>
      </c>
      <c r="R11" s="121">
        <f t="shared" si="11"/>
        <v>2887860.2566666664</v>
      </c>
      <c r="S11" s="122">
        <f t="shared" si="12"/>
        <v>-5252918.0816973224</v>
      </c>
      <c r="T11" s="122">
        <f t="shared" si="1"/>
        <v>-447450.21157349646</v>
      </c>
      <c r="U11" s="122">
        <f t="shared" si="2"/>
        <v>554447.72694610851</v>
      </c>
      <c r="V11" s="122">
        <f t="shared" si="3"/>
        <v>-611501.31666666642</v>
      </c>
      <c r="W11" s="123">
        <f t="shared" si="4"/>
        <v>0.5</v>
      </c>
      <c r="X11" s="123">
        <f t="shared" si="5"/>
        <v>0.5</v>
      </c>
      <c r="Y11" s="123">
        <f t="shared" si="6"/>
        <v>0</v>
      </c>
      <c r="Z11" s="123">
        <f t="shared" si="7"/>
        <v>0.5</v>
      </c>
      <c r="AC11" s="121">
        <v>43977824.318772987</v>
      </c>
      <c r="AD11" s="121">
        <v>6676450.5611801222</v>
      </c>
      <c r="AE11" s="121">
        <v>2597685.9547904185</v>
      </c>
      <c r="AF11" s="121">
        <v>2165895.1924999999</v>
      </c>
    </row>
    <row r="12" spans="1:32" ht="24.6" x14ac:dyDescent="0.7">
      <c r="A12" s="116">
        <v>8</v>
      </c>
      <c r="B12" s="117" t="s">
        <v>112</v>
      </c>
      <c r="C12" s="116" t="s">
        <v>18</v>
      </c>
      <c r="D12" s="117" t="s">
        <v>131</v>
      </c>
      <c r="E12" s="116" t="s">
        <v>104</v>
      </c>
      <c r="F12" s="116" t="s">
        <v>106</v>
      </c>
      <c r="G12" s="116">
        <f>ตารางคะแนนV3!G16</f>
        <v>50</v>
      </c>
      <c r="H12" s="118">
        <f>ตารางคะแนนV3!J16</f>
        <v>43331</v>
      </c>
      <c r="I12" s="118">
        <v>6</v>
      </c>
      <c r="J12" s="119" t="s">
        <v>319</v>
      </c>
      <c r="K12" s="120">
        <v>60691051.230000004</v>
      </c>
      <c r="L12" s="285">
        <v>8693110.2899999991</v>
      </c>
      <c r="M12" s="285">
        <v>7255381.8200000003</v>
      </c>
      <c r="N12" s="285">
        <v>2073955.39</v>
      </c>
      <c r="O12" s="121">
        <f t="shared" si="8"/>
        <v>58637099.091697313</v>
      </c>
      <c r="P12" s="121">
        <f t="shared" si="9"/>
        <v>8901934.0815734956</v>
      </c>
      <c r="Q12" s="121">
        <f t="shared" si="10"/>
        <v>3463581.2730538915</v>
      </c>
      <c r="R12" s="121">
        <f t="shared" si="11"/>
        <v>2887860.2566666664</v>
      </c>
      <c r="S12" s="122">
        <f t="shared" si="12"/>
        <v>2053952.1383026913</v>
      </c>
      <c r="T12" s="122">
        <f t="shared" si="1"/>
        <v>-208823.79157349654</v>
      </c>
      <c r="U12" s="122">
        <f t="shared" si="2"/>
        <v>3791800.5469461088</v>
      </c>
      <c r="V12" s="122">
        <f t="shared" si="3"/>
        <v>-813904.86666666646</v>
      </c>
      <c r="W12" s="123">
        <f t="shared" si="4"/>
        <v>0</v>
      </c>
      <c r="X12" s="123">
        <f t="shared" si="5"/>
        <v>0.5</v>
      </c>
      <c r="Y12" s="123">
        <f t="shared" si="6"/>
        <v>0</v>
      </c>
      <c r="Z12" s="123">
        <f t="shared" si="7"/>
        <v>0.5</v>
      </c>
      <c r="AC12" s="121">
        <v>43977824.318772987</v>
      </c>
      <c r="AD12" s="121">
        <v>6676450.5611801222</v>
      </c>
      <c r="AE12" s="121">
        <v>2597685.9547904185</v>
      </c>
      <c r="AF12" s="121">
        <v>2165895.1924999999</v>
      </c>
    </row>
    <row r="13" spans="1:32" ht="24.6" x14ac:dyDescent="0.7">
      <c r="A13" s="116">
        <v>8</v>
      </c>
      <c r="B13" s="117" t="s">
        <v>112</v>
      </c>
      <c r="C13" s="116" t="s">
        <v>19</v>
      </c>
      <c r="D13" s="117" t="s">
        <v>316</v>
      </c>
      <c r="E13" s="116" t="s">
        <v>104</v>
      </c>
      <c r="F13" s="116" t="s">
        <v>107</v>
      </c>
      <c r="G13" s="116">
        <f>ตารางคะแนนV3!G17</f>
        <v>197</v>
      </c>
      <c r="H13" s="118">
        <f>ตารางคะแนนV3!J17</f>
        <v>59978</v>
      </c>
      <c r="I13" s="118">
        <v>13</v>
      </c>
      <c r="J13" s="119" t="s">
        <v>323</v>
      </c>
      <c r="K13" s="120">
        <v>127478829.87999998</v>
      </c>
      <c r="L13" s="285">
        <v>26575167.52</v>
      </c>
      <c r="M13" s="285">
        <v>10763732.5</v>
      </c>
      <c r="N13" s="285">
        <v>15857740.799999999</v>
      </c>
      <c r="O13" s="121">
        <f t="shared" si="8"/>
        <v>124737982.11809526</v>
      </c>
      <c r="P13" s="121">
        <f t="shared" si="9"/>
        <v>28048074.405925926</v>
      </c>
      <c r="Q13" s="121">
        <f t="shared" si="10"/>
        <v>8752662.1314285714</v>
      </c>
      <c r="R13" s="121">
        <f t="shared" si="11"/>
        <v>13760497.34683983</v>
      </c>
      <c r="S13" s="122">
        <f t="shared" si="12"/>
        <v>2740847.7619047165</v>
      </c>
      <c r="T13" s="122">
        <f t="shared" si="1"/>
        <v>-1472906.8859259263</v>
      </c>
      <c r="U13" s="122">
        <f t="shared" si="2"/>
        <v>2011070.3685714286</v>
      </c>
      <c r="V13" s="122">
        <f t="shared" si="3"/>
        <v>2097243.4531601686</v>
      </c>
      <c r="W13" s="123">
        <f t="shared" si="4"/>
        <v>0</v>
      </c>
      <c r="X13" s="123">
        <f t="shared" si="5"/>
        <v>0.5</v>
      </c>
      <c r="Y13" s="123">
        <f t="shared" si="6"/>
        <v>0</v>
      </c>
      <c r="Z13" s="123">
        <f t="shared" si="7"/>
        <v>0</v>
      </c>
      <c r="AC13" s="121">
        <v>93553486.588571444</v>
      </c>
      <c r="AD13" s="121">
        <v>21036055.804444443</v>
      </c>
      <c r="AE13" s="121">
        <v>6564496.598571429</v>
      </c>
      <c r="AF13" s="121">
        <v>10320373.010129873</v>
      </c>
    </row>
    <row r="14" spans="1:32" ht="24.6" x14ac:dyDescent="0.7">
      <c r="A14" s="116">
        <v>8</v>
      </c>
      <c r="B14" s="117" t="s">
        <v>112</v>
      </c>
      <c r="C14" s="116" t="s">
        <v>20</v>
      </c>
      <c r="D14" s="117" t="s">
        <v>132</v>
      </c>
      <c r="E14" s="116" t="s">
        <v>104</v>
      </c>
      <c r="F14" s="116" t="s">
        <v>108</v>
      </c>
      <c r="G14" s="116">
        <f>ตารางคะแนนV3!G18</f>
        <v>20</v>
      </c>
      <c r="H14" s="118">
        <f>ตารางคะแนนV3!J18</f>
        <v>11725</v>
      </c>
      <c r="I14" s="118">
        <v>2</v>
      </c>
      <c r="J14" s="119" t="s">
        <v>325</v>
      </c>
      <c r="K14" s="120">
        <v>21358718.010000002</v>
      </c>
      <c r="L14" s="285">
        <v>2866345.17</v>
      </c>
      <c r="M14" s="285">
        <v>2011200.4</v>
      </c>
      <c r="N14" s="285">
        <v>1741974.47</v>
      </c>
      <c r="O14" s="121">
        <f t="shared" si="8"/>
        <v>24865999.149999995</v>
      </c>
      <c r="P14" s="121">
        <f t="shared" si="9"/>
        <v>2734668.7253333335</v>
      </c>
      <c r="Q14" s="121">
        <f t="shared" si="10"/>
        <v>1210158.0696296298</v>
      </c>
      <c r="R14" s="121">
        <f t="shared" si="11"/>
        <v>1018456.0670270271</v>
      </c>
      <c r="S14" s="122">
        <f t="shared" si="12"/>
        <v>-3507281.1399999931</v>
      </c>
      <c r="T14" s="122">
        <f t="shared" si="1"/>
        <v>131676.44466666644</v>
      </c>
      <c r="U14" s="122">
        <f t="shared" si="2"/>
        <v>801042.33037037007</v>
      </c>
      <c r="V14" s="122">
        <f t="shared" si="3"/>
        <v>723518.40297297284</v>
      </c>
      <c r="W14" s="123">
        <f t="shared" si="4"/>
        <v>0.5</v>
      </c>
      <c r="X14" s="123">
        <f t="shared" si="5"/>
        <v>0</v>
      </c>
      <c r="Y14" s="123">
        <f t="shared" si="6"/>
        <v>0</v>
      </c>
      <c r="Z14" s="123">
        <f t="shared" si="7"/>
        <v>0</v>
      </c>
      <c r="AC14" s="121">
        <v>18649499.362499997</v>
      </c>
      <c r="AD14" s="121">
        <v>2051001.5440000002</v>
      </c>
      <c r="AE14" s="121">
        <v>907618.55222222232</v>
      </c>
      <c r="AF14" s="121">
        <v>763842.05027027032</v>
      </c>
    </row>
    <row r="15" spans="1:32" ht="24.6" x14ac:dyDescent="0.7">
      <c r="A15" s="116">
        <v>8</v>
      </c>
      <c r="B15" s="117" t="s">
        <v>113</v>
      </c>
      <c r="C15" s="116" t="s">
        <v>21</v>
      </c>
      <c r="D15" s="117" t="s">
        <v>133</v>
      </c>
      <c r="E15" s="116" t="s">
        <v>109</v>
      </c>
      <c r="F15" s="116" t="s">
        <v>111</v>
      </c>
      <c r="G15" s="116">
        <f>ตารางคะแนนV3!G19</f>
        <v>272</v>
      </c>
      <c r="H15" s="118">
        <f>ตารางคะแนนV3!J19</f>
        <v>75286</v>
      </c>
      <c r="I15" s="118">
        <v>16</v>
      </c>
      <c r="J15" s="119" t="s">
        <v>328</v>
      </c>
      <c r="K15" s="120">
        <v>239620422.73999998</v>
      </c>
      <c r="L15" s="285">
        <v>67841662.459999993</v>
      </c>
      <c r="M15" s="285">
        <v>19878699.969999999</v>
      </c>
      <c r="N15" s="285">
        <v>52003327.079999998</v>
      </c>
      <c r="O15" s="121">
        <f t="shared" si="8"/>
        <v>296512168.71142852</v>
      </c>
      <c r="P15" s="121">
        <f t="shared" si="9"/>
        <v>90593889.140229881</v>
      </c>
      <c r="Q15" s="121">
        <f t="shared" si="10"/>
        <v>11387408.75632184</v>
      </c>
      <c r="R15" s="121">
        <f t="shared" si="11"/>
        <v>44681399.61977011</v>
      </c>
      <c r="S15" s="122">
        <f t="shared" si="12"/>
        <v>-56891745.971428543</v>
      </c>
      <c r="T15" s="122">
        <f t="shared" si="1"/>
        <v>-22752226.680229887</v>
      </c>
      <c r="U15" s="122">
        <f t="shared" si="2"/>
        <v>8491291.2136781588</v>
      </c>
      <c r="V15" s="122">
        <f t="shared" si="3"/>
        <v>7321927.4602298886</v>
      </c>
      <c r="W15" s="123">
        <f t="shared" si="4"/>
        <v>0.5</v>
      </c>
      <c r="X15" s="123">
        <f t="shared" si="5"/>
        <v>0.5</v>
      </c>
      <c r="Y15" s="123">
        <f t="shared" si="6"/>
        <v>0</v>
      </c>
      <c r="Z15" s="123">
        <f t="shared" si="7"/>
        <v>0</v>
      </c>
      <c r="AC15" s="121">
        <v>222384126.53357139</v>
      </c>
      <c r="AD15" s="121">
        <v>67945416.855172411</v>
      </c>
      <c r="AE15" s="121">
        <v>8540556.56724138</v>
      </c>
      <c r="AF15" s="121">
        <v>33511049.714827582</v>
      </c>
    </row>
    <row r="16" spans="1:32" ht="24.6" x14ac:dyDescent="0.7">
      <c r="A16" s="116">
        <v>8</v>
      </c>
      <c r="B16" s="117" t="s">
        <v>113</v>
      </c>
      <c r="C16" s="116" t="s">
        <v>22</v>
      </c>
      <c r="D16" s="117" t="s">
        <v>134</v>
      </c>
      <c r="E16" s="116" t="s">
        <v>104</v>
      </c>
      <c r="F16" s="116" t="s">
        <v>106</v>
      </c>
      <c r="G16" s="116">
        <f>ตารางคะแนนV3!G20</f>
        <v>37</v>
      </c>
      <c r="H16" s="118">
        <f>ตารางคะแนนV3!J20</f>
        <v>41251</v>
      </c>
      <c r="I16" s="118">
        <v>6</v>
      </c>
      <c r="J16" s="119" t="s">
        <v>319</v>
      </c>
      <c r="K16" s="120">
        <v>52950790.420000002</v>
      </c>
      <c r="L16" s="285">
        <v>9409233.2400000002</v>
      </c>
      <c r="M16" s="285">
        <v>2934343.48</v>
      </c>
      <c r="N16" s="285">
        <v>3962838.4799999995</v>
      </c>
      <c r="O16" s="121">
        <f t="shared" si="8"/>
        <v>58637099.091697313</v>
      </c>
      <c r="P16" s="121">
        <f t="shared" si="9"/>
        <v>8901934.0815734956</v>
      </c>
      <c r="Q16" s="121">
        <f t="shared" si="10"/>
        <v>3463581.2730538915</v>
      </c>
      <c r="R16" s="121">
        <f t="shared" si="11"/>
        <v>2887860.2566666664</v>
      </c>
      <c r="S16" s="122">
        <f t="shared" si="12"/>
        <v>-5686308.6716973111</v>
      </c>
      <c r="T16" s="122">
        <f t="shared" si="1"/>
        <v>507299.15842650458</v>
      </c>
      <c r="U16" s="122">
        <f t="shared" si="2"/>
        <v>-529237.79305389151</v>
      </c>
      <c r="V16" s="122">
        <f t="shared" si="3"/>
        <v>1074978.2233333332</v>
      </c>
      <c r="W16" s="123">
        <f t="shared" si="4"/>
        <v>0.5</v>
      </c>
      <c r="X16" s="123">
        <f t="shared" si="5"/>
        <v>0</v>
      </c>
      <c r="Y16" s="123">
        <f t="shared" si="6"/>
        <v>0.5</v>
      </c>
      <c r="Z16" s="123">
        <f t="shared" si="7"/>
        <v>0</v>
      </c>
      <c r="AC16" s="121">
        <v>43977824.318772987</v>
      </c>
      <c r="AD16" s="121">
        <v>6676450.5611801222</v>
      </c>
      <c r="AE16" s="121">
        <v>2597685.9547904185</v>
      </c>
      <c r="AF16" s="121">
        <v>2165895.1924999999</v>
      </c>
    </row>
    <row r="17" spans="1:32" ht="24.6" x14ac:dyDescent="0.7">
      <c r="A17" s="116">
        <v>8</v>
      </c>
      <c r="B17" s="117" t="s">
        <v>113</v>
      </c>
      <c r="C17" s="116" t="s">
        <v>23</v>
      </c>
      <c r="D17" s="117" t="s">
        <v>135</v>
      </c>
      <c r="E17" s="116" t="s">
        <v>104</v>
      </c>
      <c r="F17" s="116" t="s">
        <v>105</v>
      </c>
      <c r="G17" s="116">
        <f>ตารางคะแนนV3!G21</f>
        <v>73</v>
      </c>
      <c r="H17" s="118">
        <f>ตารางคะแนนV3!J21</f>
        <v>48522</v>
      </c>
      <c r="I17" s="118">
        <v>9</v>
      </c>
      <c r="J17" s="119" t="s">
        <v>324</v>
      </c>
      <c r="K17" s="120">
        <v>64508984.25</v>
      </c>
      <c r="L17" s="285">
        <v>11377594.92</v>
      </c>
      <c r="M17" s="285">
        <v>3917031</v>
      </c>
      <c r="N17" s="285">
        <v>4680767.22</v>
      </c>
      <c r="O17" s="121">
        <f t="shared" si="8"/>
        <v>66706857.878770359</v>
      </c>
      <c r="P17" s="121">
        <f t="shared" si="9"/>
        <v>11425138.028014982</v>
      </c>
      <c r="Q17" s="121">
        <f t="shared" si="10"/>
        <v>3583526.4627272743</v>
      </c>
      <c r="R17" s="121">
        <f t="shared" si="11"/>
        <v>3767268.099259261</v>
      </c>
      <c r="S17" s="122">
        <f t="shared" si="12"/>
        <v>-2197873.6287703589</v>
      </c>
      <c r="T17" s="122">
        <f t="shared" si="1"/>
        <v>-47543.108014982194</v>
      </c>
      <c r="U17" s="122">
        <f t="shared" si="2"/>
        <v>333504.53727272572</v>
      </c>
      <c r="V17" s="122">
        <f t="shared" si="3"/>
        <v>913499.1207407387</v>
      </c>
      <c r="W17" s="123">
        <f t="shared" si="4"/>
        <v>0.5</v>
      </c>
      <c r="X17" s="123">
        <f t="shared" si="5"/>
        <v>0.5</v>
      </c>
      <c r="Y17" s="123">
        <f t="shared" si="6"/>
        <v>0</v>
      </c>
      <c r="Z17" s="123">
        <f t="shared" si="7"/>
        <v>0</v>
      </c>
      <c r="AC17" s="121">
        <v>50030143.409077771</v>
      </c>
      <c r="AD17" s="121">
        <v>8568853.5210112371</v>
      </c>
      <c r="AE17" s="121">
        <v>2687644.8470454556</v>
      </c>
      <c r="AF17" s="121">
        <v>2825451.0744444458</v>
      </c>
    </row>
    <row r="18" spans="1:32" ht="24.6" x14ac:dyDescent="0.7">
      <c r="A18" s="116">
        <v>8</v>
      </c>
      <c r="B18" s="117" t="s">
        <v>113</v>
      </c>
      <c r="C18" s="116" t="s">
        <v>24</v>
      </c>
      <c r="D18" s="117" t="s">
        <v>136</v>
      </c>
      <c r="E18" s="116" t="s">
        <v>104</v>
      </c>
      <c r="F18" s="116" t="s">
        <v>107</v>
      </c>
      <c r="G18" s="116">
        <f>ตารางคะแนนV3!G22</f>
        <v>157</v>
      </c>
      <c r="H18" s="118">
        <f>ตารางคะแนนV3!J22</f>
        <v>52869</v>
      </c>
      <c r="I18" s="118">
        <v>13</v>
      </c>
      <c r="J18" s="119" t="s">
        <v>323</v>
      </c>
      <c r="K18" s="120">
        <v>93612342.859999999</v>
      </c>
      <c r="L18" s="285">
        <v>23727788.280000001</v>
      </c>
      <c r="M18" s="285">
        <v>1043313.76</v>
      </c>
      <c r="N18" s="285">
        <v>6952685.5099999998</v>
      </c>
      <c r="O18" s="121">
        <f t="shared" si="8"/>
        <v>124737982.11809526</v>
      </c>
      <c r="P18" s="121">
        <f t="shared" si="9"/>
        <v>28048074.405925926</v>
      </c>
      <c r="Q18" s="121">
        <f t="shared" si="10"/>
        <v>8752662.1314285714</v>
      </c>
      <c r="R18" s="121">
        <f t="shared" si="11"/>
        <v>13760497.34683983</v>
      </c>
      <c r="S18" s="122">
        <f t="shared" si="12"/>
        <v>-31125639.258095264</v>
      </c>
      <c r="T18" s="122">
        <f t="shared" si="1"/>
        <v>-4320286.1259259246</v>
      </c>
      <c r="U18" s="122">
        <f t="shared" si="2"/>
        <v>-7709348.3714285716</v>
      </c>
      <c r="V18" s="122">
        <f t="shared" si="3"/>
        <v>-6807811.8368398305</v>
      </c>
      <c r="W18" s="123">
        <f t="shared" si="4"/>
        <v>0.5</v>
      </c>
      <c r="X18" s="123">
        <f t="shared" si="5"/>
        <v>0.5</v>
      </c>
      <c r="Y18" s="123">
        <f t="shared" si="6"/>
        <v>0.5</v>
      </c>
      <c r="Z18" s="123">
        <f t="shared" si="7"/>
        <v>0.5</v>
      </c>
      <c r="AC18" s="121">
        <v>93553486.588571444</v>
      </c>
      <c r="AD18" s="121">
        <v>21036055.804444443</v>
      </c>
      <c r="AE18" s="121">
        <v>6564496.598571429</v>
      </c>
      <c r="AF18" s="121">
        <v>10320373.010129873</v>
      </c>
    </row>
    <row r="19" spans="1:32" ht="24.6" x14ac:dyDescent="0.7">
      <c r="A19" s="116">
        <v>8</v>
      </c>
      <c r="B19" s="117" t="s">
        <v>113</v>
      </c>
      <c r="C19" s="116" t="s">
        <v>25</v>
      </c>
      <c r="D19" s="117" t="s">
        <v>137</v>
      </c>
      <c r="E19" s="116" t="s">
        <v>104</v>
      </c>
      <c r="F19" s="116" t="s">
        <v>106</v>
      </c>
      <c r="G19" s="116">
        <f>ตารางคะแนนV3!G23</f>
        <v>41</v>
      </c>
      <c r="H19" s="118">
        <f>ตารางคะแนนV3!J23</f>
        <v>30357</v>
      </c>
      <c r="I19" s="118">
        <v>6</v>
      </c>
      <c r="J19" s="119" t="s">
        <v>319</v>
      </c>
      <c r="K19" s="120">
        <v>50631749.899999984</v>
      </c>
      <c r="L19" s="285">
        <v>7695623.8200000003</v>
      </c>
      <c r="M19" s="285">
        <v>4123430.69</v>
      </c>
      <c r="N19" s="285">
        <v>2457613.27</v>
      </c>
      <c r="O19" s="121">
        <f t="shared" si="8"/>
        <v>58637099.091697313</v>
      </c>
      <c r="P19" s="121">
        <f t="shared" si="9"/>
        <v>8901934.0815734956</v>
      </c>
      <c r="Q19" s="121">
        <f t="shared" si="10"/>
        <v>3463581.2730538915</v>
      </c>
      <c r="R19" s="121">
        <f t="shared" si="11"/>
        <v>2887860.2566666664</v>
      </c>
      <c r="S19" s="122">
        <f t="shared" si="12"/>
        <v>-8005349.1916973293</v>
      </c>
      <c r="T19" s="122">
        <f t="shared" si="1"/>
        <v>-1206310.2615734953</v>
      </c>
      <c r="U19" s="122">
        <f t="shared" si="2"/>
        <v>659849.41694610845</v>
      </c>
      <c r="V19" s="122">
        <f t="shared" si="3"/>
        <v>-430246.98666666634</v>
      </c>
      <c r="W19" s="123">
        <f t="shared" si="4"/>
        <v>0.5</v>
      </c>
      <c r="X19" s="123">
        <f t="shared" si="5"/>
        <v>0.5</v>
      </c>
      <c r="Y19" s="123">
        <f t="shared" si="6"/>
        <v>0</v>
      </c>
      <c r="Z19" s="123">
        <f t="shared" si="7"/>
        <v>0.5</v>
      </c>
      <c r="AC19" s="121">
        <v>43977824.318772987</v>
      </c>
      <c r="AD19" s="121">
        <v>6676450.5611801222</v>
      </c>
      <c r="AE19" s="121">
        <v>2597685.9547904185</v>
      </c>
      <c r="AF19" s="121">
        <v>2165895.1924999999</v>
      </c>
    </row>
    <row r="20" spans="1:32" ht="24.6" x14ac:dyDescent="0.7">
      <c r="A20" s="116">
        <v>8</v>
      </c>
      <c r="B20" s="117" t="s">
        <v>113</v>
      </c>
      <c r="C20" s="116" t="s">
        <v>26</v>
      </c>
      <c r="D20" s="117" t="s">
        <v>138</v>
      </c>
      <c r="E20" s="116" t="s">
        <v>104</v>
      </c>
      <c r="F20" s="116" t="s">
        <v>106</v>
      </c>
      <c r="G20" s="116">
        <f>ตารางคะแนนV3!G24</f>
        <v>45</v>
      </c>
      <c r="H20" s="118">
        <f>ตารางคะแนนV3!J24</f>
        <v>30863</v>
      </c>
      <c r="I20" s="118">
        <v>6</v>
      </c>
      <c r="J20" s="119" t="s">
        <v>319</v>
      </c>
      <c r="K20" s="120">
        <v>50651362.129999995</v>
      </c>
      <c r="L20" s="285">
        <v>9296685.1600000001</v>
      </c>
      <c r="M20" s="285">
        <v>2990784.25</v>
      </c>
      <c r="N20" s="285">
        <v>4105742.63</v>
      </c>
      <c r="O20" s="121">
        <f t="shared" si="8"/>
        <v>58637099.091697313</v>
      </c>
      <c r="P20" s="121">
        <f t="shared" si="9"/>
        <v>8901934.0815734956</v>
      </c>
      <c r="Q20" s="121">
        <f t="shared" si="10"/>
        <v>3463581.2730538915</v>
      </c>
      <c r="R20" s="121">
        <f t="shared" si="11"/>
        <v>2887860.2566666664</v>
      </c>
      <c r="S20" s="122">
        <f t="shared" si="12"/>
        <v>-7985736.9616973177</v>
      </c>
      <c r="T20" s="122">
        <f t="shared" si="1"/>
        <v>394751.07842650451</v>
      </c>
      <c r="U20" s="122">
        <f t="shared" si="2"/>
        <v>-472797.02305389149</v>
      </c>
      <c r="V20" s="122">
        <f t="shared" si="3"/>
        <v>1217882.3733333335</v>
      </c>
      <c r="W20" s="123">
        <f t="shared" si="4"/>
        <v>0.5</v>
      </c>
      <c r="X20" s="123">
        <f t="shared" si="5"/>
        <v>0</v>
      </c>
      <c r="Y20" s="123">
        <f t="shared" si="6"/>
        <v>0.5</v>
      </c>
      <c r="Z20" s="123">
        <f t="shared" si="7"/>
        <v>0</v>
      </c>
      <c r="AC20" s="121">
        <v>43977824.318772987</v>
      </c>
      <c r="AD20" s="121">
        <v>6676450.5611801222</v>
      </c>
      <c r="AE20" s="121">
        <v>2597685.9547904185</v>
      </c>
      <c r="AF20" s="121">
        <v>2165895.1924999999</v>
      </c>
    </row>
    <row r="21" spans="1:32" ht="24.6" x14ac:dyDescent="0.7">
      <c r="A21" s="116">
        <v>8</v>
      </c>
      <c r="B21" s="117" t="s">
        <v>113</v>
      </c>
      <c r="C21" s="116" t="s">
        <v>27</v>
      </c>
      <c r="D21" s="117" t="s">
        <v>139</v>
      </c>
      <c r="E21" s="116" t="s">
        <v>104</v>
      </c>
      <c r="F21" s="116" t="s">
        <v>106</v>
      </c>
      <c r="G21" s="116">
        <f>ตารางคะแนนV3!G25</f>
        <v>38</v>
      </c>
      <c r="H21" s="118">
        <f>ตารางคะแนนV3!J25</f>
        <v>31290</v>
      </c>
      <c r="I21" s="118">
        <v>6</v>
      </c>
      <c r="J21" s="119" t="s">
        <v>319</v>
      </c>
      <c r="K21" s="120">
        <v>49214545.679999992</v>
      </c>
      <c r="L21" s="285">
        <v>6545493.7199999997</v>
      </c>
      <c r="M21" s="285">
        <v>2946695</v>
      </c>
      <c r="N21" s="285">
        <v>2349947.9700000002</v>
      </c>
      <c r="O21" s="121">
        <f t="shared" si="8"/>
        <v>58637099.091697313</v>
      </c>
      <c r="P21" s="121">
        <f t="shared" si="9"/>
        <v>8901934.0815734956</v>
      </c>
      <c r="Q21" s="121">
        <f t="shared" si="10"/>
        <v>3463581.2730538915</v>
      </c>
      <c r="R21" s="121">
        <f t="shared" si="11"/>
        <v>2887860.2566666664</v>
      </c>
      <c r="S21" s="122">
        <f t="shared" si="12"/>
        <v>-9422553.4116973206</v>
      </c>
      <c r="T21" s="122">
        <f t="shared" si="1"/>
        <v>-2356440.3615734959</v>
      </c>
      <c r="U21" s="122">
        <f t="shared" si="2"/>
        <v>-516886.27305389149</v>
      </c>
      <c r="V21" s="122">
        <f t="shared" si="3"/>
        <v>-537912.28666666616</v>
      </c>
      <c r="W21" s="123">
        <f t="shared" si="4"/>
        <v>0.5</v>
      </c>
      <c r="X21" s="123">
        <f t="shared" si="5"/>
        <v>0.5</v>
      </c>
      <c r="Y21" s="123">
        <f t="shared" si="6"/>
        <v>0.5</v>
      </c>
      <c r="Z21" s="123">
        <f t="shared" si="7"/>
        <v>0.5</v>
      </c>
      <c r="AC21" s="121">
        <v>43977824.318772987</v>
      </c>
      <c r="AD21" s="121">
        <v>6676450.5611801222</v>
      </c>
      <c r="AE21" s="121">
        <v>2597685.9547904185</v>
      </c>
      <c r="AF21" s="121">
        <v>2165895.1924999999</v>
      </c>
    </row>
    <row r="22" spans="1:32" ht="24.6" x14ac:dyDescent="0.7">
      <c r="A22" s="116">
        <v>8</v>
      </c>
      <c r="B22" s="117" t="s">
        <v>113</v>
      </c>
      <c r="C22" s="116" t="s">
        <v>28</v>
      </c>
      <c r="D22" s="117" t="s">
        <v>140</v>
      </c>
      <c r="E22" s="116" t="s">
        <v>104</v>
      </c>
      <c r="F22" s="116" t="s">
        <v>108</v>
      </c>
      <c r="G22" s="116">
        <f>ตารางคะแนนV3!G26</f>
        <v>32</v>
      </c>
      <c r="H22" s="118">
        <f>ตารางคะแนนV3!J26</f>
        <v>11249</v>
      </c>
      <c r="I22" s="118">
        <v>2</v>
      </c>
      <c r="J22" s="119" t="s">
        <v>325</v>
      </c>
      <c r="K22" s="120">
        <v>32594520.979999993</v>
      </c>
      <c r="L22" s="285">
        <v>2791470.47</v>
      </c>
      <c r="M22" s="285">
        <v>1840681.31</v>
      </c>
      <c r="N22" s="285">
        <v>973645.86</v>
      </c>
      <c r="O22" s="121">
        <f t="shared" si="8"/>
        <v>24865999.149999995</v>
      </c>
      <c r="P22" s="121">
        <f t="shared" si="9"/>
        <v>2734668.7253333335</v>
      </c>
      <c r="Q22" s="121">
        <f t="shared" si="10"/>
        <v>1210158.0696296298</v>
      </c>
      <c r="R22" s="121">
        <f t="shared" si="11"/>
        <v>1018456.0670270271</v>
      </c>
      <c r="S22" s="122">
        <f t="shared" si="12"/>
        <v>7728521.8299999982</v>
      </c>
      <c r="T22" s="122">
        <f t="shared" si="1"/>
        <v>56801.744666666724</v>
      </c>
      <c r="U22" s="122">
        <f t="shared" si="2"/>
        <v>630523.24037037021</v>
      </c>
      <c r="V22" s="122">
        <f t="shared" si="3"/>
        <v>-44810.207027027151</v>
      </c>
      <c r="W22" s="123">
        <f t="shared" si="4"/>
        <v>0</v>
      </c>
      <c r="X22" s="123">
        <f t="shared" si="5"/>
        <v>0</v>
      </c>
      <c r="Y22" s="123">
        <f t="shared" si="6"/>
        <v>0</v>
      </c>
      <c r="Z22" s="123">
        <f t="shared" si="7"/>
        <v>0.5</v>
      </c>
      <c r="AC22" s="121">
        <v>18649499.362499997</v>
      </c>
      <c r="AD22" s="121">
        <v>2051001.5440000002</v>
      </c>
      <c r="AE22" s="121">
        <v>907618.55222222232</v>
      </c>
      <c r="AF22" s="121">
        <v>763842.05027027032</v>
      </c>
    </row>
    <row r="23" spans="1:32" ht="24.6" x14ac:dyDescent="0.7">
      <c r="A23" s="116">
        <v>8</v>
      </c>
      <c r="B23" s="117" t="s">
        <v>114</v>
      </c>
      <c r="C23" s="116" t="s">
        <v>29</v>
      </c>
      <c r="D23" s="117" t="s">
        <v>141</v>
      </c>
      <c r="E23" s="116" t="s">
        <v>109</v>
      </c>
      <c r="F23" s="116" t="s">
        <v>111</v>
      </c>
      <c r="G23" s="116">
        <f>ตารางคะแนนV3!G27</f>
        <v>548</v>
      </c>
      <c r="H23" s="118">
        <f>ตารางคะแนนV3!J27</f>
        <v>91973</v>
      </c>
      <c r="I23" s="118">
        <v>17</v>
      </c>
      <c r="J23" s="119" t="s">
        <v>327</v>
      </c>
      <c r="K23" s="120">
        <v>459577604.51000011</v>
      </c>
      <c r="L23" s="285">
        <v>119580402.11</v>
      </c>
      <c r="M23" s="285">
        <v>2766214.5</v>
      </c>
      <c r="N23" s="285">
        <v>113104430.51000001</v>
      </c>
      <c r="O23" s="121">
        <f t="shared" si="8"/>
        <v>478428332.66453332</v>
      </c>
      <c r="P23" s="121">
        <f t="shared" si="9"/>
        <v>167573877.82986668</v>
      </c>
      <c r="Q23" s="121">
        <f t="shared" si="10"/>
        <v>18437389.811111115</v>
      </c>
      <c r="R23" s="121">
        <f t="shared" si="11"/>
        <v>83855973.710933357</v>
      </c>
      <c r="S23" s="122">
        <f t="shared" ref="S23:S86" si="13">SUM(K23-O23)</f>
        <v>-18850728.154533207</v>
      </c>
      <c r="T23" s="122">
        <f t="shared" ref="T23:T86" si="14">SUM(L23-P23)</f>
        <v>-47993475.719866678</v>
      </c>
      <c r="U23" s="122">
        <f t="shared" ref="U23:U86" si="15">SUM(M23-Q23)</f>
        <v>-15671175.311111115</v>
      </c>
      <c r="V23" s="122">
        <f t="shared" ref="V23:V86" si="16">SUM(N23-R23)</f>
        <v>29248456.799066648</v>
      </c>
      <c r="W23" s="123">
        <f t="shared" ref="W23:W86" si="17">IF(S23&lt;1,0.5,0)</f>
        <v>0.5</v>
      </c>
      <c r="X23" s="123">
        <f t="shared" ref="X23:X86" si="18">IF(T23&lt;1,0.5,0)</f>
        <v>0.5</v>
      </c>
      <c r="Y23" s="123">
        <f t="shared" ref="Y23:Y86" si="19">IF(U23&lt;1,0.5,0)</f>
        <v>0.5</v>
      </c>
      <c r="Z23" s="123">
        <f t="shared" ref="Z23:Z86" si="20">IF(V23&lt;1,0.5,0)</f>
        <v>0</v>
      </c>
      <c r="AC23" s="121">
        <v>358821249.49839997</v>
      </c>
      <c r="AD23" s="121">
        <v>125680408.3724</v>
      </c>
      <c r="AE23" s="121">
        <v>13828042.358333336</v>
      </c>
      <c r="AF23" s="121">
        <v>62891980.283200018</v>
      </c>
    </row>
    <row r="24" spans="1:32" ht="24.6" x14ac:dyDescent="0.7">
      <c r="A24" s="116">
        <v>8</v>
      </c>
      <c r="B24" s="117" t="s">
        <v>114</v>
      </c>
      <c r="C24" s="116" t="s">
        <v>30</v>
      </c>
      <c r="D24" s="117" t="s">
        <v>142</v>
      </c>
      <c r="E24" s="116" t="s">
        <v>104</v>
      </c>
      <c r="F24" s="116" t="s">
        <v>106</v>
      </c>
      <c r="G24" s="116">
        <f>ตารางคะแนนV3!G28</f>
        <v>30</v>
      </c>
      <c r="H24" s="118">
        <f>ตารางคะแนนV3!J28</f>
        <v>21702</v>
      </c>
      <c r="I24" s="118">
        <v>5</v>
      </c>
      <c r="J24" s="119" t="s">
        <v>321</v>
      </c>
      <c r="K24" s="120">
        <v>40092253.700000003</v>
      </c>
      <c r="L24" s="285">
        <v>5525523.25</v>
      </c>
      <c r="M24" s="285">
        <v>2725552.2</v>
      </c>
      <c r="N24" s="285">
        <v>2154674.7199999997</v>
      </c>
      <c r="O24" s="121">
        <f t="shared" si="8"/>
        <v>42633965.717381813</v>
      </c>
      <c r="P24" s="121">
        <f t="shared" si="9"/>
        <v>5213749.6835083347</v>
      </c>
      <c r="Q24" s="121">
        <f t="shared" si="10"/>
        <v>2038399.3077037039</v>
      </c>
      <c r="R24" s="121">
        <f t="shared" si="11"/>
        <v>1865755.0478159208</v>
      </c>
      <c r="S24" s="122">
        <f t="shared" si="13"/>
        <v>-2541712.0173818097</v>
      </c>
      <c r="T24" s="122">
        <f t="shared" si="14"/>
        <v>311773.56649166532</v>
      </c>
      <c r="U24" s="122">
        <f t="shared" si="15"/>
        <v>687152.89229629631</v>
      </c>
      <c r="V24" s="122">
        <f t="shared" si="16"/>
        <v>288919.67218407895</v>
      </c>
      <c r="W24" s="123">
        <f t="shared" si="17"/>
        <v>0.5</v>
      </c>
      <c r="X24" s="123">
        <f t="shared" si="18"/>
        <v>0</v>
      </c>
      <c r="Y24" s="123">
        <f t="shared" si="19"/>
        <v>0</v>
      </c>
      <c r="Z24" s="123">
        <f t="shared" si="20"/>
        <v>0</v>
      </c>
      <c r="AC24" s="121">
        <v>31975474.288036361</v>
      </c>
      <c r="AD24" s="121">
        <v>3910312.262631251</v>
      </c>
      <c r="AE24" s="121">
        <v>1528799.480777778</v>
      </c>
      <c r="AF24" s="121">
        <v>1399316.2858619406</v>
      </c>
    </row>
    <row r="25" spans="1:32" ht="24.6" x14ac:dyDescent="0.7">
      <c r="A25" s="116">
        <v>8</v>
      </c>
      <c r="B25" s="117" t="s">
        <v>114</v>
      </c>
      <c r="C25" s="116" t="s">
        <v>31</v>
      </c>
      <c r="D25" s="117" t="s">
        <v>143</v>
      </c>
      <c r="E25" s="116" t="s">
        <v>104</v>
      </c>
      <c r="F25" s="116" t="s">
        <v>105</v>
      </c>
      <c r="G25" s="116">
        <f>ตารางคะแนนV3!G29</f>
        <v>59</v>
      </c>
      <c r="H25" s="118">
        <f>ตารางคะแนนV3!J29</f>
        <v>47311</v>
      </c>
      <c r="I25" s="118">
        <v>9</v>
      </c>
      <c r="J25" s="119" t="s">
        <v>324</v>
      </c>
      <c r="K25" s="120">
        <v>64934630.910000004</v>
      </c>
      <c r="L25" s="285">
        <v>11464259.560000001</v>
      </c>
      <c r="M25" s="285">
        <v>5129891.0999999996</v>
      </c>
      <c r="N25" s="285">
        <v>5533916.8099999996</v>
      </c>
      <c r="O25" s="121">
        <f t="shared" si="8"/>
        <v>66706857.878770359</v>
      </c>
      <c r="P25" s="121">
        <f t="shared" si="9"/>
        <v>11425138.028014982</v>
      </c>
      <c r="Q25" s="121">
        <f t="shared" si="10"/>
        <v>3583526.4627272743</v>
      </c>
      <c r="R25" s="121">
        <f t="shared" si="11"/>
        <v>3767268.099259261</v>
      </c>
      <c r="S25" s="122">
        <f t="shared" si="13"/>
        <v>-1772226.968770355</v>
      </c>
      <c r="T25" s="122">
        <f t="shared" si="14"/>
        <v>39121.531985018402</v>
      </c>
      <c r="U25" s="122">
        <f t="shared" si="15"/>
        <v>1546364.6372727253</v>
      </c>
      <c r="V25" s="122">
        <f t="shared" si="16"/>
        <v>1766648.7107407385</v>
      </c>
      <c r="W25" s="123">
        <f t="shared" si="17"/>
        <v>0.5</v>
      </c>
      <c r="X25" s="123">
        <f t="shared" si="18"/>
        <v>0</v>
      </c>
      <c r="Y25" s="123">
        <f t="shared" si="19"/>
        <v>0</v>
      </c>
      <c r="Z25" s="123">
        <f t="shared" si="20"/>
        <v>0</v>
      </c>
      <c r="AC25" s="121">
        <v>50030143.409077771</v>
      </c>
      <c r="AD25" s="121">
        <v>8568853.5210112371</v>
      </c>
      <c r="AE25" s="121">
        <v>2687644.8470454556</v>
      </c>
      <c r="AF25" s="121">
        <v>2825451.0744444458</v>
      </c>
    </row>
    <row r="26" spans="1:32" ht="24.6" x14ac:dyDescent="0.7">
      <c r="A26" s="116">
        <v>8</v>
      </c>
      <c r="B26" s="117" t="s">
        <v>114</v>
      </c>
      <c r="C26" s="116" t="s">
        <v>32</v>
      </c>
      <c r="D26" s="117" t="s">
        <v>144</v>
      </c>
      <c r="E26" s="116" t="s">
        <v>104</v>
      </c>
      <c r="F26" s="116" t="s">
        <v>106</v>
      </c>
      <c r="G26" s="116">
        <f>ตารางคะแนนV3!G30</f>
        <v>34</v>
      </c>
      <c r="H26" s="118">
        <f>ตารางคะแนนV3!J30</f>
        <v>34991</v>
      </c>
      <c r="I26" s="118">
        <v>6</v>
      </c>
      <c r="J26" s="119" t="s">
        <v>319</v>
      </c>
      <c r="K26" s="120">
        <v>54633463.18999999</v>
      </c>
      <c r="L26" s="285">
        <v>7356791.7199999997</v>
      </c>
      <c r="M26" s="285">
        <v>4020779.9</v>
      </c>
      <c r="N26" s="285">
        <v>4012064.87</v>
      </c>
      <c r="O26" s="121">
        <f t="shared" si="8"/>
        <v>58637099.091697313</v>
      </c>
      <c r="P26" s="121">
        <f t="shared" si="9"/>
        <v>8901934.0815734956</v>
      </c>
      <c r="Q26" s="121">
        <f t="shared" si="10"/>
        <v>3463581.2730538915</v>
      </c>
      <c r="R26" s="121">
        <f t="shared" si="11"/>
        <v>2887860.2566666664</v>
      </c>
      <c r="S26" s="122">
        <f t="shared" si="13"/>
        <v>-4003635.9016973227</v>
      </c>
      <c r="T26" s="122">
        <f t="shared" si="14"/>
        <v>-1545142.3615734959</v>
      </c>
      <c r="U26" s="122">
        <f t="shared" si="15"/>
        <v>557198.62694610842</v>
      </c>
      <c r="V26" s="122">
        <f t="shared" si="16"/>
        <v>1124204.6133333337</v>
      </c>
      <c r="W26" s="123">
        <f t="shared" si="17"/>
        <v>0.5</v>
      </c>
      <c r="X26" s="123">
        <f t="shared" si="18"/>
        <v>0.5</v>
      </c>
      <c r="Y26" s="123">
        <f t="shared" si="19"/>
        <v>0</v>
      </c>
      <c r="Z26" s="123">
        <f t="shared" si="20"/>
        <v>0</v>
      </c>
      <c r="AC26" s="121">
        <v>43977824.318772987</v>
      </c>
      <c r="AD26" s="121">
        <v>6676450.5611801222</v>
      </c>
      <c r="AE26" s="121">
        <v>2597685.9547904185</v>
      </c>
      <c r="AF26" s="121">
        <v>2165895.1924999999</v>
      </c>
    </row>
    <row r="27" spans="1:32" ht="24.6" x14ac:dyDescent="0.7">
      <c r="A27" s="116">
        <v>8</v>
      </c>
      <c r="B27" s="117" t="s">
        <v>114</v>
      </c>
      <c r="C27" s="116" t="s">
        <v>33</v>
      </c>
      <c r="D27" s="117" t="s">
        <v>145</v>
      </c>
      <c r="E27" s="116" t="s">
        <v>104</v>
      </c>
      <c r="F27" s="116" t="s">
        <v>108</v>
      </c>
      <c r="G27" s="116">
        <f>ตารางคะแนนV3!G31</f>
        <v>20</v>
      </c>
      <c r="H27" s="118">
        <f>ตารางคะแนนV3!J31</f>
        <v>8712</v>
      </c>
      <c r="I27" s="118">
        <v>2</v>
      </c>
      <c r="J27" s="119" t="s">
        <v>325</v>
      </c>
      <c r="K27" s="120">
        <v>33104188.66</v>
      </c>
      <c r="L27" s="285">
        <v>3260761.55</v>
      </c>
      <c r="M27" s="285">
        <v>2690395.3</v>
      </c>
      <c r="N27" s="285">
        <v>1072368.6000000001</v>
      </c>
      <c r="O27" s="121">
        <f t="shared" si="8"/>
        <v>24865999.149999995</v>
      </c>
      <c r="P27" s="121">
        <f t="shared" si="9"/>
        <v>2734668.7253333335</v>
      </c>
      <c r="Q27" s="121">
        <f t="shared" si="10"/>
        <v>1210158.0696296298</v>
      </c>
      <c r="R27" s="121">
        <f t="shared" si="11"/>
        <v>1018456.0670270271</v>
      </c>
      <c r="S27" s="122">
        <f t="shared" si="13"/>
        <v>8238189.5100000054</v>
      </c>
      <c r="T27" s="122">
        <f t="shared" si="14"/>
        <v>526092.82466666633</v>
      </c>
      <c r="U27" s="122">
        <f t="shared" si="15"/>
        <v>1480237.23037037</v>
      </c>
      <c r="V27" s="122">
        <f t="shared" si="16"/>
        <v>53912.532972972956</v>
      </c>
      <c r="W27" s="123">
        <f t="shared" si="17"/>
        <v>0</v>
      </c>
      <c r="X27" s="123">
        <f t="shared" si="18"/>
        <v>0</v>
      </c>
      <c r="Y27" s="123">
        <f t="shared" si="19"/>
        <v>0</v>
      </c>
      <c r="Z27" s="123">
        <f t="shared" si="20"/>
        <v>0</v>
      </c>
      <c r="AC27" s="121">
        <v>18649499.362499997</v>
      </c>
      <c r="AD27" s="121">
        <v>2051001.5440000002</v>
      </c>
      <c r="AE27" s="121">
        <v>907618.55222222232</v>
      </c>
      <c r="AF27" s="121">
        <v>763842.05027027032</v>
      </c>
    </row>
    <row r="28" spans="1:32" ht="24.6" x14ac:dyDescent="0.7">
      <c r="A28" s="116">
        <v>8</v>
      </c>
      <c r="B28" s="117" t="s">
        <v>114</v>
      </c>
      <c r="C28" s="116" t="s">
        <v>34</v>
      </c>
      <c r="D28" s="117" t="s">
        <v>146</v>
      </c>
      <c r="E28" s="116" t="s">
        <v>104</v>
      </c>
      <c r="F28" s="116" t="s">
        <v>106</v>
      </c>
      <c r="G28" s="116">
        <f>ตารางคะแนนV3!G32</f>
        <v>30</v>
      </c>
      <c r="H28" s="118">
        <f>ตารางคะแนนV3!J32</f>
        <v>17905</v>
      </c>
      <c r="I28" s="118">
        <v>5</v>
      </c>
      <c r="J28" s="119" t="s">
        <v>321</v>
      </c>
      <c r="K28" s="120">
        <v>37950464.530000001</v>
      </c>
      <c r="L28" s="285">
        <v>4710433.88</v>
      </c>
      <c r="M28" s="285">
        <v>1884583.98</v>
      </c>
      <c r="N28" s="285">
        <v>1811374.73</v>
      </c>
      <c r="O28" s="121">
        <f t="shared" si="8"/>
        <v>42633965.717381813</v>
      </c>
      <c r="P28" s="121">
        <f t="shared" si="9"/>
        <v>5213749.6835083347</v>
      </c>
      <c r="Q28" s="121">
        <f t="shared" si="10"/>
        <v>2038399.3077037039</v>
      </c>
      <c r="R28" s="121">
        <f t="shared" si="11"/>
        <v>1865755.0478159208</v>
      </c>
      <c r="S28" s="122">
        <f t="shared" si="13"/>
        <v>-4683501.1873818114</v>
      </c>
      <c r="T28" s="122">
        <f t="shared" si="14"/>
        <v>-503315.80350833479</v>
      </c>
      <c r="U28" s="122">
        <f t="shared" si="15"/>
        <v>-153815.32770370389</v>
      </c>
      <c r="V28" s="122">
        <f t="shared" si="16"/>
        <v>-54380.317815920804</v>
      </c>
      <c r="W28" s="123">
        <f t="shared" si="17"/>
        <v>0.5</v>
      </c>
      <c r="X28" s="123">
        <f t="shared" si="18"/>
        <v>0.5</v>
      </c>
      <c r="Y28" s="123">
        <f t="shared" si="19"/>
        <v>0.5</v>
      </c>
      <c r="Z28" s="123">
        <f t="shared" si="20"/>
        <v>0.5</v>
      </c>
      <c r="AC28" s="121">
        <v>31975474.288036361</v>
      </c>
      <c r="AD28" s="121">
        <v>3910312.262631251</v>
      </c>
      <c r="AE28" s="121">
        <v>1528799.480777778</v>
      </c>
      <c r="AF28" s="121">
        <v>1399316.2858619406</v>
      </c>
    </row>
    <row r="29" spans="1:32" ht="24.6" x14ac:dyDescent="0.7">
      <c r="A29" s="116">
        <v>8</v>
      </c>
      <c r="B29" s="117" t="s">
        <v>114</v>
      </c>
      <c r="C29" s="116" t="s">
        <v>35</v>
      </c>
      <c r="D29" s="117" t="s">
        <v>147</v>
      </c>
      <c r="E29" s="116" t="s">
        <v>104</v>
      </c>
      <c r="F29" s="116" t="s">
        <v>106</v>
      </c>
      <c r="G29" s="116">
        <f>ตารางคะแนนV3!G33</f>
        <v>35</v>
      </c>
      <c r="H29" s="118">
        <f>ตารางคะแนนV3!J33</f>
        <v>20551</v>
      </c>
      <c r="I29" s="118">
        <v>5</v>
      </c>
      <c r="J29" s="119" t="s">
        <v>321</v>
      </c>
      <c r="K29" s="120">
        <v>44698014.969999991</v>
      </c>
      <c r="L29" s="285">
        <v>6647403.7199999997</v>
      </c>
      <c r="M29" s="285">
        <v>2787399.27</v>
      </c>
      <c r="N29" s="285">
        <v>2749916.22</v>
      </c>
      <c r="O29" s="121">
        <f t="shared" si="8"/>
        <v>42633965.717381813</v>
      </c>
      <c r="P29" s="121">
        <f t="shared" si="9"/>
        <v>5213749.6835083347</v>
      </c>
      <c r="Q29" s="121">
        <f t="shared" si="10"/>
        <v>2038399.3077037039</v>
      </c>
      <c r="R29" s="121">
        <f t="shared" si="11"/>
        <v>1865755.0478159208</v>
      </c>
      <c r="S29" s="122">
        <f t="shared" si="13"/>
        <v>2064049.2526181787</v>
      </c>
      <c r="T29" s="122">
        <f t="shared" si="14"/>
        <v>1433654.0364916651</v>
      </c>
      <c r="U29" s="122">
        <f t="shared" si="15"/>
        <v>748999.96229629614</v>
      </c>
      <c r="V29" s="122">
        <f t="shared" si="16"/>
        <v>884161.17218407942</v>
      </c>
      <c r="W29" s="123">
        <f t="shared" si="17"/>
        <v>0</v>
      </c>
      <c r="X29" s="123">
        <f t="shared" si="18"/>
        <v>0</v>
      </c>
      <c r="Y29" s="123">
        <f t="shared" si="19"/>
        <v>0</v>
      </c>
      <c r="Z29" s="123">
        <f t="shared" si="20"/>
        <v>0</v>
      </c>
      <c r="AC29" s="121">
        <v>31975474.288036361</v>
      </c>
      <c r="AD29" s="121">
        <v>3910312.262631251</v>
      </c>
      <c r="AE29" s="121">
        <v>1528799.480777778</v>
      </c>
      <c r="AF29" s="121">
        <v>1399316.2858619406</v>
      </c>
    </row>
    <row r="30" spans="1:32" ht="24.6" x14ac:dyDescent="0.7">
      <c r="A30" s="116">
        <v>8</v>
      </c>
      <c r="B30" s="117" t="s">
        <v>114</v>
      </c>
      <c r="C30" s="116" t="s">
        <v>36</v>
      </c>
      <c r="D30" s="117" t="s">
        <v>148</v>
      </c>
      <c r="E30" s="116" t="s">
        <v>104</v>
      </c>
      <c r="F30" s="116" t="s">
        <v>107</v>
      </c>
      <c r="G30" s="116">
        <f>ตารางคะแนนV3!G34</f>
        <v>120</v>
      </c>
      <c r="H30" s="118">
        <f>ตารางคะแนนV3!J34</f>
        <v>84991</v>
      </c>
      <c r="I30" s="118">
        <v>13</v>
      </c>
      <c r="J30" s="119" t="s">
        <v>323</v>
      </c>
      <c r="K30" s="120">
        <v>129241726.37</v>
      </c>
      <c r="L30" s="285">
        <v>26406883.780000001</v>
      </c>
      <c r="M30" s="285">
        <v>13274251.59</v>
      </c>
      <c r="N30" s="285">
        <v>10800419.52</v>
      </c>
      <c r="O30" s="121">
        <f t="shared" si="8"/>
        <v>124737982.11809526</v>
      </c>
      <c r="P30" s="121">
        <f t="shared" si="9"/>
        <v>28048074.405925926</v>
      </c>
      <c r="Q30" s="121">
        <f t="shared" si="10"/>
        <v>8752662.1314285714</v>
      </c>
      <c r="R30" s="121">
        <f t="shared" si="11"/>
        <v>13760497.34683983</v>
      </c>
      <c r="S30" s="122">
        <f t="shared" si="13"/>
        <v>4503744.2519047409</v>
      </c>
      <c r="T30" s="122">
        <f t="shared" si="14"/>
        <v>-1641190.6259259246</v>
      </c>
      <c r="U30" s="122">
        <f t="shared" si="15"/>
        <v>4521589.4585714284</v>
      </c>
      <c r="V30" s="122">
        <f t="shared" si="16"/>
        <v>-2960077.8268398307</v>
      </c>
      <c r="W30" s="123">
        <f t="shared" si="17"/>
        <v>0</v>
      </c>
      <c r="X30" s="123">
        <f t="shared" si="18"/>
        <v>0.5</v>
      </c>
      <c r="Y30" s="123">
        <f t="shared" si="19"/>
        <v>0</v>
      </c>
      <c r="Z30" s="123">
        <f t="shared" si="20"/>
        <v>0.5</v>
      </c>
      <c r="AC30" s="121">
        <v>93553486.588571444</v>
      </c>
      <c r="AD30" s="121">
        <v>21036055.804444443</v>
      </c>
      <c r="AE30" s="121">
        <v>6564496.598571429</v>
      </c>
      <c r="AF30" s="121">
        <v>10320373.010129873</v>
      </c>
    </row>
    <row r="31" spans="1:32" ht="24.6" x14ac:dyDescent="0.7">
      <c r="A31" s="116">
        <v>8</v>
      </c>
      <c r="B31" s="117" t="s">
        <v>114</v>
      </c>
      <c r="C31" s="116" t="s">
        <v>37</v>
      </c>
      <c r="D31" s="117" t="s">
        <v>149</v>
      </c>
      <c r="E31" s="116" t="s">
        <v>104</v>
      </c>
      <c r="F31" s="116" t="s">
        <v>106</v>
      </c>
      <c r="G31" s="116">
        <f>ตารางคะแนนV3!G35</f>
        <v>32</v>
      </c>
      <c r="H31" s="118">
        <f>ตารางคะแนนV3!J35</f>
        <v>26550</v>
      </c>
      <c r="I31" s="118">
        <v>5</v>
      </c>
      <c r="J31" s="119" t="s">
        <v>321</v>
      </c>
      <c r="K31" s="120">
        <v>43995929.569999993</v>
      </c>
      <c r="L31" s="285">
        <v>4131308.4</v>
      </c>
      <c r="M31" s="285">
        <v>2318742</v>
      </c>
      <c r="N31" s="285">
        <v>2739636.22</v>
      </c>
      <c r="O31" s="121">
        <f t="shared" si="8"/>
        <v>42633965.717381813</v>
      </c>
      <c r="P31" s="121">
        <f t="shared" si="9"/>
        <v>5213749.6835083347</v>
      </c>
      <c r="Q31" s="121">
        <f t="shared" si="10"/>
        <v>2038399.3077037039</v>
      </c>
      <c r="R31" s="121">
        <f t="shared" si="11"/>
        <v>1865755.0478159208</v>
      </c>
      <c r="S31" s="122">
        <f t="shared" si="13"/>
        <v>1361963.8526181802</v>
      </c>
      <c r="T31" s="122">
        <f t="shared" si="14"/>
        <v>-1082441.2835083348</v>
      </c>
      <c r="U31" s="122">
        <f t="shared" si="15"/>
        <v>280342.69229629613</v>
      </c>
      <c r="V31" s="122">
        <f t="shared" si="16"/>
        <v>873881.17218407942</v>
      </c>
      <c r="W31" s="123">
        <f t="shared" si="17"/>
        <v>0</v>
      </c>
      <c r="X31" s="123">
        <f t="shared" si="18"/>
        <v>0.5</v>
      </c>
      <c r="Y31" s="123">
        <f t="shared" si="19"/>
        <v>0</v>
      </c>
      <c r="Z31" s="123">
        <f t="shared" si="20"/>
        <v>0</v>
      </c>
      <c r="AC31" s="121">
        <v>31975474.288036361</v>
      </c>
      <c r="AD31" s="121">
        <v>3910312.262631251</v>
      </c>
      <c r="AE31" s="121">
        <v>1528799.480777778</v>
      </c>
      <c r="AF31" s="121">
        <v>1399316.2858619406</v>
      </c>
    </row>
    <row r="32" spans="1:32" ht="24.6" x14ac:dyDescent="0.7">
      <c r="A32" s="116">
        <v>8</v>
      </c>
      <c r="B32" s="117" t="s">
        <v>114</v>
      </c>
      <c r="C32" s="116" t="s">
        <v>38</v>
      </c>
      <c r="D32" s="117" t="s">
        <v>150</v>
      </c>
      <c r="E32" s="116" t="s">
        <v>104</v>
      </c>
      <c r="F32" s="116" t="s">
        <v>106</v>
      </c>
      <c r="G32" s="116">
        <f>ตารางคะแนนV3!G36</f>
        <v>40</v>
      </c>
      <c r="H32" s="118">
        <f>ตารางคะแนนV3!J36</f>
        <v>20198</v>
      </c>
      <c r="I32" s="118">
        <v>5</v>
      </c>
      <c r="J32" s="119" t="s">
        <v>321</v>
      </c>
      <c r="K32" s="120">
        <v>44735859.04999999</v>
      </c>
      <c r="L32" s="285">
        <v>5214325.03</v>
      </c>
      <c r="M32" s="285">
        <v>2677524.9</v>
      </c>
      <c r="N32" s="285">
        <v>2327637.59</v>
      </c>
      <c r="O32" s="121">
        <f t="shared" si="8"/>
        <v>42633965.717381813</v>
      </c>
      <c r="P32" s="121">
        <f t="shared" si="9"/>
        <v>5213749.6835083347</v>
      </c>
      <c r="Q32" s="121">
        <f t="shared" si="10"/>
        <v>2038399.3077037039</v>
      </c>
      <c r="R32" s="121">
        <f t="shared" si="11"/>
        <v>1865755.0478159208</v>
      </c>
      <c r="S32" s="122">
        <f t="shared" si="13"/>
        <v>2101893.3326181769</v>
      </c>
      <c r="T32" s="122">
        <f t="shared" si="14"/>
        <v>575.34649166557938</v>
      </c>
      <c r="U32" s="122">
        <f t="shared" si="15"/>
        <v>639125.59229629603</v>
      </c>
      <c r="V32" s="122">
        <f t="shared" si="16"/>
        <v>461882.54218407907</v>
      </c>
      <c r="W32" s="123">
        <f t="shared" si="17"/>
        <v>0</v>
      </c>
      <c r="X32" s="123">
        <f t="shared" si="18"/>
        <v>0</v>
      </c>
      <c r="Y32" s="123">
        <f t="shared" si="19"/>
        <v>0</v>
      </c>
      <c r="Z32" s="123">
        <f t="shared" si="20"/>
        <v>0</v>
      </c>
      <c r="AC32" s="121">
        <v>31975474.288036361</v>
      </c>
      <c r="AD32" s="121">
        <v>3910312.262631251</v>
      </c>
      <c r="AE32" s="121">
        <v>1528799.480777778</v>
      </c>
      <c r="AF32" s="121">
        <v>1399316.2858619406</v>
      </c>
    </row>
    <row r="33" spans="1:32" ht="24.6" x14ac:dyDescent="0.7">
      <c r="A33" s="116">
        <v>8</v>
      </c>
      <c r="B33" s="117" t="s">
        <v>114</v>
      </c>
      <c r="C33" s="116" t="s">
        <v>39</v>
      </c>
      <c r="D33" s="117" t="s">
        <v>151</v>
      </c>
      <c r="E33" s="116" t="s">
        <v>104</v>
      </c>
      <c r="F33" s="116" t="s">
        <v>106</v>
      </c>
      <c r="G33" s="116">
        <f>ตารางคะแนนV3!G37</f>
        <v>40</v>
      </c>
      <c r="H33" s="118">
        <f>ตารางคะแนนV3!J37</f>
        <v>31626</v>
      </c>
      <c r="I33" s="118">
        <v>6</v>
      </c>
      <c r="J33" s="119" t="s">
        <v>319</v>
      </c>
      <c r="K33" s="120">
        <v>53391646.710000001</v>
      </c>
      <c r="L33" s="285">
        <v>7197556.2599999998</v>
      </c>
      <c r="M33" s="285">
        <v>6561549</v>
      </c>
      <c r="N33" s="285">
        <v>3286389.4</v>
      </c>
      <c r="O33" s="121">
        <f t="shared" si="8"/>
        <v>58637099.091697313</v>
      </c>
      <c r="P33" s="121">
        <f t="shared" si="9"/>
        <v>8901934.0815734956</v>
      </c>
      <c r="Q33" s="121">
        <f t="shared" si="10"/>
        <v>3463581.2730538915</v>
      </c>
      <c r="R33" s="121">
        <f t="shared" si="11"/>
        <v>2887860.2566666664</v>
      </c>
      <c r="S33" s="122">
        <f t="shared" si="13"/>
        <v>-5245452.381697312</v>
      </c>
      <c r="T33" s="122">
        <f t="shared" si="14"/>
        <v>-1704377.8215734959</v>
      </c>
      <c r="U33" s="122">
        <f t="shared" si="15"/>
        <v>3097967.7269461085</v>
      </c>
      <c r="V33" s="122">
        <f t="shared" si="16"/>
        <v>398529.14333333354</v>
      </c>
      <c r="W33" s="123">
        <f t="shared" si="17"/>
        <v>0.5</v>
      </c>
      <c r="X33" s="123">
        <f t="shared" si="18"/>
        <v>0.5</v>
      </c>
      <c r="Y33" s="123">
        <f t="shared" si="19"/>
        <v>0</v>
      </c>
      <c r="Z33" s="123">
        <f t="shared" si="20"/>
        <v>0</v>
      </c>
      <c r="AC33" s="121">
        <v>43977824.318772987</v>
      </c>
      <c r="AD33" s="121">
        <v>6676450.5611801222</v>
      </c>
      <c r="AE33" s="121">
        <v>2597685.9547904185</v>
      </c>
      <c r="AF33" s="121">
        <v>2165895.1924999999</v>
      </c>
    </row>
    <row r="34" spans="1:32" ht="24.6" x14ac:dyDescent="0.7">
      <c r="A34" s="116">
        <v>8</v>
      </c>
      <c r="B34" s="117" t="s">
        <v>114</v>
      </c>
      <c r="C34" s="116" t="s">
        <v>40</v>
      </c>
      <c r="D34" s="117" t="s">
        <v>313</v>
      </c>
      <c r="E34" s="116" t="s">
        <v>104</v>
      </c>
      <c r="F34" s="116" t="s">
        <v>107</v>
      </c>
      <c r="G34" s="116">
        <f>ตารางคะแนนV3!G38</f>
        <v>60</v>
      </c>
      <c r="H34" s="118">
        <f>ตารางคะแนนV3!J38</f>
        <v>41696</v>
      </c>
      <c r="I34" s="118">
        <v>12</v>
      </c>
      <c r="J34" s="119" t="s">
        <v>330</v>
      </c>
      <c r="K34" s="120">
        <v>81836446.85999997</v>
      </c>
      <c r="L34" s="285">
        <v>17347515.039999999</v>
      </c>
      <c r="M34" s="285">
        <v>2848505.31</v>
      </c>
      <c r="N34" s="285">
        <v>6055294.3200000003</v>
      </c>
      <c r="O34" s="121">
        <f t="shared" si="8"/>
        <v>102321994.67483872</v>
      </c>
      <c r="P34" s="121">
        <f t="shared" si="9"/>
        <v>22111861.391264368</v>
      </c>
      <c r="Q34" s="121">
        <f t="shared" si="10"/>
        <v>6470202.5509677418</v>
      </c>
      <c r="R34" s="121">
        <f t="shared" si="11"/>
        <v>9667943.0068817195</v>
      </c>
      <c r="S34" s="122">
        <f t="shared" si="13"/>
        <v>-20485547.814838752</v>
      </c>
      <c r="T34" s="122">
        <f t="shared" si="14"/>
        <v>-4764346.3512643687</v>
      </c>
      <c r="U34" s="122">
        <f t="shared" si="15"/>
        <v>-3621697.2409677417</v>
      </c>
      <c r="V34" s="122">
        <f t="shared" si="16"/>
        <v>-3612648.6868817192</v>
      </c>
      <c r="W34" s="123">
        <f t="shared" si="17"/>
        <v>0.5</v>
      </c>
      <c r="X34" s="123">
        <f t="shared" si="18"/>
        <v>0.5</v>
      </c>
      <c r="Y34" s="123">
        <f t="shared" si="19"/>
        <v>0.5</v>
      </c>
      <c r="Z34" s="123">
        <f t="shared" si="20"/>
        <v>0.5</v>
      </c>
      <c r="AC34" s="121">
        <v>76741496.006129041</v>
      </c>
      <c r="AD34" s="121">
        <v>16583896.043448277</v>
      </c>
      <c r="AE34" s="121">
        <v>4852651.9132258063</v>
      </c>
      <c r="AF34" s="121">
        <v>7250957.2551612891</v>
      </c>
    </row>
    <row r="35" spans="1:32" ht="24.6" x14ac:dyDescent="0.7">
      <c r="A35" s="116">
        <v>8</v>
      </c>
      <c r="B35" s="117" t="s">
        <v>114</v>
      </c>
      <c r="C35" s="116" t="s">
        <v>41</v>
      </c>
      <c r="D35" s="117" t="s">
        <v>152</v>
      </c>
      <c r="E35" s="116" t="s">
        <v>104</v>
      </c>
      <c r="F35" s="116" t="s">
        <v>106</v>
      </c>
      <c r="G35" s="116">
        <f>ตารางคะแนนV3!G39</f>
        <v>32</v>
      </c>
      <c r="H35" s="118">
        <f>ตารางคะแนนV3!J39</f>
        <v>30645</v>
      </c>
      <c r="I35" s="118">
        <v>6</v>
      </c>
      <c r="J35" s="119" t="s">
        <v>319</v>
      </c>
      <c r="K35" s="120">
        <v>44247719.410000004</v>
      </c>
      <c r="L35" s="285">
        <v>6755087.5999999996</v>
      </c>
      <c r="M35" s="285">
        <v>3163695.1</v>
      </c>
      <c r="N35" s="285">
        <v>3259809.4200000004</v>
      </c>
      <c r="O35" s="121">
        <f t="shared" si="8"/>
        <v>58637099.091697313</v>
      </c>
      <c r="P35" s="121">
        <f t="shared" si="9"/>
        <v>8901934.0815734956</v>
      </c>
      <c r="Q35" s="121">
        <f t="shared" si="10"/>
        <v>3463581.2730538915</v>
      </c>
      <c r="R35" s="121">
        <f t="shared" si="11"/>
        <v>2887860.2566666664</v>
      </c>
      <c r="S35" s="122">
        <f t="shared" si="13"/>
        <v>-14389379.681697309</v>
      </c>
      <c r="T35" s="122">
        <f t="shared" si="14"/>
        <v>-2146846.481573496</v>
      </c>
      <c r="U35" s="122">
        <f t="shared" si="15"/>
        <v>-299886.1730538914</v>
      </c>
      <c r="V35" s="122">
        <f t="shared" si="16"/>
        <v>371949.16333333403</v>
      </c>
      <c r="W35" s="123">
        <f t="shared" si="17"/>
        <v>0.5</v>
      </c>
      <c r="X35" s="123">
        <f t="shared" si="18"/>
        <v>0.5</v>
      </c>
      <c r="Y35" s="123">
        <f t="shared" si="19"/>
        <v>0.5</v>
      </c>
      <c r="Z35" s="123">
        <f t="shared" si="20"/>
        <v>0</v>
      </c>
      <c r="AC35" s="121">
        <v>43977824.318772987</v>
      </c>
      <c r="AD35" s="121">
        <v>6676450.5611801222</v>
      </c>
      <c r="AE35" s="121">
        <v>2597685.9547904185</v>
      </c>
      <c r="AF35" s="121">
        <v>2165895.1924999999</v>
      </c>
    </row>
    <row r="36" spans="1:32" ht="24.6" x14ac:dyDescent="0.7">
      <c r="A36" s="116">
        <v>8</v>
      </c>
      <c r="B36" s="117" t="s">
        <v>114</v>
      </c>
      <c r="C36" s="116" t="s">
        <v>42</v>
      </c>
      <c r="D36" s="117" t="s">
        <v>153</v>
      </c>
      <c r="E36" s="116" t="s">
        <v>104</v>
      </c>
      <c r="F36" s="116" t="s">
        <v>106</v>
      </c>
      <c r="G36" s="116">
        <f>ตารางคะแนนV3!G40</f>
        <v>30</v>
      </c>
      <c r="H36" s="118">
        <f>ตารางคะแนนV3!J40</f>
        <v>19546</v>
      </c>
      <c r="I36" s="118">
        <v>5</v>
      </c>
      <c r="J36" s="119" t="s">
        <v>321</v>
      </c>
      <c r="K36" s="120">
        <v>36648763.320000008</v>
      </c>
      <c r="L36" s="285">
        <v>4806443.3600000003</v>
      </c>
      <c r="M36" s="285">
        <v>4502544.2</v>
      </c>
      <c r="N36" s="285">
        <v>2280020.31</v>
      </c>
      <c r="O36" s="121">
        <f t="shared" si="8"/>
        <v>42633965.717381813</v>
      </c>
      <c r="P36" s="121">
        <f t="shared" si="9"/>
        <v>5213749.6835083347</v>
      </c>
      <c r="Q36" s="121">
        <f t="shared" si="10"/>
        <v>2038399.3077037039</v>
      </c>
      <c r="R36" s="121">
        <f t="shared" si="11"/>
        <v>1865755.0478159208</v>
      </c>
      <c r="S36" s="122">
        <f t="shared" si="13"/>
        <v>-5985202.3973818049</v>
      </c>
      <c r="T36" s="122">
        <f t="shared" si="14"/>
        <v>-407306.32350833435</v>
      </c>
      <c r="U36" s="122">
        <f t="shared" si="15"/>
        <v>2464144.8922962965</v>
      </c>
      <c r="V36" s="122">
        <f t="shared" si="16"/>
        <v>414265.26218407927</v>
      </c>
      <c r="W36" s="123">
        <f t="shared" si="17"/>
        <v>0.5</v>
      </c>
      <c r="X36" s="123">
        <f t="shared" si="18"/>
        <v>0.5</v>
      </c>
      <c r="Y36" s="123">
        <f t="shared" si="19"/>
        <v>0</v>
      </c>
      <c r="Z36" s="123">
        <f t="shared" si="20"/>
        <v>0</v>
      </c>
      <c r="AC36" s="121">
        <v>31975474.288036361</v>
      </c>
      <c r="AD36" s="121">
        <v>3910312.262631251</v>
      </c>
      <c r="AE36" s="121">
        <v>1528799.480777778</v>
      </c>
      <c r="AF36" s="121">
        <v>1399316.2858619406</v>
      </c>
    </row>
    <row r="37" spans="1:32" ht="24.6" x14ac:dyDescent="0.7">
      <c r="A37" s="116">
        <v>8</v>
      </c>
      <c r="B37" s="117" t="s">
        <v>115</v>
      </c>
      <c r="C37" s="116" t="s">
        <v>43</v>
      </c>
      <c r="D37" s="117" t="s">
        <v>154</v>
      </c>
      <c r="E37" s="116" t="s">
        <v>102</v>
      </c>
      <c r="F37" s="116" t="s">
        <v>103</v>
      </c>
      <c r="G37" s="116">
        <f>ตารางคะแนนV3!G41</f>
        <v>907</v>
      </c>
      <c r="H37" s="118">
        <f>ตารางคะแนนV3!J41</f>
        <v>143786</v>
      </c>
      <c r="I37" s="118">
        <v>19</v>
      </c>
      <c r="J37" s="119" t="s">
        <v>317</v>
      </c>
      <c r="K37" s="120">
        <v>784261513.04999983</v>
      </c>
      <c r="L37" s="285">
        <v>437311340.67000002</v>
      </c>
      <c r="M37" s="285">
        <v>18778289.100000001</v>
      </c>
      <c r="N37" s="285">
        <v>338743000</v>
      </c>
      <c r="O37" s="121">
        <f t="shared" si="8"/>
        <v>881874894.33052635</v>
      </c>
      <c r="P37" s="121">
        <f t="shared" si="9"/>
        <v>450502842.68982464</v>
      </c>
      <c r="Q37" s="121">
        <f t="shared" si="10"/>
        <v>39310212.910877191</v>
      </c>
      <c r="R37" s="121">
        <f t="shared" si="11"/>
        <v>224358265.15438595</v>
      </c>
      <c r="S37" s="122">
        <f t="shared" si="13"/>
        <v>-97613381.280526519</v>
      </c>
      <c r="T37" s="122">
        <f t="shared" si="14"/>
        <v>-13191502.019824624</v>
      </c>
      <c r="U37" s="122">
        <f t="shared" si="15"/>
        <v>-20531923.810877189</v>
      </c>
      <c r="V37" s="122">
        <f t="shared" si="16"/>
        <v>114384734.84561405</v>
      </c>
      <c r="W37" s="123">
        <f t="shared" si="17"/>
        <v>0.5</v>
      </c>
      <c r="X37" s="123">
        <f t="shared" si="18"/>
        <v>0.5</v>
      </c>
      <c r="Y37" s="123">
        <f t="shared" si="19"/>
        <v>0.5</v>
      </c>
      <c r="Z37" s="123">
        <f t="shared" si="20"/>
        <v>0</v>
      </c>
      <c r="AC37" s="121">
        <v>661406170.74789476</v>
      </c>
      <c r="AD37" s="121">
        <v>337877132.0173685</v>
      </c>
      <c r="AE37" s="121">
        <v>29482659.683157895</v>
      </c>
      <c r="AF37" s="121">
        <v>168268698.86578947</v>
      </c>
    </row>
    <row r="38" spans="1:32" ht="24.6" x14ac:dyDescent="0.7">
      <c r="A38" s="116">
        <v>8</v>
      </c>
      <c r="B38" s="117" t="s">
        <v>115</v>
      </c>
      <c r="C38" s="116" t="s">
        <v>44</v>
      </c>
      <c r="D38" s="117" t="s">
        <v>155</v>
      </c>
      <c r="E38" s="116" t="s">
        <v>104</v>
      </c>
      <c r="F38" s="116" t="s">
        <v>106</v>
      </c>
      <c r="G38" s="116">
        <f>ตารางคะแนนV3!G42</f>
        <v>60</v>
      </c>
      <c r="H38" s="118">
        <f>ตารางคะแนนV3!J42</f>
        <v>35641</v>
      </c>
      <c r="I38" s="118">
        <v>6</v>
      </c>
      <c r="J38" s="119" t="s">
        <v>319</v>
      </c>
      <c r="K38" s="120">
        <v>53270661.620000012</v>
      </c>
      <c r="L38" s="285">
        <v>7321445.21</v>
      </c>
      <c r="M38" s="285">
        <v>2745216.75</v>
      </c>
      <c r="N38" s="285">
        <v>5756087.54</v>
      </c>
      <c r="O38" s="121">
        <f t="shared" si="8"/>
        <v>58637099.091697313</v>
      </c>
      <c r="P38" s="121">
        <f t="shared" si="9"/>
        <v>8901934.0815734956</v>
      </c>
      <c r="Q38" s="121">
        <f t="shared" si="10"/>
        <v>3463581.2730538915</v>
      </c>
      <c r="R38" s="121">
        <f t="shared" si="11"/>
        <v>2887860.2566666664</v>
      </c>
      <c r="S38" s="122">
        <f t="shared" si="13"/>
        <v>-5366437.4716973007</v>
      </c>
      <c r="T38" s="122">
        <f t="shared" si="14"/>
        <v>-1580488.8715734957</v>
      </c>
      <c r="U38" s="122">
        <f t="shared" si="15"/>
        <v>-718364.52305389149</v>
      </c>
      <c r="V38" s="122">
        <f t="shared" si="16"/>
        <v>2868227.2833333337</v>
      </c>
      <c r="W38" s="123">
        <f t="shared" si="17"/>
        <v>0.5</v>
      </c>
      <c r="X38" s="123">
        <f t="shared" si="18"/>
        <v>0.5</v>
      </c>
      <c r="Y38" s="123">
        <f t="shared" si="19"/>
        <v>0.5</v>
      </c>
      <c r="Z38" s="123">
        <f t="shared" si="20"/>
        <v>0</v>
      </c>
      <c r="AC38" s="121">
        <v>43977824.318772987</v>
      </c>
      <c r="AD38" s="121">
        <v>6676450.5611801222</v>
      </c>
      <c r="AE38" s="121">
        <v>2597685.9547904185</v>
      </c>
      <c r="AF38" s="121">
        <v>2165895.1924999999</v>
      </c>
    </row>
    <row r="39" spans="1:32" ht="24.6" x14ac:dyDescent="0.7">
      <c r="A39" s="116">
        <v>8</v>
      </c>
      <c r="B39" s="117" t="s">
        <v>115</v>
      </c>
      <c r="C39" s="116" t="s">
        <v>45</v>
      </c>
      <c r="D39" s="117" t="s">
        <v>156</v>
      </c>
      <c r="E39" s="116" t="s">
        <v>104</v>
      </c>
      <c r="F39" s="116" t="s">
        <v>106</v>
      </c>
      <c r="G39" s="116">
        <f>ตารางคะแนนV3!G43</f>
        <v>39</v>
      </c>
      <c r="H39" s="118">
        <f>ตารางคะแนนV3!J43</f>
        <v>23666</v>
      </c>
      <c r="I39" s="118">
        <v>5</v>
      </c>
      <c r="J39" s="119" t="s">
        <v>321</v>
      </c>
      <c r="K39" s="120">
        <v>41967776.259999998</v>
      </c>
      <c r="L39" s="285">
        <v>4135143.86</v>
      </c>
      <c r="M39" s="285">
        <v>2831430.4</v>
      </c>
      <c r="N39" s="285">
        <v>2681255.04</v>
      </c>
      <c r="O39" s="121">
        <f t="shared" si="8"/>
        <v>42633965.717381813</v>
      </c>
      <c r="P39" s="121">
        <f t="shared" si="9"/>
        <v>5213749.6835083347</v>
      </c>
      <c r="Q39" s="121">
        <f t="shared" si="10"/>
        <v>2038399.3077037039</v>
      </c>
      <c r="R39" s="121">
        <f t="shared" si="11"/>
        <v>1865755.0478159208</v>
      </c>
      <c r="S39" s="122">
        <f t="shared" si="13"/>
        <v>-666189.45738181472</v>
      </c>
      <c r="T39" s="122">
        <f t="shared" si="14"/>
        <v>-1078605.8235083348</v>
      </c>
      <c r="U39" s="122">
        <f t="shared" si="15"/>
        <v>793031.09229629603</v>
      </c>
      <c r="V39" s="122">
        <f t="shared" si="16"/>
        <v>815499.99218407925</v>
      </c>
      <c r="W39" s="123">
        <f t="shared" si="17"/>
        <v>0.5</v>
      </c>
      <c r="X39" s="123">
        <f t="shared" si="18"/>
        <v>0.5</v>
      </c>
      <c r="Y39" s="123">
        <f t="shared" si="19"/>
        <v>0</v>
      </c>
      <c r="Z39" s="123">
        <f t="shared" si="20"/>
        <v>0</v>
      </c>
      <c r="AC39" s="121">
        <v>31975474.288036361</v>
      </c>
      <c r="AD39" s="121">
        <v>3910312.262631251</v>
      </c>
      <c r="AE39" s="121">
        <v>1528799.480777778</v>
      </c>
      <c r="AF39" s="121">
        <v>1399316.2858619406</v>
      </c>
    </row>
    <row r="40" spans="1:32" ht="24.6" x14ac:dyDescent="0.7">
      <c r="A40" s="116">
        <v>8</v>
      </c>
      <c r="B40" s="117" t="s">
        <v>115</v>
      </c>
      <c r="C40" s="116" t="s">
        <v>46</v>
      </c>
      <c r="D40" s="117" t="s">
        <v>157</v>
      </c>
      <c r="E40" s="116" t="s">
        <v>104</v>
      </c>
      <c r="F40" s="116" t="s">
        <v>105</v>
      </c>
      <c r="G40" s="116">
        <f>ตารางคะแนนV3!G44</f>
        <v>90</v>
      </c>
      <c r="H40" s="118">
        <f>ตารางคะแนนV3!J44</f>
        <v>53904</v>
      </c>
      <c r="I40" s="118">
        <v>10</v>
      </c>
      <c r="J40" s="119" t="s">
        <v>320</v>
      </c>
      <c r="K40" s="120">
        <v>92280499.730000004</v>
      </c>
      <c r="L40" s="285">
        <v>24551307.07</v>
      </c>
      <c r="M40" s="285">
        <v>5419779.5</v>
      </c>
      <c r="N40" s="285">
        <v>10012401.48</v>
      </c>
      <c r="O40" s="121">
        <f t="shared" si="8"/>
        <v>82911567.005049169</v>
      </c>
      <c r="P40" s="121">
        <f t="shared" si="9"/>
        <v>16425748.190769227</v>
      </c>
      <c r="Q40" s="121">
        <f t="shared" si="10"/>
        <v>5433584.5599999996</v>
      </c>
      <c r="R40" s="121">
        <f t="shared" si="11"/>
        <v>5214681.9231111128</v>
      </c>
      <c r="S40" s="122">
        <f t="shared" si="13"/>
        <v>9368932.7249508351</v>
      </c>
      <c r="T40" s="122">
        <f t="shared" si="14"/>
        <v>8125558.8792307731</v>
      </c>
      <c r="U40" s="122">
        <f t="shared" si="15"/>
        <v>-13805.05999999959</v>
      </c>
      <c r="V40" s="122">
        <f t="shared" si="16"/>
        <v>4797719.5568888877</v>
      </c>
      <c r="W40" s="123">
        <f t="shared" si="17"/>
        <v>0</v>
      </c>
      <c r="X40" s="123">
        <f t="shared" si="18"/>
        <v>0</v>
      </c>
      <c r="Y40" s="123">
        <f t="shared" si="19"/>
        <v>0.5</v>
      </c>
      <c r="Z40" s="123">
        <f t="shared" si="20"/>
        <v>0</v>
      </c>
      <c r="AC40" s="121">
        <v>62183675.253786877</v>
      </c>
      <c r="AD40" s="121">
        <v>12319311.143076921</v>
      </c>
      <c r="AE40" s="121">
        <v>4075188.42</v>
      </c>
      <c r="AF40" s="121">
        <v>3911011.4423333346</v>
      </c>
    </row>
    <row r="41" spans="1:32" ht="24.6" x14ac:dyDescent="0.7">
      <c r="A41" s="116">
        <v>8</v>
      </c>
      <c r="B41" s="117" t="s">
        <v>115</v>
      </c>
      <c r="C41" s="116" t="s">
        <v>47</v>
      </c>
      <c r="D41" s="117" t="s">
        <v>158</v>
      </c>
      <c r="E41" s="116" t="s">
        <v>104</v>
      </c>
      <c r="F41" s="116" t="s">
        <v>107</v>
      </c>
      <c r="G41" s="116">
        <f>ตารางคะแนนV3!G45</f>
        <v>120</v>
      </c>
      <c r="H41" s="118">
        <f>ตารางคะแนนV3!J45</f>
        <v>37937</v>
      </c>
      <c r="I41" s="118">
        <v>13</v>
      </c>
      <c r="J41" s="119" t="s">
        <v>323</v>
      </c>
      <c r="K41" s="120">
        <v>93858123.129999995</v>
      </c>
      <c r="L41" s="285">
        <v>17203311.949999999</v>
      </c>
      <c r="M41" s="285">
        <v>7714856.4500000002</v>
      </c>
      <c r="N41" s="285">
        <v>7938282.3300000001</v>
      </c>
      <c r="O41" s="121">
        <f t="shared" si="8"/>
        <v>124737982.11809526</v>
      </c>
      <c r="P41" s="121">
        <f t="shared" si="9"/>
        <v>28048074.405925926</v>
      </c>
      <c r="Q41" s="121">
        <f t="shared" si="10"/>
        <v>8752662.1314285714</v>
      </c>
      <c r="R41" s="121">
        <f t="shared" si="11"/>
        <v>13760497.34683983</v>
      </c>
      <c r="S41" s="122">
        <f t="shared" si="13"/>
        <v>-30879858.988095269</v>
      </c>
      <c r="T41" s="122">
        <f t="shared" si="14"/>
        <v>-10844762.455925927</v>
      </c>
      <c r="U41" s="122">
        <f t="shared" si="15"/>
        <v>-1037805.6814285712</v>
      </c>
      <c r="V41" s="122">
        <f t="shared" si="16"/>
        <v>-5822215.0168398302</v>
      </c>
      <c r="W41" s="123">
        <f t="shared" si="17"/>
        <v>0.5</v>
      </c>
      <c r="X41" s="123">
        <f t="shared" si="18"/>
        <v>0.5</v>
      </c>
      <c r="Y41" s="123">
        <f t="shared" si="19"/>
        <v>0.5</v>
      </c>
      <c r="Z41" s="123">
        <f t="shared" si="20"/>
        <v>0.5</v>
      </c>
      <c r="AC41" s="121">
        <v>93553486.588571444</v>
      </c>
      <c r="AD41" s="121">
        <v>21036055.804444443</v>
      </c>
      <c r="AE41" s="121">
        <v>6564496.598571429</v>
      </c>
      <c r="AF41" s="121">
        <v>10320373.010129873</v>
      </c>
    </row>
    <row r="42" spans="1:32" ht="24.6" x14ac:dyDescent="0.7">
      <c r="A42" s="116">
        <v>8</v>
      </c>
      <c r="B42" s="117" t="s">
        <v>115</v>
      </c>
      <c r="C42" s="116" t="s">
        <v>48</v>
      </c>
      <c r="D42" s="117" t="s">
        <v>159</v>
      </c>
      <c r="E42" s="116" t="s">
        <v>104</v>
      </c>
      <c r="F42" s="116" t="s">
        <v>106</v>
      </c>
      <c r="G42" s="116">
        <f>ตารางคะแนนV3!G46</f>
        <v>36</v>
      </c>
      <c r="H42" s="118">
        <f>ตารางคะแนนV3!J46</f>
        <v>37338</v>
      </c>
      <c r="I42" s="118">
        <v>6</v>
      </c>
      <c r="J42" s="119" t="s">
        <v>319</v>
      </c>
      <c r="K42" s="120">
        <v>53927022.81000001</v>
      </c>
      <c r="L42" s="285">
        <v>8696219.7400000002</v>
      </c>
      <c r="M42" s="285">
        <v>3117780.32</v>
      </c>
      <c r="N42" s="285">
        <v>2748436.02</v>
      </c>
      <c r="O42" s="121">
        <f t="shared" si="8"/>
        <v>58637099.091697313</v>
      </c>
      <c r="P42" s="121">
        <f t="shared" si="9"/>
        <v>8901934.0815734956</v>
      </c>
      <c r="Q42" s="121">
        <f t="shared" si="10"/>
        <v>3463581.2730538915</v>
      </c>
      <c r="R42" s="121">
        <f t="shared" si="11"/>
        <v>2887860.2566666664</v>
      </c>
      <c r="S42" s="122">
        <f t="shared" si="13"/>
        <v>-4710076.2816973031</v>
      </c>
      <c r="T42" s="122">
        <f t="shared" si="14"/>
        <v>-205714.34157349542</v>
      </c>
      <c r="U42" s="122">
        <f t="shared" si="15"/>
        <v>-345800.95305389166</v>
      </c>
      <c r="V42" s="122">
        <f t="shared" si="16"/>
        <v>-139424.23666666634</v>
      </c>
      <c r="W42" s="123">
        <f t="shared" si="17"/>
        <v>0.5</v>
      </c>
      <c r="X42" s="123">
        <f t="shared" si="18"/>
        <v>0.5</v>
      </c>
      <c r="Y42" s="123">
        <f t="shared" si="19"/>
        <v>0.5</v>
      </c>
      <c r="Z42" s="123">
        <f t="shared" si="20"/>
        <v>0.5</v>
      </c>
      <c r="AC42" s="121">
        <v>43977824.318772987</v>
      </c>
      <c r="AD42" s="121">
        <v>6676450.5611801222</v>
      </c>
      <c r="AE42" s="121">
        <v>2597685.9547904185</v>
      </c>
      <c r="AF42" s="121">
        <v>2165895.1924999999</v>
      </c>
    </row>
    <row r="43" spans="1:32" ht="24.6" x14ac:dyDescent="0.7">
      <c r="A43" s="116">
        <v>8</v>
      </c>
      <c r="B43" s="117" t="s">
        <v>115</v>
      </c>
      <c r="C43" s="116" t="s">
        <v>49</v>
      </c>
      <c r="D43" s="117" t="s">
        <v>160</v>
      </c>
      <c r="E43" s="116" t="s">
        <v>104</v>
      </c>
      <c r="F43" s="116" t="s">
        <v>108</v>
      </c>
      <c r="G43" s="116">
        <f>ตารางคะแนนV3!G47</f>
        <v>15</v>
      </c>
      <c r="H43" s="118">
        <f>ตารางคะแนนV3!J47</f>
        <v>10746</v>
      </c>
      <c r="I43" s="118">
        <v>2</v>
      </c>
      <c r="J43" s="119" t="s">
        <v>325</v>
      </c>
      <c r="K43" s="120">
        <v>28308618.400000002</v>
      </c>
      <c r="L43" s="285">
        <v>2421548.7999999998</v>
      </c>
      <c r="M43" s="285">
        <v>1401696.5</v>
      </c>
      <c r="N43" s="285">
        <v>1068286.29</v>
      </c>
      <c r="O43" s="121">
        <f t="shared" si="8"/>
        <v>24865999.149999995</v>
      </c>
      <c r="P43" s="121">
        <f t="shared" si="9"/>
        <v>2734668.7253333335</v>
      </c>
      <c r="Q43" s="121">
        <f t="shared" si="10"/>
        <v>1210158.0696296298</v>
      </c>
      <c r="R43" s="121">
        <f t="shared" si="11"/>
        <v>1018456.0670270271</v>
      </c>
      <c r="S43" s="122">
        <f t="shared" si="13"/>
        <v>3442619.2500000075</v>
      </c>
      <c r="T43" s="122">
        <f t="shared" si="14"/>
        <v>-313119.92533333367</v>
      </c>
      <c r="U43" s="122">
        <f t="shared" si="15"/>
        <v>191538.43037037016</v>
      </c>
      <c r="V43" s="122">
        <f t="shared" si="16"/>
        <v>49830.222972972901</v>
      </c>
      <c r="W43" s="123">
        <f t="shared" si="17"/>
        <v>0</v>
      </c>
      <c r="X43" s="123">
        <f t="shared" si="18"/>
        <v>0.5</v>
      </c>
      <c r="Y43" s="123">
        <f t="shared" si="19"/>
        <v>0</v>
      </c>
      <c r="Z43" s="123">
        <f t="shared" si="20"/>
        <v>0</v>
      </c>
      <c r="AC43" s="121">
        <v>18649499.362499997</v>
      </c>
      <c r="AD43" s="121">
        <v>2051001.5440000002</v>
      </c>
      <c r="AE43" s="121">
        <v>907618.55222222232</v>
      </c>
      <c r="AF43" s="121">
        <v>763842.05027027032</v>
      </c>
    </row>
    <row r="44" spans="1:32" ht="24.6" x14ac:dyDescent="0.7">
      <c r="A44" s="116">
        <v>8</v>
      </c>
      <c r="B44" s="117" t="s">
        <v>115</v>
      </c>
      <c r="C44" s="116" t="s">
        <v>50</v>
      </c>
      <c r="D44" s="117" t="s">
        <v>161</v>
      </c>
      <c r="E44" s="116" t="s">
        <v>109</v>
      </c>
      <c r="F44" s="116" t="s">
        <v>110</v>
      </c>
      <c r="G44" s="116">
        <f>ตารางคะแนนV3!G48</f>
        <v>264</v>
      </c>
      <c r="H44" s="118">
        <f>ตารางคะแนนV3!J48</f>
        <v>91702</v>
      </c>
      <c r="I44" s="118">
        <v>15</v>
      </c>
      <c r="J44" s="119" t="s">
        <v>322</v>
      </c>
      <c r="K44" s="120">
        <v>195425282.69000003</v>
      </c>
      <c r="L44" s="285">
        <v>67865929.75</v>
      </c>
      <c r="M44" s="285">
        <v>18438315.34</v>
      </c>
      <c r="N44" s="285">
        <v>38336102.829999998</v>
      </c>
      <c r="O44" s="121">
        <f t="shared" si="8"/>
        <v>210058397.65736437</v>
      </c>
      <c r="P44" s="121">
        <f t="shared" si="9"/>
        <v>52974539.545736425</v>
      </c>
      <c r="Q44" s="121">
        <f t="shared" si="10"/>
        <v>6994379.614959348</v>
      </c>
      <c r="R44" s="121">
        <f t="shared" si="11"/>
        <v>33816247.142857134</v>
      </c>
      <c r="S44" s="122">
        <f t="shared" si="13"/>
        <v>-14633114.967364341</v>
      </c>
      <c r="T44" s="122">
        <f t="shared" si="14"/>
        <v>14891390.204263575</v>
      </c>
      <c r="U44" s="122">
        <f t="shared" si="15"/>
        <v>11443935.725040652</v>
      </c>
      <c r="V44" s="122">
        <f t="shared" si="16"/>
        <v>4519855.6871428639</v>
      </c>
      <c r="W44" s="123">
        <f t="shared" si="17"/>
        <v>0.5</v>
      </c>
      <c r="X44" s="123">
        <f t="shared" si="18"/>
        <v>0</v>
      </c>
      <c r="Y44" s="123">
        <f t="shared" si="19"/>
        <v>0</v>
      </c>
      <c r="Z44" s="123">
        <f t="shared" si="20"/>
        <v>0</v>
      </c>
      <c r="AC44" s="121">
        <v>157543798.24302328</v>
      </c>
      <c r="AD44" s="121">
        <v>39730904.659302317</v>
      </c>
      <c r="AE44" s="121">
        <v>5245784.711219511</v>
      </c>
      <c r="AF44" s="121">
        <v>25362185.357142851</v>
      </c>
    </row>
    <row r="45" spans="1:32" ht="24.6" x14ac:dyDescent="0.7">
      <c r="A45" s="116">
        <v>8</v>
      </c>
      <c r="B45" s="117" t="s">
        <v>115</v>
      </c>
      <c r="C45" s="116" t="s">
        <v>51</v>
      </c>
      <c r="D45" s="117" t="s">
        <v>162</v>
      </c>
      <c r="E45" s="116" t="s">
        <v>104</v>
      </c>
      <c r="F45" s="116" t="s">
        <v>106</v>
      </c>
      <c r="G45" s="116">
        <f>ตารางคะแนนV3!G49</f>
        <v>40</v>
      </c>
      <c r="H45" s="118">
        <f>ตารางคะแนนV3!J49</f>
        <v>30224</v>
      </c>
      <c r="I45" s="118">
        <v>6</v>
      </c>
      <c r="J45" s="119" t="s">
        <v>319</v>
      </c>
      <c r="K45" s="120">
        <v>50886829.93</v>
      </c>
      <c r="L45" s="285">
        <v>7389533.2800000003</v>
      </c>
      <c r="M45" s="285">
        <v>4280695.2</v>
      </c>
      <c r="N45" s="285">
        <v>3284003.21</v>
      </c>
      <c r="O45" s="121">
        <f t="shared" si="8"/>
        <v>58637099.091697313</v>
      </c>
      <c r="P45" s="121">
        <f t="shared" si="9"/>
        <v>8901934.0815734956</v>
      </c>
      <c r="Q45" s="121">
        <f t="shared" si="10"/>
        <v>3463581.2730538915</v>
      </c>
      <c r="R45" s="121">
        <f t="shared" si="11"/>
        <v>2887860.2566666664</v>
      </c>
      <c r="S45" s="122">
        <f t="shared" si="13"/>
        <v>-7750269.1616973132</v>
      </c>
      <c r="T45" s="122">
        <f t="shared" si="14"/>
        <v>-1512400.8015734954</v>
      </c>
      <c r="U45" s="122">
        <f t="shared" si="15"/>
        <v>817113.9269461087</v>
      </c>
      <c r="V45" s="122">
        <f t="shared" si="16"/>
        <v>396142.9533333336</v>
      </c>
      <c r="W45" s="123">
        <f t="shared" si="17"/>
        <v>0.5</v>
      </c>
      <c r="X45" s="123">
        <f t="shared" si="18"/>
        <v>0.5</v>
      </c>
      <c r="Y45" s="123">
        <f t="shared" si="19"/>
        <v>0</v>
      </c>
      <c r="Z45" s="123">
        <f t="shared" si="20"/>
        <v>0</v>
      </c>
      <c r="AC45" s="121">
        <v>43977824.318772987</v>
      </c>
      <c r="AD45" s="121">
        <v>6676450.5611801222</v>
      </c>
      <c r="AE45" s="121">
        <v>2597685.9547904185</v>
      </c>
      <c r="AF45" s="121">
        <v>2165895.1924999999</v>
      </c>
    </row>
    <row r="46" spans="1:32" ht="24.6" x14ac:dyDescent="0.7">
      <c r="A46" s="116">
        <v>8</v>
      </c>
      <c r="B46" s="117" t="s">
        <v>115</v>
      </c>
      <c r="C46" s="116" t="s">
        <v>52</v>
      </c>
      <c r="D46" s="117" t="s">
        <v>428</v>
      </c>
      <c r="E46" s="116" t="s">
        <v>104</v>
      </c>
      <c r="F46" s="116" t="s">
        <v>105</v>
      </c>
      <c r="G46" s="116">
        <f>ตารางคะแนนV3!G50</f>
        <v>82</v>
      </c>
      <c r="H46" s="118">
        <f>ตารางคะแนนV3!J50</f>
        <v>52045</v>
      </c>
      <c r="I46" s="118">
        <v>10</v>
      </c>
      <c r="J46" s="119" t="s">
        <v>320</v>
      </c>
      <c r="K46" s="120">
        <v>81675225.390000015</v>
      </c>
      <c r="L46" s="285">
        <v>15769491.949999999</v>
      </c>
      <c r="M46" s="285">
        <v>5252239.7</v>
      </c>
      <c r="N46" s="285">
        <v>8205206.0499999998</v>
      </c>
      <c r="O46" s="121">
        <f t="shared" si="8"/>
        <v>82911567.005049169</v>
      </c>
      <c r="P46" s="121">
        <f t="shared" si="9"/>
        <v>16425748.190769227</v>
      </c>
      <c r="Q46" s="121">
        <f t="shared" si="10"/>
        <v>5433584.5599999996</v>
      </c>
      <c r="R46" s="121">
        <f t="shared" si="11"/>
        <v>5214681.9231111128</v>
      </c>
      <c r="S46" s="122">
        <f t="shared" si="13"/>
        <v>-1236341.6150491536</v>
      </c>
      <c r="T46" s="122">
        <f t="shared" si="14"/>
        <v>-656256.24076922797</v>
      </c>
      <c r="U46" s="122">
        <f t="shared" si="15"/>
        <v>-181344.8599999994</v>
      </c>
      <c r="V46" s="122">
        <f t="shared" si="16"/>
        <v>2990524.126888887</v>
      </c>
      <c r="W46" s="123">
        <f t="shared" si="17"/>
        <v>0.5</v>
      </c>
      <c r="X46" s="123">
        <f t="shared" si="18"/>
        <v>0.5</v>
      </c>
      <c r="Y46" s="123">
        <f t="shared" si="19"/>
        <v>0.5</v>
      </c>
      <c r="Z46" s="123">
        <f t="shared" si="20"/>
        <v>0</v>
      </c>
      <c r="AC46" s="121">
        <v>62183675.253786877</v>
      </c>
      <c r="AD46" s="121">
        <v>12319311.143076921</v>
      </c>
      <c r="AE46" s="121">
        <v>4075188.42</v>
      </c>
      <c r="AF46" s="121">
        <v>3911011.4423333346</v>
      </c>
    </row>
    <row r="47" spans="1:32" ht="24.6" x14ac:dyDescent="0.7">
      <c r="A47" s="116">
        <v>8</v>
      </c>
      <c r="B47" s="117" t="s">
        <v>115</v>
      </c>
      <c r="C47" s="116" t="s">
        <v>53</v>
      </c>
      <c r="D47" s="117" t="s">
        <v>163</v>
      </c>
      <c r="E47" s="116" t="s">
        <v>104</v>
      </c>
      <c r="F47" s="116" t="s">
        <v>105</v>
      </c>
      <c r="G47" s="116">
        <f>ตารางคะแนนV3!G51</f>
        <v>90</v>
      </c>
      <c r="H47" s="118">
        <f>ตารางคะแนนV3!J51</f>
        <v>52329</v>
      </c>
      <c r="I47" s="118">
        <v>10</v>
      </c>
      <c r="J47" s="119" t="s">
        <v>320</v>
      </c>
      <c r="K47" s="120">
        <v>89257386.030000016</v>
      </c>
      <c r="L47" s="285">
        <v>15799374.66</v>
      </c>
      <c r="M47" s="285">
        <v>7295817.8499999996</v>
      </c>
      <c r="N47" s="285">
        <v>9279533.9800000004</v>
      </c>
      <c r="O47" s="121">
        <f t="shared" si="8"/>
        <v>82911567.005049169</v>
      </c>
      <c r="P47" s="121">
        <f t="shared" si="9"/>
        <v>16425748.190769227</v>
      </c>
      <c r="Q47" s="121">
        <f t="shared" si="10"/>
        <v>5433584.5599999996</v>
      </c>
      <c r="R47" s="121">
        <f t="shared" si="11"/>
        <v>5214681.9231111128</v>
      </c>
      <c r="S47" s="122">
        <f t="shared" si="13"/>
        <v>6345819.024950847</v>
      </c>
      <c r="T47" s="122">
        <f t="shared" si="14"/>
        <v>-626373.53076922707</v>
      </c>
      <c r="U47" s="122">
        <f t="shared" si="15"/>
        <v>1862233.29</v>
      </c>
      <c r="V47" s="122">
        <f t="shared" si="16"/>
        <v>4064852.0568888877</v>
      </c>
      <c r="W47" s="123">
        <f t="shared" si="17"/>
        <v>0</v>
      </c>
      <c r="X47" s="123">
        <f t="shared" si="18"/>
        <v>0.5</v>
      </c>
      <c r="Y47" s="123">
        <f t="shared" si="19"/>
        <v>0</v>
      </c>
      <c r="Z47" s="123">
        <f t="shared" si="20"/>
        <v>0</v>
      </c>
      <c r="AC47" s="121">
        <v>62183675.253786877</v>
      </c>
      <c r="AD47" s="121">
        <v>12319311.143076921</v>
      </c>
      <c r="AE47" s="121">
        <v>4075188.42</v>
      </c>
      <c r="AF47" s="121">
        <v>3911011.4423333346</v>
      </c>
    </row>
    <row r="48" spans="1:32" ht="24.6" x14ac:dyDescent="0.7">
      <c r="A48" s="116">
        <v>8</v>
      </c>
      <c r="B48" s="117" t="s">
        <v>115</v>
      </c>
      <c r="C48" s="116" t="s">
        <v>54</v>
      </c>
      <c r="D48" s="117" t="s">
        <v>164</v>
      </c>
      <c r="E48" s="116" t="s">
        <v>104</v>
      </c>
      <c r="F48" s="116" t="s">
        <v>106</v>
      </c>
      <c r="G48" s="116">
        <f>ตารางคะแนนV3!G52</f>
        <v>38</v>
      </c>
      <c r="H48" s="118">
        <f>ตารางคะแนนV3!J52</f>
        <v>26258</v>
      </c>
      <c r="I48" s="118">
        <v>5</v>
      </c>
      <c r="J48" s="119" t="s">
        <v>321</v>
      </c>
      <c r="K48" s="120">
        <v>50008983.870000012</v>
      </c>
      <c r="L48" s="285">
        <v>6120967.8799999999</v>
      </c>
      <c r="M48" s="285">
        <v>3569070</v>
      </c>
      <c r="N48" s="285">
        <v>2990832.07</v>
      </c>
      <c r="O48" s="121">
        <f t="shared" si="8"/>
        <v>42633965.717381813</v>
      </c>
      <c r="P48" s="121">
        <f t="shared" si="9"/>
        <v>5213749.6835083347</v>
      </c>
      <c r="Q48" s="121">
        <f t="shared" si="10"/>
        <v>2038399.3077037039</v>
      </c>
      <c r="R48" s="121">
        <f t="shared" si="11"/>
        <v>1865755.0478159208</v>
      </c>
      <c r="S48" s="122">
        <f t="shared" si="13"/>
        <v>7375018.1526181996</v>
      </c>
      <c r="T48" s="122">
        <f t="shared" si="14"/>
        <v>907218.19649166521</v>
      </c>
      <c r="U48" s="122">
        <f t="shared" si="15"/>
        <v>1530670.6922962961</v>
      </c>
      <c r="V48" s="122">
        <f t="shared" si="16"/>
        <v>1125077.022184079</v>
      </c>
      <c r="W48" s="123">
        <f t="shared" si="17"/>
        <v>0</v>
      </c>
      <c r="X48" s="123">
        <f t="shared" si="18"/>
        <v>0</v>
      </c>
      <c r="Y48" s="123">
        <f t="shared" si="19"/>
        <v>0</v>
      </c>
      <c r="Z48" s="123">
        <f t="shared" si="20"/>
        <v>0</v>
      </c>
      <c r="AC48" s="121">
        <v>31975474.288036361</v>
      </c>
      <c r="AD48" s="121">
        <v>3910312.262631251</v>
      </c>
      <c r="AE48" s="121">
        <v>1528799.480777778</v>
      </c>
      <c r="AF48" s="121">
        <v>1399316.2858619406</v>
      </c>
    </row>
    <row r="49" spans="1:32" ht="24.6" x14ac:dyDescent="0.7">
      <c r="A49" s="116">
        <v>8</v>
      </c>
      <c r="B49" s="117" t="s">
        <v>115</v>
      </c>
      <c r="C49" s="116" t="s">
        <v>55</v>
      </c>
      <c r="D49" s="117" t="s">
        <v>165</v>
      </c>
      <c r="E49" s="116" t="s">
        <v>104</v>
      </c>
      <c r="F49" s="116" t="s">
        <v>106</v>
      </c>
      <c r="G49" s="116">
        <f>ตารางคะแนนV3!G53</f>
        <v>35</v>
      </c>
      <c r="H49" s="118">
        <f>ตารางคะแนนV3!J53</f>
        <v>17701</v>
      </c>
      <c r="I49" s="118">
        <v>5</v>
      </c>
      <c r="J49" s="119" t="s">
        <v>321</v>
      </c>
      <c r="K49" s="120">
        <v>36474764.619999997</v>
      </c>
      <c r="L49" s="285">
        <v>3692675.36</v>
      </c>
      <c r="M49" s="285">
        <v>2254428.19</v>
      </c>
      <c r="N49" s="285">
        <v>1821314.15</v>
      </c>
      <c r="O49" s="121">
        <f t="shared" si="8"/>
        <v>42633965.717381813</v>
      </c>
      <c r="P49" s="121">
        <f t="shared" si="9"/>
        <v>5213749.6835083347</v>
      </c>
      <c r="Q49" s="121">
        <f t="shared" si="10"/>
        <v>2038399.3077037039</v>
      </c>
      <c r="R49" s="121">
        <f t="shared" si="11"/>
        <v>1865755.0478159208</v>
      </c>
      <c r="S49" s="122">
        <f t="shared" si="13"/>
        <v>-6159201.0973818153</v>
      </c>
      <c r="T49" s="122">
        <f t="shared" si="14"/>
        <v>-1521074.3235083348</v>
      </c>
      <c r="U49" s="122">
        <f t="shared" si="15"/>
        <v>216028.88229629607</v>
      </c>
      <c r="V49" s="122">
        <f t="shared" si="16"/>
        <v>-44440.897815920878</v>
      </c>
      <c r="W49" s="123">
        <f t="shared" si="17"/>
        <v>0.5</v>
      </c>
      <c r="X49" s="123">
        <f t="shared" si="18"/>
        <v>0.5</v>
      </c>
      <c r="Y49" s="123">
        <f t="shared" si="19"/>
        <v>0</v>
      </c>
      <c r="Z49" s="123">
        <f t="shared" si="20"/>
        <v>0.5</v>
      </c>
      <c r="AC49" s="121">
        <v>31975474.288036361</v>
      </c>
      <c r="AD49" s="121">
        <v>3910312.262631251</v>
      </c>
      <c r="AE49" s="121">
        <v>1528799.480777778</v>
      </c>
      <c r="AF49" s="121">
        <v>1399316.2858619406</v>
      </c>
    </row>
    <row r="50" spans="1:32" ht="24.6" x14ac:dyDescent="0.7">
      <c r="A50" s="116">
        <v>8</v>
      </c>
      <c r="B50" s="117" t="s">
        <v>115</v>
      </c>
      <c r="C50" s="116" t="s">
        <v>56</v>
      </c>
      <c r="D50" s="117" t="s">
        <v>166</v>
      </c>
      <c r="E50" s="116" t="s">
        <v>104</v>
      </c>
      <c r="F50" s="116" t="s">
        <v>106</v>
      </c>
      <c r="G50" s="116">
        <f>ตารางคะแนนV3!G54</f>
        <v>42</v>
      </c>
      <c r="H50" s="118">
        <f>ตารางคะแนนV3!J54</f>
        <v>24605</v>
      </c>
      <c r="I50" s="118">
        <v>5</v>
      </c>
      <c r="J50" s="119" t="s">
        <v>321</v>
      </c>
      <c r="K50" s="120">
        <v>55219362.620000012</v>
      </c>
      <c r="L50" s="285">
        <v>7893264.7599999998</v>
      </c>
      <c r="M50" s="285">
        <v>4070824.64</v>
      </c>
      <c r="N50" s="285">
        <v>2818501.67</v>
      </c>
      <c r="O50" s="121">
        <f t="shared" si="8"/>
        <v>42633965.717381813</v>
      </c>
      <c r="P50" s="121">
        <f t="shared" si="9"/>
        <v>5213749.6835083347</v>
      </c>
      <c r="Q50" s="121">
        <f t="shared" si="10"/>
        <v>2038399.3077037039</v>
      </c>
      <c r="R50" s="121">
        <f t="shared" si="11"/>
        <v>1865755.0478159208</v>
      </c>
      <c r="S50" s="122">
        <f t="shared" si="13"/>
        <v>12585396.9026182</v>
      </c>
      <c r="T50" s="122">
        <f t="shared" si="14"/>
        <v>2679515.0764916651</v>
      </c>
      <c r="U50" s="122">
        <f t="shared" si="15"/>
        <v>2032425.3322962963</v>
      </c>
      <c r="V50" s="122">
        <f t="shared" si="16"/>
        <v>952746.62218407914</v>
      </c>
      <c r="W50" s="123">
        <f t="shared" si="17"/>
        <v>0</v>
      </c>
      <c r="X50" s="123">
        <f t="shared" si="18"/>
        <v>0</v>
      </c>
      <c r="Y50" s="123">
        <f t="shared" si="19"/>
        <v>0</v>
      </c>
      <c r="Z50" s="123">
        <f t="shared" si="20"/>
        <v>0</v>
      </c>
      <c r="AC50" s="121">
        <v>31975474.288036361</v>
      </c>
      <c r="AD50" s="121">
        <v>3910312.262631251</v>
      </c>
      <c r="AE50" s="121">
        <v>1528799.480777778</v>
      </c>
      <c r="AF50" s="121">
        <v>1399316.2858619406</v>
      </c>
    </row>
    <row r="51" spans="1:32" ht="24.6" x14ac:dyDescent="0.7">
      <c r="A51" s="116">
        <v>8</v>
      </c>
      <c r="B51" s="117" t="s">
        <v>115</v>
      </c>
      <c r="C51" s="116" t="s">
        <v>57</v>
      </c>
      <c r="D51" s="117" t="s">
        <v>167</v>
      </c>
      <c r="E51" s="116" t="s">
        <v>104</v>
      </c>
      <c r="F51" s="116" t="s">
        <v>106</v>
      </c>
      <c r="G51" s="116">
        <f>ตารางคะแนนV3!G55</f>
        <v>30</v>
      </c>
      <c r="H51" s="118">
        <f>ตารางคะแนนV3!J55</f>
        <v>32937</v>
      </c>
      <c r="I51" s="118">
        <v>6</v>
      </c>
      <c r="J51" s="119" t="s">
        <v>319</v>
      </c>
      <c r="K51" s="120">
        <v>48840426.409999996</v>
      </c>
      <c r="L51" s="285">
        <v>8284080.3200000003</v>
      </c>
      <c r="M51" s="285">
        <v>3517583.1</v>
      </c>
      <c r="N51" s="285">
        <v>3979495.08</v>
      </c>
      <c r="O51" s="121">
        <f t="shared" si="8"/>
        <v>58637099.091697313</v>
      </c>
      <c r="P51" s="121">
        <f t="shared" si="9"/>
        <v>8901934.0815734956</v>
      </c>
      <c r="Q51" s="121">
        <f t="shared" si="10"/>
        <v>3463581.2730538915</v>
      </c>
      <c r="R51" s="121">
        <f t="shared" si="11"/>
        <v>2887860.2566666664</v>
      </c>
      <c r="S51" s="122">
        <f t="shared" si="13"/>
        <v>-9796672.6816973165</v>
      </c>
      <c r="T51" s="122">
        <f t="shared" si="14"/>
        <v>-617853.76157349534</v>
      </c>
      <c r="U51" s="122">
        <f t="shared" si="15"/>
        <v>54001.826946108602</v>
      </c>
      <c r="V51" s="122">
        <f t="shared" si="16"/>
        <v>1091634.8233333337</v>
      </c>
      <c r="W51" s="123">
        <f t="shared" si="17"/>
        <v>0.5</v>
      </c>
      <c r="X51" s="123">
        <f t="shared" si="18"/>
        <v>0.5</v>
      </c>
      <c r="Y51" s="123">
        <f t="shared" si="19"/>
        <v>0</v>
      </c>
      <c r="Z51" s="123">
        <f t="shared" si="20"/>
        <v>0</v>
      </c>
      <c r="AC51" s="121">
        <v>43977824.318772987</v>
      </c>
      <c r="AD51" s="121">
        <v>6676450.5611801222</v>
      </c>
      <c r="AE51" s="121">
        <v>2597685.9547904185</v>
      </c>
      <c r="AF51" s="121">
        <v>2165895.1924999999</v>
      </c>
    </row>
    <row r="52" spans="1:32" ht="24.6" x14ac:dyDescent="0.7">
      <c r="A52" s="116">
        <v>8</v>
      </c>
      <c r="B52" s="117" t="s">
        <v>115</v>
      </c>
      <c r="C52" s="116" t="s">
        <v>58</v>
      </c>
      <c r="D52" s="117" t="s">
        <v>168</v>
      </c>
      <c r="E52" s="116" t="s">
        <v>104</v>
      </c>
      <c r="F52" s="116" t="s">
        <v>106</v>
      </c>
      <c r="G52" s="116">
        <f>ตารางคะแนนV3!G56</f>
        <v>34</v>
      </c>
      <c r="H52" s="118">
        <f>ตารางคะแนนV3!J56</f>
        <v>27810</v>
      </c>
      <c r="I52" s="118">
        <v>5</v>
      </c>
      <c r="J52" s="119" t="s">
        <v>321</v>
      </c>
      <c r="K52" s="120">
        <v>44757447.130000003</v>
      </c>
      <c r="L52" s="285">
        <v>6644338.54</v>
      </c>
      <c r="M52" s="285">
        <v>2889630.45</v>
      </c>
      <c r="N52" s="285">
        <v>2940343.33</v>
      </c>
      <c r="O52" s="121">
        <f t="shared" si="8"/>
        <v>42633965.717381813</v>
      </c>
      <c r="P52" s="121">
        <f t="shared" si="9"/>
        <v>5213749.6835083347</v>
      </c>
      <c r="Q52" s="121">
        <f t="shared" si="10"/>
        <v>2038399.3077037039</v>
      </c>
      <c r="R52" s="121">
        <f t="shared" si="11"/>
        <v>1865755.0478159208</v>
      </c>
      <c r="S52" s="122">
        <f t="shared" si="13"/>
        <v>2123481.4126181901</v>
      </c>
      <c r="T52" s="122">
        <f t="shared" si="14"/>
        <v>1430588.8564916654</v>
      </c>
      <c r="U52" s="122">
        <f t="shared" si="15"/>
        <v>851231.14229629631</v>
      </c>
      <c r="V52" s="122">
        <f t="shared" si="16"/>
        <v>1074588.2821840793</v>
      </c>
      <c r="W52" s="123">
        <f t="shared" si="17"/>
        <v>0</v>
      </c>
      <c r="X52" s="123">
        <f t="shared" si="18"/>
        <v>0</v>
      </c>
      <c r="Y52" s="123">
        <f t="shared" si="19"/>
        <v>0</v>
      </c>
      <c r="Z52" s="123">
        <f t="shared" si="20"/>
        <v>0</v>
      </c>
      <c r="AC52" s="121">
        <v>31975474.288036361</v>
      </c>
      <c r="AD52" s="121">
        <v>3910312.262631251</v>
      </c>
      <c r="AE52" s="121">
        <v>1528799.480777778</v>
      </c>
      <c r="AF52" s="121">
        <v>1399316.2858619406</v>
      </c>
    </row>
    <row r="53" spans="1:32" ht="24.6" x14ac:dyDescent="0.7">
      <c r="A53" s="116">
        <v>8</v>
      </c>
      <c r="B53" s="117" t="s">
        <v>115</v>
      </c>
      <c r="C53" s="116" t="s">
        <v>59</v>
      </c>
      <c r="D53" s="117" t="s">
        <v>315</v>
      </c>
      <c r="E53" s="116" t="s">
        <v>109</v>
      </c>
      <c r="F53" s="116" t="s">
        <v>111</v>
      </c>
      <c r="G53" s="116">
        <f>ตารางคะแนนV3!G57</f>
        <v>276</v>
      </c>
      <c r="H53" s="118">
        <f>ตารางคะแนนV3!J57</f>
        <v>112572</v>
      </c>
      <c r="I53" s="118">
        <v>16</v>
      </c>
      <c r="J53" s="119" t="s">
        <v>328</v>
      </c>
      <c r="K53" s="120">
        <v>215672673.41</v>
      </c>
      <c r="L53" s="285">
        <v>87512586.290000007</v>
      </c>
      <c r="M53" s="285">
        <v>12661692.26</v>
      </c>
      <c r="N53" s="285">
        <v>24434559.609999999</v>
      </c>
      <c r="O53" s="121">
        <f t="shared" si="8"/>
        <v>296512168.71142852</v>
      </c>
      <c r="P53" s="121">
        <f t="shared" si="9"/>
        <v>90593889.140229881</v>
      </c>
      <c r="Q53" s="121">
        <f t="shared" si="10"/>
        <v>11387408.75632184</v>
      </c>
      <c r="R53" s="121">
        <f t="shared" si="11"/>
        <v>44681399.61977011</v>
      </c>
      <c r="S53" s="122">
        <f t="shared" si="13"/>
        <v>-80839495.301428527</v>
      </c>
      <c r="T53" s="122">
        <f t="shared" si="14"/>
        <v>-3081302.8502298743</v>
      </c>
      <c r="U53" s="122">
        <f t="shared" si="15"/>
        <v>1274283.5036781598</v>
      </c>
      <c r="V53" s="122">
        <f t="shared" si="16"/>
        <v>-20246840.00977011</v>
      </c>
      <c r="W53" s="123">
        <f t="shared" si="17"/>
        <v>0.5</v>
      </c>
      <c r="X53" s="123">
        <f t="shared" si="18"/>
        <v>0.5</v>
      </c>
      <c r="Y53" s="123">
        <f t="shared" si="19"/>
        <v>0</v>
      </c>
      <c r="Z53" s="123">
        <f t="shared" si="20"/>
        <v>0.5</v>
      </c>
      <c r="AC53" s="121">
        <v>222384126.53357139</v>
      </c>
      <c r="AD53" s="121">
        <v>67945416.855172411</v>
      </c>
      <c r="AE53" s="121">
        <v>8540556.56724138</v>
      </c>
      <c r="AF53" s="121">
        <v>33511049.714827582</v>
      </c>
    </row>
    <row r="54" spans="1:32" ht="24.6" x14ac:dyDescent="0.7">
      <c r="A54" s="116">
        <v>8</v>
      </c>
      <c r="B54" s="117" t="s">
        <v>115</v>
      </c>
      <c r="C54" s="116" t="s">
        <v>60</v>
      </c>
      <c r="D54" s="117" t="s">
        <v>235</v>
      </c>
      <c r="E54" s="116" t="s">
        <v>104</v>
      </c>
      <c r="F54" s="116" t="s">
        <v>106</v>
      </c>
      <c r="G54" s="116">
        <f>ตารางคะแนนV3!G58</f>
        <v>40</v>
      </c>
      <c r="H54" s="118">
        <f>ตารางคะแนนV3!J58</f>
        <v>28357</v>
      </c>
      <c r="I54" s="118">
        <v>5</v>
      </c>
      <c r="J54" s="119" t="s">
        <v>321</v>
      </c>
      <c r="K54" s="120">
        <v>45098177.480000004</v>
      </c>
      <c r="L54" s="285">
        <v>6506264.7599999998</v>
      </c>
      <c r="M54" s="285">
        <v>2590113.75</v>
      </c>
      <c r="N54" s="285">
        <v>2869310.2399999998</v>
      </c>
      <c r="O54" s="121">
        <f t="shared" si="8"/>
        <v>42633965.717381813</v>
      </c>
      <c r="P54" s="121">
        <f t="shared" si="9"/>
        <v>5213749.6835083347</v>
      </c>
      <c r="Q54" s="121">
        <f t="shared" si="10"/>
        <v>2038399.3077037039</v>
      </c>
      <c r="R54" s="121">
        <f t="shared" si="11"/>
        <v>1865755.0478159208</v>
      </c>
      <c r="S54" s="122">
        <f t="shared" si="13"/>
        <v>2464211.7626181915</v>
      </c>
      <c r="T54" s="122">
        <f t="shared" si="14"/>
        <v>1292515.0764916651</v>
      </c>
      <c r="U54" s="122">
        <f t="shared" si="15"/>
        <v>551714.44229629613</v>
      </c>
      <c r="V54" s="122">
        <f t="shared" si="16"/>
        <v>1003555.192184079</v>
      </c>
      <c r="W54" s="123">
        <f t="shared" si="17"/>
        <v>0</v>
      </c>
      <c r="X54" s="123">
        <f t="shared" si="18"/>
        <v>0</v>
      </c>
      <c r="Y54" s="123">
        <f t="shared" si="19"/>
        <v>0</v>
      </c>
      <c r="Z54" s="123">
        <f t="shared" si="20"/>
        <v>0</v>
      </c>
      <c r="AC54" s="121">
        <v>31975474.288036361</v>
      </c>
      <c r="AD54" s="121">
        <v>3910312.262631251</v>
      </c>
      <c r="AE54" s="121">
        <v>1528799.480777778</v>
      </c>
      <c r="AF54" s="121">
        <v>1399316.2858619406</v>
      </c>
    </row>
    <row r="55" spans="1:32" ht="24.6" x14ac:dyDescent="0.7">
      <c r="A55" s="116">
        <v>8</v>
      </c>
      <c r="B55" s="117" t="s">
        <v>116</v>
      </c>
      <c r="C55" s="116" t="s">
        <v>61</v>
      </c>
      <c r="D55" s="117" t="s">
        <v>169</v>
      </c>
      <c r="E55" s="116" t="s">
        <v>109</v>
      </c>
      <c r="F55" s="116" t="s">
        <v>111</v>
      </c>
      <c r="G55" s="116">
        <f>ตารางคะแนนV3!G59</f>
        <v>420</v>
      </c>
      <c r="H55" s="118">
        <f>ตารางคะแนนV3!J59</f>
        <v>111946</v>
      </c>
      <c r="I55" s="118">
        <v>17</v>
      </c>
      <c r="J55" s="119" t="s">
        <v>327</v>
      </c>
      <c r="K55" s="120">
        <v>411662063.26000011</v>
      </c>
      <c r="L55" s="285">
        <v>189864746.25999999</v>
      </c>
      <c r="M55" s="285">
        <v>6432348.5999999996</v>
      </c>
      <c r="N55" s="285">
        <v>113523002.77</v>
      </c>
      <c r="O55" s="121">
        <f t="shared" si="8"/>
        <v>478428332.66453332</v>
      </c>
      <c r="P55" s="121">
        <f t="shared" si="9"/>
        <v>167573877.82986668</v>
      </c>
      <c r="Q55" s="121">
        <f t="shared" si="10"/>
        <v>18437389.811111115</v>
      </c>
      <c r="R55" s="121">
        <f t="shared" si="11"/>
        <v>83855973.710933357</v>
      </c>
      <c r="S55" s="122">
        <f t="shared" si="13"/>
        <v>-66766269.404533207</v>
      </c>
      <c r="T55" s="122">
        <f t="shared" si="14"/>
        <v>22290868.430133313</v>
      </c>
      <c r="U55" s="122">
        <f t="shared" si="15"/>
        <v>-12005041.211111115</v>
      </c>
      <c r="V55" s="122">
        <f t="shared" si="16"/>
        <v>29667029.059066638</v>
      </c>
      <c r="W55" s="123">
        <f t="shared" si="17"/>
        <v>0.5</v>
      </c>
      <c r="X55" s="123">
        <f t="shared" si="18"/>
        <v>0</v>
      </c>
      <c r="Y55" s="123">
        <f t="shared" si="19"/>
        <v>0.5</v>
      </c>
      <c r="Z55" s="123">
        <f t="shared" si="20"/>
        <v>0</v>
      </c>
      <c r="AC55" s="121">
        <v>358821249.49839997</v>
      </c>
      <c r="AD55" s="121">
        <v>125680408.3724</v>
      </c>
      <c r="AE55" s="121">
        <v>13828042.358333336</v>
      </c>
      <c r="AF55" s="121">
        <v>62891980.283200018</v>
      </c>
    </row>
    <row r="56" spans="1:32" ht="24.6" x14ac:dyDescent="0.7">
      <c r="A56" s="116">
        <v>8</v>
      </c>
      <c r="B56" s="117" t="s">
        <v>116</v>
      </c>
      <c r="C56" s="116" t="s">
        <v>62</v>
      </c>
      <c r="D56" s="117" t="s">
        <v>170</v>
      </c>
      <c r="E56" s="116" t="s">
        <v>104</v>
      </c>
      <c r="F56" s="116" t="s">
        <v>107</v>
      </c>
      <c r="G56" s="116">
        <f>ตารางคะแนนV3!G60</f>
        <v>120</v>
      </c>
      <c r="H56" s="118">
        <f>ตารางคะแนนV3!J60</f>
        <v>58977</v>
      </c>
      <c r="I56" s="118">
        <v>13</v>
      </c>
      <c r="J56" s="119" t="s">
        <v>323</v>
      </c>
      <c r="K56" s="120">
        <v>130279521.44999999</v>
      </c>
      <c r="L56" s="285">
        <v>24948319.079999998</v>
      </c>
      <c r="M56" s="285">
        <v>7913577.4400000004</v>
      </c>
      <c r="N56" s="285">
        <v>7380485.669999999</v>
      </c>
      <c r="O56" s="121">
        <f t="shared" si="8"/>
        <v>124737982.11809526</v>
      </c>
      <c r="P56" s="121">
        <f t="shared" si="9"/>
        <v>28048074.405925926</v>
      </c>
      <c r="Q56" s="121">
        <f t="shared" si="10"/>
        <v>8752662.1314285714</v>
      </c>
      <c r="R56" s="121">
        <f t="shared" si="11"/>
        <v>13760497.34683983</v>
      </c>
      <c r="S56" s="122">
        <f t="shared" si="13"/>
        <v>5541539.3319047242</v>
      </c>
      <c r="T56" s="122">
        <f t="shared" si="14"/>
        <v>-3099755.3259259276</v>
      </c>
      <c r="U56" s="122">
        <f t="shared" si="15"/>
        <v>-839084.69142857101</v>
      </c>
      <c r="V56" s="122">
        <f t="shared" si="16"/>
        <v>-6380011.6768398313</v>
      </c>
      <c r="W56" s="123">
        <f t="shared" si="17"/>
        <v>0</v>
      </c>
      <c r="X56" s="123">
        <f t="shared" si="18"/>
        <v>0.5</v>
      </c>
      <c r="Y56" s="123">
        <f t="shared" si="19"/>
        <v>0.5</v>
      </c>
      <c r="Z56" s="123">
        <f t="shared" si="20"/>
        <v>0.5</v>
      </c>
      <c r="AC56" s="121">
        <v>93553486.588571444</v>
      </c>
      <c r="AD56" s="121">
        <v>21036055.804444443</v>
      </c>
      <c r="AE56" s="121">
        <v>6564496.598571429</v>
      </c>
      <c r="AF56" s="121">
        <v>10320373.010129873</v>
      </c>
    </row>
    <row r="57" spans="1:32" ht="24.6" x14ac:dyDescent="0.7">
      <c r="A57" s="116">
        <v>8</v>
      </c>
      <c r="B57" s="117" t="s">
        <v>116</v>
      </c>
      <c r="C57" s="116" t="s">
        <v>63</v>
      </c>
      <c r="D57" s="117" t="s">
        <v>171</v>
      </c>
      <c r="E57" s="116" t="s">
        <v>104</v>
      </c>
      <c r="F57" s="116" t="s">
        <v>106</v>
      </c>
      <c r="G57" s="116">
        <f>ตารางคะแนนV3!G61</f>
        <v>30</v>
      </c>
      <c r="H57" s="118">
        <f>ตารางคะแนนV3!J61</f>
        <v>23019</v>
      </c>
      <c r="I57" s="118">
        <v>5</v>
      </c>
      <c r="J57" s="119" t="s">
        <v>321</v>
      </c>
      <c r="K57" s="120">
        <v>44109886.789999999</v>
      </c>
      <c r="L57" s="285">
        <v>5033872.57</v>
      </c>
      <c r="M57" s="285">
        <v>3039653.5</v>
      </c>
      <c r="N57" s="285">
        <v>1913077.37</v>
      </c>
      <c r="O57" s="121">
        <f t="shared" si="8"/>
        <v>42633965.717381813</v>
      </c>
      <c r="P57" s="121">
        <f t="shared" si="9"/>
        <v>5213749.6835083347</v>
      </c>
      <c r="Q57" s="121">
        <f t="shared" si="10"/>
        <v>2038399.3077037039</v>
      </c>
      <c r="R57" s="121">
        <f t="shared" si="11"/>
        <v>1865755.0478159208</v>
      </c>
      <c r="S57" s="122">
        <f t="shared" si="13"/>
        <v>1475921.0726181865</v>
      </c>
      <c r="T57" s="122">
        <f t="shared" si="14"/>
        <v>-179877.11350833438</v>
      </c>
      <c r="U57" s="122">
        <f t="shared" si="15"/>
        <v>1001254.1922962961</v>
      </c>
      <c r="V57" s="122">
        <f t="shared" si="16"/>
        <v>47322.322184079327</v>
      </c>
      <c r="W57" s="123">
        <f t="shared" si="17"/>
        <v>0</v>
      </c>
      <c r="X57" s="123">
        <f t="shared" si="18"/>
        <v>0.5</v>
      </c>
      <c r="Y57" s="123">
        <f t="shared" si="19"/>
        <v>0</v>
      </c>
      <c r="Z57" s="123">
        <f t="shared" si="20"/>
        <v>0</v>
      </c>
      <c r="AC57" s="121">
        <v>31975474.288036361</v>
      </c>
      <c r="AD57" s="121">
        <v>3910312.262631251</v>
      </c>
      <c r="AE57" s="121">
        <v>1528799.480777778</v>
      </c>
      <c r="AF57" s="121">
        <v>1399316.2858619406</v>
      </c>
    </row>
    <row r="58" spans="1:32" ht="24.6" x14ac:dyDescent="0.7">
      <c r="A58" s="116">
        <v>8</v>
      </c>
      <c r="B58" s="117" t="s">
        <v>116</v>
      </c>
      <c r="C58" s="116" t="s">
        <v>64</v>
      </c>
      <c r="D58" s="117" t="s">
        <v>172</v>
      </c>
      <c r="E58" s="116" t="s">
        <v>104</v>
      </c>
      <c r="F58" s="116" t="s">
        <v>106</v>
      </c>
      <c r="G58" s="116">
        <f>ตารางคะแนนV3!G62</f>
        <v>41</v>
      </c>
      <c r="H58" s="118">
        <f>ตารางคะแนนV3!J62</f>
        <v>20622</v>
      </c>
      <c r="I58" s="118">
        <v>5</v>
      </c>
      <c r="J58" s="119" t="s">
        <v>321</v>
      </c>
      <c r="K58" s="120">
        <v>50958869.149999991</v>
      </c>
      <c r="L58" s="285">
        <v>6332031.8499999996</v>
      </c>
      <c r="M58" s="285">
        <v>3736492.71</v>
      </c>
      <c r="N58" s="285">
        <v>2843516.72</v>
      </c>
      <c r="O58" s="121">
        <f t="shared" si="8"/>
        <v>42633965.717381813</v>
      </c>
      <c r="P58" s="121">
        <f t="shared" si="9"/>
        <v>5213749.6835083347</v>
      </c>
      <c r="Q58" s="121">
        <f t="shared" si="10"/>
        <v>2038399.3077037039</v>
      </c>
      <c r="R58" s="121">
        <f t="shared" si="11"/>
        <v>1865755.0478159208</v>
      </c>
      <c r="S58" s="122">
        <f t="shared" si="13"/>
        <v>8324903.4326181784</v>
      </c>
      <c r="T58" s="122">
        <f t="shared" si="14"/>
        <v>1118282.1664916649</v>
      </c>
      <c r="U58" s="122">
        <f t="shared" si="15"/>
        <v>1698093.4022962961</v>
      </c>
      <c r="V58" s="122">
        <f t="shared" si="16"/>
        <v>977761.67218407942</v>
      </c>
      <c r="W58" s="123">
        <f t="shared" si="17"/>
        <v>0</v>
      </c>
      <c r="X58" s="123">
        <f t="shared" si="18"/>
        <v>0</v>
      </c>
      <c r="Y58" s="123">
        <f t="shared" si="19"/>
        <v>0</v>
      </c>
      <c r="Z58" s="123">
        <f t="shared" si="20"/>
        <v>0</v>
      </c>
      <c r="AC58" s="121">
        <v>31975474.288036361</v>
      </c>
      <c r="AD58" s="121">
        <v>3910312.262631251</v>
      </c>
      <c r="AE58" s="121">
        <v>1528799.480777778</v>
      </c>
      <c r="AF58" s="121">
        <v>1399316.2858619406</v>
      </c>
    </row>
    <row r="59" spans="1:32" ht="24.6" x14ac:dyDescent="0.7">
      <c r="A59" s="116">
        <v>8</v>
      </c>
      <c r="B59" s="117" t="s">
        <v>116</v>
      </c>
      <c r="C59" s="116" t="s">
        <v>65</v>
      </c>
      <c r="D59" s="117" t="s">
        <v>314</v>
      </c>
      <c r="E59" s="116" t="s">
        <v>109</v>
      </c>
      <c r="F59" s="116" t="s">
        <v>110</v>
      </c>
      <c r="G59" s="116">
        <f>ตารางคะแนนV3!G63</f>
        <v>266</v>
      </c>
      <c r="H59" s="118">
        <f>ตารางคะแนนV3!J63</f>
        <v>62328</v>
      </c>
      <c r="I59" s="118">
        <v>15</v>
      </c>
      <c r="J59" s="119" t="s">
        <v>322</v>
      </c>
      <c r="K59" s="120">
        <v>252611059.59999993</v>
      </c>
      <c r="L59" s="285">
        <v>66382835.5</v>
      </c>
      <c r="M59" s="285">
        <v>5916893.04</v>
      </c>
      <c r="N59" s="285">
        <v>52534591.75</v>
      </c>
      <c r="O59" s="121">
        <f t="shared" si="8"/>
        <v>210058397.65736437</v>
      </c>
      <c r="P59" s="121">
        <f t="shared" si="9"/>
        <v>52974539.545736425</v>
      </c>
      <c r="Q59" s="121">
        <f t="shared" si="10"/>
        <v>6994379.614959348</v>
      </c>
      <c r="R59" s="121">
        <f t="shared" si="11"/>
        <v>33816247.142857134</v>
      </c>
      <c r="S59" s="122">
        <f t="shared" si="13"/>
        <v>42552661.942635566</v>
      </c>
      <c r="T59" s="122">
        <f t="shared" si="14"/>
        <v>13408295.954263575</v>
      </c>
      <c r="U59" s="122">
        <f t="shared" si="15"/>
        <v>-1077486.574959348</v>
      </c>
      <c r="V59" s="122">
        <f t="shared" si="16"/>
        <v>18718344.607142866</v>
      </c>
      <c r="W59" s="123">
        <f t="shared" si="17"/>
        <v>0</v>
      </c>
      <c r="X59" s="123">
        <f t="shared" si="18"/>
        <v>0</v>
      </c>
      <c r="Y59" s="123">
        <f t="shared" si="19"/>
        <v>0.5</v>
      </c>
      <c r="Z59" s="123">
        <f t="shared" si="20"/>
        <v>0</v>
      </c>
      <c r="AC59" s="121">
        <v>157543798.24302328</v>
      </c>
      <c r="AD59" s="121">
        <v>39730904.659302317</v>
      </c>
      <c r="AE59" s="121">
        <v>5245784.711219511</v>
      </c>
      <c r="AF59" s="121">
        <v>25362185.357142851</v>
      </c>
    </row>
    <row r="60" spans="1:32" ht="24.6" x14ac:dyDescent="0.7">
      <c r="A60" s="116">
        <v>8</v>
      </c>
      <c r="B60" s="117" t="s">
        <v>116</v>
      </c>
      <c r="C60" s="116" t="s">
        <v>66</v>
      </c>
      <c r="D60" s="117" t="s">
        <v>173</v>
      </c>
      <c r="E60" s="116" t="s">
        <v>104</v>
      </c>
      <c r="F60" s="116" t="s">
        <v>106</v>
      </c>
      <c r="G60" s="116">
        <f>ตารางคะแนนV3!G64</f>
        <v>30</v>
      </c>
      <c r="H60" s="118">
        <f>ตารางคะแนนV3!J64</f>
        <v>20109</v>
      </c>
      <c r="I60" s="118">
        <v>5</v>
      </c>
      <c r="J60" s="119" t="s">
        <v>321</v>
      </c>
      <c r="K60" s="120">
        <v>37268466.719999999</v>
      </c>
      <c r="L60" s="285">
        <v>4107824.87</v>
      </c>
      <c r="M60" s="285">
        <v>2226991.42</v>
      </c>
      <c r="N60" s="285">
        <v>1757070.97</v>
      </c>
      <c r="O60" s="121">
        <f t="shared" si="8"/>
        <v>42633965.717381813</v>
      </c>
      <c r="P60" s="121">
        <f t="shared" si="9"/>
        <v>5213749.6835083347</v>
      </c>
      <c r="Q60" s="121">
        <f t="shared" si="10"/>
        <v>2038399.3077037039</v>
      </c>
      <c r="R60" s="121">
        <f t="shared" si="11"/>
        <v>1865755.0478159208</v>
      </c>
      <c r="S60" s="122">
        <f t="shared" si="13"/>
        <v>-5365498.9973818138</v>
      </c>
      <c r="T60" s="122">
        <f t="shared" si="14"/>
        <v>-1105924.8135083346</v>
      </c>
      <c r="U60" s="122">
        <f t="shared" si="15"/>
        <v>188592.11229629605</v>
      </c>
      <c r="V60" s="122">
        <f t="shared" si="16"/>
        <v>-108684.07781592081</v>
      </c>
      <c r="W60" s="123">
        <f t="shared" si="17"/>
        <v>0.5</v>
      </c>
      <c r="X60" s="123">
        <f t="shared" si="18"/>
        <v>0.5</v>
      </c>
      <c r="Y60" s="123">
        <f t="shared" si="19"/>
        <v>0</v>
      </c>
      <c r="Z60" s="123">
        <f t="shared" si="20"/>
        <v>0.5</v>
      </c>
      <c r="AC60" s="121">
        <v>31975474.288036361</v>
      </c>
      <c r="AD60" s="121">
        <v>3910312.262631251</v>
      </c>
      <c r="AE60" s="121">
        <v>1528799.480777778</v>
      </c>
      <c r="AF60" s="121">
        <v>1399316.2858619406</v>
      </c>
    </row>
    <row r="61" spans="1:32" ht="24.6" x14ac:dyDescent="0.7">
      <c r="A61" s="116">
        <v>8</v>
      </c>
      <c r="B61" s="117" t="s">
        <v>116</v>
      </c>
      <c r="C61" s="116" t="s">
        <v>67</v>
      </c>
      <c r="D61" s="117" t="s">
        <v>174</v>
      </c>
      <c r="E61" s="116" t="s">
        <v>104</v>
      </c>
      <c r="F61" s="116" t="s">
        <v>108</v>
      </c>
      <c r="G61" s="116">
        <f>ตารางคะแนนV3!G65</f>
        <v>30</v>
      </c>
      <c r="H61" s="118">
        <f>ตารางคะแนนV3!J65</f>
        <v>11895</v>
      </c>
      <c r="I61" s="118">
        <v>2</v>
      </c>
      <c r="J61" s="119" t="s">
        <v>325</v>
      </c>
      <c r="K61" s="120">
        <v>27155079.530000001</v>
      </c>
      <c r="L61" s="285">
        <v>2248319.36</v>
      </c>
      <c r="M61" s="285">
        <v>1671765.01</v>
      </c>
      <c r="N61" s="285">
        <v>1267455.23</v>
      </c>
      <c r="O61" s="121">
        <f t="shared" si="8"/>
        <v>24865999.149999995</v>
      </c>
      <c r="P61" s="121">
        <f t="shared" si="9"/>
        <v>2734668.7253333335</v>
      </c>
      <c r="Q61" s="121">
        <f t="shared" si="10"/>
        <v>1210158.0696296298</v>
      </c>
      <c r="R61" s="121">
        <f t="shared" si="11"/>
        <v>1018456.0670270271</v>
      </c>
      <c r="S61" s="122">
        <f t="shared" si="13"/>
        <v>2289080.3800000064</v>
      </c>
      <c r="T61" s="122">
        <f t="shared" si="14"/>
        <v>-486349.36533333361</v>
      </c>
      <c r="U61" s="122">
        <f t="shared" si="15"/>
        <v>461606.94037037017</v>
      </c>
      <c r="V61" s="122">
        <f t="shared" si="16"/>
        <v>248999.16297297284</v>
      </c>
      <c r="W61" s="123">
        <f t="shared" si="17"/>
        <v>0</v>
      </c>
      <c r="X61" s="123">
        <f t="shared" si="18"/>
        <v>0.5</v>
      </c>
      <c r="Y61" s="123">
        <f t="shared" si="19"/>
        <v>0</v>
      </c>
      <c r="Z61" s="123">
        <f t="shared" si="20"/>
        <v>0</v>
      </c>
      <c r="AC61" s="121">
        <v>18649499.362499997</v>
      </c>
      <c r="AD61" s="121">
        <v>2051001.5440000002</v>
      </c>
      <c r="AE61" s="121">
        <v>907618.55222222232</v>
      </c>
      <c r="AF61" s="121">
        <v>763842.05027027032</v>
      </c>
    </row>
    <row r="62" spans="1:32" ht="24.6" x14ac:dyDescent="0.7">
      <c r="A62" s="116">
        <v>8</v>
      </c>
      <c r="B62" s="117" t="s">
        <v>116</v>
      </c>
      <c r="C62" s="116" t="s">
        <v>68</v>
      </c>
      <c r="D62" s="117" t="s">
        <v>175</v>
      </c>
      <c r="E62" s="116" t="s">
        <v>104</v>
      </c>
      <c r="F62" s="116" t="s">
        <v>106</v>
      </c>
      <c r="G62" s="116">
        <f>ตารางคะแนนV3!G66</f>
        <v>30</v>
      </c>
      <c r="H62" s="118">
        <f>ตารางคะแนนV3!J66</f>
        <v>36390</v>
      </c>
      <c r="I62" s="118">
        <v>6</v>
      </c>
      <c r="J62" s="119" t="s">
        <v>319</v>
      </c>
      <c r="K62" s="120">
        <v>34246789.720000006</v>
      </c>
      <c r="L62" s="285">
        <v>7400847.6100000003</v>
      </c>
      <c r="M62" s="285">
        <v>2680245.5</v>
      </c>
      <c r="N62" s="285">
        <v>1916874.56</v>
      </c>
      <c r="O62" s="121">
        <f t="shared" si="8"/>
        <v>58637099.091697313</v>
      </c>
      <c r="P62" s="121">
        <f t="shared" si="9"/>
        <v>8901934.0815734956</v>
      </c>
      <c r="Q62" s="121">
        <f t="shared" si="10"/>
        <v>3463581.2730538915</v>
      </c>
      <c r="R62" s="121">
        <f t="shared" si="11"/>
        <v>2887860.2566666664</v>
      </c>
      <c r="S62" s="122">
        <f t="shared" si="13"/>
        <v>-24390309.371697307</v>
      </c>
      <c r="T62" s="122">
        <f t="shared" si="14"/>
        <v>-1501086.4715734953</v>
      </c>
      <c r="U62" s="122">
        <f t="shared" si="15"/>
        <v>-783335.77305389149</v>
      </c>
      <c r="V62" s="122">
        <f t="shared" si="16"/>
        <v>-970985.69666666631</v>
      </c>
      <c r="W62" s="123">
        <f t="shared" si="17"/>
        <v>0.5</v>
      </c>
      <c r="X62" s="123">
        <f t="shared" si="18"/>
        <v>0.5</v>
      </c>
      <c r="Y62" s="123">
        <f t="shared" si="19"/>
        <v>0.5</v>
      </c>
      <c r="Z62" s="123">
        <f t="shared" si="20"/>
        <v>0.5</v>
      </c>
      <c r="AC62" s="121">
        <v>43977824.318772987</v>
      </c>
      <c r="AD62" s="121">
        <v>6676450.5611801222</v>
      </c>
      <c r="AE62" s="121">
        <v>2597685.9547904185</v>
      </c>
      <c r="AF62" s="121">
        <v>2165895.1924999999</v>
      </c>
    </row>
    <row r="63" spans="1:32" ht="24.6" x14ac:dyDescent="0.7">
      <c r="A63" s="116">
        <v>8</v>
      </c>
      <c r="B63" s="117" t="s">
        <v>116</v>
      </c>
      <c r="C63" s="116" t="s">
        <v>69</v>
      </c>
      <c r="D63" s="117" t="s">
        <v>176</v>
      </c>
      <c r="E63" s="116" t="s">
        <v>104</v>
      </c>
      <c r="F63" s="116" t="s">
        <v>106</v>
      </c>
      <c r="G63" s="116">
        <f>ตารางคะแนนV3!G67</f>
        <v>30</v>
      </c>
      <c r="H63" s="118">
        <f>ตารางคะแนนV3!J67</f>
        <v>28641</v>
      </c>
      <c r="I63" s="118">
        <v>5</v>
      </c>
      <c r="J63" s="119" t="s">
        <v>321</v>
      </c>
      <c r="K63" s="120">
        <v>32096283.750000004</v>
      </c>
      <c r="L63" s="285">
        <v>6255146.8700000001</v>
      </c>
      <c r="M63" s="285">
        <v>2700631.9</v>
      </c>
      <c r="N63" s="285">
        <v>2578200.33</v>
      </c>
      <c r="O63" s="121">
        <f t="shared" si="8"/>
        <v>42633965.717381813</v>
      </c>
      <c r="P63" s="121">
        <f t="shared" si="9"/>
        <v>5213749.6835083347</v>
      </c>
      <c r="Q63" s="121">
        <f t="shared" si="10"/>
        <v>2038399.3077037039</v>
      </c>
      <c r="R63" s="121">
        <f t="shared" si="11"/>
        <v>1865755.0478159208</v>
      </c>
      <c r="S63" s="122">
        <f t="shared" si="13"/>
        <v>-10537681.967381809</v>
      </c>
      <c r="T63" s="122">
        <f t="shared" si="14"/>
        <v>1041397.1864916654</v>
      </c>
      <c r="U63" s="122">
        <f t="shared" si="15"/>
        <v>662232.59229629603</v>
      </c>
      <c r="V63" s="122">
        <f t="shared" si="16"/>
        <v>712445.28218407929</v>
      </c>
      <c r="W63" s="123">
        <f t="shared" si="17"/>
        <v>0.5</v>
      </c>
      <c r="X63" s="123">
        <f t="shared" si="18"/>
        <v>0</v>
      </c>
      <c r="Y63" s="123">
        <f t="shared" si="19"/>
        <v>0</v>
      </c>
      <c r="Z63" s="123">
        <f t="shared" si="20"/>
        <v>0</v>
      </c>
      <c r="AC63" s="121">
        <v>31975474.288036361</v>
      </c>
      <c r="AD63" s="121">
        <v>3910312.262631251</v>
      </c>
      <c r="AE63" s="121">
        <v>1528799.480777778</v>
      </c>
      <c r="AF63" s="121">
        <v>1399316.2858619406</v>
      </c>
    </row>
    <row r="64" spans="1:32" ht="24.6" x14ac:dyDescent="0.7">
      <c r="A64" s="116">
        <v>8</v>
      </c>
      <c r="B64" s="117" t="s">
        <v>117</v>
      </c>
      <c r="C64" s="116" t="s">
        <v>70</v>
      </c>
      <c r="D64" s="117" t="s">
        <v>177</v>
      </c>
      <c r="E64" s="116" t="s">
        <v>109</v>
      </c>
      <c r="F64" s="116" t="s">
        <v>111</v>
      </c>
      <c r="G64" s="116">
        <f>ตารางคะแนนV3!G68</f>
        <v>386</v>
      </c>
      <c r="H64" s="118">
        <f>ตารางคะแนนV3!J68</f>
        <v>100956</v>
      </c>
      <c r="I64" s="118">
        <v>16</v>
      </c>
      <c r="J64" s="119" t="s">
        <v>328</v>
      </c>
      <c r="K64" s="120">
        <v>327030208.95000005</v>
      </c>
      <c r="L64" s="285">
        <v>77448980.680000007</v>
      </c>
      <c r="M64" s="285">
        <v>10984286.98</v>
      </c>
      <c r="N64" s="285">
        <v>61641056.68</v>
      </c>
      <c r="O64" s="121">
        <f t="shared" si="8"/>
        <v>296512168.71142852</v>
      </c>
      <c r="P64" s="121">
        <f t="shared" si="9"/>
        <v>90593889.140229881</v>
      </c>
      <c r="Q64" s="121">
        <f t="shared" si="10"/>
        <v>11387408.75632184</v>
      </c>
      <c r="R64" s="121">
        <f t="shared" si="11"/>
        <v>44681399.61977011</v>
      </c>
      <c r="S64" s="122">
        <f t="shared" si="13"/>
        <v>30518040.238571525</v>
      </c>
      <c r="T64" s="122">
        <f t="shared" si="14"/>
        <v>-13144908.460229874</v>
      </c>
      <c r="U64" s="122">
        <f t="shared" si="15"/>
        <v>-403121.77632183954</v>
      </c>
      <c r="V64" s="122">
        <f t="shared" si="16"/>
        <v>16959657.06022989</v>
      </c>
      <c r="W64" s="123">
        <f t="shared" si="17"/>
        <v>0</v>
      </c>
      <c r="X64" s="123">
        <f t="shared" si="18"/>
        <v>0.5</v>
      </c>
      <c r="Y64" s="123">
        <f t="shared" si="19"/>
        <v>0.5</v>
      </c>
      <c r="Z64" s="123">
        <f t="shared" si="20"/>
        <v>0</v>
      </c>
      <c r="AC64" s="121">
        <v>222384126.53357139</v>
      </c>
      <c r="AD64" s="121">
        <v>67945416.855172411</v>
      </c>
      <c r="AE64" s="121">
        <v>8540556.56724138</v>
      </c>
      <c r="AF64" s="121">
        <v>33511049.714827582</v>
      </c>
    </row>
    <row r="65" spans="1:32" ht="24.6" x14ac:dyDescent="0.7">
      <c r="A65" s="116">
        <v>8</v>
      </c>
      <c r="B65" s="117" t="s">
        <v>117</v>
      </c>
      <c r="C65" s="116" t="s">
        <v>71</v>
      </c>
      <c r="D65" s="117" t="s">
        <v>178</v>
      </c>
      <c r="E65" s="116" t="s">
        <v>104</v>
      </c>
      <c r="F65" s="116" t="s">
        <v>105</v>
      </c>
      <c r="G65" s="116">
        <f>ตารางคะแนนV3!G69</f>
        <v>70</v>
      </c>
      <c r="H65" s="118">
        <f>ตารางคะแนนV3!J69</f>
        <v>68869</v>
      </c>
      <c r="I65" s="118">
        <v>10</v>
      </c>
      <c r="J65" s="119" t="s">
        <v>320</v>
      </c>
      <c r="K65" s="120">
        <v>77630222.660000011</v>
      </c>
      <c r="L65" s="285">
        <v>16924213.289999999</v>
      </c>
      <c r="M65" s="285">
        <v>4118420.34</v>
      </c>
      <c r="N65" s="285">
        <v>5396989.8799999999</v>
      </c>
      <c r="O65" s="121">
        <f t="shared" si="8"/>
        <v>82911567.005049169</v>
      </c>
      <c r="P65" s="121">
        <f t="shared" si="9"/>
        <v>16425748.190769227</v>
      </c>
      <c r="Q65" s="121">
        <f t="shared" si="10"/>
        <v>5433584.5599999996</v>
      </c>
      <c r="R65" s="121">
        <f t="shared" si="11"/>
        <v>5214681.9231111128</v>
      </c>
      <c r="S65" s="122">
        <f t="shared" si="13"/>
        <v>-5281344.3450491577</v>
      </c>
      <c r="T65" s="122">
        <f t="shared" si="14"/>
        <v>498465.09923077188</v>
      </c>
      <c r="U65" s="122">
        <f t="shared" si="15"/>
        <v>-1315164.2199999997</v>
      </c>
      <c r="V65" s="122">
        <f t="shared" si="16"/>
        <v>182307.9568888871</v>
      </c>
      <c r="W65" s="123">
        <f t="shared" si="17"/>
        <v>0.5</v>
      </c>
      <c r="X65" s="123">
        <f t="shared" si="18"/>
        <v>0</v>
      </c>
      <c r="Y65" s="123">
        <f t="shared" si="19"/>
        <v>0.5</v>
      </c>
      <c r="Z65" s="123">
        <f t="shared" si="20"/>
        <v>0</v>
      </c>
      <c r="AC65" s="121">
        <v>62183675.253786877</v>
      </c>
      <c r="AD65" s="121">
        <v>12319311.143076921</v>
      </c>
      <c r="AE65" s="121">
        <v>4075188.42</v>
      </c>
      <c r="AF65" s="121">
        <v>3911011.4423333346</v>
      </c>
    </row>
    <row r="66" spans="1:32" ht="24.6" x14ac:dyDescent="0.7">
      <c r="A66" s="116">
        <v>8</v>
      </c>
      <c r="B66" s="117" t="s">
        <v>117</v>
      </c>
      <c r="C66" s="116" t="s">
        <v>72</v>
      </c>
      <c r="D66" s="117" t="s">
        <v>179</v>
      </c>
      <c r="E66" s="116" t="s">
        <v>104</v>
      </c>
      <c r="F66" s="116" t="s">
        <v>106</v>
      </c>
      <c r="G66" s="116">
        <f>ตารางคะแนนV3!G70</f>
        <v>40</v>
      </c>
      <c r="H66" s="118">
        <f>ตารางคะแนนV3!J70</f>
        <v>46327</v>
      </c>
      <c r="I66" s="118">
        <v>6</v>
      </c>
      <c r="J66" s="119" t="s">
        <v>319</v>
      </c>
      <c r="K66" s="120">
        <v>60215497.240000002</v>
      </c>
      <c r="L66" s="285">
        <v>10876652.640000001</v>
      </c>
      <c r="M66" s="285">
        <v>4450211.6100000003</v>
      </c>
      <c r="N66" s="285">
        <v>4566024.1899999995</v>
      </c>
      <c r="O66" s="121">
        <f t="shared" si="8"/>
        <v>58637099.091697313</v>
      </c>
      <c r="P66" s="121">
        <f t="shared" si="9"/>
        <v>8901934.0815734956</v>
      </c>
      <c r="Q66" s="121">
        <f t="shared" si="10"/>
        <v>3463581.2730538915</v>
      </c>
      <c r="R66" s="121">
        <f t="shared" si="11"/>
        <v>2887860.2566666664</v>
      </c>
      <c r="S66" s="122">
        <f t="shared" si="13"/>
        <v>1578398.1483026892</v>
      </c>
      <c r="T66" s="122">
        <f t="shared" si="14"/>
        <v>1974718.558426505</v>
      </c>
      <c r="U66" s="122">
        <f t="shared" si="15"/>
        <v>986630.33694610884</v>
      </c>
      <c r="V66" s="122">
        <f t="shared" si="16"/>
        <v>1678163.9333333331</v>
      </c>
      <c r="W66" s="123">
        <f t="shared" si="17"/>
        <v>0</v>
      </c>
      <c r="X66" s="123">
        <f t="shared" si="18"/>
        <v>0</v>
      </c>
      <c r="Y66" s="123">
        <f t="shared" si="19"/>
        <v>0</v>
      </c>
      <c r="Z66" s="123">
        <f t="shared" si="20"/>
        <v>0</v>
      </c>
      <c r="AC66" s="121">
        <v>43977824.318772987</v>
      </c>
      <c r="AD66" s="121">
        <v>6676450.5611801222</v>
      </c>
      <c r="AE66" s="121">
        <v>2597685.9547904185</v>
      </c>
      <c r="AF66" s="121">
        <v>2165895.1924999999</v>
      </c>
    </row>
    <row r="67" spans="1:32" ht="24.6" x14ac:dyDescent="0.7">
      <c r="A67" s="116">
        <v>8</v>
      </c>
      <c r="B67" s="117" t="s">
        <v>117</v>
      </c>
      <c r="C67" s="116" t="s">
        <v>73</v>
      </c>
      <c r="D67" s="117" t="s">
        <v>180</v>
      </c>
      <c r="E67" s="116" t="s">
        <v>104</v>
      </c>
      <c r="F67" s="116" t="s">
        <v>107</v>
      </c>
      <c r="G67" s="116">
        <f>ตารางคะแนนV3!G71</f>
        <v>96</v>
      </c>
      <c r="H67" s="118">
        <f>ตารางคะแนนV3!J71</f>
        <v>80657</v>
      </c>
      <c r="I67" s="118">
        <v>12</v>
      </c>
      <c r="J67" s="119" t="s">
        <v>330</v>
      </c>
      <c r="K67" s="120">
        <v>89358999.050000012</v>
      </c>
      <c r="L67" s="285">
        <v>18949461.379999999</v>
      </c>
      <c r="M67" s="285">
        <v>7566908</v>
      </c>
      <c r="N67" s="285">
        <v>7647748</v>
      </c>
      <c r="O67" s="121">
        <f t="shared" si="8"/>
        <v>102321994.67483872</v>
      </c>
      <c r="P67" s="121">
        <f t="shared" si="9"/>
        <v>22111861.391264368</v>
      </c>
      <c r="Q67" s="121">
        <f t="shared" si="10"/>
        <v>6470202.5509677418</v>
      </c>
      <c r="R67" s="121">
        <f t="shared" si="11"/>
        <v>9667943.0068817195</v>
      </c>
      <c r="S67" s="122">
        <f t="shared" si="13"/>
        <v>-12962995.62483871</v>
      </c>
      <c r="T67" s="122">
        <f t="shared" si="14"/>
        <v>-3162400.0112643689</v>
      </c>
      <c r="U67" s="122">
        <f t="shared" si="15"/>
        <v>1096705.4490322582</v>
      </c>
      <c r="V67" s="122">
        <f t="shared" si="16"/>
        <v>-2020195.0068817195</v>
      </c>
      <c r="W67" s="123">
        <f t="shared" si="17"/>
        <v>0.5</v>
      </c>
      <c r="X67" s="123">
        <f t="shared" si="18"/>
        <v>0.5</v>
      </c>
      <c r="Y67" s="123">
        <f t="shared" si="19"/>
        <v>0</v>
      </c>
      <c r="Z67" s="123">
        <f t="shared" si="20"/>
        <v>0.5</v>
      </c>
      <c r="AC67" s="121">
        <v>76741496.006129041</v>
      </c>
      <c r="AD67" s="121">
        <v>16583896.043448277</v>
      </c>
      <c r="AE67" s="121">
        <v>4852651.9132258063</v>
      </c>
      <c r="AF67" s="121">
        <v>7250957.2551612891</v>
      </c>
    </row>
    <row r="68" spans="1:32" ht="24.6" x14ac:dyDescent="0.7">
      <c r="A68" s="116">
        <v>8</v>
      </c>
      <c r="B68" s="117" t="s">
        <v>117</v>
      </c>
      <c r="C68" s="116" t="s">
        <v>74</v>
      </c>
      <c r="D68" s="117" t="s">
        <v>181</v>
      </c>
      <c r="E68" s="116" t="s">
        <v>104</v>
      </c>
      <c r="F68" s="116" t="s">
        <v>105</v>
      </c>
      <c r="G68" s="116">
        <f>ตารางคะแนนV3!G72</f>
        <v>60</v>
      </c>
      <c r="H68" s="118">
        <f>ตารางคะแนนV3!J72</f>
        <v>52638</v>
      </c>
      <c r="I68" s="118">
        <v>10</v>
      </c>
      <c r="J68" s="119" t="s">
        <v>320</v>
      </c>
      <c r="K68" s="120">
        <v>61672847.329999998</v>
      </c>
      <c r="L68" s="285">
        <v>10818466.93</v>
      </c>
      <c r="M68" s="285">
        <v>4902395.66</v>
      </c>
      <c r="N68" s="285">
        <v>4079210.1100000003</v>
      </c>
      <c r="O68" s="121">
        <f t="shared" ref="O68:O90" si="21">AC68/6*8</f>
        <v>82911567.005049169</v>
      </c>
      <c r="P68" s="121">
        <f t="shared" ref="P68:P90" si="22">AD68/6*8</f>
        <v>16425748.190769227</v>
      </c>
      <c r="Q68" s="121">
        <f t="shared" ref="Q68:Q90" si="23">AE68/6*8</f>
        <v>5433584.5599999996</v>
      </c>
      <c r="R68" s="121">
        <f t="shared" ref="R68:R90" si="24">AF68/6*8</f>
        <v>5214681.9231111128</v>
      </c>
      <c r="S68" s="122">
        <f t="shared" si="13"/>
        <v>-21238719.675049171</v>
      </c>
      <c r="T68" s="122">
        <f t="shared" si="14"/>
        <v>-5607281.2607692275</v>
      </c>
      <c r="U68" s="122">
        <f t="shared" si="15"/>
        <v>-531188.89999999944</v>
      </c>
      <c r="V68" s="122">
        <f t="shared" si="16"/>
        <v>-1135471.8131111125</v>
      </c>
      <c r="W68" s="123">
        <f t="shared" si="17"/>
        <v>0.5</v>
      </c>
      <c r="X68" s="123">
        <f t="shared" si="18"/>
        <v>0.5</v>
      </c>
      <c r="Y68" s="123">
        <f t="shared" si="19"/>
        <v>0.5</v>
      </c>
      <c r="Z68" s="123">
        <f t="shared" si="20"/>
        <v>0.5</v>
      </c>
      <c r="AC68" s="121">
        <v>62183675.253786877</v>
      </c>
      <c r="AD68" s="121">
        <v>12319311.143076921</v>
      </c>
      <c r="AE68" s="121">
        <v>4075188.42</v>
      </c>
      <c r="AF68" s="121">
        <v>3911011.4423333346</v>
      </c>
    </row>
    <row r="69" spans="1:32" ht="24.6" x14ac:dyDescent="0.7">
      <c r="A69" s="116">
        <v>8</v>
      </c>
      <c r="B69" s="117" t="s">
        <v>117</v>
      </c>
      <c r="C69" s="116" t="s">
        <v>75</v>
      </c>
      <c r="D69" s="117" t="s">
        <v>311</v>
      </c>
      <c r="E69" s="116" t="s">
        <v>104</v>
      </c>
      <c r="F69" s="116" t="s">
        <v>106</v>
      </c>
      <c r="G69" s="116">
        <f>ตารางคะแนนV3!G73</f>
        <v>30</v>
      </c>
      <c r="H69" s="118">
        <f>ตารางคะแนนV3!J73</f>
        <v>28535</v>
      </c>
      <c r="I69" s="118">
        <v>5</v>
      </c>
      <c r="J69" s="119" t="s">
        <v>321</v>
      </c>
      <c r="K69" s="120">
        <v>48315132.919999994</v>
      </c>
      <c r="L69" s="285">
        <v>7446145.8799999999</v>
      </c>
      <c r="M69" s="285">
        <v>5913357.2999999998</v>
      </c>
      <c r="N69" s="285">
        <v>2855185.56</v>
      </c>
      <c r="O69" s="121">
        <f t="shared" si="21"/>
        <v>42633965.717381813</v>
      </c>
      <c r="P69" s="121">
        <f t="shared" si="22"/>
        <v>5213749.6835083347</v>
      </c>
      <c r="Q69" s="121">
        <f t="shared" si="23"/>
        <v>2038399.3077037039</v>
      </c>
      <c r="R69" s="121">
        <f t="shared" si="24"/>
        <v>1865755.0478159208</v>
      </c>
      <c r="S69" s="122">
        <f t="shared" si="13"/>
        <v>5681167.2026181817</v>
      </c>
      <c r="T69" s="122">
        <f t="shared" si="14"/>
        <v>2232396.1964916652</v>
      </c>
      <c r="U69" s="122">
        <f t="shared" si="15"/>
        <v>3874957.9922962962</v>
      </c>
      <c r="V69" s="122">
        <f t="shared" si="16"/>
        <v>989430.51218407927</v>
      </c>
      <c r="W69" s="123">
        <f t="shared" si="17"/>
        <v>0</v>
      </c>
      <c r="X69" s="123">
        <f t="shared" si="18"/>
        <v>0</v>
      </c>
      <c r="Y69" s="123">
        <f t="shared" si="19"/>
        <v>0</v>
      </c>
      <c r="Z69" s="123">
        <f t="shared" si="20"/>
        <v>0</v>
      </c>
      <c r="AC69" s="121">
        <v>31975474.288036361</v>
      </c>
      <c r="AD69" s="121">
        <v>3910312.262631251</v>
      </c>
      <c r="AE69" s="121">
        <v>1528799.480777778</v>
      </c>
      <c r="AF69" s="121">
        <v>1399316.2858619406</v>
      </c>
    </row>
    <row r="70" spans="1:32" ht="24.6" x14ac:dyDescent="0.7">
      <c r="A70" s="116">
        <v>8</v>
      </c>
      <c r="B70" s="117" t="s">
        <v>118</v>
      </c>
      <c r="C70" s="116" t="s">
        <v>76</v>
      </c>
      <c r="D70" s="117" t="s">
        <v>182</v>
      </c>
      <c r="E70" s="116" t="s">
        <v>102</v>
      </c>
      <c r="F70" s="116" t="s">
        <v>103</v>
      </c>
      <c r="G70" s="116">
        <f>ตารางคะแนนV3!G74</f>
        <v>1141</v>
      </c>
      <c r="H70" s="118">
        <f>ตารางคะแนนV3!J74</f>
        <v>259662</v>
      </c>
      <c r="I70" s="118">
        <v>20</v>
      </c>
      <c r="J70" s="119" t="s">
        <v>333</v>
      </c>
      <c r="K70" s="120">
        <v>1257339325.8299999</v>
      </c>
      <c r="L70" s="285">
        <v>792458214.46000004</v>
      </c>
      <c r="M70" s="285">
        <v>12811090.02</v>
      </c>
      <c r="N70" s="285">
        <v>426222589.29000002</v>
      </c>
      <c r="O70" s="121">
        <f t="shared" si="21"/>
        <v>1394910323.2373335</v>
      </c>
      <c r="P70" s="121">
        <f t="shared" si="22"/>
        <v>740894008.15200007</v>
      </c>
      <c r="Q70" s="121">
        <f t="shared" si="23"/>
        <v>70526736.357333332</v>
      </c>
      <c r="R70" s="121">
        <f t="shared" si="24"/>
        <v>428719588.83733326</v>
      </c>
      <c r="S70" s="122">
        <f t="shared" si="13"/>
        <v>-137570997.40733361</v>
      </c>
      <c r="T70" s="122">
        <f t="shared" si="14"/>
        <v>51564206.307999969</v>
      </c>
      <c r="U70" s="122">
        <f t="shared" si="15"/>
        <v>-57715646.337333336</v>
      </c>
      <c r="V70" s="122">
        <f t="shared" si="16"/>
        <v>-2496999.5473332405</v>
      </c>
      <c r="W70" s="123">
        <f t="shared" si="17"/>
        <v>0.5</v>
      </c>
      <c r="X70" s="123">
        <f t="shared" si="18"/>
        <v>0</v>
      </c>
      <c r="Y70" s="123">
        <f t="shared" si="19"/>
        <v>0.5</v>
      </c>
      <c r="Z70" s="123">
        <f t="shared" si="20"/>
        <v>0.5</v>
      </c>
      <c r="AC70" s="121">
        <v>1046182742.4280001</v>
      </c>
      <c r="AD70" s="121">
        <v>555670506.11400008</v>
      </c>
      <c r="AE70" s="121">
        <v>52895052.267999999</v>
      </c>
      <c r="AF70" s="121">
        <v>321539691.62799996</v>
      </c>
    </row>
    <row r="71" spans="1:32" ht="24.6" x14ac:dyDescent="0.7">
      <c r="A71" s="116">
        <v>8</v>
      </c>
      <c r="B71" s="117" t="s">
        <v>118</v>
      </c>
      <c r="C71" s="116" t="s">
        <v>77</v>
      </c>
      <c r="D71" s="117" t="s">
        <v>183</v>
      </c>
      <c r="E71" s="116" t="s">
        <v>104</v>
      </c>
      <c r="F71" s="116" t="s">
        <v>105</v>
      </c>
      <c r="G71" s="116">
        <f>ตารางคะแนนV3!G75</f>
        <v>60</v>
      </c>
      <c r="H71" s="118">
        <f>ตารางคะแนนV3!J75</f>
        <v>50641</v>
      </c>
      <c r="I71" s="118">
        <v>10</v>
      </c>
      <c r="J71" s="119" t="s">
        <v>320</v>
      </c>
      <c r="K71" s="120">
        <v>65278514.489999987</v>
      </c>
      <c r="L71" s="285">
        <v>10157632.15</v>
      </c>
      <c r="M71" s="285">
        <v>3946895</v>
      </c>
      <c r="N71" s="285">
        <v>3295404.6599999997</v>
      </c>
      <c r="O71" s="121">
        <f t="shared" si="21"/>
        <v>82911567.005049169</v>
      </c>
      <c r="P71" s="121">
        <f t="shared" si="22"/>
        <v>16425748.190769227</v>
      </c>
      <c r="Q71" s="121">
        <f t="shared" si="23"/>
        <v>5433584.5599999996</v>
      </c>
      <c r="R71" s="121">
        <f t="shared" si="24"/>
        <v>5214681.9231111128</v>
      </c>
      <c r="S71" s="122">
        <f t="shared" si="13"/>
        <v>-17633052.515049182</v>
      </c>
      <c r="T71" s="122">
        <f t="shared" si="14"/>
        <v>-6268116.0407692268</v>
      </c>
      <c r="U71" s="122">
        <f t="shared" si="15"/>
        <v>-1486689.5599999996</v>
      </c>
      <c r="V71" s="122">
        <f t="shared" si="16"/>
        <v>-1919277.2631111131</v>
      </c>
      <c r="W71" s="123">
        <f t="shared" si="17"/>
        <v>0.5</v>
      </c>
      <c r="X71" s="123">
        <f t="shared" si="18"/>
        <v>0.5</v>
      </c>
      <c r="Y71" s="123">
        <f t="shared" si="19"/>
        <v>0.5</v>
      </c>
      <c r="Z71" s="123">
        <f t="shared" si="20"/>
        <v>0.5</v>
      </c>
      <c r="AC71" s="121">
        <v>62183675.253786877</v>
      </c>
      <c r="AD71" s="121">
        <v>12319311.143076921</v>
      </c>
      <c r="AE71" s="121">
        <v>4075188.42</v>
      </c>
      <c r="AF71" s="121">
        <v>3911011.4423333346</v>
      </c>
    </row>
    <row r="72" spans="1:32" ht="24.6" x14ac:dyDescent="0.7">
      <c r="A72" s="116">
        <v>8</v>
      </c>
      <c r="B72" s="117" t="s">
        <v>118</v>
      </c>
      <c r="C72" s="116" t="s">
        <v>78</v>
      </c>
      <c r="D72" s="117" t="s">
        <v>184</v>
      </c>
      <c r="E72" s="116" t="s">
        <v>104</v>
      </c>
      <c r="F72" s="116" t="s">
        <v>105</v>
      </c>
      <c r="G72" s="116">
        <f>ตารางคะแนนV3!G76</f>
        <v>60</v>
      </c>
      <c r="H72" s="118">
        <f>ตารางคะแนนV3!J76</f>
        <v>48600</v>
      </c>
      <c r="I72" s="118">
        <v>9</v>
      </c>
      <c r="J72" s="119" t="s">
        <v>324</v>
      </c>
      <c r="K72" s="120">
        <v>61598208.469999999</v>
      </c>
      <c r="L72" s="285">
        <v>8305873.3099999996</v>
      </c>
      <c r="M72" s="285">
        <v>3676343.26</v>
      </c>
      <c r="N72" s="285">
        <v>3738915.16</v>
      </c>
      <c r="O72" s="121">
        <f t="shared" si="21"/>
        <v>66706857.878770359</v>
      </c>
      <c r="P72" s="121">
        <f t="shared" si="22"/>
        <v>11425138.028014982</v>
      </c>
      <c r="Q72" s="121">
        <f t="shared" si="23"/>
        <v>3583526.4627272743</v>
      </c>
      <c r="R72" s="121">
        <f t="shared" si="24"/>
        <v>3767268.099259261</v>
      </c>
      <c r="S72" s="122">
        <f t="shared" si="13"/>
        <v>-5108649.4087703601</v>
      </c>
      <c r="T72" s="122">
        <f t="shared" si="14"/>
        <v>-3119264.7180149825</v>
      </c>
      <c r="U72" s="122">
        <f t="shared" si="15"/>
        <v>92816.797272725496</v>
      </c>
      <c r="V72" s="122">
        <f t="shared" si="16"/>
        <v>-28352.939259260893</v>
      </c>
      <c r="W72" s="123">
        <f t="shared" si="17"/>
        <v>0.5</v>
      </c>
      <c r="X72" s="123">
        <f t="shared" si="18"/>
        <v>0.5</v>
      </c>
      <c r="Y72" s="123">
        <f t="shared" si="19"/>
        <v>0</v>
      </c>
      <c r="Z72" s="123">
        <f t="shared" si="20"/>
        <v>0.5</v>
      </c>
      <c r="AC72" s="121">
        <v>50030143.409077771</v>
      </c>
      <c r="AD72" s="121">
        <v>8568853.5210112371</v>
      </c>
      <c r="AE72" s="121">
        <v>2687644.8470454556</v>
      </c>
      <c r="AF72" s="121">
        <v>2825451.0744444458</v>
      </c>
    </row>
    <row r="73" spans="1:32" ht="24.6" x14ac:dyDescent="0.7">
      <c r="A73" s="116">
        <v>8</v>
      </c>
      <c r="B73" s="117" t="s">
        <v>118</v>
      </c>
      <c r="C73" s="116" t="s">
        <v>79</v>
      </c>
      <c r="D73" s="117" t="s">
        <v>185</v>
      </c>
      <c r="E73" s="116" t="s">
        <v>109</v>
      </c>
      <c r="F73" s="116" t="s">
        <v>111</v>
      </c>
      <c r="G73" s="116">
        <f>ตารางคะแนนV3!G77</f>
        <v>280</v>
      </c>
      <c r="H73" s="118">
        <f>ตารางคะแนนV3!J77</f>
        <v>82745</v>
      </c>
      <c r="I73" s="118">
        <v>16</v>
      </c>
      <c r="J73" s="119" t="s">
        <v>328</v>
      </c>
      <c r="K73" s="120">
        <v>233987183.47000003</v>
      </c>
      <c r="L73" s="285">
        <v>64543062.759999998</v>
      </c>
      <c r="M73" s="285">
        <v>8853478.4900000002</v>
      </c>
      <c r="N73" s="285">
        <v>36952660.210000008</v>
      </c>
      <c r="O73" s="121">
        <f t="shared" si="21"/>
        <v>296512168.71142852</v>
      </c>
      <c r="P73" s="121">
        <f t="shared" si="22"/>
        <v>90593889.140229881</v>
      </c>
      <c r="Q73" s="121">
        <f t="shared" si="23"/>
        <v>11387408.75632184</v>
      </c>
      <c r="R73" s="121">
        <f t="shared" si="24"/>
        <v>44681399.61977011</v>
      </c>
      <c r="S73" s="122">
        <f t="shared" si="13"/>
        <v>-62524985.241428494</v>
      </c>
      <c r="T73" s="122">
        <f t="shared" si="14"/>
        <v>-26050826.380229883</v>
      </c>
      <c r="U73" s="122">
        <f t="shared" si="15"/>
        <v>-2533930.2663218398</v>
      </c>
      <c r="V73" s="122">
        <f t="shared" si="16"/>
        <v>-7728739.4097701013</v>
      </c>
      <c r="W73" s="123">
        <f t="shared" si="17"/>
        <v>0.5</v>
      </c>
      <c r="X73" s="123">
        <f t="shared" si="18"/>
        <v>0.5</v>
      </c>
      <c r="Y73" s="123">
        <f t="shared" si="19"/>
        <v>0.5</v>
      </c>
      <c r="Z73" s="123">
        <f t="shared" si="20"/>
        <v>0.5</v>
      </c>
      <c r="AC73" s="121">
        <v>222384126.53357139</v>
      </c>
      <c r="AD73" s="121">
        <v>67945416.855172411</v>
      </c>
      <c r="AE73" s="121">
        <v>8540556.56724138</v>
      </c>
      <c r="AF73" s="121">
        <v>33511049.714827582</v>
      </c>
    </row>
    <row r="74" spans="1:32" ht="24.6" x14ac:dyDescent="0.7">
      <c r="A74" s="116">
        <v>8</v>
      </c>
      <c r="B74" s="117" t="s">
        <v>118</v>
      </c>
      <c r="C74" s="116" t="s">
        <v>80</v>
      </c>
      <c r="D74" s="117" t="s">
        <v>186</v>
      </c>
      <c r="E74" s="116" t="s">
        <v>104</v>
      </c>
      <c r="F74" s="116" t="s">
        <v>108</v>
      </c>
      <c r="G74" s="116">
        <f>ตารางคะแนนV3!G78</f>
        <v>10</v>
      </c>
      <c r="H74" s="118">
        <f>ตารางคะแนนV3!J78</f>
        <v>3965</v>
      </c>
      <c r="I74" s="118">
        <v>2</v>
      </c>
      <c r="J74" s="119" t="s">
        <v>325</v>
      </c>
      <c r="K74" s="120">
        <v>19113344.020000003</v>
      </c>
      <c r="L74" s="285">
        <v>2092701.09</v>
      </c>
      <c r="M74" s="285">
        <v>9851.5</v>
      </c>
      <c r="N74" s="285">
        <v>560476.42000000004</v>
      </c>
      <c r="O74" s="121">
        <f t="shared" si="21"/>
        <v>24865999.149999995</v>
      </c>
      <c r="P74" s="121">
        <f t="shared" si="22"/>
        <v>2734668.7253333335</v>
      </c>
      <c r="Q74" s="121">
        <f t="shared" si="23"/>
        <v>1210158.0696296298</v>
      </c>
      <c r="R74" s="121">
        <f t="shared" si="24"/>
        <v>1018456.0670270271</v>
      </c>
      <c r="S74" s="122">
        <f t="shared" si="13"/>
        <v>-5752655.1299999915</v>
      </c>
      <c r="T74" s="122">
        <f t="shared" si="14"/>
        <v>-641967.6353333334</v>
      </c>
      <c r="U74" s="122">
        <f t="shared" si="15"/>
        <v>-1200306.5696296298</v>
      </c>
      <c r="V74" s="122">
        <f t="shared" si="16"/>
        <v>-457979.64702702709</v>
      </c>
      <c r="W74" s="123">
        <f t="shared" si="17"/>
        <v>0.5</v>
      </c>
      <c r="X74" s="123">
        <f t="shared" si="18"/>
        <v>0.5</v>
      </c>
      <c r="Y74" s="123">
        <f t="shared" si="19"/>
        <v>0.5</v>
      </c>
      <c r="Z74" s="123">
        <f t="shared" si="20"/>
        <v>0.5</v>
      </c>
      <c r="AC74" s="121">
        <v>18649499.362499997</v>
      </c>
      <c r="AD74" s="121">
        <v>2051001.5440000002</v>
      </c>
      <c r="AE74" s="121">
        <v>907618.55222222232</v>
      </c>
      <c r="AF74" s="121">
        <v>763842.05027027032</v>
      </c>
    </row>
    <row r="75" spans="1:32" ht="24.6" x14ac:dyDescent="0.7">
      <c r="A75" s="116">
        <v>8</v>
      </c>
      <c r="B75" s="117" t="s">
        <v>118</v>
      </c>
      <c r="C75" s="116" t="s">
        <v>81</v>
      </c>
      <c r="D75" s="117" t="s">
        <v>187</v>
      </c>
      <c r="E75" s="116" t="s">
        <v>104</v>
      </c>
      <c r="F75" s="116" t="s">
        <v>106</v>
      </c>
      <c r="G75" s="116">
        <f>ตารางคะแนนV3!G79</f>
        <v>40</v>
      </c>
      <c r="H75" s="118">
        <f>ตารางคะแนนV3!J79</f>
        <v>36047</v>
      </c>
      <c r="I75" s="118">
        <v>6</v>
      </c>
      <c r="J75" s="119" t="s">
        <v>319</v>
      </c>
      <c r="K75" s="120">
        <v>54126230.580000006</v>
      </c>
      <c r="L75" s="285">
        <v>7508521.7300000004</v>
      </c>
      <c r="M75" s="285">
        <v>3556127.88</v>
      </c>
      <c r="N75" s="285">
        <v>2912059.5</v>
      </c>
      <c r="O75" s="121">
        <f t="shared" si="21"/>
        <v>58637099.091697313</v>
      </c>
      <c r="P75" s="121">
        <f t="shared" si="22"/>
        <v>8901934.0815734956</v>
      </c>
      <c r="Q75" s="121">
        <f t="shared" si="23"/>
        <v>3463581.2730538915</v>
      </c>
      <c r="R75" s="121">
        <f t="shared" si="24"/>
        <v>2887860.2566666664</v>
      </c>
      <c r="S75" s="122">
        <f t="shared" si="13"/>
        <v>-4510868.5116973072</v>
      </c>
      <c r="T75" s="122">
        <f t="shared" si="14"/>
        <v>-1393412.3515734952</v>
      </c>
      <c r="U75" s="122">
        <f t="shared" si="15"/>
        <v>92546.606946108397</v>
      </c>
      <c r="V75" s="122">
        <f t="shared" si="16"/>
        <v>24199.243333333638</v>
      </c>
      <c r="W75" s="123">
        <f t="shared" si="17"/>
        <v>0.5</v>
      </c>
      <c r="X75" s="123">
        <f t="shared" si="18"/>
        <v>0.5</v>
      </c>
      <c r="Y75" s="123">
        <f t="shared" si="19"/>
        <v>0</v>
      </c>
      <c r="Z75" s="123">
        <f t="shared" si="20"/>
        <v>0</v>
      </c>
      <c r="AC75" s="121">
        <v>43977824.318772987</v>
      </c>
      <c r="AD75" s="121">
        <v>6676450.5611801222</v>
      </c>
      <c r="AE75" s="121">
        <v>2597685.9547904185</v>
      </c>
      <c r="AF75" s="121">
        <v>2165895.1924999999</v>
      </c>
    </row>
    <row r="76" spans="1:32" ht="24.6" x14ac:dyDescent="0.7">
      <c r="A76" s="116">
        <v>8</v>
      </c>
      <c r="B76" s="117" t="s">
        <v>118</v>
      </c>
      <c r="C76" s="116" t="s">
        <v>82</v>
      </c>
      <c r="D76" s="117" t="s">
        <v>188</v>
      </c>
      <c r="E76" s="116" t="s">
        <v>104</v>
      </c>
      <c r="F76" s="116" t="s">
        <v>107</v>
      </c>
      <c r="G76" s="116">
        <f>ตารางคะแนนV3!G80</f>
        <v>150</v>
      </c>
      <c r="H76" s="118">
        <f>ตารางคะแนนV3!J80</f>
        <v>90398</v>
      </c>
      <c r="I76" s="118">
        <v>13</v>
      </c>
      <c r="J76" s="119" t="s">
        <v>323</v>
      </c>
      <c r="K76" s="120">
        <v>136608195.98999998</v>
      </c>
      <c r="L76" s="285">
        <v>34302675.289999999</v>
      </c>
      <c r="M76" s="285">
        <v>10467543.800000001</v>
      </c>
      <c r="N76" s="285">
        <v>19592895.550000001</v>
      </c>
      <c r="O76" s="121">
        <f t="shared" si="21"/>
        <v>124737982.11809526</v>
      </c>
      <c r="P76" s="121">
        <f t="shared" si="22"/>
        <v>28048074.405925926</v>
      </c>
      <c r="Q76" s="121">
        <f t="shared" si="23"/>
        <v>8752662.1314285714</v>
      </c>
      <c r="R76" s="121">
        <f t="shared" si="24"/>
        <v>13760497.34683983</v>
      </c>
      <c r="S76" s="122">
        <f t="shared" si="13"/>
        <v>11870213.871904716</v>
      </c>
      <c r="T76" s="122">
        <f t="shared" si="14"/>
        <v>6254600.8840740733</v>
      </c>
      <c r="U76" s="122">
        <f t="shared" si="15"/>
        <v>1714881.6685714293</v>
      </c>
      <c r="V76" s="122">
        <f t="shared" si="16"/>
        <v>5832398.2031601705</v>
      </c>
      <c r="W76" s="123">
        <f t="shared" si="17"/>
        <v>0</v>
      </c>
      <c r="X76" s="123">
        <f t="shared" si="18"/>
        <v>0</v>
      </c>
      <c r="Y76" s="123">
        <f t="shared" si="19"/>
        <v>0</v>
      </c>
      <c r="Z76" s="123">
        <f t="shared" si="20"/>
        <v>0</v>
      </c>
      <c r="AC76" s="121">
        <v>93553486.588571444</v>
      </c>
      <c r="AD76" s="121">
        <v>21036055.804444443</v>
      </c>
      <c r="AE76" s="121">
        <v>6564496.598571429</v>
      </c>
      <c r="AF76" s="121">
        <v>10320373.010129873</v>
      </c>
    </row>
    <row r="77" spans="1:32" ht="24.6" x14ac:dyDescent="0.7">
      <c r="A77" s="116">
        <v>8</v>
      </c>
      <c r="B77" s="117" t="s">
        <v>118</v>
      </c>
      <c r="C77" s="116" t="s">
        <v>83</v>
      </c>
      <c r="D77" s="117" t="s">
        <v>189</v>
      </c>
      <c r="E77" s="116" t="s">
        <v>104</v>
      </c>
      <c r="F77" s="116" t="s">
        <v>106</v>
      </c>
      <c r="G77" s="116">
        <f>ตารางคะแนนV3!G81</f>
        <v>35</v>
      </c>
      <c r="H77" s="118">
        <f>ตารางคะแนนV3!J81</f>
        <v>24618</v>
      </c>
      <c r="I77" s="118">
        <v>5</v>
      </c>
      <c r="J77" s="119" t="s">
        <v>321</v>
      </c>
      <c r="K77" s="120">
        <v>38389474.140000001</v>
      </c>
      <c r="L77" s="285">
        <v>5659382.54</v>
      </c>
      <c r="M77" s="285">
        <v>1884083.6</v>
      </c>
      <c r="N77" s="285">
        <v>1980575.87</v>
      </c>
      <c r="O77" s="121">
        <f t="shared" si="21"/>
        <v>42633965.717381813</v>
      </c>
      <c r="P77" s="121">
        <f t="shared" si="22"/>
        <v>5213749.6835083347</v>
      </c>
      <c r="Q77" s="121">
        <f t="shared" si="23"/>
        <v>2038399.3077037039</v>
      </c>
      <c r="R77" s="121">
        <f t="shared" si="24"/>
        <v>1865755.0478159208</v>
      </c>
      <c r="S77" s="122">
        <f t="shared" si="13"/>
        <v>-4244491.577381812</v>
      </c>
      <c r="T77" s="122">
        <f t="shared" si="14"/>
        <v>445632.85649166536</v>
      </c>
      <c r="U77" s="122">
        <f t="shared" si="15"/>
        <v>-154315.70770370378</v>
      </c>
      <c r="V77" s="122">
        <f t="shared" si="16"/>
        <v>114820.82218407933</v>
      </c>
      <c r="W77" s="123">
        <f t="shared" si="17"/>
        <v>0.5</v>
      </c>
      <c r="X77" s="123">
        <f t="shared" si="18"/>
        <v>0</v>
      </c>
      <c r="Y77" s="123">
        <f t="shared" si="19"/>
        <v>0.5</v>
      </c>
      <c r="Z77" s="123">
        <f t="shared" si="20"/>
        <v>0</v>
      </c>
      <c r="AC77" s="121">
        <v>31975474.288036361</v>
      </c>
      <c r="AD77" s="121">
        <v>3910312.262631251</v>
      </c>
      <c r="AE77" s="121">
        <v>1528799.480777778</v>
      </c>
      <c r="AF77" s="121">
        <v>1399316.2858619406</v>
      </c>
    </row>
    <row r="78" spans="1:32" ht="24.6" x14ac:dyDescent="0.7">
      <c r="A78" s="116">
        <v>8</v>
      </c>
      <c r="B78" s="117" t="s">
        <v>118</v>
      </c>
      <c r="C78" s="116" t="s">
        <v>84</v>
      </c>
      <c r="D78" s="117" t="s">
        <v>190</v>
      </c>
      <c r="E78" s="116" t="s">
        <v>104</v>
      </c>
      <c r="F78" s="116" t="s">
        <v>106</v>
      </c>
      <c r="G78" s="116">
        <f>ตารางคะแนนV3!G82</f>
        <v>34</v>
      </c>
      <c r="H78" s="118">
        <f>ตารางคะแนนV3!J82</f>
        <v>29397</v>
      </c>
      <c r="I78" s="118">
        <v>5</v>
      </c>
      <c r="J78" s="119" t="s">
        <v>321</v>
      </c>
      <c r="K78" s="120">
        <v>42310393.729999997</v>
      </c>
      <c r="L78" s="285">
        <v>4272449.18</v>
      </c>
      <c r="M78" s="285">
        <v>3709408</v>
      </c>
      <c r="N78" s="285">
        <v>2210432.06</v>
      </c>
      <c r="O78" s="121">
        <f t="shared" si="21"/>
        <v>42633965.717381813</v>
      </c>
      <c r="P78" s="121">
        <f t="shared" si="22"/>
        <v>5213749.6835083347</v>
      </c>
      <c r="Q78" s="121">
        <f t="shared" si="23"/>
        <v>2038399.3077037039</v>
      </c>
      <c r="R78" s="121">
        <f t="shared" si="24"/>
        <v>1865755.0478159208</v>
      </c>
      <c r="S78" s="122">
        <f t="shared" si="13"/>
        <v>-323571.98738181591</v>
      </c>
      <c r="T78" s="122">
        <f t="shared" si="14"/>
        <v>-941300.50350833498</v>
      </c>
      <c r="U78" s="122">
        <f t="shared" si="15"/>
        <v>1671008.6922962961</v>
      </c>
      <c r="V78" s="122">
        <f t="shared" si="16"/>
        <v>344677.01218407927</v>
      </c>
      <c r="W78" s="123">
        <f t="shared" si="17"/>
        <v>0.5</v>
      </c>
      <c r="X78" s="123">
        <f t="shared" si="18"/>
        <v>0.5</v>
      </c>
      <c r="Y78" s="123">
        <f t="shared" si="19"/>
        <v>0</v>
      </c>
      <c r="Z78" s="123">
        <f t="shared" si="20"/>
        <v>0</v>
      </c>
      <c r="AC78" s="121">
        <v>31975474.288036361</v>
      </c>
      <c r="AD78" s="121">
        <v>3910312.262631251</v>
      </c>
      <c r="AE78" s="121">
        <v>1528799.480777778</v>
      </c>
      <c r="AF78" s="121">
        <v>1399316.2858619406</v>
      </c>
    </row>
    <row r="79" spans="1:32" ht="24.6" x14ac:dyDescent="0.7">
      <c r="A79" s="116">
        <v>8</v>
      </c>
      <c r="B79" s="117" t="s">
        <v>118</v>
      </c>
      <c r="C79" s="116" t="s">
        <v>85</v>
      </c>
      <c r="D79" s="117" t="s">
        <v>191</v>
      </c>
      <c r="E79" s="116" t="s">
        <v>104</v>
      </c>
      <c r="F79" s="116" t="s">
        <v>106</v>
      </c>
      <c r="G79" s="116">
        <f>ตารางคะแนนV3!G83</f>
        <v>30</v>
      </c>
      <c r="H79" s="118">
        <f>ตารางคะแนนV3!J83</f>
        <v>35670</v>
      </c>
      <c r="I79" s="118">
        <v>6</v>
      </c>
      <c r="J79" s="119" t="s">
        <v>319</v>
      </c>
      <c r="K79" s="120">
        <v>50619235.419999994</v>
      </c>
      <c r="L79" s="285">
        <v>7553632.79</v>
      </c>
      <c r="M79" s="285">
        <v>4160288.7</v>
      </c>
      <c r="N79" s="285">
        <v>3401568.64</v>
      </c>
      <c r="O79" s="121">
        <f t="shared" si="21"/>
        <v>58637099.091697313</v>
      </c>
      <c r="P79" s="121">
        <f t="shared" si="22"/>
        <v>8901934.0815734956</v>
      </c>
      <c r="Q79" s="121">
        <f t="shared" si="23"/>
        <v>3463581.2730538915</v>
      </c>
      <c r="R79" s="121">
        <f t="shared" si="24"/>
        <v>2887860.2566666664</v>
      </c>
      <c r="S79" s="122">
        <f t="shared" si="13"/>
        <v>-8017863.6716973186</v>
      </c>
      <c r="T79" s="122">
        <f t="shared" si="14"/>
        <v>-1348301.2915734956</v>
      </c>
      <c r="U79" s="122">
        <f t="shared" si="15"/>
        <v>696707.4269461087</v>
      </c>
      <c r="V79" s="122">
        <f t="shared" si="16"/>
        <v>513708.38333333377</v>
      </c>
      <c r="W79" s="123">
        <f t="shared" si="17"/>
        <v>0.5</v>
      </c>
      <c r="X79" s="123">
        <f t="shared" si="18"/>
        <v>0.5</v>
      </c>
      <c r="Y79" s="123">
        <f t="shared" si="19"/>
        <v>0</v>
      </c>
      <c r="Z79" s="123">
        <f t="shared" si="20"/>
        <v>0</v>
      </c>
      <c r="AC79" s="121">
        <v>43977824.318772987</v>
      </c>
      <c r="AD79" s="121">
        <v>6676450.5611801222</v>
      </c>
      <c r="AE79" s="121">
        <v>2597685.9547904185</v>
      </c>
      <c r="AF79" s="121">
        <v>2165895.1924999999</v>
      </c>
    </row>
    <row r="80" spans="1:32" ht="24.6" x14ac:dyDescent="0.7">
      <c r="A80" s="116">
        <v>8</v>
      </c>
      <c r="B80" s="117" t="s">
        <v>118</v>
      </c>
      <c r="C80" s="116" t="s">
        <v>86</v>
      </c>
      <c r="D80" s="117" t="s">
        <v>192</v>
      </c>
      <c r="E80" s="116" t="s">
        <v>104</v>
      </c>
      <c r="F80" s="116" t="s">
        <v>105</v>
      </c>
      <c r="G80" s="116">
        <f>ตารางคะแนนV3!G84</f>
        <v>60</v>
      </c>
      <c r="H80" s="118">
        <f>ตารางคะแนนV3!J84</f>
        <v>42557</v>
      </c>
      <c r="I80" s="118">
        <v>9</v>
      </c>
      <c r="J80" s="119" t="s">
        <v>324</v>
      </c>
      <c r="K80" s="120">
        <v>60784399.779999994</v>
      </c>
      <c r="L80" s="285">
        <v>11235692.970000001</v>
      </c>
      <c r="M80" s="285">
        <v>5797529</v>
      </c>
      <c r="N80" s="285">
        <v>3575410.47</v>
      </c>
      <c r="O80" s="121">
        <f t="shared" si="21"/>
        <v>66706857.878770359</v>
      </c>
      <c r="P80" s="121">
        <f t="shared" si="22"/>
        <v>11425138.028014982</v>
      </c>
      <c r="Q80" s="121">
        <f t="shared" si="23"/>
        <v>3583526.4627272743</v>
      </c>
      <c r="R80" s="121">
        <f t="shared" si="24"/>
        <v>3767268.099259261</v>
      </c>
      <c r="S80" s="122">
        <f t="shared" si="13"/>
        <v>-5922458.0987703651</v>
      </c>
      <c r="T80" s="122">
        <f t="shared" si="14"/>
        <v>-189445.05801498145</v>
      </c>
      <c r="U80" s="122">
        <f t="shared" si="15"/>
        <v>2214002.5372727257</v>
      </c>
      <c r="V80" s="122">
        <f t="shared" si="16"/>
        <v>-191857.62925926084</v>
      </c>
      <c r="W80" s="123">
        <f t="shared" si="17"/>
        <v>0.5</v>
      </c>
      <c r="X80" s="123">
        <f t="shared" si="18"/>
        <v>0.5</v>
      </c>
      <c r="Y80" s="123">
        <f t="shared" si="19"/>
        <v>0</v>
      </c>
      <c r="Z80" s="123">
        <f t="shared" si="20"/>
        <v>0.5</v>
      </c>
      <c r="AC80" s="121">
        <v>50030143.409077771</v>
      </c>
      <c r="AD80" s="121">
        <v>8568853.5210112371</v>
      </c>
      <c r="AE80" s="121">
        <v>2687644.8470454556</v>
      </c>
      <c r="AF80" s="121">
        <v>2825451.0744444458</v>
      </c>
    </row>
    <row r="81" spans="1:32" ht="24.6" x14ac:dyDescent="0.7">
      <c r="A81" s="116">
        <v>8</v>
      </c>
      <c r="B81" s="117" t="s">
        <v>118</v>
      </c>
      <c r="C81" s="116" t="s">
        <v>87</v>
      </c>
      <c r="D81" s="117" t="s">
        <v>193</v>
      </c>
      <c r="E81" s="116" t="s">
        <v>104</v>
      </c>
      <c r="F81" s="116" t="s">
        <v>107</v>
      </c>
      <c r="G81" s="116">
        <f>ตารางคะแนนV3!G85</f>
        <v>137</v>
      </c>
      <c r="H81" s="118">
        <f>ตารางคะแนนV3!J85</f>
        <v>85449</v>
      </c>
      <c r="I81" s="118">
        <v>13</v>
      </c>
      <c r="J81" s="119" t="s">
        <v>323</v>
      </c>
      <c r="K81" s="120">
        <v>123401352.11999999</v>
      </c>
      <c r="L81" s="285">
        <v>27134039.670000002</v>
      </c>
      <c r="M81" s="285">
        <v>7403102</v>
      </c>
      <c r="N81" s="285">
        <v>11463055.029999999</v>
      </c>
      <c r="O81" s="121">
        <f t="shared" si="21"/>
        <v>124737982.11809526</v>
      </c>
      <c r="P81" s="121">
        <f t="shared" si="22"/>
        <v>28048074.405925926</v>
      </c>
      <c r="Q81" s="121">
        <f t="shared" si="23"/>
        <v>8752662.1314285714</v>
      </c>
      <c r="R81" s="121">
        <f t="shared" si="24"/>
        <v>13760497.34683983</v>
      </c>
      <c r="S81" s="122">
        <f t="shared" si="13"/>
        <v>-1336629.998095274</v>
      </c>
      <c r="T81" s="122">
        <f t="shared" si="14"/>
        <v>-914034.73592592403</v>
      </c>
      <c r="U81" s="122">
        <f t="shared" si="15"/>
        <v>-1349560.1314285714</v>
      </c>
      <c r="V81" s="122">
        <f t="shared" si="16"/>
        <v>-2297442.3168398309</v>
      </c>
      <c r="W81" s="123">
        <f t="shared" si="17"/>
        <v>0.5</v>
      </c>
      <c r="X81" s="123">
        <f t="shared" si="18"/>
        <v>0.5</v>
      </c>
      <c r="Y81" s="123">
        <f t="shared" si="19"/>
        <v>0.5</v>
      </c>
      <c r="Z81" s="123">
        <f t="shared" si="20"/>
        <v>0.5</v>
      </c>
      <c r="AC81" s="121">
        <v>93553486.588571444</v>
      </c>
      <c r="AD81" s="121">
        <v>21036055.804444443</v>
      </c>
      <c r="AE81" s="121">
        <v>6564496.598571429</v>
      </c>
      <c r="AF81" s="121">
        <v>10320373.010129873</v>
      </c>
    </row>
    <row r="82" spans="1:32" ht="24.6" x14ac:dyDescent="0.7">
      <c r="A82" s="116">
        <v>8</v>
      </c>
      <c r="B82" s="117" t="s">
        <v>118</v>
      </c>
      <c r="C82" s="116" t="s">
        <v>88</v>
      </c>
      <c r="D82" s="117" t="s">
        <v>194</v>
      </c>
      <c r="E82" s="116" t="s">
        <v>104</v>
      </c>
      <c r="F82" s="116" t="s">
        <v>106</v>
      </c>
      <c r="G82" s="116">
        <f>ตารางคะแนนV3!G86</f>
        <v>70</v>
      </c>
      <c r="H82" s="118">
        <f>ตารางคะแนนV3!J86</f>
        <v>46637</v>
      </c>
      <c r="I82" s="118">
        <v>6</v>
      </c>
      <c r="J82" s="119" t="s">
        <v>319</v>
      </c>
      <c r="K82" s="120">
        <v>65403552.150000006</v>
      </c>
      <c r="L82" s="285">
        <v>9151464.9499999993</v>
      </c>
      <c r="M82" s="285">
        <v>4074593.96</v>
      </c>
      <c r="N82" s="285">
        <v>2841386.15</v>
      </c>
      <c r="O82" s="121">
        <f t="shared" si="21"/>
        <v>58637099.091697313</v>
      </c>
      <c r="P82" s="121">
        <f t="shared" si="22"/>
        <v>8901934.0815734956</v>
      </c>
      <c r="Q82" s="121">
        <f t="shared" si="23"/>
        <v>3463581.2730538915</v>
      </c>
      <c r="R82" s="121">
        <f t="shared" si="24"/>
        <v>2887860.2566666664</v>
      </c>
      <c r="S82" s="122">
        <f t="shared" si="13"/>
        <v>6766453.0583026931</v>
      </c>
      <c r="T82" s="122">
        <f t="shared" si="14"/>
        <v>249530.86842650361</v>
      </c>
      <c r="U82" s="122">
        <f t="shared" si="15"/>
        <v>611012.68694610847</v>
      </c>
      <c r="V82" s="122">
        <f t="shared" si="16"/>
        <v>-46474.106666666456</v>
      </c>
      <c r="W82" s="123">
        <f t="shared" si="17"/>
        <v>0</v>
      </c>
      <c r="X82" s="123">
        <f t="shared" si="18"/>
        <v>0</v>
      </c>
      <c r="Y82" s="123">
        <f t="shared" si="19"/>
        <v>0</v>
      </c>
      <c r="Z82" s="123">
        <f t="shared" si="20"/>
        <v>0.5</v>
      </c>
      <c r="AC82" s="121">
        <v>43977824.318772987</v>
      </c>
      <c r="AD82" s="121">
        <v>6676450.5611801222</v>
      </c>
      <c r="AE82" s="121">
        <v>2597685.9547904185</v>
      </c>
      <c r="AF82" s="121">
        <v>2165895.1924999999</v>
      </c>
    </row>
    <row r="83" spans="1:32" ht="24.6" x14ac:dyDescent="0.7">
      <c r="A83" s="116">
        <v>8</v>
      </c>
      <c r="B83" s="117" t="s">
        <v>118</v>
      </c>
      <c r="C83" s="116" t="s">
        <v>89</v>
      </c>
      <c r="D83" s="117" t="s">
        <v>195</v>
      </c>
      <c r="E83" s="116" t="s">
        <v>104</v>
      </c>
      <c r="F83" s="116" t="s">
        <v>107</v>
      </c>
      <c r="G83" s="116">
        <f>ตารางคะแนนV3!G87</f>
        <v>122</v>
      </c>
      <c r="H83" s="118">
        <f>ตารางคะแนนV3!J87</f>
        <v>87744</v>
      </c>
      <c r="I83" s="118">
        <v>13</v>
      </c>
      <c r="J83" s="119" t="s">
        <v>323</v>
      </c>
      <c r="K83" s="120">
        <v>102867600.07999998</v>
      </c>
      <c r="L83" s="285">
        <v>24260306.920000002</v>
      </c>
      <c r="M83" s="285">
        <v>5835430.25</v>
      </c>
      <c r="N83" s="285">
        <v>9900952.0399999991</v>
      </c>
      <c r="O83" s="121">
        <f t="shared" si="21"/>
        <v>124737982.11809526</v>
      </c>
      <c r="P83" s="121">
        <f t="shared" si="22"/>
        <v>28048074.405925926</v>
      </c>
      <c r="Q83" s="121">
        <f t="shared" si="23"/>
        <v>8752662.1314285714</v>
      </c>
      <c r="R83" s="121">
        <f t="shared" si="24"/>
        <v>13760497.34683983</v>
      </c>
      <c r="S83" s="122">
        <f t="shared" si="13"/>
        <v>-21870382.038095281</v>
      </c>
      <c r="T83" s="122">
        <f t="shared" si="14"/>
        <v>-3787767.485925924</v>
      </c>
      <c r="U83" s="122">
        <f t="shared" si="15"/>
        <v>-2917231.8814285714</v>
      </c>
      <c r="V83" s="122">
        <f t="shared" si="16"/>
        <v>-3859545.3068398312</v>
      </c>
      <c r="W83" s="123">
        <f t="shared" si="17"/>
        <v>0.5</v>
      </c>
      <c r="X83" s="123">
        <f t="shared" si="18"/>
        <v>0.5</v>
      </c>
      <c r="Y83" s="123">
        <f t="shared" si="19"/>
        <v>0.5</v>
      </c>
      <c r="Z83" s="123">
        <f t="shared" si="20"/>
        <v>0.5</v>
      </c>
      <c r="AC83" s="121">
        <v>93553486.588571444</v>
      </c>
      <c r="AD83" s="121">
        <v>21036055.804444443</v>
      </c>
      <c r="AE83" s="121">
        <v>6564496.598571429</v>
      </c>
      <c r="AF83" s="121">
        <v>10320373.010129873</v>
      </c>
    </row>
    <row r="84" spans="1:32" ht="24.6" x14ac:dyDescent="0.7">
      <c r="A84" s="116">
        <v>8</v>
      </c>
      <c r="B84" s="117" t="s">
        <v>118</v>
      </c>
      <c r="C84" s="116" t="s">
        <v>90</v>
      </c>
      <c r="D84" s="117" t="s">
        <v>196</v>
      </c>
      <c r="E84" s="116" t="s">
        <v>104</v>
      </c>
      <c r="F84" s="116" t="s">
        <v>106</v>
      </c>
      <c r="G84" s="116">
        <f>ตารางคะแนนV3!G88</f>
        <v>30</v>
      </c>
      <c r="H84" s="118">
        <f>ตารางคะแนนV3!J88</f>
        <v>22227</v>
      </c>
      <c r="I84" s="118">
        <v>5</v>
      </c>
      <c r="J84" s="119" t="s">
        <v>321</v>
      </c>
      <c r="K84" s="120">
        <v>38410548.260000005</v>
      </c>
      <c r="L84" s="285">
        <v>4316398.75</v>
      </c>
      <c r="M84" s="285">
        <v>871771</v>
      </c>
      <c r="N84" s="285">
        <v>3047409.06</v>
      </c>
      <c r="O84" s="121">
        <f t="shared" si="21"/>
        <v>42633965.717381813</v>
      </c>
      <c r="P84" s="121">
        <f t="shared" si="22"/>
        <v>5213749.6835083347</v>
      </c>
      <c r="Q84" s="121">
        <f t="shared" si="23"/>
        <v>2038399.3077037039</v>
      </c>
      <c r="R84" s="121">
        <f t="shared" si="24"/>
        <v>1865755.0478159208</v>
      </c>
      <c r="S84" s="122">
        <f t="shared" si="13"/>
        <v>-4223417.4573818073</v>
      </c>
      <c r="T84" s="122">
        <f t="shared" si="14"/>
        <v>-897350.93350833468</v>
      </c>
      <c r="U84" s="122">
        <f t="shared" si="15"/>
        <v>-1166628.3077037039</v>
      </c>
      <c r="V84" s="122">
        <f t="shared" si="16"/>
        <v>1181654.0121840793</v>
      </c>
      <c r="W84" s="123">
        <f t="shared" si="17"/>
        <v>0.5</v>
      </c>
      <c r="X84" s="123">
        <f t="shared" si="18"/>
        <v>0.5</v>
      </c>
      <c r="Y84" s="123">
        <f t="shared" si="19"/>
        <v>0.5</v>
      </c>
      <c r="Z84" s="123">
        <f t="shared" si="20"/>
        <v>0</v>
      </c>
      <c r="AC84" s="121">
        <v>31975474.288036361</v>
      </c>
      <c r="AD84" s="121">
        <v>3910312.262631251</v>
      </c>
      <c r="AE84" s="121">
        <v>1528799.480777778</v>
      </c>
      <c r="AF84" s="121">
        <v>1399316.2858619406</v>
      </c>
    </row>
    <row r="85" spans="1:32" ht="24.6" x14ac:dyDescent="0.7">
      <c r="A85" s="116">
        <v>8</v>
      </c>
      <c r="B85" s="117" t="s">
        <v>118</v>
      </c>
      <c r="C85" s="116" t="s">
        <v>91</v>
      </c>
      <c r="D85" s="117" t="s">
        <v>197</v>
      </c>
      <c r="E85" s="116" t="s">
        <v>104</v>
      </c>
      <c r="F85" s="116" t="s">
        <v>106</v>
      </c>
      <c r="G85" s="116">
        <f>ตารางคะแนนV3!G89</f>
        <v>34</v>
      </c>
      <c r="H85" s="118">
        <f>ตารางคะแนนV3!J89</f>
        <v>20829</v>
      </c>
      <c r="I85" s="118">
        <v>5</v>
      </c>
      <c r="J85" s="119" t="s">
        <v>321</v>
      </c>
      <c r="K85" s="120">
        <v>38094794.230000004</v>
      </c>
      <c r="L85" s="285">
        <v>3965860.43</v>
      </c>
      <c r="M85" s="285">
        <v>2295911</v>
      </c>
      <c r="N85" s="285">
        <v>1624300.4100000001</v>
      </c>
      <c r="O85" s="121">
        <f t="shared" si="21"/>
        <v>42633965.717381813</v>
      </c>
      <c r="P85" s="121">
        <f t="shared" si="22"/>
        <v>5213749.6835083347</v>
      </c>
      <c r="Q85" s="121">
        <f t="shared" si="23"/>
        <v>2038399.3077037039</v>
      </c>
      <c r="R85" s="121">
        <f t="shared" si="24"/>
        <v>1865755.0478159208</v>
      </c>
      <c r="S85" s="122">
        <f t="shared" si="13"/>
        <v>-4539171.4873818085</v>
      </c>
      <c r="T85" s="122">
        <f t="shared" si="14"/>
        <v>-1247889.2535083345</v>
      </c>
      <c r="U85" s="122">
        <f t="shared" si="15"/>
        <v>257511.69229629613</v>
      </c>
      <c r="V85" s="122">
        <f t="shared" si="16"/>
        <v>-241454.63781592064</v>
      </c>
      <c r="W85" s="123">
        <f t="shared" si="17"/>
        <v>0.5</v>
      </c>
      <c r="X85" s="123">
        <f t="shared" si="18"/>
        <v>0.5</v>
      </c>
      <c r="Y85" s="123">
        <f t="shared" si="19"/>
        <v>0</v>
      </c>
      <c r="Z85" s="123">
        <f t="shared" si="20"/>
        <v>0.5</v>
      </c>
      <c r="AC85" s="121">
        <v>31975474.288036361</v>
      </c>
      <c r="AD85" s="121">
        <v>3910312.262631251</v>
      </c>
      <c r="AE85" s="121">
        <v>1528799.480777778</v>
      </c>
      <c r="AF85" s="121">
        <v>1399316.2858619406</v>
      </c>
    </row>
    <row r="86" spans="1:32" ht="24.6" x14ac:dyDescent="0.7">
      <c r="A86" s="116">
        <v>8</v>
      </c>
      <c r="B86" s="117" t="s">
        <v>118</v>
      </c>
      <c r="C86" s="116" t="s">
        <v>92</v>
      </c>
      <c r="D86" s="117" t="s">
        <v>198</v>
      </c>
      <c r="E86" s="116" t="s">
        <v>104</v>
      </c>
      <c r="F86" s="116" t="s">
        <v>106</v>
      </c>
      <c r="G86" s="116">
        <f>ตารางคะแนนV3!G90</f>
        <v>30</v>
      </c>
      <c r="H86" s="118">
        <f>ตารางคะแนนV3!J90</f>
        <v>23288</v>
      </c>
      <c r="I86" s="118">
        <v>5</v>
      </c>
      <c r="J86" s="119" t="s">
        <v>321</v>
      </c>
      <c r="K86" s="120">
        <v>39923098.210000008</v>
      </c>
      <c r="L86" s="285">
        <v>5179479.0999999996</v>
      </c>
      <c r="M86" s="285">
        <v>3194305</v>
      </c>
      <c r="N86" s="285">
        <v>1598443.12</v>
      </c>
      <c r="O86" s="121">
        <f t="shared" si="21"/>
        <v>42633965.717381813</v>
      </c>
      <c r="P86" s="121">
        <f t="shared" si="22"/>
        <v>5213749.6835083347</v>
      </c>
      <c r="Q86" s="121">
        <f t="shared" si="23"/>
        <v>2038399.3077037039</v>
      </c>
      <c r="R86" s="121">
        <f t="shared" si="24"/>
        <v>1865755.0478159208</v>
      </c>
      <c r="S86" s="122">
        <f t="shared" si="13"/>
        <v>-2710867.5073818043</v>
      </c>
      <c r="T86" s="122">
        <f t="shared" si="14"/>
        <v>-34270.583508335054</v>
      </c>
      <c r="U86" s="122">
        <f t="shared" si="15"/>
        <v>1155905.6922962961</v>
      </c>
      <c r="V86" s="122">
        <f t="shared" si="16"/>
        <v>-267311.92781592067</v>
      </c>
      <c r="W86" s="123">
        <f t="shared" si="17"/>
        <v>0.5</v>
      </c>
      <c r="X86" s="123">
        <f t="shared" si="18"/>
        <v>0.5</v>
      </c>
      <c r="Y86" s="123">
        <f t="shared" si="19"/>
        <v>0</v>
      </c>
      <c r="Z86" s="123">
        <f t="shared" si="20"/>
        <v>0.5</v>
      </c>
      <c r="AC86" s="121">
        <v>31975474.288036361</v>
      </c>
      <c r="AD86" s="121">
        <v>3910312.262631251</v>
      </c>
      <c r="AE86" s="121">
        <v>1528799.480777778</v>
      </c>
      <c r="AF86" s="121">
        <v>1399316.2858619406</v>
      </c>
    </row>
    <row r="87" spans="1:32" ht="24.6" x14ac:dyDescent="0.7">
      <c r="A87" s="116">
        <v>8</v>
      </c>
      <c r="B87" s="117" t="s">
        <v>118</v>
      </c>
      <c r="C87" s="116" t="s">
        <v>93</v>
      </c>
      <c r="D87" s="117" t="s">
        <v>199</v>
      </c>
      <c r="E87" s="116" t="s">
        <v>104</v>
      </c>
      <c r="F87" s="116" t="s">
        <v>106</v>
      </c>
      <c r="G87" s="116">
        <f>ตารางคะแนนV3!G91</f>
        <v>40</v>
      </c>
      <c r="H87" s="118">
        <f>ตารางคะแนนV3!J91</f>
        <v>19370</v>
      </c>
      <c r="I87" s="118">
        <v>5</v>
      </c>
      <c r="J87" s="119" t="s">
        <v>321</v>
      </c>
      <c r="K87" s="120">
        <v>37491845.530000001</v>
      </c>
      <c r="L87" s="285">
        <v>4384287.82</v>
      </c>
      <c r="M87" s="285">
        <v>2326745.35</v>
      </c>
      <c r="N87" s="285">
        <v>1992036.58</v>
      </c>
      <c r="O87" s="121">
        <f t="shared" si="21"/>
        <v>42633965.717381813</v>
      </c>
      <c r="P87" s="121">
        <f t="shared" si="22"/>
        <v>5213749.6835083347</v>
      </c>
      <c r="Q87" s="121">
        <f t="shared" si="23"/>
        <v>2038399.3077037039</v>
      </c>
      <c r="R87" s="121">
        <f t="shared" si="24"/>
        <v>1865755.0478159208</v>
      </c>
      <c r="S87" s="122">
        <f t="shared" ref="S87:S90" si="25">SUM(K87-O87)</f>
        <v>-5142120.1873818114</v>
      </c>
      <c r="T87" s="122">
        <f t="shared" ref="T87:T90" si="26">SUM(L87-P87)</f>
        <v>-829461.86350833438</v>
      </c>
      <c r="U87" s="122">
        <f t="shared" ref="U87:U90" si="27">SUM(M87-Q87)</f>
        <v>288346.04229629622</v>
      </c>
      <c r="V87" s="122">
        <f t="shared" ref="V87:V90" si="28">SUM(N87-R87)</f>
        <v>126281.53218407929</v>
      </c>
      <c r="W87" s="123">
        <f t="shared" ref="W87:W90" si="29">IF(S87&lt;1,0.5,0)</f>
        <v>0.5</v>
      </c>
      <c r="X87" s="123">
        <f t="shared" ref="X87:X90" si="30">IF(T87&lt;1,0.5,0)</f>
        <v>0.5</v>
      </c>
      <c r="Y87" s="123">
        <f t="shared" ref="Y87:Y90" si="31">IF(U87&lt;1,0.5,0)</f>
        <v>0</v>
      </c>
      <c r="Z87" s="123">
        <f t="shared" ref="Z87:Z90" si="32">IF(V87&lt;1,0.5,0)</f>
        <v>0</v>
      </c>
      <c r="AC87" s="121">
        <v>31975474.288036361</v>
      </c>
      <c r="AD87" s="121">
        <v>3910312.262631251</v>
      </c>
      <c r="AE87" s="121">
        <v>1528799.480777778</v>
      </c>
      <c r="AF87" s="121">
        <v>1399316.2858619406</v>
      </c>
    </row>
    <row r="88" spans="1:32" ht="24.6" x14ac:dyDescent="0.7">
      <c r="A88" s="116">
        <v>8</v>
      </c>
      <c r="B88" s="117" t="s">
        <v>118</v>
      </c>
      <c r="C88" s="116" t="s">
        <v>94</v>
      </c>
      <c r="D88" s="117" t="s">
        <v>312</v>
      </c>
      <c r="E88" s="116" t="s">
        <v>104</v>
      </c>
      <c r="F88" s="116" t="s">
        <v>107</v>
      </c>
      <c r="G88" s="116">
        <f>ตารางคะแนนV3!G92</f>
        <v>138</v>
      </c>
      <c r="H88" s="118">
        <f>ตารางคะแนนV3!J92</f>
        <v>96992</v>
      </c>
      <c r="I88" s="118">
        <v>13</v>
      </c>
      <c r="J88" s="119" t="s">
        <v>323</v>
      </c>
      <c r="K88" s="120">
        <v>133330181.02000001</v>
      </c>
      <c r="L88" s="285">
        <v>33188005</v>
      </c>
      <c r="M88" s="285">
        <v>18167662.09</v>
      </c>
      <c r="N88" s="285">
        <v>21405783.130000003</v>
      </c>
      <c r="O88" s="121">
        <f t="shared" si="21"/>
        <v>124737982.11809526</v>
      </c>
      <c r="P88" s="121">
        <f t="shared" si="22"/>
        <v>28048074.405925926</v>
      </c>
      <c r="Q88" s="121">
        <f t="shared" si="23"/>
        <v>8752662.1314285714</v>
      </c>
      <c r="R88" s="121">
        <f t="shared" si="24"/>
        <v>13760497.34683983</v>
      </c>
      <c r="S88" s="122">
        <f t="shared" si="25"/>
        <v>8592198.9019047469</v>
      </c>
      <c r="T88" s="122">
        <f t="shared" si="26"/>
        <v>5139930.5940740742</v>
      </c>
      <c r="U88" s="122">
        <f t="shared" si="27"/>
        <v>9414999.9585714284</v>
      </c>
      <c r="V88" s="122">
        <f t="shared" si="28"/>
        <v>7645285.7831601724</v>
      </c>
      <c r="W88" s="123">
        <f t="shared" si="29"/>
        <v>0</v>
      </c>
      <c r="X88" s="123">
        <f t="shared" si="30"/>
        <v>0</v>
      </c>
      <c r="Y88" s="123">
        <f t="shared" si="31"/>
        <v>0</v>
      </c>
      <c r="Z88" s="123">
        <f t="shared" si="32"/>
        <v>0</v>
      </c>
      <c r="AC88" s="121">
        <v>93553486.588571444</v>
      </c>
      <c r="AD88" s="121">
        <v>21036055.804444443</v>
      </c>
      <c r="AE88" s="121">
        <v>6564496.598571429</v>
      </c>
      <c r="AF88" s="121">
        <v>10320373.010129873</v>
      </c>
    </row>
    <row r="89" spans="1:32" ht="24.6" x14ac:dyDescent="0.7">
      <c r="A89" s="116">
        <v>8</v>
      </c>
      <c r="B89" s="117" t="s">
        <v>118</v>
      </c>
      <c r="C89" s="116" t="s">
        <v>95</v>
      </c>
      <c r="D89" s="117" t="s">
        <v>200</v>
      </c>
      <c r="E89" s="116" t="s">
        <v>104</v>
      </c>
      <c r="F89" s="116" t="s">
        <v>106</v>
      </c>
      <c r="G89" s="116">
        <f>ตารางคะแนนV3!G93</f>
        <v>30</v>
      </c>
      <c r="H89" s="118">
        <f>ตารางคะแนนV3!J93</f>
        <v>18145</v>
      </c>
      <c r="I89" s="118">
        <v>5</v>
      </c>
      <c r="J89" s="119" t="s">
        <v>321</v>
      </c>
      <c r="K89" s="120">
        <v>30374848.220000006</v>
      </c>
      <c r="L89" s="285">
        <v>3378857.53</v>
      </c>
      <c r="M89" s="285">
        <v>1998782</v>
      </c>
      <c r="N89" s="285">
        <v>1431628.08</v>
      </c>
      <c r="O89" s="121">
        <f t="shared" si="21"/>
        <v>42633965.717381813</v>
      </c>
      <c r="P89" s="121">
        <f t="shared" si="22"/>
        <v>5213749.6835083347</v>
      </c>
      <c r="Q89" s="121">
        <f t="shared" si="23"/>
        <v>2038399.3077037039</v>
      </c>
      <c r="R89" s="121">
        <f t="shared" si="24"/>
        <v>1865755.0478159208</v>
      </c>
      <c r="S89" s="122">
        <f t="shared" si="25"/>
        <v>-12259117.497381806</v>
      </c>
      <c r="T89" s="122">
        <f t="shared" si="26"/>
        <v>-1834892.1535083349</v>
      </c>
      <c r="U89" s="122">
        <f t="shared" si="27"/>
        <v>-39617.307703703875</v>
      </c>
      <c r="V89" s="122">
        <f t="shared" si="28"/>
        <v>-434126.96781592071</v>
      </c>
      <c r="W89" s="123">
        <f t="shared" si="29"/>
        <v>0.5</v>
      </c>
      <c r="X89" s="123">
        <f t="shared" si="30"/>
        <v>0.5</v>
      </c>
      <c r="Y89" s="123">
        <f t="shared" si="31"/>
        <v>0.5</v>
      </c>
      <c r="Z89" s="123">
        <f t="shared" si="32"/>
        <v>0.5</v>
      </c>
      <c r="AC89" s="121">
        <v>31975474.288036361</v>
      </c>
      <c r="AD89" s="121">
        <v>3910312.262631251</v>
      </c>
      <c r="AE89" s="121">
        <v>1528799.480777778</v>
      </c>
      <c r="AF89" s="121">
        <v>1399316.2858619406</v>
      </c>
    </row>
    <row r="90" spans="1:32" ht="24.6" x14ac:dyDescent="0.7">
      <c r="A90" s="116">
        <v>8</v>
      </c>
      <c r="B90" s="117" t="s">
        <v>118</v>
      </c>
      <c r="C90" s="116" t="s">
        <v>96</v>
      </c>
      <c r="D90" s="117" t="s">
        <v>201</v>
      </c>
      <c r="E90" s="116" t="s">
        <v>104</v>
      </c>
      <c r="F90" s="116" t="s">
        <v>108</v>
      </c>
      <c r="G90" s="116">
        <f>ตารางคะแนนV3!G94</f>
        <v>30</v>
      </c>
      <c r="H90" s="118">
        <f>ตารางคะแนนV3!J94</f>
        <v>18973</v>
      </c>
      <c r="I90" s="118">
        <v>3</v>
      </c>
      <c r="J90" s="119" t="s">
        <v>329</v>
      </c>
      <c r="K90" s="120">
        <v>25831147.460000001</v>
      </c>
      <c r="L90" s="285">
        <v>3517879.59</v>
      </c>
      <c r="M90" s="285">
        <v>2391617</v>
      </c>
      <c r="N90" s="285">
        <v>1793041.68</v>
      </c>
      <c r="O90" s="121">
        <f t="shared" si="21"/>
        <v>23946116.940350875</v>
      </c>
      <c r="P90" s="121">
        <f t="shared" si="22"/>
        <v>3796453.3693333329</v>
      </c>
      <c r="Q90" s="121">
        <f t="shared" si="23"/>
        <v>1771275.4350877192</v>
      </c>
      <c r="R90" s="121">
        <f t="shared" si="24"/>
        <v>1344707.078</v>
      </c>
      <c r="S90" s="122">
        <f t="shared" si="25"/>
        <v>1885030.5196491256</v>
      </c>
      <c r="T90" s="122">
        <f t="shared" si="26"/>
        <v>-278573.77933333302</v>
      </c>
      <c r="U90" s="122">
        <f t="shared" si="27"/>
        <v>620341.56491228077</v>
      </c>
      <c r="V90" s="122">
        <f t="shared" si="28"/>
        <v>448334.60199999996</v>
      </c>
      <c r="W90" s="123">
        <f t="shared" si="29"/>
        <v>0</v>
      </c>
      <c r="X90" s="123">
        <f t="shared" si="30"/>
        <v>0.5</v>
      </c>
      <c r="Y90" s="123">
        <f t="shared" si="31"/>
        <v>0</v>
      </c>
      <c r="Z90" s="123">
        <f t="shared" si="32"/>
        <v>0</v>
      </c>
      <c r="AC90" s="121">
        <v>17959587.705263156</v>
      </c>
      <c r="AD90" s="121">
        <v>2847340.0269999998</v>
      </c>
      <c r="AE90" s="121">
        <v>1328456.5763157895</v>
      </c>
      <c r="AF90" s="121">
        <v>1008530.3084999999</v>
      </c>
    </row>
    <row r="91" spans="1:32" ht="26.4" x14ac:dyDescent="0.85">
      <c r="A91" s="116"/>
      <c r="C91" s="116"/>
      <c r="K91" s="125">
        <f>SUM(K3:K90)</f>
        <v>9250698092.8999977</v>
      </c>
      <c r="L91" s="125">
        <f>SUM(L3:L90)</f>
        <v>2866046958.27</v>
      </c>
      <c r="M91" s="125">
        <f>SUM(M3:M90)</f>
        <v>454497151.35999995</v>
      </c>
      <c r="N91" s="125">
        <f>SUM(N3:N90)</f>
        <v>1641477438.5600002</v>
      </c>
      <c r="O91" s="126"/>
      <c r="P91" s="126"/>
      <c r="Q91" s="126"/>
      <c r="R91" s="126"/>
      <c r="S91" s="126"/>
      <c r="T91" s="126"/>
      <c r="U91" s="126"/>
      <c r="V91" s="126"/>
      <c r="W91" s="116">
        <f>COUNTIF(W3:W90,0.5)</f>
        <v>58</v>
      </c>
      <c r="X91" s="116">
        <f>COUNTIF(X3:X90,0.5)</f>
        <v>57</v>
      </c>
      <c r="Y91" s="116">
        <f>COUNTIF(Y3:Y90,0.5)</f>
        <v>33</v>
      </c>
      <c r="Z91" s="116">
        <f>COUNTIF(Z3:Z90,0.5)</f>
        <v>32</v>
      </c>
      <c r="AC91" s="126"/>
      <c r="AD91" s="126"/>
      <c r="AE91" s="126"/>
      <c r="AF91" s="126"/>
    </row>
    <row r="92" spans="1:32" ht="24.6" x14ac:dyDescent="0.7">
      <c r="A92" s="116"/>
      <c r="C92" s="116"/>
      <c r="J92" s="124" t="s">
        <v>339</v>
      </c>
      <c r="K92" s="126" t="e">
        <f>K91-#REF!</f>
        <v>#REF!</v>
      </c>
      <c r="L92" s="126" t="e">
        <f>L91-#REF!</f>
        <v>#REF!</v>
      </c>
      <c r="M92" s="126" t="e">
        <f>M91-#REF!</f>
        <v>#REF!</v>
      </c>
      <c r="N92" s="126" t="e">
        <f>N91-#REF!</f>
        <v>#REF!</v>
      </c>
    </row>
    <row r="93" spans="1:32" ht="24.6" x14ac:dyDescent="0.7">
      <c r="A93" s="116"/>
      <c r="C93" s="116"/>
      <c r="H93" s="117" t="s">
        <v>241</v>
      </c>
    </row>
    <row r="94" spans="1:32" ht="24.6" x14ac:dyDescent="0.7">
      <c r="A94" s="116"/>
      <c r="C94" s="116"/>
    </row>
    <row r="95" spans="1:32" ht="24" customHeight="1" x14ac:dyDescent="0.7">
      <c r="A95" s="116"/>
      <c r="C95" s="116"/>
    </row>
    <row r="96" spans="1:32" ht="24" customHeight="1" x14ac:dyDescent="0.7">
      <c r="A96" s="116"/>
      <c r="C96" s="116"/>
    </row>
    <row r="97" spans="1:3" ht="24" customHeight="1" x14ac:dyDescent="0.7">
      <c r="A97" s="116"/>
      <c r="C97" s="116"/>
    </row>
    <row r="98" spans="1:3" ht="24" customHeight="1" x14ac:dyDescent="0.7">
      <c r="A98" s="116"/>
      <c r="C98" s="116"/>
    </row>
    <row r="99" spans="1:3" ht="24" customHeight="1" x14ac:dyDescent="0.7">
      <c r="A99" s="116"/>
      <c r="C99" s="116"/>
    </row>
    <row r="100" spans="1:3" ht="24" customHeight="1" x14ac:dyDescent="0.7">
      <c r="A100" s="116"/>
      <c r="C100" s="116"/>
    </row>
    <row r="101" spans="1:3" ht="24" customHeight="1" x14ac:dyDescent="0.7">
      <c r="A101" s="116"/>
      <c r="C101" s="116"/>
    </row>
  </sheetData>
  <autoFilter ref="A2:Z91" xr:uid="{04DC1E35-4D0E-4F33-B6B4-983F5ADD4D36}"/>
  <mergeCells count="1">
    <mergeCell ref="B1:C1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5:AG67"/>
  <sheetViews>
    <sheetView zoomScale="60" zoomScaleNormal="60" workbookViewId="0">
      <selection activeCell="D7" sqref="D7"/>
    </sheetView>
  </sheetViews>
  <sheetFormatPr defaultColWidth="8.8984375" defaultRowHeight="18" x14ac:dyDescent="0.35"/>
  <cols>
    <col min="1" max="1" width="8.8984375" style="6"/>
    <col min="2" max="2" width="12" style="6" bestFit="1" customWidth="1"/>
    <col min="3" max="3" width="26.8984375" style="6" bestFit="1" customWidth="1"/>
    <col min="4" max="7" width="21.59765625" style="6" customWidth="1"/>
    <col min="8" max="8" width="5" style="6" bestFit="1" customWidth="1"/>
    <col min="9" max="10" width="8.8984375" style="6"/>
    <col min="11" max="11" width="7.8984375" style="6" customWidth="1"/>
    <col min="12" max="12" width="6.296875" style="6" customWidth="1"/>
    <col min="13" max="13" width="22" style="6" bestFit="1" customWidth="1"/>
    <col min="14" max="14" width="14.296875" style="6" bestFit="1" customWidth="1"/>
    <col min="15" max="15" width="5.69921875" style="6" bestFit="1" customWidth="1"/>
    <col min="16" max="16" width="4" style="6" customWidth="1"/>
    <col min="17" max="17" width="3.3984375" style="6" customWidth="1"/>
    <col min="18" max="18" width="6.09765625" style="6" customWidth="1"/>
    <col min="19" max="19" width="22" style="6" bestFit="1" customWidth="1"/>
    <col min="20" max="20" width="13.09765625" style="6" bestFit="1" customWidth="1"/>
    <col min="21" max="21" width="5.69921875" style="6" bestFit="1" customWidth="1"/>
    <col min="22" max="22" width="4" style="6" customWidth="1"/>
    <col min="23" max="23" width="3.3984375" style="6" customWidth="1"/>
    <col min="24" max="24" width="7.59765625" style="6" customWidth="1"/>
    <col min="25" max="25" width="21.296875" style="6" bestFit="1" customWidth="1"/>
    <col min="26" max="26" width="18.3984375" style="6" customWidth="1"/>
    <col min="27" max="27" width="4.59765625" style="6" bestFit="1" customWidth="1"/>
    <col min="28" max="28" width="4" style="6" customWidth="1"/>
    <col min="29" max="29" width="3.3984375" style="6" customWidth="1"/>
    <col min="30" max="30" width="8.19921875" style="6" customWidth="1"/>
    <col min="31" max="31" width="21.296875" style="6" bestFit="1" customWidth="1"/>
    <col min="32" max="32" width="21.3984375" style="6" customWidth="1"/>
    <col min="33" max="33" width="4.59765625" style="6" bestFit="1" customWidth="1"/>
    <col min="34" max="16384" width="8.8984375" style="6"/>
  </cols>
  <sheetData>
    <row r="5" spans="1:33" x14ac:dyDescent="0.35">
      <c r="A5" s="11"/>
      <c r="B5" s="11"/>
      <c r="C5" s="11"/>
      <c r="D5" s="11"/>
      <c r="E5" s="11"/>
      <c r="F5" s="11"/>
      <c r="G5" s="11"/>
      <c r="H5" s="11"/>
      <c r="N5" s="8" t="s">
        <v>242</v>
      </c>
      <c r="T5" s="8" t="s">
        <v>242</v>
      </c>
      <c r="X5"/>
      <c r="Y5"/>
      <c r="Z5" s="1" t="s">
        <v>242</v>
      </c>
      <c r="AA5"/>
      <c r="AD5"/>
      <c r="AE5"/>
      <c r="AF5" s="1" t="s">
        <v>242</v>
      </c>
      <c r="AG5"/>
    </row>
    <row r="6" spans="1:33" ht="70.2" x14ac:dyDescent="0.45">
      <c r="A6" s="11"/>
      <c r="B6" s="140" t="s">
        <v>8</v>
      </c>
      <c r="C6" s="140" t="s">
        <v>234</v>
      </c>
      <c r="D6" s="141" t="s">
        <v>334</v>
      </c>
      <c r="E6" s="141" t="s">
        <v>335</v>
      </c>
      <c r="F6" s="142" t="s">
        <v>336</v>
      </c>
      <c r="G6" s="142" t="s">
        <v>337</v>
      </c>
      <c r="L6" s="8" t="s">
        <v>8</v>
      </c>
      <c r="M6" s="8" t="s">
        <v>234</v>
      </c>
      <c r="N6" s="259" t="s">
        <v>386</v>
      </c>
      <c r="O6" s="6" t="s">
        <v>97</v>
      </c>
      <c r="R6" s="8" t="s">
        <v>8</v>
      </c>
      <c r="S6" s="8" t="s">
        <v>234</v>
      </c>
      <c r="T6" s="259" t="s">
        <v>387</v>
      </c>
      <c r="U6" s="6" t="s">
        <v>97</v>
      </c>
      <c r="X6" s="1" t="s">
        <v>8</v>
      </c>
      <c r="Y6" s="1" t="s">
        <v>234</v>
      </c>
      <c r="Z6" t="s">
        <v>388</v>
      </c>
      <c r="AA6" t="s">
        <v>97</v>
      </c>
      <c r="AD6" s="1" t="s">
        <v>8</v>
      </c>
      <c r="AE6" s="1" t="s">
        <v>234</v>
      </c>
      <c r="AF6" t="s">
        <v>389</v>
      </c>
      <c r="AG6" t="s">
        <v>97</v>
      </c>
    </row>
    <row r="7" spans="1:33" ht="23.4" x14ac:dyDescent="0.45">
      <c r="B7" s="140">
        <v>2</v>
      </c>
      <c r="C7" s="140" t="s">
        <v>325</v>
      </c>
      <c r="D7" s="143">
        <f>INDEX($N$6:$N$23,MATCH(B7,$L$6:$L$23,0))</f>
        <v>18649499.362499997</v>
      </c>
      <c r="E7" s="143">
        <f>INDEX($T$6:$T$23,MATCH(B7,$R$6:$R$23,0))</f>
        <v>2051001.5440000002</v>
      </c>
      <c r="F7" s="143">
        <f>INDEX($Z$6:$Z$23,MATCH(B7,$X$6:$X$23,0))</f>
        <v>907618.55222222232</v>
      </c>
      <c r="G7" s="143">
        <f>INDEX($AF$6:$AF$23,MATCH(B7,$AD$6:$AD$23,0))</f>
        <v>763842.05027027032</v>
      </c>
      <c r="L7" s="9">
        <v>2</v>
      </c>
      <c r="M7" s="6" t="s">
        <v>325</v>
      </c>
      <c r="N7" s="7">
        <v>18649499.362499997</v>
      </c>
      <c r="O7" s="6">
        <v>36</v>
      </c>
      <c r="R7" s="9">
        <v>2</v>
      </c>
      <c r="S7" s="6" t="s">
        <v>325</v>
      </c>
      <c r="T7" s="7">
        <v>2051001.5440000002</v>
      </c>
      <c r="U7" s="6">
        <v>35</v>
      </c>
      <c r="X7" s="2">
        <v>2</v>
      </c>
      <c r="Y7" t="s">
        <v>325</v>
      </c>
      <c r="Z7" s="5">
        <v>907618.55222222232</v>
      </c>
      <c r="AA7">
        <v>36</v>
      </c>
      <c r="AD7" s="2">
        <v>2</v>
      </c>
      <c r="AE7" t="s">
        <v>325</v>
      </c>
      <c r="AF7" s="5">
        <v>763842.05027027032</v>
      </c>
      <c r="AG7">
        <v>37</v>
      </c>
    </row>
    <row r="8" spans="1:33" ht="23.4" x14ac:dyDescent="0.45">
      <c r="B8" s="140">
        <v>3</v>
      </c>
      <c r="C8" s="140" t="s">
        <v>329</v>
      </c>
      <c r="D8" s="143">
        <f t="shared" ref="D8:D23" si="0">INDEX($N$6:$N$23,MATCH(B8,$L$6:$L$23,0))</f>
        <v>17959587.705263156</v>
      </c>
      <c r="E8" s="143">
        <f t="shared" ref="E8:E23" si="1">INDEX($T$6:$T$23,MATCH(B8,$R$6:$R$23,0))</f>
        <v>2847340.0269999998</v>
      </c>
      <c r="F8" s="143">
        <f t="shared" ref="F8:F23" si="2">INDEX($Z$6:$Z$23,MATCH(B8,$X$6:$X$23,0))</f>
        <v>1328456.5763157895</v>
      </c>
      <c r="G8" s="143">
        <f t="shared" ref="G8:G23" si="3">INDEX($AF$6:$AF$23,MATCH(B8,$AD$6:$AD$23,0))</f>
        <v>1008530.3084999999</v>
      </c>
      <c r="L8" s="9">
        <v>3</v>
      </c>
      <c r="M8" s="6" t="s">
        <v>329</v>
      </c>
      <c r="N8" s="7">
        <v>17959587.705263156</v>
      </c>
      <c r="O8" s="6">
        <v>19</v>
      </c>
      <c r="R8" s="9">
        <v>3</v>
      </c>
      <c r="S8" s="6" t="s">
        <v>329</v>
      </c>
      <c r="T8" s="7">
        <v>2847340.0269999998</v>
      </c>
      <c r="U8" s="6">
        <v>20</v>
      </c>
      <c r="X8" s="2">
        <v>3</v>
      </c>
      <c r="Y8" t="s">
        <v>329</v>
      </c>
      <c r="Z8" s="5">
        <v>1328456.5763157895</v>
      </c>
      <c r="AA8">
        <v>19</v>
      </c>
      <c r="AD8" s="2">
        <v>3</v>
      </c>
      <c r="AE8" t="s">
        <v>329</v>
      </c>
      <c r="AF8" s="5">
        <v>1008530.3084999999</v>
      </c>
      <c r="AG8">
        <v>20</v>
      </c>
    </row>
    <row r="9" spans="1:33" ht="23.4" x14ac:dyDescent="0.45">
      <c r="B9" s="140">
        <v>4</v>
      </c>
      <c r="C9" s="140" t="s">
        <v>331</v>
      </c>
      <c r="D9" s="143"/>
      <c r="E9" s="143"/>
      <c r="F9" s="143"/>
      <c r="G9" s="143"/>
      <c r="L9" s="9">
        <v>5</v>
      </c>
      <c r="M9" s="6" t="s">
        <v>321</v>
      </c>
      <c r="N9" s="7">
        <v>31975474.288036361</v>
      </c>
      <c r="O9" s="6">
        <v>275</v>
      </c>
      <c r="R9" s="9">
        <v>5</v>
      </c>
      <c r="S9" s="6" t="s">
        <v>321</v>
      </c>
      <c r="T9" s="7">
        <v>3910312.262631251</v>
      </c>
      <c r="U9" s="6">
        <v>272</v>
      </c>
      <c r="X9" s="2">
        <v>5</v>
      </c>
      <c r="Y9" t="s">
        <v>321</v>
      </c>
      <c r="Z9" s="5">
        <v>1528799.480777778</v>
      </c>
      <c r="AA9">
        <v>270</v>
      </c>
      <c r="AD9" s="2">
        <v>5</v>
      </c>
      <c r="AE9" t="s">
        <v>321</v>
      </c>
      <c r="AF9" s="5">
        <v>1399316.2858619406</v>
      </c>
      <c r="AG9">
        <v>268</v>
      </c>
    </row>
    <row r="10" spans="1:33" ht="23.4" x14ac:dyDescent="0.45">
      <c r="B10" s="140">
        <v>5</v>
      </c>
      <c r="C10" s="140" t="s">
        <v>321</v>
      </c>
      <c r="D10" s="143">
        <f t="shared" si="0"/>
        <v>31975474.288036361</v>
      </c>
      <c r="E10" s="143">
        <f t="shared" si="1"/>
        <v>3910312.262631251</v>
      </c>
      <c r="F10" s="143">
        <f t="shared" si="2"/>
        <v>1528799.480777778</v>
      </c>
      <c r="G10" s="143">
        <f t="shared" si="3"/>
        <v>1399316.2858619406</v>
      </c>
      <c r="L10" s="9">
        <v>6</v>
      </c>
      <c r="M10" s="6" t="s">
        <v>319</v>
      </c>
      <c r="N10" s="7">
        <v>43977824.318772987</v>
      </c>
      <c r="O10" s="6">
        <v>163</v>
      </c>
      <c r="R10" s="9">
        <v>6</v>
      </c>
      <c r="S10" s="6" t="s">
        <v>319</v>
      </c>
      <c r="T10" s="7">
        <v>6676450.5611801222</v>
      </c>
      <c r="U10" s="6">
        <v>161</v>
      </c>
      <c r="X10" s="2">
        <v>6</v>
      </c>
      <c r="Y10" t="s">
        <v>319</v>
      </c>
      <c r="Z10" s="5">
        <v>2597685.9547904185</v>
      </c>
      <c r="AA10">
        <v>167</v>
      </c>
      <c r="AD10" s="2">
        <v>6</v>
      </c>
      <c r="AE10" t="s">
        <v>319</v>
      </c>
      <c r="AF10" s="5">
        <v>2165895.1924999999</v>
      </c>
      <c r="AG10">
        <v>160</v>
      </c>
    </row>
    <row r="11" spans="1:33" ht="23.4" x14ac:dyDescent="0.45">
      <c r="B11" s="140">
        <v>6</v>
      </c>
      <c r="C11" s="140" t="s">
        <v>319</v>
      </c>
      <c r="D11" s="143">
        <f t="shared" si="0"/>
        <v>43977824.318772987</v>
      </c>
      <c r="E11" s="143">
        <f t="shared" si="1"/>
        <v>6676450.5611801222</v>
      </c>
      <c r="F11" s="143">
        <f t="shared" si="2"/>
        <v>2597685.9547904185</v>
      </c>
      <c r="G11" s="143">
        <f t="shared" si="3"/>
        <v>2165895.1924999999</v>
      </c>
      <c r="L11" s="9">
        <v>9</v>
      </c>
      <c r="M11" s="6" t="s">
        <v>324</v>
      </c>
      <c r="N11" s="7">
        <v>50030143.409077771</v>
      </c>
      <c r="O11" s="6">
        <v>90</v>
      </c>
      <c r="R11" s="9">
        <v>9</v>
      </c>
      <c r="S11" s="6" t="s">
        <v>324</v>
      </c>
      <c r="T11" s="7">
        <v>8568853.5210112371</v>
      </c>
      <c r="U11" s="6">
        <v>89</v>
      </c>
      <c r="X11" s="2">
        <v>9</v>
      </c>
      <c r="Y11" t="s">
        <v>324</v>
      </c>
      <c r="Z11" s="5">
        <v>2687644.8470454556</v>
      </c>
      <c r="AA11">
        <v>88</v>
      </c>
      <c r="AD11" s="2">
        <v>9</v>
      </c>
      <c r="AE11" t="s">
        <v>324</v>
      </c>
      <c r="AF11" s="5">
        <v>2825451.0744444458</v>
      </c>
      <c r="AG11">
        <v>90</v>
      </c>
    </row>
    <row r="12" spans="1:33" ht="23.4" x14ac:dyDescent="0.45">
      <c r="B12" s="140">
        <v>7</v>
      </c>
      <c r="C12" s="140" t="s">
        <v>326</v>
      </c>
      <c r="D12" s="143"/>
      <c r="E12" s="143"/>
      <c r="F12" s="143"/>
      <c r="G12" s="143"/>
      <c r="L12" s="9">
        <v>10</v>
      </c>
      <c r="M12" s="6" t="s">
        <v>320</v>
      </c>
      <c r="N12" s="7">
        <v>62183675.253786877</v>
      </c>
      <c r="O12" s="6">
        <v>61</v>
      </c>
      <c r="R12" s="9">
        <v>10</v>
      </c>
      <c r="S12" s="6" t="s">
        <v>320</v>
      </c>
      <c r="T12" s="7">
        <v>12319311.143076921</v>
      </c>
      <c r="U12" s="6">
        <v>65</v>
      </c>
      <c r="X12" s="2">
        <v>10</v>
      </c>
      <c r="Y12" t="s">
        <v>320</v>
      </c>
      <c r="Z12" s="5">
        <v>4075188.42</v>
      </c>
      <c r="AA12">
        <v>64</v>
      </c>
      <c r="AD12" s="2">
        <v>10</v>
      </c>
      <c r="AE12" t="s">
        <v>320</v>
      </c>
      <c r="AF12" s="5">
        <v>3911011.4423333346</v>
      </c>
      <c r="AG12">
        <v>60</v>
      </c>
    </row>
    <row r="13" spans="1:33" ht="23.4" x14ac:dyDescent="0.45">
      <c r="B13" s="140">
        <v>9</v>
      </c>
      <c r="C13" s="140" t="s">
        <v>324</v>
      </c>
      <c r="D13" s="143">
        <f t="shared" si="0"/>
        <v>50030143.409077771</v>
      </c>
      <c r="E13" s="143">
        <f t="shared" si="1"/>
        <v>8568853.5210112371</v>
      </c>
      <c r="F13" s="143">
        <f t="shared" si="2"/>
        <v>2687644.8470454556</v>
      </c>
      <c r="G13" s="143">
        <f t="shared" si="3"/>
        <v>2825451.0744444458</v>
      </c>
      <c r="L13" s="9">
        <v>12</v>
      </c>
      <c r="M13" s="6" t="s">
        <v>330</v>
      </c>
      <c r="N13" s="7">
        <v>76741496.006129041</v>
      </c>
      <c r="O13" s="6">
        <v>31</v>
      </c>
      <c r="R13" s="9">
        <v>12</v>
      </c>
      <c r="S13" s="6" t="s">
        <v>330</v>
      </c>
      <c r="T13" s="7">
        <v>16583896.043448277</v>
      </c>
      <c r="U13" s="6">
        <v>29</v>
      </c>
      <c r="X13" s="2">
        <v>12</v>
      </c>
      <c r="Y13" t="s">
        <v>330</v>
      </c>
      <c r="Z13" s="5">
        <v>4852651.9132258063</v>
      </c>
      <c r="AA13">
        <v>31</v>
      </c>
      <c r="AD13" s="2">
        <v>12</v>
      </c>
      <c r="AE13" t="s">
        <v>330</v>
      </c>
      <c r="AF13" s="5">
        <v>7250957.2551612891</v>
      </c>
      <c r="AG13">
        <v>31</v>
      </c>
    </row>
    <row r="14" spans="1:33" ht="23.4" x14ac:dyDescent="0.45">
      <c r="B14" s="140">
        <v>10</v>
      </c>
      <c r="C14" s="140" t="s">
        <v>320</v>
      </c>
      <c r="D14" s="143">
        <f t="shared" si="0"/>
        <v>62183675.253786877</v>
      </c>
      <c r="E14" s="143">
        <f t="shared" si="1"/>
        <v>12319311.143076921</v>
      </c>
      <c r="F14" s="143">
        <f t="shared" si="2"/>
        <v>4075188.42</v>
      </c>
      <c r="G14" s="143">
        <f t="shared" si="3"/>
        <v>3911011.4423333346</v>
      </c>
      <c r="L14" s="9">
        <v>13</v>
      </c>
      <c r="M14" s="6" t="s">
        <v>323</v>
      </c>
      <c r="N14" s="7">
        <v>93553486.588571444</v>
      </c>
      <c r="O14" s="6">
        <v>77</v>
      </c>
      <c r="R14" s="9">
        <v>13</v>
      </c>
      <c r="S14" s="6" t="s">
        <v>323</v>
      </c>
      <c r="T14" s="7">
        <v>21036055.804444443</v>
      </c>
      <c r="U14" s="6">
        <v>72</v>
      </c>
      <c r="X14" s="2">
        <v>13</v>
      </c>
      <c r="Y14" t="s">
        <v>323</v>
      </c>
      <c r="Z14" s="5">
        <v>6564496.598571429</v>
      </c>
      <c r="AA14">
        <v>77</v>
      </c>
      <c r="AD14" s="2">
        <v>13</v>
      </c>
      <c r="AE14" t="s">
        <v>323</v>
      </c>
      <c r="AF14" s="5">
        <v>10320373.010129873</v>
      </c>
      <c r="AG14">
        <v>77</v>
      </c>
    </row>
    <row r="15" spans="1:33" ht="23.4" x14ac:dyDescent="0.45">
      <c r="B15" s="140">
        <v>12</v>
      </c>
      <c r="C15" s="140" t="s">
        <v>330</v>
      </c>
      <c r="D15" s="143">
        <f t="shared" si="0"/>
        <v>76741496.006129041</v>
      </c>
      <c r="E15" s="143">
        <f t="shared" si="1"/>
        <v>16583896.043448277</v>
      </c>
      <c r="F15" s="143">
        <f t="shared" si="2"/>
        <v>4852651.9132258063</v>
      </c>
      <c r="G15" s="143">
        <f t="shared" si="3"/>
        <v>7250957.2551612891</v>
      </c>
      <c r="L15" s="9">
        <v>15</v>
      </c>
      <c r="M15" s="6" t="s">
        <v>322</v>
      </c>
      <c r="N15" s="7">
        <v>157543798.24302328</v>
      </c>
      <c r="O15" s="6">
        <v>43</v>
      </c>
      <c r="R15" s="9">
        <v>15</v>
      </c>
      <c r="S15" s="6" t="s">
        <v>322</v>
      </c>
      <c r="T15" s="7">
        <v>39730904.659302317</v>
      </c>
      <c r="U15" s="6">
        <v>43</v>
      </c>
      <c r="X15" s="2">
        <v>15</v>
      </c>
      <c r="Y15" t="s">
        <v>322</v>
      </c>
      <c r="Z15" s="5">
        <v>5245784.711219511</v>
      </c>
      <c r="AA15">
        <v>41</v>
      </c>
      <c r="AD15" s="2">
        <v>15</v>
      </c>
      <c r="AE15" t="s">
        <v>322</v>
      </c>
      <c r="AF15" s="5">
        <v>25362185.357142851</v>
      </c>
      <c r="AG15">
        <v>42</v>
      </c>
    </row>
    <row r="16" spans="1:33" ht="23.4" x14ac:dyDescent="0.45">
      <c r="B16" s="140">
        <v>13</v>
      </c>
      <c r="C16" s="140" t="s">
        <v>323</v>
      </c>
      <c r="D16" s="143">
        <f t="shared" si="0"/>
        <v>93553486.588571444</v>
      </c>
      <c r="E16" s="143">
        <f t="shared" si="1"/>
        <v>21036055.804444443</v>
      </c>
      <c r="F16" s="143">
        <f t="shared" si="2"/>
        <v>6564496.598571429</v>
      </c>
      <c r="G16" s="143">
        <f t="shared" si="3"/>
        <v>10320373.010129873</v>
      </c>
      <c r="L16" s="9">
        <v>16</v>
      </c>
      <c r="M16" s="6" t="s">
        <v>328</v>
      </c>
      <c r="N16" s="7">
        <v>222384126.53357139</v>
      </c>
      <c r="O16" s="6">
        <v>28</v>
      </c>
      <c r="R16" s="9">
        <v>16</v>
      </c>
      <c r="S16" s="6" t="s">
        <v>328</v>
      </c>
      <c r="T16" s="7">
        <v>67945416.855172411</v>
      </c>
      <c r="U16" s="6">
        <v>29</v>
      </c>
      <c r="X16" s="2">
        <v>16</v>
      </c>
      <c r="Y16" t="s">
        <v>328</v>
      </c>
      <c r="Z16" s="5">
        <v>8540556.56724138</v>
      </c>
      <c r="AA16">
        <v>29</v>
      </c>
      <c r="AD16" s="2">
        <v>16</v>
      </c>
      <c r="AE16" t="s">
        <v>328</v>
      </c>
      <c r="AF16" s="5">
        <v>33511049.714827582</v>
      </c>
      <c r="AG16">
        <v>29</v>
      </c>
    </row>
    <row r="17" spans="2:33" ht="23.4" x14ac:dyDescent="0.45">
      <c r="B17" s="140">
        <v>14</v>
      </c>
      <c r="C17" s="140" t="s">
        <v>318</v>
      </c>
      <c r="D17" s="143"/>
      <c r="E17" s="143"/>
      <c r="F17" s="143"/>
      <c r="G17" s="143"/>
      <c r="L17" s="9">
        <v>17</v>
      </c>
      <c r="M17" s="6" t="s">
        <v>327</v>
      </c>
      <c r="N17" s="7">
        <v>358821249.49839997</v>
      </c>
      <c r="O17" s="6">
        <v>25</v>
      </c>
      <c r="R17" s="9">
        <v>17</v>
      </c>
      <c r="S17" s="6" t="s">
        <v>327</v>
      </c>
      <c r="T17" s="7">
        <v>125680408.3724</v>
      </c>
      <c r="U17" s="6">
        <v>25</v>
      </c>
      <c r="X17" s="2">
        <v>17</v>
      </c>
      <c r="Y17" t="s">
        <v>327</v>
      </c>
      <c r="Z17" s="5">
        <v>13828042.358333336</v>
      </c>
      <c r="AA17">
        <v>24</v>
      </c>
      <c r="AD17" s="2">
        <v>17</v>
      </c>
      <c r="AE17" t="s">
        <v>327</v>
      </c>
      <c r="AF17" s="5">
        <v>62891980.283200018</v>
      </c>
      <c r="AG17">
        <v>25</v>
      </c>
    </row>
    <row r="18" spans="2:33" ht="23.4" x14ac:dyDescent="0.45">
      <c r="B18" s="140">
        <v>15</v>
      </c>
      <c r="C18" s="140" t="s">
        <v>322</v>
      </c>
      <c r="D18" s="143">
        <f t="shared" si="0"/>
        <v>157543798.24302328</v>
      </c>
      <c r="E18" s="143">
        <f t="shared" si="1"/>
        <v>39730904.659302317</v>
      </c>
      <c r="F18" s="143">
        <f t="shared" si="2"/>
        <v>5245784.711219511</v>
      </c>
      <c r="G18" s="143">
        <f t="shared" si="3"/>
        <v>25362185.357142851</v>
      </c>
      <c r="L18" s="9">
        <v>18</v>
      </c>
      <c r="M18" s="6" t="s">
        <v>332</v>
      </c>
      <c r="N18" s="7">
        <v>508629527.67083329</v>
      </c>
      <c r="O18" s="6">
        <v>12</v>
      </c>
      <c r="R18" s="9">
        <v>18</v>
      </c>
      <c r="S18" s="6" t="s">
        <v>332</v>
      </c>
      <c r="T18" s="7">
        <v>214509610.4316667</v>
      </c>
      <c r="U18" s="6">
        <v>12</v>
      </c>
      <c r="X18" s="2">
        <v>18</v>
      </c>
      <c r="Y18" t="s">
        <v>332</v>
      </c>
      <c r="Z18" s="5">
        <v>24777965.502499998</v>
      </c>
      <c r="AA18">
        <v>12</v>
      </c>
      <c r="AD18" s="2">
        <v>18</v>
      </c>
      <c r="AE18" t="s">
        <v>332</v>
      </c>
      <c r="AF18" s="5">
        <v>112212885.02583332</v>
      </c>
      <c r="AG18">
        <v>12</v>
      </c>
    </row>
    <row r="19" spans="2:33" ht="23.4" x14ac:dyDescent="0.45">
      <c r="B19" s="140">
        <v>16</v>
      </c>
      <c r="C19" s="140" t="s">
        <v>328</v>
      </c>
      <c r="D19" s="143">
        <f t="shared" si="0"/>
        <v>222384126.53357139</v>
      </c>
      <c r="E19" s="143">
        <f t="shared" si="1"/>
        <v>67945416.855172411</v>
      </c>
      <c r="F19" s="143">
        <f t="shared" si="2"/>
        <v>8540556.56724138</v>
      </c>
      <c r="G19" s="143">
        <f t="shared" si="3"/>
        <v>33511049.714827582</v>
      </c>
      <c r="L19" s="9">
        <v>19</v>
      </c>
      <c r="M19" s="6" t="s">
        <v>317</v>
      </c>
      <c r="N19" s="7">
        <v>661406170.74789476</v>
      </c>
      <c r="O19" s="6">
        <v>19</v>
      </c>
      <c r="R19" s="9">
        <v>19</v>
      </c>
      <c r="S19" s="6" t="s">
        <v>317</v>
      </c>
      <c r="T19" s="7">
        <v>337877132.0173685</v>
      </c>
      <c r="U19" s="6">
        <v>19</v>
      </c>
      <c r="X19" s="2">
        <v>19</v>
      </c>
      <c r="Y19" t="s">
        <v>317</v>
      </c>
      <c r="Z19" s="5">
        <v>29482659.683157895</v>
      </c>
      <c r="AA19">
        <v>19</v>
      </c>
      <c r="AD19" s="2">
        <v>19</v>
      </c>
      <c r="AE19" t="s">
        <v>317</v>
      </c>
      <c r="AF19" s="5">
        <v>168268698.86578947</v>
      </c>
      <c r="AG19">
        <v>19</v>
      </c>
    </row>
    <row r="20" spans="2:33" ht="23.4" x14ac:dyDescent="0.45">
      <c r="B20" s="140">
        <v>17</v>
      </c>
      <c r="C20" s="140" t="s">
        <v>327</v>
      </c>
      <c r="D20" s="143">
        <f t="shared" si="0"/>
        <v>358821249.49839997</v>
      </c>
      <c r="E20" s="143">
        <f t="shared" si="1"/>
        <v>125680408.3724</v>
      </c>
      <c r="F20" s="143">
        <f t="shared" si="2"/>
        <v>13828042.358333336</v>
      </c>
      <c r="G20" s="143">
        <f t="shared" si="3"/>
        <v>62891980.283200018</v>
      </c>
      <c r="L20" s="9">
        <v>20</v>
      </c>
      <c r="M20" s="6" t="s">
        <v>333</v>
      </c>
      <c r="N20" s="7">
        <v>1046182742.4280001</v>
      </c>
      <c r="O20" s="6">
        <v>5</v>
      </c>
      <c r="R20" s="9">
        <v>20</v>
      </c>
      <c r="S20" s="6" t="s">
        <v>333</v>
      </c>
      <c r="T20" s="7">
        <v>555670506.11400008</v>
      </c>
      <c r="U20" s="6">
        <v>5</v>
      </c>
      <c r="X20" s="2">
        <v>20</v>
      </c>
      <c r="Y20" t="s">
        <v>333</v>
      </c>
      <c r="Z20" s="5">
        <v>52895052.267999999</v>
      </c>
      <c r="AA20">
        <v>5</v>
      </c>
      <c r="AD20" s="2">
        <v>20</v>
      </c>
      <c r="AE20" t="s">
        <v>333</v>
      </c>
      <c r="AF20" s="5">
        <v>321539691.62799996</v>
      </c>
      <c r="AG20">
        <v>5</v>
      </c>
    </row>
    <row r="21" spans="2:33" ht="23.4" x14ac:dyDescent="0.45">
      <c r="B21" s="140">
        <v>18</v>
      </c>
      <c r="C21" s="140" t="s">
        <v>332</v>
      </c>
      <c r="D21" s="143">
        <f t="shared" si="0"/>
        <v>508629527.67083329</v>
      </c>
      <c r="E21" s="143">
        <f t="shared" si="1"/>
        <v>214509610.4316667</v>
      </c>
      <c r="F21" s="143">
        <f t="shared" si="2"/>
        <v>24777965.502499998</v>
      </c>
      <c r="G21" s="143">
        <f t="shared" si="3"/>
        <v>112212885.02583332</v>
      </c>
      <c r="L21" s="9" t="s">
        <v>214</v>
      </c>
      <c r="N21" s="7">
        <v>91318588.541490972</v>
      </c>
      <c r="O21" s="6">
        <v>884</v>
      </c>
      <c r="R21" s="9" t="s">
        <v>214</v>
      </c>
      <c r="T21" s="7">
        <v>27875738.680086412</v>
      </c>
      <c r="U21" s="6">
        <v>876</v>
      </c>
      <c r="X21" s="2" t="s">
        <v>214</v>
      </c>
      <c r="Y21"/>
      <c r="Z21" s="5">
        <v>4506049.1173129259</v>
      </c>
      <c r="AA21">
        <v>882</v>
      </c>
      <c r="AD21" s="2" t="s">
        <v>214</v>
      </c>
      <c r="AE21"/>
      <c r="AF21" s="5">
        <v>13758951.460664004</v>
      </c>
      <c r="AG21">
        <v>875</v>
      </c>
    </row>
    <row r="22" spans="2:33" ht="23.4" x14ac:dyDescent="0.45">
      <c r="B22" s="140">
        <v>19</v>
      </c>
      <c r="C22" s="140" t="s">
        <v>317</v>
      </c>
      <c r="D22" s="143">
        <f t="shared" si="0"/>
        <v>661406170.74789476</v>
      </c>
      <c r="E22" s="143">
        <f t="shared" si="1"/>
        <v>337877132.0173685</v>
      </c>
      <c r="F22" s="143">
        <f t="shared" si="2"/>
        <v>29482659.683157895</v>
      </c>
      <c r="G22" s="143">
        <f t="shared" si="3"/>
        <v>168268698.86578947</v>
      </c>
      <c r="L22"/>
      <c r="M22"/>
      <c r="N22"/>
      <c r="O22"/>
      <c r="R22"/>
      <c r="S22"/>
      <c r="T22"/>
      <c r="U22"/>
      <c r="X22"/>
      <c r="Y22"/>
      <c r="Z22"/>
      <c r="AA22"/>
      <c r="AD22"/>
      <c r="AE22"/>
      <c r="AF22"/>
      <c r="AG22"/>
    </row>
    <row r="23" spans="2:33" ht="23.4" x14ac:dyDescent="0.45">
      <c r="B23" s="140">
        <v>20</v>
      </c>
      <c r="C23" s="140" t="s">
        <v>333</v>
      </c>
      <c r="D23" s="143">
        <f t="shared" si="0"/>
        <v>1046182742.4280001</v>
      </c>
      <c r="E23" s="143">
        <f t="shared" si="1"/>
        <v>555670506.11400008</v>
      </c>
      <c r="F23" s="143">
        <f t="shared" si="2"/>
        <v>52895052.267999999</v>
      </c>
      <c r="G23" s="143">
        <f t="shared" si="3"/>
        <v>321539691.62799996</v>
      </c>
      <c r="L23"/>
      <c r="M23"/>
      <c r="N23"/>
      <c r="O23"/>
      <c r="R23"/>
      <c r="S23"/>
      <c r="T23"/>
      <c r="U23"/>
      <c r="X23"/>
      <c r="Y23"/>
      <c r="Z23"/>
      <c r="AA23"/>
      <c r="AD23"/>
      <c r="AE23"/>
      <c r="AF23"/>
      <c r="AG23"/>
    </row>
    <row r="24" spans="2:33" x14ac:dyDescent="0.35">
      <c r="L24"/>
      <c r="M24"/>
      <c r="N24"/>
      <c r="O24"/>
      <c r="R24"/>
      <c r="S24"/>
      <c r="T24"/>
      <c r="U24"/>
      <c r="X24"/>
      <c r="Y24"/>
      <c r="Z24"/>
      <c r="AA24"/>
      <c r="AD24"/>
      <c r="AE24"/>
      <c r="AF24"/>
      <c r="AG24"/>
    </row>
    <row r="25" spans="2:33" x14ac:dyDescent="0.35">
      <c r="X25"/>
      <c r="Y25"/>
      <c r="Z25"/>
      <c r="AD25"/>
      <c r="AE25"/>
      <c r="AF25"/>
      <c r="AG25"/>
    </row>
    <row r="26" spans="2:33" x14ac:dyDescent="0.35">
      <c r="X26"/>
      <c r="Y26"/>
      <c r="Z26"/>
      <c r="AD26"/>
      <c r="AE26"/>
      <c r="AF26"/>
      <c r="AG26"/>
    </row>
    <row r="27" spans="2:33" x14ac:dyDescent="0.35">
      <c r="X27"/>
      <c r="Y27"/>
      <c r="Z27"/>
      <c r="AD27"/>
      <c r="AE27"/>
      <c r="AF27"/>
      <c r="AG27"/>
    </row>
    <row r="28" spans="2:33" x14ac:dyDescent="0.35">
      <c r="X28"/>
      <c r="Y28"/>
      <c r="Z28"/>
      <c r="AD28"/>
      <c r="AE28"/>
      <c r="AF28"/>
      <c r="AG28"/>
    </row>
    <row r="29" spans="2:33" x14ac:dyDescent="0.35">
      <c r="X29"/>
      <c r="Y29"/>
      <c r="Z29"/>
      <c r="AD29"/>
      <c r="AE29"/>
      <c r="AF29"/>
      <c r="AG29"/>
    </row>
    <row r="30" spans="2:33" x14ac:dyDescent="0.35">
      <c r="D30" s="10"/>
      <c r="E30" s="10"/>
      <c r="F30" s="10"/>
      <c r="G30" s="10"/>
      <c r="X30"/>
      <c r="Y30"/>
      <c r="Z30"/>
      <c r="AD30"/>
      <c r="AE30"/>
      <c r="AF30"/>
      <c r="AG30"/>
    </row>
    <row r="31" spans="2:33" x14ac:dyDescent="0.35">
      <c r="D31" s="10"/>
      <c r="E31" s="10"/>
      <c r="F31" s="10"/>
      <c r="G31" s="10"/>
      <c r="X31"/>
      <c r="Y31"/>
      <c r="Z31"/>
      <c r="AD31"/>
      <c r="AE31"/>
      <c r="AF31"/>
      <c r="AG31"/>
    </row>
    <row r="32" spans="2:33" x14ac:dyDescent="0.35">
      <c r="X32"/>
      <c r="Y32"/>
      <c r="Z32"/>
      <c r="AD32"/>
      <c r="AE32"/>
      <c r="AF32"/>
      <c r="AG32"/>
    </row>
    <row r="33" spans="4:33" x14ac:dyDescent="0.35">
      <c r="X33"/>
      <c r="Y33"/>
      <c r="Z33"/>
      <c r="AD33"/>
      <c r="AE33"/>
      <c r="AF33"/>
      <c r="AG33"/>
    </row>
    <row r="34" spans="4:33" x14ac:dyDescent="0.35">
      <c r="X34"/>
      <c r="Y34"/>
      <c r="Z34"/>
      <c r="AD34"/>
      <c r="AE34"/>
      <c r="AF34"/>
      <c r="AG34"/>
    </row>
    <row r="35" spans="4:33" x14ac:dyDescent="0.35">
      <c r="X35"/>
      <c r="Y35"/>
      <c r="Z35"/>
      <c r="AD35"/>
      <c r="AE35"/>
      <c r="AF35"/>
      <c r="AG35"/>
    </row>
    <row r="36" spans="4:33" x14ac:dyDescent="0.35">
      <c r="X36"/>
      <c r="Y36"/>
      <c r="Z36"/>
      <c r="AD36"/>
      <c r="AE36"/>
      <c r="AF36"/>
      <c r="AG36"/>
    </row>
    <row r="37" spans="4:33" x14ac:dyDescent="0.35">
      <c r="X37"/>
      <c r="Y37"/>
      <c r="Z37"/>
      <c r="AD37"/>
      <c r="AE37"/>
      <c r="AF37"/>
      <c r="AG37"/>
    </row>
    <row r="38" spans="4:33" x14ac:dyDescent="0.35">
      <c r="X38"/>
      <c r="Y38"/>
      <c r="Z38"/>
      <c r="AD38"/>
      <c r="AE38"/>
      <c r="AF38"/>
      <c r="AG38"/>
    </row>
    <row r="39" spans="4:33" x14ac:dyDescent="0.35">
      <c r="X39"/>
      <c r="Y39"/>
      <c r="Z39"/>
      <c r="AD39"/>
      <c r="AE39"/>
      <c r="AF39"/>
      <c r="AG39"/>
    </row>
    <row r="40" spans="4:33" x14ac:dyDescent="0.35">
      <c r="X40"/>
      <c r="Y40"/>
      <c r="Z40"/>
      <c r="AD40"/>
      <c r="AE40"/>
      <c r="AF40"/>
      <c r="AG40"/>
    </row>
    <row r="41" spans="4:33" x14ac:dyDescent="0.35">
      <c r="X41"/>
      <c r="Y41"/>
      <c r="Z41"/>
      <c r="AD41"/>
      <c r="AE41"/>
      <c r="AF41"/>
      <c r="AG41"/>
    </row>
    <row r="48" spans="4:33" x14ac:dyDescent="0.35">
      <c r="D48" s="8" t="s">
        <v>242</v>
      </c>
    </row>
    <row r="49" spans="2:8" x14ac:dyDescent="0.35">
      <c r="B49" s="8" t="s">
        <v>8</v>
      </c>
      <c r="C49" s="8" t="s">
        <v>234</v>
      </c>
      <c r="D49" s="6" t="s">
        <v>334</v>
      </c>
      <c r="E49" s="6" t="s">
        <v>335</v>
      </c>
      <c r="F49" s="6" t="s">
        <v>336</v>
      </c>
      <c r="G49" s="6" t="s">
        <v>337</v>
      </c>
      <c r="H49" s="6" t="s">
        <v>97</v>
      </c>
    </row>
    <row r="50" spans="2:8" x14ac:dyDescent="0.35">
      <c r="B50" s="9">
        <v>2</v>
      </c>
      <c r="C50" s="6" t="s">
        <v>325</v>
      </c>
      <c r="D50" s="7">
        <v>8217174.4592500003</v>
      </c>
      <c r="E50" s="7">
        <v>977488.5155000001</v>
      </c>
      <c r="F50" s="7">
        <v>444024.23599999992</v>
      </c>
      <c r="G50" s="7">
        <v>316825.06825000001</v>
      </c>
      <c r="H50" s="6">
        <v>40</v>
      </c>
    </row>
    <row r="51" spans="2:8" x14ac:dyDescent="0.35">
      <c r="B51" s="9">
        <v>3</v>
      </c>
      <c r="C51" s="6" t="s">
        <v>329</v>
      </c>
      <c r="D51" s="7">
        <v>8681311.5973529425</v>
      </c>
      <c r="E51" s="7">
        <v>1194024.4308823531</v>
      </c>
      <c r="F51" s="7">
        <v>613258.38852941163</v>
      </c>
      <c r="G51" s="7">
        <v>492605.07352941175</v>
      </c>
      <c r="H51" s="6">
        <v>34</v>
      </c>
    </row>
    <row r="52" spans="2:8" x14ac:dyDescent="0.35">
      <c r="B52" s="9">
        <v>4</v>
      </c>
      <c r="C52" s="6" t="s">
        <v>331</v>
      </c>
      <c r="D52" s="7">
        <v>11021048.308333334</v>
      </c>
      <c r="E52" s="7">
        <v>1592080.3949999998</v>
      </c>
      <c r="F52" s="7">
        <v>604518.92500000005</v>
      </c>
      <c r="G52" s="7">
        <v>748755.46499999997</v>
      </c>
      <c r="H52" s="6">
        <v>6</v>
      </c>
    </row>
    <row r="53" spans="2:8" x14ac:dyDescent="0.35">
      <c r="B53" s="9">
        <v>5</v>
      </c>
      <c r="C53" s="6" t="s">
        <v>321</v>
      </c>
      <c r="D53" s="7">
        <v>15040805.709348647</v>
      </c>
      <c r="E53" s="7">
        <v>1740882.0024605365</v>
      </c>
      <c r="F53" s="7">
        <v>828154.70823754801</v>
      </c>
      <c r="G53" s="7">
        <v>664073.97210727981</v>
      </c>
      <c r="H53" s="6">
        <v>261</v>
      </c>
    </row>
    <row r="54" spans="2:8" x14ac:dyDescent="0.35">
      <c r="B54" s="9">
        <v>6</v>
      </c>
      <c r="C54" s="6" t="s">
        <v>319</v>
      </c>
      <c r="D54" s="7">
        <v>20696012.580565229</v>
      </c>
      <c r="E54" s="7">
        <v>3232991.1655869591</v>
      </c>
      <c r="F54" s="7">
        <v>1317947.7381304346</v>
      </c>
      <c r="G54" s="7">
        <v>1108266.5666739135</v>
      </c>
      <c r="H54" s="6">
        <v>230</v>
      </c>
    </row>
    <row r="55" spans="2:8" x14ac:dyDescent="0.35">
      <c r="B55" s="9">
        <v>7</v>
      </c>
      <c r="C55" s="6" t="s">
        <v>326</v>
      </c>
      <c r="D55" s="7">
        <v>31110696.562941175</v>
      </c>
      <c r="E55" s="7">
        <v>6794345.9076470584</v>
      </c>
      <c r="F55" s="7">
        <v>1934146.3452941175</v>
      </c>
      <c r="G55" s="7">
        <v>1559312.3964705884</v>
      </c>
      <c r="H55" s="6">
        <v>17</v>
      </c>
    </row>
    <row r="56" spans="2:8" x14ac:dyDescent="0.35">
      <c r="B56" s="9">
        <v>9</v>
      </c>
      <c r="C56" s="6" t="s">
        <v>324</v>
      </c>
      <c r="D56" s="7">
        <v>26727915.428205132</v>
      </c>
      <c r="E56" s="7">
        <v>4698555.5266666673</v>
      </c>
      <c r="F56" s="7">
        <v>1651151.2733333334</v>
      </c>
      <c r="G56" s="7">
        <v>1745837.0569230772</v>
      </c>
      <c r="H56" s="6">
        <v>39</v>
      </c>
    </row>
    <row r="57" spans="2:8" x14ac:dyDescent="0.35">
      <c r="B57" s="9">
        <v>10</v>
      </c>
      <c r="C57" s="6" t="s">
        <v>320</v>
      </c>
      <c r="D57" s="7">
        <v>31439043.495818187</v>
      </c>
      <c r="E57" s="7">
        <v>5848265.0616363641</v>
      </c>
      <c r="F57" s="7">
        <v>2313880.6249090908</v>
      </c>
      <c r="G57" s="7">
        <v>2075399.1555090905</v>
      </c>
      <c r="H57" s="6">
        <v>55</v>
      </c>
    </row>
    <row r="58" spans="2:8" x14ac:dyDescent="0.35">
      <c r="B58" s="9">
        <v>12</v>
      </c>
      <c r="C58" s="6" t="s">
        <v>330</v>
      </c>
      <c r="D58" s="7">
        <v>36030542.942800008</v>
      </c>
      <c r="E58" s="7">
        <v>7794810.7476000004</v>
      </c>
      <c r="F58" s="7">
        <v>2810286.4536000001</v>
      </c>
      <c r="G58" s="7">
        <v>3623894.3680000002</v>
      </c>
      <c r="H58" s="6">
        <v>25</v>
      </c>
    </row>
    <row r="59" spans="2:8" x14ac:dyDescent="0.35">
      <c r="B59" s="9">
        <v>13</v>
      </c>
      <c r="C59" s="6" t="s">
        <v>323</v>
      </c>
      <c r="D59" s="7">
        <v>43615816.038823515</v>
      </c>
      <c r="E59" s="7">
        <v>9766888.4116176479</v>
      </c>
      <c r="F59" s="7">
        <v>3452016.0575000006</v>
      </c>
      <c r="G59" s="7">
        <v>4730106.6252941163</v>
      </c>
      <c r="H59" s="6">
        <v>68</v>
      </c>
    </row>
    <row r="60" spans="2:8" x14ac:dyDescent="0.35">
      <c r="B60" s="9">
        <v>14</v>
      </c>
      <c r="C60" s="6" t="s">
        <v>318</v>
      </c>
      <c r="D60" s="7">
        <v>66188308.248999998</v>
      </c>
      <c r="E60" s="7">
        <v>13856578.655000001</v>
      </c>
      <c r="F60" s="7">
        <v>3034938.8840000001</v>
      </c>
      <c r="G60" s="7">
        <v>7955779.4689999996</v>
      </c>
      <c r="H60" s="6">
        <v>10</v>
      </c>
    </row>
    <row r="61" spans="2:8" x14ac:dyDescent="0.35">
      <c r="B61" s="9">
        <v>15</v>
      </c>
      <c r="C61" s="6" t="s">
        <v>322</v>
      </c>
      <c r="D61" s="7">
        <v>76855805.206333324</v>
      </c>
      <c r="E61" s="7">
        <v>20030425.173</v>
      </c>
      <c r="F61" s="7">
        <v>4700965.7579999994</v>
      </c>
      <c r="G61" s="7">
        <v>11467240.554333333</v>
      </c>
      <c r="H61" s="6">
        <v>30</v>
      </c>
    </row>
    <row r="62" spans="2:8" x14ac:dyDescent="0.35">
      <c r="B62" s="9">
        <v>16</v>
      </c>
      <c r="C62" s="6" t="s">
        <v>328</v>
      </c>
      <c r="D62" s="7">
        <v>106716509.79275863</v>
      </c>
      <c r="E62" s="7">
        <v>32762292.01896552</v>
      </c>
      <c r="F62" s="7">
        <v>4794836.6841379311</v>
      </c>
      <c r="G62" s="7">
        <v>16632310.889655173</v>
      </c>
      <c r="H62" s="6">
        <v>29</v>
      </c>
    </row>
    <row r="63" spans="2:8" x14ac:dyDescent="0.35">
      <c r="B63" s="9">
        <v>17</v>
      </c>
      <c r="C63" s="6" t="s">
        <v>327</v>
      </c>
      <c r="D63" s="7">
        <v>162544555.72043478</v>
      </c>
      <c r="E63" s="7">
        <v>55408862.402173914</v>
      </c>
      <c r="F63" s="7">
        <v>9668621.2947826087</v>
      </c>
      <c r="G63" s="7">
        <v>28518198.849999998</v>
      </c>
      <c r="H63" s="6">
        <v>23</v>
      </c>
    </row>
    <row r="64" spans="2:8" x14ac:dyDescent="0.35">
      <c r="B64" s="9">
        <v>18</v>
      </c>
      <c r="C64" s="6" t="s">
        <v>332</v>
      </c>
      <c r="D64" s="7">
        <v>236961033.63785717</v>
      </c>
      <c r="E64" s="7">
        <v>102971920.00642857</v>
      </c>
      <c r="F64" s="7">
        <v>13677850.80642857</v>
      </c>
      <c r="G64" s="7">
        <v>47598732.84785714</v>
      </c>
      <c r="H64" s="6">
        <v>14</v>
      </c>
    </row>
    <row r="65" spans="2:8" x14ac:dyDescent="0.35">
      <c r="B65" s="9">
        <v>19</v>
      </c>
      <c r="C65" s="6" t="s">
        <v>317</v>
      </c>
      <c r="D65" s="7">
        <v>304729330.05937499</v>
      </c>
      <c r="E65" s="7">
        <v>161556204.80374998</v>
      </c>
      <c r="F65" s="7">
        <v>23075587.09</v>
      </c>
      <c r="G65" s="7">
        <v>77961791.691249996</v>
      </c>
      <c r="H65" s="6">
        <v>16</v>
      </c>
    </row>
    <row r="66" spans="2:8" x14ac:dyDescent="0.35">
      <c r="B66" s="9">
        <v>20</v>
      </c>
      <c r="C66" s="6" t="s">
        <v>333</v>
      </c>
      <c r="D66" s="7">
        <v>483110024.09750009</v>
      </c>
      <c r="E66" s="7">
        <v>215318818.50750002</v>
      </c>
      <c r="F66" s="7">
        <v>61667810.572500005</v>
      </c>
      <c r="G66" s="7">
        <v>149907673.07249999</v>
      </c>
      <c r="H66" s="6">
        <v>4</v>
      </c>
    </row>
    <row r="67" spans="2:8" x14ac:dyDescent="0.35">
      <c r="B67" s="9" t="s">
        <v>231</v>
      </c>
      <c r="D67" s="7">
        <v>40476351.496625982</v>
      </c>
      <c r="E67" s="7">
        <v>11785125.533770479</v>
      </c>
      <c r="F67" s="7">
        <v>2698363.7782352944</v>
      </c>
      <c r="G67" s="7">
        <v>5725148.1289655957</v>
      </c>
      <c r="H67" s="6">
        <v>901</v>
      </c>
    </row>
  </sheetData>
  <pageMargins left="0.7" right="0.7" top="0.75" bottom="0.75" header="0.3" footer="0.3"/>
  <drawing r:id="rId6"/>
  <extLst>
    <ext xmlns:x14="http://schemas.microsoft.com/office/spreadsheetml/2009/9/main" uri="{A8765BA9-456A-4dab-B4F3-ACF838C121DE}">
      <x14:slicerList>
        <x14:slicer r:id="rId7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3</vt:i4>
      </vt:variant>
    </vt:vector>
  </HeadingPairs>
  <TitlesOfParts>
    <vt:vector size="9" baseType="lpstr">
      <vt:lpstr>สรุปการประเมิน</vt:lpstr>
      <vt:lpstr>TPS_V3</vt:lpstr>
      <vt:lpstr>SetTPS</vt:lpstr>
      <vt:lpstr>ตารางคะแนนV3</vt:lpstr>
      <vt:lpstr>HGR_พ.ค.68</vt:lpstr>
      <vt:lpstr>MeanHGR_Q2Y2568</vt:lpstr>
      <vt:lpstr>TPS_V3!Print_Area</vt:lpstr>
      <vt:lpstr>ตารางคะแนนV3!Print_Area</vt:lpstr>
      <vt:lpstr>TPS_V3!Print_Titles</vt:lpstr>
    </vt:vector>
  </TitlesOfParts>
  <Company>ADMIN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r8 way</cp:lastModifiedBy>
  <cp:lastPrinted>2024-08-05T09:24:14Z</cp:lastPrinted>
  <dcterms:created xsi:type="dcterms:W3CDTF">2018-08-04T03:40:22Z</dcterms:created>
  <dcterms:modified xsi:type="dcterms:W3CDTF">2025-06-25T14:56:39Z</dcterms:modified>
</cp:coreProperties>
</file>