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nniz 8.6.67\Anniz ปีงบ 2568\Risk Score R8 68\5.ก.พ.68\"/>
    </mc:Choice>
  </mc:AlternateContent>
  <xr:revisionPtr revIDLastSave="0" documentId="13_ncr:1_{FE63E716-5974-48B1-946F-E912F3B3CBB8}" xr6:coauthVersionLast="47" xr6:coauthVersionMax="47" xr10:uidLastSave="{00000000-0000-0000-0000-000000000000}"/>
  <bookViews>
    <workbookView xWindow="-108" yWindow="-108" windowWidth="23256" windowHeight="13896" tabRatio="905" activeTab="1" xr2:uid="{CE50AA84-6530-4601-8C5B-1A576150013D}"/>
  </bookViews>
  <sheets>
    <sheet name="เกณฑ์" sheetId="1" r:id="rId1"/>
    <sheet name="เปรียบเทียบFEED ก.ย.67-ก.พ.68" sheetId="2" r:id="rId2"/>
    <sheet name="FEED ก.พ.68" sheetId="3" r:id="rId3"/>
    <sheet name="FEED ก.ย.67" sheetId="4" r:id="rId4"/>
    <sheet name="SumAdjRw 21.3.68" sheetId="5" r:id="rId5"/>
    <sheet name="CMI 21.3.68" sheetId="6" r:id="rId6"/>
    <sheet name="SumAdjRw Q2Y67" sheetId="7" r:id="rId7"/>
  </sheets>
  <definedNames>
    <definedName name="_xlnm._FilterDatabase" localSheetId="5" hidden="1">'CMI 21.3.68'!$A$2:$W$90</definedName>
    <definedName name="_xlnm._FilterDatabase" localSheetId="2" hidden="1">'FEED ก.พ.68'!$A$4:$AH$4</definedName>
    <definedName name="_xlnm._FilterDatabase" localSheetId="1" hidden="1">'เปรียบเทียบFEED ก.ย.67-ก.พ.68'!$A$4:$Z$92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" i="6" l="1"/>
  <c r="R3" i="6"/>
  <c r="R57" i="6" l="1"/>
  <c r="R22" i="6"/>
  <c r="R7" i="6"/>
  <c r="R4" i="6"/>
  <c r="R5" i="6"/>
  <c r="R6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R21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J4" i="5"/>
  <c r="Q4" i="6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5" i="2"/>
  <c r="J58" i="5" l="1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5" i="5"/>
  <c r="J86" i="5"/>
  <c r="J87" i="5"/>
  <c r="J88" i="5"/>
  <c r="J89" i="5"/>
  <c r="J90" i="5"/>
  <c r="J59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9" i="5"/>
  <c r="J23" i="5"/>
  <c r="J8" i="5"/>
  <c r="J5" i="5"/>
  <c r="J6" i="5"/>
  <c r="J7" i="5"/>
  <c r="H5" i="5"/>
  <c r="I5" i="5" s="1"/>
  <c r="H6" i="5"/>
  <c r="I6" i="5" s="1"/>
  <c r="H7" i="5"/>
  <c r="I7" i="5" s="1"/>
  <c r="H8" i="5"/>
  <c r="I8" i="5" s="1"/>
  <c r="H9" i="5"/>
  <c r="I9" i="5" s="1"/>
  <c r="H10" i="5"/>
  <c r="I10" i="5" s="1"/>
  <c r="H11" i="5"/>
  <c r="I11" i="5" s="1"/>
  <c r="H12" i="5"/>
  <c r="I12" i="5" s="1"/>
  <c r="H13" i="5"/>
  <c r="I13" i="5" s="1"/>
  <c r="H14" i="5"/>
  <c r="I14" i="5" s="1"/>
  <c r="H15" i="5"/>
  <c r="I15" i="5" s="1"/>
  <c r="H16" i="5"/>
  <c r="I16" i="5" s="1"/>
  <c r="H17" i="5"/>
  <c r="I17" i="5" s="1"/>
  <c r="H18" i="5"/>
  <c r="I18" i="5" s="1"/>
  <c r="H19" i="5"/>
  <c r="I19" i="5" s="1"/>
  <c r="H20" i="5"/>
  <c r="I20" i="5" s="1"/>
  <c r="H21" i="5"/>
  <c r="I21" i="5" s="1"/>
  <c r="H22" i="5"/>
  <c r="I22" i="5" s="1"/>
  <c r="H23" i="5"/>
  <c r="I23" i="5" s="1"/>
  <c r="H24" i="5"/>
  <c r="I24" i="5" s="1"/>
  <c r="H25" i="5"/>
  <c r="I25" i="5" s="1"/>
  <c r="H26" i="5"/>
  <c r="I26" i="5" s="1"/>
  <c r="H27" i="5"/>
  <c r="I27" i="5" s="1"/>
  <c r="H28" i="5"/>
  <c r="I28" i="5" s="1"/>
  <c r="H29" i="5"/>
  <c r="I29" i="5" s="1"/>
  <c r="H30" i="5"/>
  <c r="I30" i="5" s="1"/>
  <c r="H31" i="5"/>
  <c r="I31" i="5" s="1"/>
  <c r="H32" i="5"/>
  <c r="I32" i="5" s="1"/>
  <c r="H33" i="5"/>
  <c r="I33" i="5" s="1"/>
  <c r="H34" i="5"/>
  <c r="I34" i="5" s="1"/>
  <c r="H35" i="5"/>
  <c r="I35" i="5" s="1"/>
  <c r="H36" i="5"/>
  <c r="I36" i="5" s="1"/>
  <c r="H37" i="5"/>
  <c r="I37" i="5" s="1"/>
  <c r="H38" i="5"/>
  <c r="I38" i="5" s="1"/>
  <c r="H39" i="5"/>
  <c r="I39" i="5" s="1"/>
  <c r="H40" i="5"/>
  <c r="I40" i="5" s="1"/>
  <c r="H41" i="5"/>
  <c r="I41" i="5" s="1"/>
  <c r="H42" i="5"/>
  <c r="I42" i="5" s="1"/>
  <c r="H43" i="5"/>
  <c r="I43" i="5" s="1"/>
  <c r="H44" i="5"/>
  <c r="I44" i="5" s="1"/>
  <c r="H45" i="5"/>
  <c r="I45" i="5" s="1"/>
  <c r="H46" i="5"/>
  <c r="I46" i="5" s="1"/>
  <c r="H47" i="5"/>
  <c r="I47" i="5" s="1"/>
  <c r="H48" i="5"/>
  <c r="I48" i="5" s="1"/>
  <c r="H49" i="5"/>
  <c r="I49" i="5" s="1"/>
  <c r="H50" i="5"/>
  <c r="I50" i="5" s="1"/>
  <c r="H51" i="5"/>
  <c r="I51" i="5" s="1"/>
  <c r="H52" i="5"/>
  <c r="I52" i="5" s="1"/>
  <c r="H53" i="5"/>
  <c r="I53" i="5" s="1"/>
  <c r="H54" i="5"/>
  <c r="I54" i="5" s="1"/>
  <c r="H55" i="5"/>
  <c r="I55" i="5" s="1"/>
  <c r="H56" i="5"/>
  <c r="I56" i="5" s="1"/>
  <c r="H57" i="5"/>
  <c r="I57" i="5" s="1"/>
  <c r="H58" i="5"/>
  <c r="I58" i="5" s="1"/>
  <c r="H59" i="5"/>
  <c r="I59" i="5" s="1"/>
  <c r="H60" i="5"/>
  <c r="I60" i="5" s="1"/>
  <c r="H61" i="5"/>
  <c r="I61" i="5" s="1"/>
  <c r="H62" i="5"/>
  <c r="I62" i="5" s="1"/>
  <c r="H63" i="5"/>
  <c r="I63" i="5" s="1"/>
  <c r="H64" i="5"/>
  <c r="I64" i="5" s="1"/>
  <c r="H65" i="5"/>
  <c r="I65" i="5" s="1"/>
  <c r="H66" i="5"/>
  <c r="I66" i="5" s="1"/>
  <c r="H67" i="5"/>
  <c r="I67" i="5" s="1"/>
  <c r="H68" i="5"/>
  <c r="I68" i="5" s="1"/>
  <c r="H69" i="5"/>
  <c r="I69" i="5" s="1"/>
  <c r="H70" i="5"/>
  <c r="I70" i="5" s="1"/>
  <c r="H71" i="5"/>
  <c r="I71" i="5" s="1"/>
  <c r="H72" i="5"/>
  <c r="I72" i="5" s="1"/>
  <c r="H73" i="5"/>
  <c r="I73" i="5" s="1"/>
  <c r="H74" i="5"/>
  <c r="I74" i="5" s="1"/>
  <c r="H75" i="5"/>
  <c r="I75" i="5" s="1"/>
  <c r="H76" i="5"/>
  <c r="I76" i="5" s="1"/>
  <c r="H77" i="5"/>
  <c r="I77" i="5" s="1"/>
  <c r="H78" i="5"/>
  <c r="I78" i="5" s="1"/>
  <c r="H79" i="5"/>
  <c r="I79" i="5" s="1"/>
  <c r="H80" i="5"/>
  <c r="I80" i="5" s="1"/>
  <c r="H81" i="5"/>
  <c r="I81" i="5" s="1"/>
  <c r="H82" i="5"/>
  <c r="I82" i="5" s="1"/>
  <c r="H83" i="5"/>
  <c r="I83" i="5" s="1"/>
  <c r="H84" i="5"/>
  <c r="I84" i="5" s="1"/>
  <c r="H85" i="5"/>
  <c r="I85" i="5" s="1"/>
  <c r="H86" i="5"/>
  <c r="I86" i="5" s="1"/>
  <c r="H87" i="5"/>
  <c r="I87" i="5" s="1"/>
  <c r="H88" i="5"/>
  <c r="I88" i="5" s="1"/>
  <c r="H89" i="5"/>
  <c r="I89" i="5" s="1"/>
  <c r="H90" i="5"/>
  <c r="I90" i="5" s="1"/>
  <c r="H91" i="5"/>
  <c r="I91" i="5" s="1"/>
  <c r="H4" i="5"/>
  <c r="I4" i="5" s="1"/>
  <c r="S4" i="6"/>
  <c r="T4" i="6" s="1"/>
  <c r="K5" i="5" s="1"/>
  <c r="S5" i="6"/>
  <c r="T5" i="6" s="1"/>
  <c r="K6" i="5" s="1"/>
  <c r="S6" i="6"/>
  <c r="T6" i="6" s="1"/>
  <c r="K7" i="5" s="1"/>
  <c r="S7" i="6"/>
  <c r="T7" i="6" s="1"/>
  <c r="K8" i="5" s="1"/>
  <c r="S8" i="6"/>
  <c r="T8" i="6" s="1"/>
  <c r="K9" i="5" s="1"/>
  <c r="S9" i="6"/>
  <c r="T9" i="6" s="1"/>
  <c r="K10" i="5" s="1"/>
  <c r="S10" i="6"/>
  <c r="T10" i="6" s="1"/>
  <c r="K11" i="5" s="1"/>
  <c r="S11" i="6"/>
  <c r="T11" i="6" s="1"/>
  <c r="K12" i="5" s="1"/>
  <c r="S12" i="6"/>
  <c r="T12" i="6" s="1"/>
  <c r="K13" i="5" s="1"/>
  <c r="S13" i="6"/>
  <c r="T13" i="6" s="1"/>
  <c r="K14" i="5" s="1"/>
  <c r="S14" i="6"/>
  <c r="T14" i="6" s="1"/>
  <c r="K15" i="5" s="1"/>
  <c r="S15" i="6"/>
  <c r="T15" i="6" s="1"/>
  <c r="K16" i="5" s="1"/>
  <c r="S16" i="6"/>
  <c r="T16" i="6" s="1"/>
  <c r="K17" i="5" s="1"/>
  <c r="S17" i="6"/>
  <c r="T17" i="6" s="1"/>
  <c r="K18" i="5" s="1"/>
  <c r="S18" i="6"/>
  <c r="T18" i="6" s="1"/>
  <c r="K19" i="5" s="1"/>
  <c r="S19" i="6"/>
  <c r="T19" i="6" s="1"/>
  <c r="K20" i="5" s="1"/>
  <c r="S20" i="6"/>
  <c r="T20" i="6" s="1"/>
  <c r="K21" i="5" s="1"/>
  <c r="S21" i="6"/>
  <c r="T21" i="6" s="1"/>
  <c r="K22" i="5" s="1"/>
  <c r="S22" i="6"/>
  <c r="T22" i="6" s="1"/>
  <c r="K23" i="5" s="1"/>
  <c r="S23" i="6"/>
  <c r="T23" i="6" s="1"/>
  <c r="K24" i="5" s="1"/>
  <c r="S24" i="6"/>
  <c r="T24" i="6" s="1"/>
  <c r="K25" i="5" s="1"/>
  <c r="S25" i="6"/>
  <c r="T25" i="6" s="1"/>
  <c r="K26" i="5" s="1"/>
  <c r="S26" i="6"/>
  <c r="T26" i="6" s="1"/>
  <c r="K27" i="5" s="1"/>
  <c r="S27" i="6"/>
  <c r="T27" i="6" s="1"/>
  <c r="K28" i="5" s="1"/>
  <c r="S28" i="6"/>
  <c r="T28" i="6" s="1"/>
  <c r="K29" i="5" s="1"/>
  <c r="S29" i="6"/>
  <c r="T29" i="6" s="1"/>
  <c r="K30" i="5" s="1"/>
  <c r="S30" i="6"/>
  <c r="T30" i="6" s="1"/>
  <c r="K31" i="5" s="1"/>
  <c r="S31" i="6"/>
  <c r="T31" i="6" s="1"/>
  <c r="K32" i="5" s="1"/>
  <c r="S32" i="6"/>
  <c r="T32" i="6" s="1"/>
  <c r="K33" i="5" s="1"/>
  <c r="S33" i="6"/>
  <c r="T33" i="6" s="1"/>
  <c r="K34" i="5" s="1"/>
  <c r="S34" i="6"/>
  <c r="T34" i="6" s="1"/>
  <c r="K35" i="5" s="1"/>
  <c r="S35" i="6"/>
  <c r="T35" i="6" s="1"/>
  <c r="K36" i="5" s="1"/>
  <c r="S36" i="6"/>
  <c r="T36" i="6" s="1"/>
  <c r="K37" i="5" s="1"/>
  <c r="S37" i="6"/>
  <c r="T37" i="6" s="1"/>
  <c r="K38" i="5" s="1"/>
  <c r="S38" i="6"/>
  <c r="T38" i="6" s="1"/>
  <c r="K39" i="5" s="1"/>
  <c r="S39" i="6"/>
  <c r="T39" i="6" s="1"/>
  <c r="K40" i="5" s="1"/>
  <c r="S40" i="6"/>
  <c r="T40" i="6" s="1"/>
  <c r="K41" i="5" s="1"/>
  <c r="S41" i="6"/>
  <c r="T41" i="6" s="1"/>
  <c r="K42" i="5" s="1"/>
  <c r="S42" i="6"/>
  <c r="T42" i="6" s="1"/>
  <c r="K43" i="5" s="1"/>
  <c r="S43" i="6"/>
  <c r="T43" i="6" s="1"/>
  <c r="K44" i="5" s="1"/>
  <c r="S44" i="6"/>
  <c r="T44" i="6" s="1"/>
  <c r="K45" i="5" s="1"/>
  <c r="S45" i="6"/>
  <c r="T45" i="6" s="1"/>
  <c r="K46" i="5" s="1"/>
  <c r="S46" i="6"/>
  <c r="T46" i="6" s="1"/>
  <c r="K47" i="5" s="1"/>
  <c r="S47" i="6"/>
  <c r="T47" i="6" s="1"/>
  <c r="K48" i="5" s="1"/>
  <c r="S48" i="6"/>
  <c r="T48" i="6" s="1"/>
  <c r="K49" i="5" s="1"/>
  <c r="S49" i="6"/>
  <c r="T49" i="6" s="1"/>
  <c r="K50" i="5" s="1"/>
  <c r="S50" i="6"/>
  <c r="T50" i="6" s="1"/>
  <c r="K51" i="5" s="1"/>
  <c r="S51" i="6"/>
  <c r="T51" i="6" s="1"/>
  <c r="K52" i="5" s="1"/>
  <c r="S52" i="6"/>
  <c r="T52" i="6" s="1"/>
  <c r="K53" i="5" s="1"/>
  <c r="S53" i="6"/>
  <c r="T53" i="6" s="1"/>
  <c r="K54" i="5" s="1"/>
  <c r="S54" i="6"/>
  <c r="T54" i="6" s="1"/>
  <c r="K55" i="5" s="1"/>
  <c r="S55" i="6"/>
  <c r="T55" i="6" s="1"/>
  <c r="K56" i="5" s="1"/>
  <c r="S56" i="6"/>
  <c r="T56" i="6" s="1"/>
  <c r="K57" i="5" s="1"/>
  <c r="S57" i="6"/>
  <c r="T57" i="6" s="1"/>
  <c r="K58" i="5" s="1"/>
  <c r="S58" i="6"/>
  <c r="T58" i="6" s="1"/>
  <c r="K59" i="5" s="1"/>
  <c r="S59" i="6"/>
  <c r="T59" i="6" s="1"/>
  <c r="K60" i="5" s="1"/>
  <c r="S60" i="6"/>
  <c r="T60" i="6" s="1"/>
  <c r="K61" i="5" s="1"/>
  <c r="S61" i="6"/>
  <c r="T61" i="6" s="1"/>
  <c r="K62" i="5" s="1"/>
  <c r="S62" i="6"/>
  <c r="T62" i="6" s="1"/>
  <c r="K63" i="5" s="1"/>
  <c r="S63" i="6"/>
  <c r="T63" i="6" s="1"/>
  <c r="K64" i="5" s="1"/>
  <c r="S64" i="6"/>
  <c r="T64" i="6" s="1"/>
  <c r="K65" i="5" s="1"/>
  <c r="S65" i="6"/>
  <c r="T65" i="6" s="1"/>
  <c r="K66" i="5" s="1"/>
  <c r="S66" i="6"/>
  <c r="T66" i="6" s="1"/>
  <c r="K67" i="5" s="1"/>
  <c r="S67" i="6"/>
  <c r="T67" i="6" s="1"/>
  <c r="K68" i="5" s="1"/>
  <c r="S68" i="6"/>
  <c r="T68" i="6" s="1"/>
  <c r="K69" i="5" s="1"/>
  <c r="S69" i="6"/>
  <c r="T69" i="6" s="1"/>
  <c r="K70" i="5" s="1"/>
  <c r="S70" i="6"/>
  <c r="T70" i="6" s="1"/>
  <c r="K71" i="5" s="1"/>
  <c r="S71" i="6"/>
  <c r="T71" i="6" s="1"/>
  <c r="K72" i="5" s="1"/>
  <c r="S72" i="6"/>
  <c r="T72" i="6" s="1"/>
  <c r="K73" i="5" s="1"/>
  <c r="S73" i="6"/>
  <c r="T73" i="6" s="1"/>
  <c r="K74" i="5" s="1"/>
  <c r="S74" i="6"/>
  <c r="T74" i="6" s="1"/>
  <c r="K75" i="5" s="1"/>
  <c r="S75" i="6"/>
  <c r="T75" i="6" s="1"/>
  <c r="K76" i="5" s="1"/>
  <c r="S76" i="6"/>
  <c r="T76" i="6" s="1"/>
  <c r="K77" i="5" s="1"/>
  <c r="S77" i="6"/>
  <c r="T77" i="6" s="1"/>
  <c r="K78" i="5" s="1"/>
  <c r="S78" i="6"/>
  <c r="T78" i="6" s="1"/>
  <c r="K79" i="5" s="1"/>
  <c r="S79" i="6"/>
  <c r="T79" i="6" s="1"/>
  <c r="K80" i="5" s="1"/>
  <c r="S80" i="6"/>
  <c r="T80" i="6" s="1"/>
  <c r="K81" i="5" s="1"/>
  <c r="S81" i="6"/>
  <c r="T81" i="6" s="1"/>
  <c r="K82" i="5" s="1"/>
  <c r="S82" i="6"/>
  <c r="T82" i="6" s="1"/>
  <c r="K83" i="5" s="1"/>
  <c r="S83" i="6"/>
  <c r="T83" i="6" s="1"/>
  <c r="K84" i="5" s="1"/>
  <c r="S84" i="6"/>
  <c r="T84" i="6" s="1"/>
  <c r="K85" i="5" s="1"/>
  <c r="S85" i="6"/>
  <c r="T85" i="6" s="1"/>
  <c r="K86" i="5" s="1"/>
  <c r="S86" i="6"/>
  <c r="T86" i="6" s="1"/>
  <c r="K87" i="5" s="1"/>
  <c r="S87" i="6"/>
  <c r="T87" i="6" s="1"/>
  <c r="K88" i="5" s="1"/>
  <c r="S88" i="6"/>
  <c r="T88" i="6" s="1"/>
  <c r="K89" i="5" s="1"/>
  <c r="S89" i="6"/>
  <c r="T89" i="6" s="1"/>
  <c r="K90" i="5" s="1"/>
  <c r="S90" i="6"/>
  <c r="T90" i="6" s="1"/>
  <c r="K91" i="5" s="1"/>
  <c r="T3" i="6"/>
  <c r="K4" i="5" s="1"/>
  <c r="P90" i="7"/>
  <c r="Q90" i="7" s="1"/>
  <c r="K90" i="7"/>
  <c r="P89" i="7"/>
  <c r="Q89" i="7" s="1"/>
  <c r="K89" i="7"/>
  <c r="P88" i="7"/>
  <c r="Q88" i="7" s="1"/>
  <c r="K88" i="7"/>
  <c r="P87" i="7"/>
  <c r="Q87" i="7" s="1"/>
  <c r="K87" i="7"/>
  <c r="P86" i="7"/>
  <c r="Q86" i="7" s="1"/>
  <c r="K86" i="7"/>
  <c r="P85" i="7"/>
  <c r="Q85" i="7" s="1"/>
  <c r="K85" i="7"/>
  <c r="P84" i="7"/>
  <c r="Q84" i="7" s="1"/>
  <c r="K84" i="7"/>
  <c r="P83" i="7"/>
  <c r="Q83" i="7" s="1"/>
  <c r="K83" i="7"/>
  <c r="P82" i="7"/>
  <c r="Q82" i="7" s="1"/>
  <c r="K82" i="7"/>
  <c r="P81" i="7"/>
  <c r="Q81" i="7" s="1"/>
  <c r="K81" i="7"/>
  <c r="P80" i="7"/>
  <c r="Q80" i="7" s="1"/>
  <c r="K80" i="7"/>
  <c r="P79" i="7"/>
  <c r="Q79" i="7" s="1"/>
  <c r="K79" i="7"/>
  <c r="P78" i="7"/>
  <c r="Q78" i="7" s="1"/>
  <c r="K78" i="7"/>
  <c r="P77" i="7"/>
  <c r="Q77" i="7" s="1"/>
  <c r="K77" i="7"/>
  <c r="P76" i="7"/>
  <c r="Q76" i="7" s="1"/>
  <c r="K76" i="7"/>
  <c r="P75" i="7"/>
  <c r="Q75" i="7" s="1"/>
  <c r="K75" i="7"/>
  <c r="P74" i="7"/>
  <c r="Q74" i="7" s="1"/>
  <c r="K74" i="7"/>
  <c r="P73" i="7"/>
  <c r="Q73" i="7" s="1"/>
  <c r="K73" i="7"/>
  <c r="P72" i="7"/>
  <c r="Q72" i="7" s="1"/>
  <c r="K72" i="7"/>
  <c r="P71" i="7"/>
  <c r="Q71" i="7" s="1"/>
  <c r="K71" i="7"/>
  <c r="P70" i="7"/>
  <c r="Q70" i="7" s="1"/>
  <c r="K70" i="7"/>
  <c r="P69" i="7"/>
  <c r="Q69" i="7" s="1"/>
  <c r="K69" i="7"/>
  <c r="P68" i="7"/>
  <c r="Q68" i="7" s="1"/>
  <c r="K68" i="7"/>
  <c r="P67" i="7"/>
  <c r="Q67" i="7" s="1"/>
  <c r="K67" i="7"/>
  <c r="P66" i="7"/>
  <c r="Q66" i="7" s="1"/>
  <c r="K66" i="7"/>
  <c r="P65" i="7"/>
  <c r="Q65" i="7" s="1"/>
  <c r="K65" i="7"/>
  <c r="P64" i="7"/>
  <c r="Q64" i="7" s="1"/>
  <c r="K64" i="7"/>
  <c r="P63" i="7"/>
  <c r="Q63" i="7" s="1"/>
  <c r="K63" i="7"/>
  <c r="P62" i="7"/>
  <c r="Q62" i="7" s="1"/>
  <c r="K62" i="7"/>
  <c r="P61" i="7"/>
  <c r="Q61" i="7" s="1"/>
  <c r="K61" i="7"/>
  <c r="P60" i="7"/>
  <c r="Q60" i="7" s="1"/>
  <c r="K60" i="7"/>
  <c r="P59" i="7"/>
  <c r="Q59" i="7" s="1"/>
  <c r="K59" i="7"/>
  <c r="P58" i="7"/>
  <c r="Q58" i="7" s="1"/>
  <c r="K58" i="7"/>
  <c r="P57" i="7"/>
  <c r="Q57" i="7" s="1"/>
  <c r="K57" i="7"/>
  <c r="P56" i="7"/>
  <c r="Q56" i="7" s="1"/>
  <c r="K56" i="7"/>
  <c r="P55" i="7"/>
  <c r="Q55" i="7" s="1"/>
  <c r="K55" i="7"/>
  <c r="P54" i="7"/>
  <c r="Q54" i="7" s="1"/>
  <c r="K54" i="7"/>
  <c r="P53" i="7"/>
  <c r="Q53" i="7" s="1"/>
  <c r="K53" i="7"/>
  <c r="P52" i="7"/>
  <c r="Q52" i="7" s="1"/>
  <c r="K52" i="7"/>
  <c r="P51" i="7"/>
  <c r="Q51" i="7" s="1"/>
  <c r="K51" i="7"/>
  <c r="P50" i="7"/>
  <c r="Q50" i="7" s="1"/>
  <c r="K50" i="7"/>
  <c r="P49" i="7"/>
  <c r="Q49" i="7" s="1"/>
  <c r="K49" i="7"/>
  <c r="P48" i="7"/>
  <c r="Q48" i="7" s="1"/>
  <c r="K48" i="7"/>
  <c r="P47" i="7"/>
  <c r="Q47" i="7" s="1"/>
  <c r="K47" i="7"/>
  <c r="P46" i="7"/>
  <c r="Q46" i="7" s="1"/>
  <c r="K46" i="7"/>
  <c r="P45" i="7"/>
  <c r="Q45" i="7" s="1"/>
  <c r="K45" i="7"/>
  <c r="P44" i="7"/>
  <c r="Q44" i="7" s="1"/>
  <c r="K44" i="7"/>
  <c r="P43" i="7"/>
  <c r="Q43" i="7" s="1"/>
  <c r="K43" i="7"/>
  <c r="P42" i="7"/>
  <c r="Q42" i="7" s="1"/>
  <c r="K42" i="7"/>
  <c r="P41" i="7"/>
  <c r="Q41" i="7" s="1"/>
  <c r="K41" i="7"/>
  <c r="P40" i="7"/>
  <c r="Q40" i="7" s="1"/>
  <c r="K40" i="7"/>
  <c r="P39" i="7"/>
  <c r="Q39" i="7" s="1"/>
  <c r="K39" i="7"/>
  <c r="P38" i="7"/>
  <c r="Q38" i="7" s="1"/>
  <c r="K38" i="7"/>
  <c r="P37" i="7"/>
  <c r="Q37" i="7" s="1"/>
  <c r="K37" i="7"/>
  <c r="P36" i="7"/>
  <c r="Q36" i="7" s="1"/>
  <c r="K36" i="7"/>
  <c r="P35" i="7"/>
  <c r="Q35" i="7" s="1"/>
  <c r="K35" i="7"/>
  <c r="P34" i="7"/>
  <c r="Q34" i="7" s="1"/>
  <c r="K34" i="7"/>
  <c r="P33" i="7"/>
  <c r="Q33" i="7" s="1"/>
  <c r="K33" i="7"/>
  <c r="P32" i="7"/>
  <c r="Q32" i="7" s="1"/>
  <c r="K32" i="7"/>
  <c r="P31" i="7"/>
  <c r="Q31" i="7" s="1"/>
  <c r="K31" i="7"/>
  <c r="P30" i="7"/>
  <c r="Q30" i="7" s="1"/>
  <c r="K30" i="7"/>
  <c r="P29" i="7"/>
  <c r="Q29" i="7" s="1"/>
  <c r="K29" i="7"/>
  <c r="P28" i="7"/>
  <c r="Q28" i="7" s="1"/>
  <c r="K28" i="7"/>
  <c r="P27" i="7"/>
  <c r="Q27" i="7" s="1"/>
  <c r="K27" i="7"/>
  <c r="P26" i="7"/>
  <c r="Q26" i="7" s="1"/>
  <c r="K26" i="7"/>
  <c r="P25" i="7"/>
  <c r="Q25" i="7" s="1"/>
  <c r="K25" i="7"/>
  <c r="P24" i="7"/>
  <c r="Q24" i="7" s="1"/>
  <c r="K24" i="7"/>
  <c r="P23" i="7"/>
  <c r="Q23" i="7" s="1"/>
  <c r="K23" i="7"/>
  <c r="P22" i="7"/>
  <c r="Q22" i="7" s="1"/>
  <c r="K22" i="7"/>
  <c r="P21" i="7"/>
  <c r="Q21" i="7" s="1"/>
  <c r="K21" i="7"/>
  <c r="P20" i="7"/>
  <c r="Q20" i="7" s="1"/>
  <c r="K20" i="7"/>
  <c r="P19" i="7"/>
  <c r="Q19" i="7" s="1"/>
  <c r="K19" i="7"/>
  <c r="P18" i="7"/>
  <c r="Q18" i="7" s="1"/>
  <c r="K18" i="7"/>
  <c r="P17" i="7"/>
  <c r="Q17" i="7" s="1"/>
  <c r="K17" i="7"/>
  <c r="P16" i="7"/>
  <c r="Q16" i="7" s="1"/>
  <c r="K16" i="7"/>
  <c r="P15" i="7"/>
  <c r="Q15" i="7" s="1"/>
  <c r="K15" i="7"/>
  <c r="P14" i="7"/>
  <c r="Q14" i="7" s="1"/>
  <c r="K14" i="7"/>
  <c r="P13" i="7"/>
  <c r="Q13" i="7" s="1"/>
  <c r="K13" i="7"/>
  <c r="P12" i="7"/>
  <c r="Q12" i="7" s="1"/>
  <c r="K12" i="7"/>
  <c r="P11" i="7"/>
  <c r="Q11" i="7" s="1"/>
  <c r="K11" i="7"/>
  <c r="P10" i="7"/>
  <c r="Q10" i="7" s="1"/>
  <c r="K10" i="7"/>
  <c r="P9" i="7"/>
  <c r="Q9" i="7" s="1"/>
  <c r="K9" i="7"/>
  <c r="P8" i="7"/>
  <c r="Q8" i="7" s="1"/>
  <c r="K8" i="7"/>
  <c r="P7" i="7"/>
  <c r="Q7" i="7" s="1"/>
  <c r="K7" i="7"/>
  <c r="P6" i="7"/>
  <c r="Q6" i="7" s="1"/>
  <c r="K6" i="7"/>
  <c r="P5" i="7"/>
  <c r="Q5" i="7" s="1"/>
  <c r="K5" i="7"/>
  <c r="P4" i="7"/>
  <c r="Q4" i="7" s="1"/>
  <c r="K4" i="7"/>
  <c r="O3" i="7"/>
  <c r="K3" i="7"/>
  <c r="L3" i="7" s="1"/>
  <c r="J91" i="5"/>
  <c r="Q90" i="6"/>
  <c r="Q89" i="6"/>
  <c r="Q88" i="6"/>
  <c r="Q87" i="6"/>
  <c r="Q86" i="6"/>
  <c r="Q85" i="6"/>
  <c r="Q84" i="6"/>
  <c r="J84" i="5"/>
  <c r="Q83" i="6"/>
  <c r="Q82" i="6"/>
  <c r="Q81" i="6"/>
  <c r="Q80" i="6"/>
  <c r="Q79" i="6"/>
  <c r="Q78" i="6"/>
  <c r="Q77" i="6"/>
  <c r="Q76" i="6"/>
  <c r="Q75" i="6"/>
  <c r="Q74" i="6"/>
  <c r="Q73" i="6"/>
  <c r="Q72" i="6"/>
  <c r="Q71" i="6"/>
  <c r="Q70" i="6"/>
  <c r="Q69" i="6"/>
  <c r="Q68" i="6"/>
  <c r="Q67" i="6"/>
  <c r="Q66" i="6"/>
  <c r="Q65" i="6"/>
  <c r="Q64" i="6"/>
  <c r="Q63" i="6"/>
  <c r="Q62" i="6"/>
  <c r="Q61" i="6"/>
  <c r="Q60" i="6"/>
  <c r="Q59" i="6"/>
  <c r="Q58" i="6"/>
  <c r="Q57" i="6"/>
  <c r="Q56" i="6"/>
  <c r="Q55" i="6"/>
  <c r="Q54" i="6"/>
  <c r="Q53" i="6"/>
  <c r="Q52" i="6"/>
  <c r="Q51" i="6"/>
  <c r="Q50" i="6"/>
  <c r="Q49" i="6"/>
  <c r="Q48" i="6"/>
  <c r="Q47" i="6"/>
  <c r="Q46" i="6"/>
  <c r="Q45" i="6"/>
  <c r="Q44" i="6"/>
  <c r="Q43" i="6"/>
  <c r="Q42" i="6"/>
  <c r="Q41" i="6"/>
  <c r="Q40" i="6"/>
  <c r="Q39" i="6"/>
  <c r="Q38" i="6"/>
  <c r="Q37" i="6"/>
  <c r="Q36" i="6"/>
  <c r="Q35" i="6"/>
  <c r="Q34" i="6"/>
  <c r="Q33" i="6"/>
  <c r="Q32" i="6"/>
  <c r="Q31" i="6"/>
  <c r="Q30" i="6"/>
  <c r="Q29" i="6"/>
  <c r="Q28" i="6"/>
  <c r="Q27" i="6"/>
  <c r="Q26" i="6"/>
  <c r="Q25" i="6"/>
  <c r="Q24" i="6"/>
  <c r="Q23" i="6"/>
  <c r="Q22" i="6"/>
  <c r="Q21" i="6"/>
  <c r="Q20" i="6"/>
  <c r="Q19" i="6"/>
  <c r="Q18" i="6"/>
  <c r="Q17" i="6"/>
  <c r="Q16" i="6"/>
  <c r="Q15" i="6"/>
  <c r="Q14" i="6"/>
  <c r="Q13" i="6"/>
  <c r="Q12" i="6"/>
  <c r="Q11" i="6"/>
  <c r="Q10" i="6"/>
  <c r="Q9" i="6"/>
  <c r="Q8" i="6"/>
  <c r="Q7" i="6"/>
  <c r="Q6" i="6"/>
  <c r="Q5" i="6"/>
  <c r="Q3" i="6"/>
  <c r="AC92" i="4"/>
  <c r="M92" i="4" s="1"/>
  <c r="AB92" i="4"/>
  <c r="AA92" i="4"/>
  <c r="Z92" i="4"/>
  <c r="Y92" i="4"/>
  <c r="X92" i="4"/>
  <c r="W92" i="4"/>
  <c r="V92" i="4"/>
  <c r="AD92" i="4" s="1"/>
  <c r="N92" i="4"/>
  <c r="AC91" i="4"/>
  <c r="M91" i="4" s="1"/>
  <c r="AB91" i="4"/>
  <c r="AA91" i="4"/>
  <c r="Z91" i="4"/>
  <c r="Y91" i="4"/>
  <c r="X91" i="4"/>
  <c r="W91" i="4"/>
  <c r="V91" i="4"/>
  <c r="AD91" i="4" s="1"/>
  <c r="N91" i="4"/>
  <c r="AC90" i="4"/>
  <c r="M90" i="4" s="1"/>
  <c r="AB90" i="4"/>
  <c r="AA90" i="4"/>
  <c r="Z90" i="4"/>
  <c r="Y90" i="4"/>
  <c r="X90" i="4"/>
  <c r="W90" i="4"/>
  <c r="V90" i="4"/>
  <c r="AD90" i="4" s="1"/>
  <c r="N90" i="4"/>
  <c r="AC89" i="4"/>
  <c r="M89" i="4" s="1"/>
  <c r="AB89" i="4"/>
  <c r="AA89" i="4"/>
  <c r="Z89" i="4"/>
  <c r="Y89" i="4"/>
  <c r="X89" i="4"/>
  <c r="W89" i="4"/>
  <c r="V89" i="4"/>
  <c r="AD89" i="4" s="1"/>
  <c r="N89" i="4"/>
  <c r="AC88" i="4"/>
  <c r="M88" i="4" s="1"/>
  <c r="AB88" i="4"/>
  <c r="AA88" i="4"/>
  <c r="Z88" i="4"/>
  <c r="Y88" i="4"/>
  <c r="X88" i="4"/>
  <c r="W88" i="4"/>
  <c r="V88" i="4"/>
  <c r="AD88" i="4" s="1"/>
  <c r="N88" i="4"/>
  <c r="AC87" i="4"/>
  <c r="M87" i="4" s="1"/>
  <c r="AB87" i="4"/>
  <c r="AA87" i="4"/>
  <c r="Z87" i="4"/>
  <c r="Y87" i="4"/>
  <c r="X87" i="4"/>
  <c r="W87" i="4"/>
  <c r="V87" i="4"/>
  <c r="AD87" i="4" s="1"/>
  <c r="N87" i="4"/>
  <c r="AC86" i="4"/>
  <c r="M86" i="4" s="1"/>
  <c r="AB86" i="4"/>
  <c r="AA86" i="4"/>
  <c r="Z86" i="4"/>
  <c r="Y86" i="4"/>
  <c r="X86" i="4"/>
  <c r="W86" i="4"/>
  <c r="V86" i="4"/>
  <c r="AD86" i="4" s="1"/>
  <c r="N86" i="4"/>
  <c r="AC85" i="4"/>
  <c r="M85" i="4" s="1"/>
  <c r="AB85" i="4"/>
  <c r="AA85" i="4"/>
  <c r="Z85" i="4"/>
  <c r="Y85" i="4"/>
  <c r="X85" i="4"/>
  <c r="W85" i="4"/>
  <c r="V85" i="4"/>
  <c r="AD85" i="4" s="1"/>
  <c r="N85" i="4"/>
  <c r="AC84" i="4"/>
  <c r="M84" i="4" s="1"/>
  <c r="AB84" i="4"/>
  <c r="AA84" i="4"/>
  <c r="Z84" i="4"/>
  <c r="Y84" i="4"/>
  <c r="X84" i="4"/>
  <c r="W84" i="4"/>
  <c r="V84" i="4"/>
  <c r="AD84" i="4" s="1"/>
  <c r="N84" i="4"/>
  <c r="AC83" i="4"/>
  <c r="M83" i="4" s="1"/>
  <c r="AB83" i="4"/>
  <c r="AA83" i="4"/>
  <c r="Z83" i="4"/>
  <c r="Y83" i="4"/>
  <c r="X83" i="4"/>
  <c r="W83" i="4"/>
  <c r="V83" i="4"/>
  <c r="AD83" i="4" s="1"/>
  <c r="N83" i="4"/>
  <c r="AC82" i="4"/>
  <c r="M82" i="4" s="1"/>
  <c r="AB82" i="4"/>
  <c r="AA82" i="4"/>
  <c r="Z82" i="4"/>
  <c r="Y82" i="4"/>
  <c r="X82" i="4"/>
  <c r="W82" i="4"/>
  <c r="V82" i="4"/>
  <c r="AD82" i="4" s="1"/>
  <c r="N82" i="4"/>
  <c r="AC81" i="4"/>
  <c r="M81" i="4" s="1"/>
  <c r="AB81" i="4"/>
  <c r="AA81" i="4"/>
  <c r="Z81" i="4"/>
  <c r="Y81" i="4"/>
  <c r="X81" i="4"/>
  <c r="W81" i="4"/>
  <c r="V81" i="4"/>
  <c r="AD81" i="4" s="1"/>
  <c r="N81" i="4"/>
  <c r="AC80" i="4"/>
  <c r="M80" i="4" s="1"/>
  <c r="AB80" i="4"/>
  <c r="AA80" i="4"/>
  <c r="Z80" i="4"/>
  <c r="Y80" i="4"/>
  <c r="X80" i="4"/>
  <c r="W80" i="4"/>
  <c r="V80" i="4"/>
  <c r="AD80" i="4" s="1"/>
  <c r="N80" i="4"/>
  <c r="AC79" i="4"/>
  <c r="M79" i="4" s="1"/>
  <c r="AB79" i="4"/>
  <c r="AA79" i="4"/>
  <c r="Z79" i="4"/>
  <c r="Y79" i="4"/>
  <c r="X79" i="4"/>
  <c r="W79" i="4"/>
  <c r="V79" i="4"/>
  <c r="AD79" i="4" s="1"/>
  <c r="N79" i="4"/>
  <c r="AC78" i="4"/>
  <c r="M78" i="4" s="1"/>
  <c r="AB78" i="4"/>
  <c r="AA78" i="4"/>
  <c r="Z78" i="4"/>
  <c r="Y78" i="4"/>
  <c r="X78" i="4"/>
  <c r="W78" i="4"/>
  <c r="V78" i="4"/>
  <c r="AD78" i="4" s="1"/>
  <c r="N78" i="4"/>
  <c r="AC77" i="4"/>
  <c r="M77" i="4" s="1"/>
  <c r="AB77" i="4"/>
  <c r="AA77" i="4"/>
  <c r="Z77" i="4"/>
  <c r="Y77" i="4"/>
  <c r="X77" i="4"/>
  <c r="W77" i="4"/>
  <c r="V77" i="4"/>
  <c r="AD77" i="4" s="1"/>
  <c r="N77" i="4"/>
  <c r="AC76" i="4"/>
  <c r="M76" i="4" s="1"/>
  <c r="AB76" i="4"/>
  <c r="AA76" i="4"/>
  <c r="Z76" i="4"/>
  <c r="Y76" i="4"/>
  <c r="X76" i="4"/>
  <c r="W76" i="4"/>
  <c r="V76" i="4"/>
  <c r="AD76" i="4" s="1"/>
  <c r="N76" i="4"/>
  <c r="AC75" i="4"/>
  <c r="M75" i="4" s="1"/>
  <c r="AB75" i="4"/>
  <c r="AA75" i="4"/>
  <c r="Z75" i="4"/>
  <c r="Y75" i="4"/>
  <c r="X75" i="4"/>
  <c r="W75" i="4"/>
  <c r="V75" i="4"/>
  <c r="AD75" i="4" s="1"/>
  <c r="N75" i="4"/>
  <c r="AC74" i="4"/>
  <c r="M74" i="4" s="1"/>
  <c r="AB74" i="4"/>
  <c r="AA74" i="4"/>
  <c r="Z74" i="4"/>
  <c r="Y74" i="4"/>
  <c r="X74" i="4"/>
  <c r="W74" i="4"/>
  <c r="V74" i="4"/>
  <c r="AD74" i="4" s="1"/>
  <c r="N74" i="4"/>
  <c r="AC73" i="4"/>
  <c r="M73" i="4" s="1"/>
  <c r="AB73" i="4"/>
  <c r="AA73" i="4"/>
  <c r="Z73" i="4"/>
  <c r="Y73" i="4"/>
  <c r="X73" i="4"/>
  <c r="W73" i="4"/>
  <c r="V73" i="4"/>
  <c r="AD73" i="4" s="1"/>
  <c r="N73" i="4"/>
  <c r="AC72" i="4"/>
  <c r="M72" i="4" s="1"/>
  <c r="AB72" i="4"/>
  <c r="AA72" i="4"/>
  <c r="Z72" i="4"/>
  <c r="Y72" i="4"/>
  <c r="X72" i="4"/>
  <c r="W72" i="4"/>
  <c r="V72" i="4"/>
  <c r="AD72" i="4" s="1"/>
  <c r="N72" i="4"/>
  <c r="AC71" i="4"/>
  <c r="M71" i="4" s="1"/>
  <c r="AB71" i="4"/>
  <c r="AA71" i="4"/>
  <c r="Z71" i="4"/>
  <c r="Y71" i="4"/>
  <c r="X71" i="4"/>
  <c r="W71" i="4"/>
  <c r="V71" i="4"/>
  <c r="AD71" i="4" s="1"/>
  <c r="N71" i="4"/>
  <c r="AC70" i="4"/>
  <c r="M70" i="4" s="1"/>
  <c r="AB70" i="4"/>
  <c r="AA70" i="4"/>
  <c r="Z70" i="4"/>
  <c r="Y70" i="4"/>
  <c r="X70" i="4"/>
  <c r="W70" i="4"/>
  <c r="V70" i="4"/>
  <c r="AD70" i="4" s="1"/>
  <c r="N70" i="4"/>
  <c r="AC69" i="4"/>
  <c r="M69" i="4" s="1"/>
  <c r="AB69" i="4"/>
  <c r="AA69" i="4"/>
  <c r="Z69" i="4"/>
  <c r="Y69" i="4"/>
  <c r="X69" i="4"/>
  <c r="W69" i="4"/>
  <c r="V69" i="4"/>
  <c r="AD69" i="4" s="1"/>
  <c r="N69" i="4"/>
  <c r="AC68" i="4"/>
  <c r="M68" i="4" s="1"/>
  <c r="AB68" i="4"/>
  <c r="AA68" i="4"/>
  <c r="Z68" i="4"/>
  <c r="Y68" i="4"/>
  <c r="X68" i="4"/>
  <c r="W68" i="4"/>
  <c r="V68" i="4"/>
  <c r="AD68" i="4" s="1"/>
  <c r="N68" i="4"/>
  <c r="AC67" i="4"/>
  <c r="M67" i="4" s="1"/>
  <c r="AB67" i="4"/>
  <c r="AA67" i="4"/>
  <c r="Z67" i="4"/>
  <c r="Y67" i="4"/>
  <c r="X67" i="4"/>
  <c r="W67" i="4"/>
  <c r="V67" i="4"/>
  <c r="AD67" i="4" s="1"/>
  <c r="N67" i="4"/>
  <c r="AC66" i="4"/>
  <c r="M66" i="4" s="1"/>
  <c r="AB66" i="4"/>
  <c r="AA66" i="4"/>
  <c r="Z66" i="4"/>
  <c r="Y66" i="4"/>
  <c r="X66" i="4"/>
  <c r="W66" i="4"/>
  <c r="V66" i="4"/>
  <c r="AD66" i="4" s="1"/>
  <c r="N66" i="4"/>
  <c r="AC65" i="4"/>
  <c r="M65" i="4" s="1"/>
  <c r="AB65" i="4"/>
  <c r="AA65" i="4"/>
  <c r="Z65" i="4"/>
  <c r="Y65" i="4"/>
  <c r="X65" i="4"/>
  <c r="W65" i="4"/>
  <c r="V65" i="4"/>
  <c r="AD65" i="4" s="1"/>
  <c r="N65" i="4"/>
  <c r="AC64" i="4"/>
  <c r="M64" i="4" s="1"/>
  <c r="AB64" i="4"/>
  <c r="AA64" i="4"/>
  <c r="Z64" i="4"/>
  <c r="Y64" i="4"/>
  <c r="X64" i="4"/>
  <c r="W64" i="4"/>
  <c r="V64" i="4"/>
  <c r="AD64" i="4" s="1"/>
  <c r="N64" i="4"/>
  <c r="AC63" i="4"/>
  <c r="M63" i="4" s="1"/>
  <c r="AB63" i="4"/>
  <c r="AA63" i="4"/>
  <c r="Z63" i="4"/>
  <c r="Y63" i="4"/>
  <c r="X63" i="4"/>
  <c r="W63" i="4"/>
  <c r="V63" i="4"/>
  <c r="AD63" i="4" s="1"/>
  <c r="N63" i="4"/>
  <c r="AC62" i="4"/>
  <c r="M62" i="4" s="1"/>
  <c r="AB62" i="4"/>
  <c r="AA62" i="4"/>
  <c r="Z62" i="4"/>
  <c r="Y62" i="4"/>
  <c r="X62" i="4"/>
  <c r="W62" i="4"/>
  <c r="V62" i="4"/>
  <c r="AD62" i="4" s="1"/>
  <c r="N62" i="4"/>
  <c r="AC61" i="4"/>
  <c r="M61" i="4" s="1"/>
  <c r="AB61" i="4"/>
  <c r="AA61" i="4"/>
  <c r="Z61" i="4"/>
  <c r="Y61" i="4"/>
  <c r="X61" i="4"/>
  <c r="W61" i="4"/>
  <c r="V61" i="4"/>
  <c r="AD61" i="4" s="1"/>
  <c r="N61" i="4"/>
  <c r="AC60" i="4"/>
  <c r="M60" i="4" s="1"/>
  <c r="AB60" i="4"/>
  <c r="AA60" i="4"/>
  <c r="Z60" i="4"/>
  <c r="Y60" i="4"/>
  <c r="X60" i="4"/>
  <c r="W60" i="4"/>
  <c r="V60" i="4"/>
  <c r="AD60" i="4" s="1"/>
  <c r="N60" i="4"/>
  <c r="AC59" i="4"/>
  <c r="M59" i="4" s="1"/>
  <c r="AB59" i="4"/>
  <c r="AA59" i="4"/>
  <c r="Z59" i="4"/>
  <c r="Y59" i="4"/>
  <c r="X59" i="4"/>
  <c r="W59" i="4"/>
  <c r="V59" i="4"/>
  <c r="AD59" i="4" s="1"/>
  <c r="N59" i="4"/>
  <c r="AC58" i="4"/>
  <c r="M58" i="4" s="1"/>
  <c r="AB58" i="4"/>
  <c r="AA58" i="4"/>
  <c r="Z58" i="4"/>
  <c r="Y58" i="4"/>
  <c r="X58" i="4"/>
  <c r="W58" i="4"/>
  <c r="V58" i="4"/>
  <c r="AD58" i="4" s="1"/>
  <c r="N58" i="4"/>
  <c r="AC57" i="4"/>
  <c r="M57" i="4" s="1"/>
  <c r="AB57" i="4"/>
  <c r="AA57" i="4"/>
  <c r="Z57" i="4"/>
  <c r="Y57" i="4"/>
  <c r="X57" i="4"/>
  <c r="W57" i="4"/>
  <c r="V57" i="4"/>
  <c r="AD57" i="4" s="1"/>
  <c r="N57" i="4"/>
  <c r="AC56" i="4"/>
  <c r="M56" i="4" s="1"/>
  <c r="AB56" i="4"/>
  <c r="AA56" i="4"/>
  <c r="Z56" i="4"/>
  <c r="Y56" i="4"/>
  <c r="X56" i="4"/>
  <c r="W56" i="4"/>
  <c r="V56" i="4"/>
  <c r="AD56" i="4" s="1"/>
  <c r="N56" i="4"/>
  <c r="AC55" i="4"/>
  <c r="M55" i="4" s="1"/>
  <c r="AB55" i="4"/>
  <c r="AA55" i="4"/>
  <c r="Z55" i="4"/>
  <c r="Y55" i="4"/>
  <c r="X55" i="4"/>
  <c r="W55" i="4"/>
  <c r="V55" i="4"/>
  <c r="AD55" i="4" s="1"/>
  <c r="N55" i="4"/>
  <c r="AC54" i="4"/>
  <c r="M54" i="4" s="1"/>
  <c r="AB54" i="4"/>
  <c r="AA54" i="4"/>
  <c r="Z54" i="4"/>
  <c r="Y54" i="4"/>
  <c r="X54" i="4"/>
  <c r="W54" i="4"/>
  <c r="V54" i="4"/>
  <c r="AD54" i="4" s="1"/>
  <c r="N54" i="4"/>
  <c r="AC53" i="4"/>
  <c r="M53" i="4" s="1"/>
  <c r="AB53" i="4"/>
  <c r="AA53" i="4"/>
  <c r="Z53" i="4"/>
  <c r="Y53" i="4"/>
  <c r="X53" i="4"/>
  <c r="W53" i="4"/>
  <c r="V53" i="4"/>
  <c r="AD53" i="4" s="1"/>
  <c r="N53" i="4"/>
  <c r="AC52" i="4"/>
  <c r="M52" i="4" s="1"/>
  <c r="AB52" i="4"/>
  <c r="AA52" i="4"/>
  <c r="Z52" i="4"/>
  <c r="Y52" i="4"/>
  <c r="X52" i="4"/>
  <c r="W52" i="4"/>
  <c r="V52" i="4"/>
  <c r="AD52" i="4" s="1"/>
  <c r="N52" i="4"/>
  <c r="AC51" i="4"/>
  <c r="M51" i="4" s="1"/>
  <c r="AB51" i="4"/>
  <c r="AA51" i="4"/>
  <c r="Z51" i="4"/>
  <c r="Y51" i="4"/>
  <c r="X51" i="4"/>
  <c r="W51" i="4"/>
  <c r="V51" i="4"/>
  <c r="AD51" i="4" s="1"/>
  <c r="N51" i="4"/>
  <c r="AC50" i="4"/>
  <c r="M50" i="4" s="1"/>
  <c r="AB50" i="4"/>
  <c r="AA50" i="4"/>
  <c r="Z50" i="4"/>
  <c r="Y50" i="4"/>
  <c r="X50" i="4"/>
  <c r="W50" i="4"/>
  <c r="V50" i="4"/>
  <c r="AD50" i="4" s="1"/>
  <c r="N50" i="4"/>
  <c r="AC49" i="4"/>
  <c r="M49" i="4" s="1"/>
  <c r="AB49" i="4"/>
  <c r="AA49" i="4"/>
  <c r="Z49" i="4"/>
  <c r="Y49" i="4"/>
  <c r="X49" i="4"/>
  <c r="W49" i="4"/>
  <c r="V49" i="4"/>
  <c r="AD49" i="4" s="1"/>
  <c r="N49" i="4"/>
  <c r="AC48" i="4"/>
  <c r="M48" i="4" s="1"/>
  <c r="AB48" i="4"/>
  <c r="AA48" i="4"/>
  <c r="Z48" i="4"/>
  <c r="Y48" i="4"/>
  <c r="X48" i="4"/>
  <c r="W48" i="4"/>
  <c r="V48" i="4"/>
  <c r="AD48" i="4" s="1"/>
  <c r="N48" i="4"/>
  <c r="AC47" i="4"/>
  <c r="M47" i="4" s="1"/>
  <c r="AB47" i="4"/>
  <c r="AA47" i="4"/>
  <c r="Z47" i="4"/>
  <c r="Y47" i="4"/>
  <c r="X47" i="4"/>
  <c r="W47" i="4"/>
  <c r="V47" i="4"/>
  <c r="AD47" i="4" s="1"/>
  <c r="N47" i="4"/>
  <c r="AC46" i="4"/>
  <c r="M46" i="4" s="1"/>
  <c r="AB46" i="4"/>
  <c r="AA46" i="4"/>
  <c r="Z46" i="4"/>
  <c r="Y46" i="4"/>
  <c r="X46" i="4"/>
  <c r="W46" i="4"/>
  <c r="V46" i="4"/>
  <c r="AD46" i="4" s="1"/>
  <c r="N46" i="4"/>
  <c r="AC45" i="4"/>
  <c r="M45" i="4" s="1"/>
  <c r="AB45" i="4"/>
  <c r="AA45" i="4"/>
  <c r="Z45" i="4"/>
  <c r="Y45" i="4"/>
  <c r="X45" i="4"/>
  <c r="W45" i="4"/>
  <c r="V45" i="4"/>
  <c r="AD45" i="4" s="1"/>
  <c r="N45" i="4"/>
  <c r="AC44" i="4"/>
  <c r="M44" i="4" s="1"/>
  <c r="AB44" i="4"/>
  <c r="AA44" i="4"/>
  <c r="Z44" i="4"/>
  <c r="Y44" i="4"/>
  <c r="X44" i="4"/>
  <c r="W44" i="4"/>
  <c r="V44" i="4"/>
  <c r="AD44" i="4" s="1"/>
  <c r="N44" i="4"/>
  <c r="AC43" i="4"/>
  <c r="M43" i="4" s="1"/>
  <c r="AB43" i="4"/>
  <c r="AA43" i="4"/>
  <c r="Z43" i="4"/>
  <c r="Y43" i="4"/>
  <c r="X43" i="4"/>
  <c r="W43" i="4"/>
  <c r="V43" i="4"/>
  <c r="AD43" i="4" s="1"/>
  <c r="N43" i="4"/>
  <c r="AC42" i="4"/>
  <c r="M42" i="4" s="1"/>
  <c r="AB42" i="4"/>
  <c r="AA42" i="4"/>
  <c r="Z42" i="4"/>
  <c r="Y42" i="4"/>
  <c r="X42" i="4"/>
  <c r="W42" i="4"/>
  <c r="V42" i="4"/>
  <c r="AD42" i="4" s="1"/>
  <c r="N42" i="4"/>
  <c r="AC41" i="4"/>
  <c r="M41" i="4" s="1"/>
  <c r="AB41" i="4"/>
  <c r="AA41" i="4"/>
  <c r="Z41" i="4"/>
  <c r="Y41" i="4"/>
  <c r="X41" i="4"/>
  <c r="W41" i="4"/>
  <c r="V41" i="4"/>
  <c r="AD41" i="4" s="1"/>
  <c r="N41" i="4"/>
  <c r="AC40" i="4"/>
  <c r="M40" i="4" s="1"/>
  <c r="AB40" i="4"/>
  <c r="AA40" i="4"/>
  <c r="Z40" i="4"/>
  <c r="Y40" i="4"/>
  <c r="X40" i="4"/>
  <c r="W40" i="4"/>
  <c r="V40" i="4"/>
  <c r="AD40" i="4" s="1"/>
  <c r="N40" i="4"/>
  <c r="AC39" i="4"/>
  <c r="M39" i="4" s="1"/>
  <c r="AB39" i="4"/>
  <c r="AA39" i="4"/>
  <c r="Z39" i="4"/>
  <c r="Y39" i="4"/>
  <c r="X39" i="4"/>
  <c r="W39" i="4"/>
  <c r="V39" i="4"/>
  <c r="AD39" i="4" s="1"/>
  <c r="N39" i="4"/>
  <c r="AC38" i="4"/>
  <c r="M38" i="4" s="1"/>
  <c r="AB38" i="4"/>
  <c r="AA38" i="4"/>
  <c r="Z38" i="4"/>
  <c r="Y38" i="4"/>
  <c r="X38" i="4"/>
  <c r="W38" i="4"/>
  <c r="V38" i="4"/>
  <c r="AD38" i="4" s="1"/>
  <c r="N38" i="4"/>
  <c r="AC37" i="4"/>
  <c r="M37" i="4" s="1"/>
  <c r="AB37" i="4"/>
  <c r="AA37" i="4"/>
  <c r="Z37" i="4"/>
  <c r="Y37" i="4"/>
  <c r="X37" i="4"/>
  <c r="W37" i="4"/>
  <c r="V37" i="4"/>
  <c r="AD37" i="4" s="1"/>
  <c r="N37" i="4"/>
  <c r="AC36" i="4"/>
  <c r="M36" i="4" s="1"/>
  <c r="AB36" i="4"/>
  <c r="AA36" i="4"/>
  <c r="Z36" i="4"/>
  <c r="Y36" i="4"/>
  <c r="X36" i="4"/>
  <c r="W36" i="4"/>
  <c r="V36" i="4"/>
  <c r="AD36" i="4" s="1"/>
  <c r="N36" i="4"/>
  <c r="AC35" i="4"/>
  <c r="M35" i="4" s="1"/>
  <c r="AB35" i="4"/>
  <c r="AA35" i="4"/>
  <c r="Z35" i="4"/>
  <c r="Y35" i="4"/>
  <c r="X35" i="4"/>
  <c r="W35" i="4"/>
  <c r="V35" i="4"/>
  <c r="AD35" i="4" s="1"/>
  <c r="N35" i="4"/>
  <c r="AC34" i="4"/>
  <c r="M34" i="4" s="1"/>
  <c r="AB34" i="4"/>
  <c r="AA34" i="4"/>
  <c r="Z34" i="4"/>
  <c r="Y34" i="4"/>
  <c r="X34" i="4"/>
  <c r="W34" i="4"/>
  <c r="V34" i="4"/>
  <c r="AD34" i="4" s="1"/>
  <c r="N34" i="4"/>
  <c r="AC33" i="4"/>
  <c r="M33" i="4" s="1"/>
  <c r="AB33" i="4"/>
  <c r="AA33" i="4"/>
  <c r="Z33" i="4"/>
  <c r="Y33" i="4"/>
  <c r="X33" i="4"/>
  <c r="W33" i="4"/>
  <c r="V33" i="4"/>
  <c r="AD33" i="4" s="1"/>
  <c r="N33" i="4"/>
  <c r="AC32" i="4"/>
  <c r="M32" i="4" s="1"/>
  <c r="AB32" i="4"/>
  <c r="AA32" i="4"/>
  <c r="Z32" i="4"/>
  <c r="Y32" i="4"/>
  <c r="X32" i="4"/>
  <c r="W32" i="4"/>
  <c r="V32" i="4"/>
  <c r="AD32" i="4" s="1"/>
  <c r="N32" i="4"/>
  <c r="AC31" i="4"/>
  <c r="M31" i="4" s="1"/>
  <c r="AB31" i="4"/>
  <c r="AA31" i="4"/>
  <c r="Z31" i="4"/>
  <c r="Y31" i="4"/>
  <c r="X31" i="4"/>
  <c r="W31" i="4"/>
  <c r="V31" i="4"/>
  <c r="AD31" i="4" s="1"/>
  <c r="N31" i="4"/>
  <c r="AC30" i="4"/>
  <c r="M30" i="4" s="1"/>
  <c r="AB30" i="4"/>
  <c r="AA30" i="4"/>
  <c r="Z30" i="4"/>
  <c r="Y30" i="4"/>
  <c r="X30" i="4"/>
  <c r="W30" i="4"/>
  <c r="V30" i="4"/>
  <c r="AD30" i="4" s="1"/>
  <c r="N30" i="4"/>
  <c r="AC29" i="4"/>
  <c r="M29" i="4" s="1"/>
  <c r="AB29" i="4"/>
  <c r="AA29" i="4"/>
  <c r="Z29" i="4"/>
  <c r="Y29" i="4"/>
  <c r="X29" i="4"/>
  <c r="W29" i="4"/>
  <c r="V29" i="4"/>
  <c r="AD29" i="4" s="1"/>
  <c r="N29" i="4"/>
  <c r="AC28" i="4"/>
  <c r="M28" i="4" s="1"/>
  <c r="AB28" i="4"/>
  <c r="AA28" i="4"/>
  <c r="Z28" i="4"/>
  <c r="Y28" i="4"/>
  <c r="X28" i="4"/>
  <c r="W28" i="4"/>
  <c r="V28" i="4"/>
  <c r="AD28" i="4" s="1"/>
  <c r="N28" i="4"/>
  <c r="AC27" i="4"/>
  <c r="M27" i="4" s="1"/>
  <c r="AB27" i="4"/>
  <c r="AA27" i="4"/>
  <c r="Z27" i="4"/>
  <c r="Y27" i="4"/>
  <c r="X27" i="4"/>
  <c r="W27" i="4"/>
  <c r="V27" i="4"/>
  <c r="AD27" i="4" s="1"/>
  <c r="N27" i="4"/>
  <c r="AC26" i="4"/>
  <c r="M26" i="4" s="1"/>
  <c r="AB26" i="4"/>
  <c r="AA26" i="4"/>
  <c r="Z26" i="4"/>
  <c r="Y26" i="4"/>
  <c r="X26" i="4"/>
  <c r="W26" i="4"/>
  <c r="V26" i="4"/>
  <c r="AD26" i="4" s="1"/>
  <c r="N26" i="4"/>
  <c r="AC25" i="4"/>
  <c r="M25" i="4" s="1"/>
  <c r="AB25" i="4"/>
  <c r="AA25" i="4"/>
  <c r="Z25" i="4"/>
  <c r="Y25" i="4"/>
  <c r="X25" i="4"/>
  <c r="W25" i="4"/>
  <c r="V25" i="4"/>
  <c r="AD25" i="4" s="1"/>
  <c r="N25" i="4"/>
  <c r="AC24" i="4"/>
  <c r="M24" i="4" s="1"/>
  <c r="AB24" i="4"/>
  <c r="AA24" i="4"/>
  <c r="Z24" i="4"/>
  <c r="Y24" i="4"/>
  <c r="X24" i="4"/>
  <c r="W24" i="4"/>
  <c r="V24" i="4"/>
  <c r="AD24" i="4" s="1"/>
  <c r="N24" i="4"/>
  <c r="AC23" i="4"/>
  <c r="M23" i="4" s="1"/>
  <c r="AB23" i="4"/>
  <c r="AA23" i="4"/>
  <c r="Z23" i="4"/>
  <c r="Y23" i="4"/>
  <c r="X23" i="4"/>
  <c r="W23" i="4"/>
  <c r="V23" i="4"/>
  <c r="AD23" i="4" s="1"/>
  <c r="N23" i="4"/>
  <c r="AC22" i="4"/>
  <c r="M22" i="4" s="1"/>
  <c r="AB22" i="4"/>
  <c r="AA22" i="4"/>
  <c r="Z22" i="4"/>
  <c r="Y22" i="4"/>
  <c r="X22" i="4"/>
  <c r="W22" i="4"/>
  <c r="V22" i="4"/>
  <c r="AD22" i="4" s="1"/>
  <c r="N22" i="4"/>
  <c r="AC21" i="4"/>
  <c r="M21" i="4" s="1"/>
  <c r="AB21" i="4"/>
  <c r="AA21" i="4"/>
  <c r="Z21" i="4"/>
  <c r="Y21" i="4"/>
  <c r="X21" i="4"/>
  <c r="W21" i="4"/>
  <c r="V21" i="4"/>
  <c r="AD21" i="4" s="1"/>
  <c r="N21" i="4"/>
  <c r="AC20" i="4"/>
  <c r="M20" i="4" s="1"/>
  <c r="AB20" i="4"/>
  <c r="AA20" i="4"/>
  <c r="Z20" i="4"/>
  <c r="Y20" i="4"/>
  <c r="X20" i="4"/>
  <c r="W20" i="4"/>
  <c r="V20" i="4"/>
  <c r="AD20" i="4" s="1"/>
  <c r="N20" i="4"/>
  <c r="AC19" i="4"/>
  <c r="M19" i="4" s="1"/>
  <c r="AB19" i="4"/>
  <c r="AA19" i="4"/>
  <c r="Z19" i="4"/>
  <c r="Y19" i="4"/>
  <c r="X19" i="4"/>
  <c r="W19" i="4"/>
  <c r="V19" i="4"/>
  <c r="AD19" i="4" s="1"/>
  <c r="N19" i="4"/>
  <c r="AC18" i="4"/>
  <c r="M18" i="4" s="1"/>
  <c r="AB18" i="4"/>
  <c r="AA18" i="4"/>
  <c r="Z18" i="4"/>
  <c r="Y18" i="4"/>
  <c r="X18" i="4"/>
  <c r="W18" i="4"/>
  <c r="V18" i="4"/>
  <c r="AD18" i="4" s="1"/>
  <c r="N18" i="4"/>
  <c r="AC17" i="4"/>
  <c r="M17" i="4" s="1"/>
  <c r="AB17" i="4"/>
  <c r="AA17" i="4"/>
  <c r="Z17" i="4"/>
  <c r="Y17" i="4"/>
  <c r="X17" i="4"/>
  <c r="W17" i="4"/>
  <c r="V17" i="4"/>
  <c r="AD17" i="4" s="1"/>
  <c r="N17" i="4"/>
  <c r="AC16" i="4"/>
  <c r="M16" i="4" s="1"/>
  <c r="AB16" i="4"/>
  <c r="AA16" i="4"/>
  <c r="Z16" i="4"/>
  <c r="Y16" i="4"/>
  <c r="X16" i="4"/>
  <c r="W16" i="4"/>
  <c r="V16" i="4"/>
  <c r="AD16" i="4" s="1"/>
  <c r="N16" i="4"/>
  <c r="AC15" i="4"/>
  <c r="M15" i="4" s="1"/>
  <c r="AB15" i="4"/>
  <c r="AA15" i="4"/>
  <c r="Z15" i="4"/>
  <c r="Y15" i="4"/>
  <c r="X15" i="4"/>
  <c r="W15" i="4"/>
  <c r="V15" i="4"/>
  <c r="AD15" i="4" s="1"/>
  <c r="N15" i="4"/>
  <c r="AC14" i="4"/>
  <c r="M14" i="4" s="1"/>
  <c r="AB14" i="4"/>
  <c r="AA14" i="4"/>
  <c r="Z14" i="4"/>
  <c r="Y14" i="4"/>
  <c r="X14" i="4"/>
  <c r="W14" i="4"/>
  <c r="V14" i="4"/>
  <c r="AD14" i="4" s="1"/>
  <c r="N14" i="4"/>
  <c r="AC13" i="4"/>
  <c r="M13" i="4" s="1"/>
  <c r="AB13" i="4"/>
  <c r="AA13" i="4"/>
  <c r="Z13" i="4"/>
  <c r="Y13" i="4"/>
  <c r="X13" i="4"/>
  <c r="W13" i="4"/>
  <c r="V13" i="4"/>
  <c r="AD13" i="4" s="1"/>
  <c r="N13" i="4"/>
  <c r="AC12" i="4"/>
  <c r="M12" i="4" s="1"/>
  <c r="AB12" i="4"/>
  <c r="AA12" i="4"/>
  <c r="Z12" i="4"/>
  <c r="Y12" i="4"/>
  <c r="X12" i="4"/>
  <c r="W12" i="4"/>
  <c r="V12" i="4"/>
  <c r="AD12" i="4" s="1"/>
  <c r="N12" i="4"/>
  <c r="AC11" i="4"/>
  <c r="M11" i="4" s="1"/>
  <c r="AB11" i="4"/>
  <c r="AA11" i="4"/>
  <c r="Z11" i="4"/>
  <c r="Y11" i="4"/>
  <c r="X11" i="4"/>
  <c r="W11" i="4"/>
  <c r="V11" i="4"/>
  <c r="AD11" i="4" s="1"/>
  <c r="N11" i="4"/>
  <c r="AC10" i="4"/>
  <c r="M10" i="4" s="1"/>
  <c r="AB10" i="4"/>
  <c r="AA10" i="4"/>
  <c r="Z10" i="4"/>
  <c r="Y10" i="4"/>
  <c r="X10" i="4"/>
  <c r="W10" i="4"/>
  <c r="V10" i="4"/>
  <c r="AD10" i="4" s="1"/>
  <c r="N10" i="4"/>
  <c r="AC9" i="4"/>
  <c r="M9" i="4" s="1"/>
  <c r="AB9" i="4"/>
  <c r="AA9" i="4"/>
  <c r="Z9" i="4"/>
  <c r="Y9" i="4"/>
  <c r="X9" i="4"/>
  <c r="W9" i="4"/>
  <c r="V9" i="4"/>
  <c r="AD9" i="4" s="1"/>
  <c r="N9" i="4"/>
  <c r="AC8" i="4"/>
  <c r="M8" i="4" s="1"/>
  <c r="AB8" i="4"/>
  <c r="AA8" i="4"/>
  <c r="Z8" i="4"/>
  <c r="Y8" i="4"/>
  <c r="X8" i="4"/>
  <c r="W8" i="4"/>
  <c r="V8" i="4"/>
  <c r="AD8" i="4" s="1"/>
  <c r="N8" i="4"/>
  <c r="AC7" i="4"/>
  <c r="M7" i="4" s="1"/>
  <c r="AB7" i="4"/>
  <c r="AA7" i="4"/>
  <c r="Z7" i="4"/>
  <c r="Y7" i="4"/>
  <c r="X7" i="4"/>
  <c r="W7" i="4"/>
  <c r="V7" i="4"/>
  <c r="AD7" i="4" s="1"/>
  <c r="N7" i="4"/>
  <c r="AC6" i="4"/>
  <c r="M6" i="4" s="1"/>
  <c r="AB6" i="4"/>
  <c r="AA6" i="4"/>
  <c r="Z6" i="4"/>
  <c r="Y6" i="4"/>
  <c r="X6" i="4"/>
  <c r="W6" i="4"/>
  <c r="V6" i="4"/>
  <c r="AD6" i="4" s="1"/>
  <c r="N6" i="4"/>
  <c r="AC5" i="4"/>
  <c r="M5" i="4" s="1"/>
  <c r="AB5" i="4"/>
  <c r="AA5" i="4"/>
  <c r="Z5" i="4"/>
  <c r="Y5" i="4"/>
  <c r="X5" i="4"/>
  <c r="W5" i="4"/>
  <c r="V5" i="4"/>
  <c r="AD5" i="4" s="1"/>
  <c r="N5" i="4"/>
  <c r="AG92" i="3"/>
  <c r="Q92" i="3" s="1"/>
  <c r="AF92" i="3"/>
  <c r="AE92" i="3"/>
  <c r="AD92" i="3"/>
  <c r="AC92" i="3"/>
  <c r="AB92" i="3"/>
  <c r="AA92" i="3"/>
  <c r="Z92" i="3"/>
  <c r="AH92" i="3" s="1"/>
  <c r="AG91" i="3"/>
  <c r="Q91" i="3" s="1"/>
  <c r="AF91" i="3"/>
  <c r="AE91" i="3"/>
  <c r="AD91" i="3"/>
  <c r="AC91" i="3"/>
  <c r="AB91" i="3"/>
  <c r="AA91" i="3"/>
  <c r="Z91" i="3"/>
  <c r="AH91" i="3" s="1"/>
  <c r="AG90" i="3"/>
  <c r="Q90" i="3" s="1"/>
  <c r="AF90" i="3"/>
  <c r="AE90" i="3"/>
  <c r="AD90" i="3"/>
  <c r="AC90" i="3"/>
  <c r="AB90" i="3"/>
  <c r="AA90" i="3"/>
  <c r="Z90" i="3"/>
  <c r="AH90" i="3" s="1"/>
  <c r="AG89" i="3"/>
  <c r="Q89" i="3" s="1"/>
  <c r="AF89" i="3"/>
  <c r="AE89" i="3"/>
  <c r="AD89" i="3"/>
  <c r="AC89" i="3"/>
  <c r="AB89" i="3"/>
  <c r="AA89" i="3"/>
  <c r="Z89" i="3"/>
  <c r="AH89" i="3" s="1"/>
  <c r="AG88" i="3"/>
  <c r="Q88" i="3" s="1"/>
  <c r="AF88" i="3"/>
  <c r="AE88" i="3"/>
  <c r="AD88" i="3"/>
  <c r="AC88" i="3"/>
  <c r="AB88" i="3"/>
  <c r="AA88" i="3"/>
  <c r="Z88" i="3"/>
  <c r="AH88" i="3" s="1"/>
  <c r="AG87" i="3"/>
  <c r="Q87" i="3" s="1"/>
  <c r="AF87" i="3"/>
  <c r="AE87" i="3"/>
  <c r="AD87" i="3"/>
  <c r="AC87" i="3"/>
  <c r="AB87" i="3"/>
  <c r="AA87" i="3"/>
  <c r="Z87" i="3"/>
  <c r="AH87" i="3" s="1"/>
  <c r="AG86" i="3"/>
  <c r="Q86" i="3" s="1"/>
  <c r="AF86" i="3"/>
  <c r="AE86" i="3"/>
  <c r="AD86" i="3"/>
  <c r="AC86" i="3"/>
  <c r="AB86" i="3"/>
  <c r="AA86" i="3"/>
  <c r="Z86" i="3"/>
  <c r="AH86" i="3" s="1"/>
  <c r="AG85" i="3"/>
  <c r="Q85" i="3" s="1"/>
  <c r="AF85" i="3"/>
  <c r="AE85" i="3"/>
  <c r="AD85" i="3"/>
  <c r="AC85" i="3"/>
  <c r="AB85" i="3"/>
  <c r="AA85" i="3"/>
  <c r="Z85" i="3"/>
  <c r="AH85" i="3" s="1"/>
  <c r="AG84" i="3"/>
  <c r="Q84" i="3" s="1"/>
  <c r="AF84" i="3"/>
  <c r="AE84" i="3"/>
  <c r="AD84" i="3"/>
  <c r="AC84" i="3"/>
  <c r="AB84" i="3"/>
  <c r="AA84" i="3"/>
  <c r="Z84" i="3"/>
  <c r="AH84" i="3" s="1"/>
  <c r="AG83" i="3"/>
  <c r="Q83" i="3" s="1"/>
  <c r="AF83" i="3"/>
  <c r="AE83" i="3"/>
  <c r="AD83" i="3"/>
  <c r="AC83" i="3"/>
  <c r="AB83" i="3"/>
  <c r="AA83" i="3"/>
  <c r="Z83" i="3"/>
  <c r="AH83" i="3" s="1"/>
  <c r="AG82" i="3"/>
  <c r="Q82" i="3" s="1"/>
  <c r="AF82" i="3"/>
  <c r="AE82" i="3"/>
  <c r="AD82" i="3"/>
  <c r="AC82" i="3"/>
  <c r="AB82" i="3"/>
  <c r="AA82" i="3"/>
  <c r="Z82" i="3"/>
  <c r="AH82" i="3" s="1"/>
  <c r="AG81" i="3"/>
  <c r="Q81" i="3" s="1"/>
  <c r="AF81" i="3"/>
  <c r="AE81" i="3"/>
  <c r="AD81" i="3"/>
  <c r="AC81" i="3"/>
  <c r="AB81" i="3"/>
  <c r="AA81" i="3"/>
  <c r="Z81" i="3"/>
  <c r="AH81" i="3" s="1"/>
  <c r="AG80" i="3"/>
  <c r="Q80" i="3" s="1"/>
  <c r="AF80" i="3"/>
  <c r="AE80" i="3"/>
  <c r="AD80" i="3"/>
  <c r="AC80" i="3"/>
  <c r="AB80" i="3"/>
  <c r="AA80" i="3"/>
  <c r="Z80" i="3"/>
  <c r="AH80" i="3" s="1"/>
  <c r="AG79" i="3"/>
  <c r="Q79" i="3" s="1"/>
  <c r="AF79" i="3"/>
  <c r="AE79" i="3"/>
  <c r="AD79" i="3"/>
  <c r="AC79" i="3"/>
  <c r="AB79" i="3"/>
  <c r="AA79" i="3"/>
  <c r="Z79" i="3"/>
  <c r="AH79" i="3" s="1"/>
  <c r="AG78" i="3"/>
  <c r="Q78" i="3" s="1"/>
  <c r="AF78" i="3"/>
  <c r="AE78" i="3"/>
  <c r="AD78" i="3"/>
  <c r="AC78" i="3"/>
  <c r="AB78" i="3"/>
  <c r="AA78" i="3"/>
  <c r="Z78" i="3"/>
  <c r="AH78" i="3" s="1"/>
  <c r="AG77" i="3"/>
  <c r="Q77" i="3" s="1"/>
  <c r="AF77" i="3"/>
  <c r="AE77" i="3"/>
  <c r="AD77" i="3"/>
  <c r="AC77" i="3"/>
  <c r="AB77" i="3"/>
  <c r="AA77" i="3"/>
  <c r="Z77" i="3"/>
  <c r="AH77" i="3" s="1"/>
  <c r="AG76" i="3"/>
  <c r="Q76" i="3" s="1"/>
  <c r="AF76" i="3"/>
  <c r="AE76" i="3"/>
  <c r="AD76" i="3"/>
  <c r="AC76" i="3"/>
  <c r="AB76" i="3"/>
  <c r="AA76" i="3"/>
  <c r="Z76" i="3"/>
  <c r="AH76" i="3" s="1"/>
  <c r="AG75" i="3"/>
  <c r="Q75" i="3" s="1"/>
  <c r="AF75" i="3"/>
  <c r="AE75" i="3"/>
  <c r="AD75" i="3"/>
  <c r="AC75" i="3"/>
  <c r="AB75" i="3"/>
  <c r="AA75" i="3"/>
  <c r="Z75" i="3"/>
  <c r="AH75" i="3" s="1"/>
  <c r="AG74" i="3"/>
  <c r="Q74" i="3" s="1"/>
  <c r="AF74" i="3"/>
  <c r="AE74" i="3"/>
  <c r="AD74" i="3"/>
  <c r="AC74" i="3"/>
  <c r="AB74" i="3"/>
  <c r="AA74" i="3"/>
  <c r="Z74" i="3"/>
  <c r="AH74" i="3" s="1"/>
  <c r="AG73" i="3"/>
  <c r="Q73" i="3" s="1"/>
  <c r="AF73" i="3"/>
  <c r="AE73" i="3"/>
  <c r="AD73" i="3"/>
  <c r="AC73" i="3"/>
  <c r="AB73" i="3"/>
  <c r="AA73" i="3"/>
  <c r="Z73" i="3"/>
  <c r="AH73" i="3" s="1"/>
  <c r="AG72" i="3"/>
  <c r="Q72" i="3" s="1"/>
  <c r="AF72" i="3"/>
  <c r="AE72" i="3"/>
  <c r="AD72" i="3"/>
  <c r="AC72" i="3"/>
  <c r="AB72" i="3"/>
  <c r="AA72" i="3"/>
  <c r="Z72" i="3"/>
  <c r="AH72" i="3" s="1"/>
  <c r="AG71" i="3"/>
  <c r="Q71" i="3" s="1"/>
  <c r="AF71" i="3"/>
  <c r="AE71" i="3"/>
  <c r="AD71" i="3"/>
  <c r="AC71" i="3"/>
  <c r="AB71" i="3"/>
  <c r="AA71" i="3"/>
  <c r="Z71" i="3"/>
  <c r="AH71" i="3" s="1"/>
  <c r="AG70" i="3"/>
  <c r="Q70" i="3" s="1"/>
  <c r="AF70" i="3"/>
  <c r="AE70" i="3"/>
  <c r="AD70" i="3"/>
  <c r="AC70" i="3"/>
  <c r="AB70" i="3"/>
  <c r="AA70" i="3"/>
  <c r="Z70" i="3"/>
  <c r="AH70" i="3" s="1"/>
  <c r="AG69" i="3"/>
  <c r="Q69" i="3" s="1"/>
  <c r="AF69" i="3"/>
  <c r="AE69" i="3"/>
  <c r="AD69" i="3"/>
  <c r="AC69" i="3"/>
  <c r="AB69" i="3"/>
  <c r="AA69" i="3"/>
  <c r="Z69" i="3"/>
  <c r="AH69" i="3" s="1"/>
  <c r="AG68" i="3"/>
  <c r="Q68" i="3" s="1"/>
  <c r="AF68" i="3"/>
  <c r="AE68" i="3"/>
  <c r="AD68" i="3"/>
  <c r="AC68" i="3"/>
  <c r="AB68" i="3"/>
  <c r="AA68" i="3"/>
  <c r="Z68" i="3"/>
  <c r="AH68" i="3" s="1"/>
  <c r="AG67" i="3"/>
  <c r="Q67" i="3" s="1"/>
  <c r="AF67" i="3"/>
  <c r="AE67" i="3"/>
  <c r="AD67" i="3"/>
  <c r="AC67" i="3"/>
  <c r="AB67" i="3"/>
  <c r="AA67" i="3"/>
  <c r="Z67" i="3"/>
  <c r="AH67" i="3" s="1"/>
  <c r="AG66" i="3"/>
  <c r="Q66" i="3" s="1"/>
  <c r="AF66" i="3"/>
  <c r="AE66" i="3"/>
  <c r="AD66" i="3"/>
  <c r="AC66" i="3"/>
  <c r="AB66" i="3"/>
  <c r="AA66" i="3"/>
  <c r="Z66" i="3"/>
  <c r="AH66" i="3" s="1"/>
  <c r="AG65" i="3"/>
  <c r="Q65" i="3" s="1"/>
  <c r="AF65" i="3"/>
  <c r="AE65" i="3"/>
  <c r="AD65" i="3"/>
  <c r="AC65" i="3"/>
  <c r="AB65" i="3"/>
  <c r="AA65" i="3"/>
  <c r="Z65" i="3"/>
  <c r="AH65" i="3" s="1"/>
  <c r="AG64" i="3"/>
  <c r="Q64" i="3" s="1"/>
  <c r="AF64" i="3"/>
  <c r="AE64" i="3"/>
  <c r="AD64" i="3"/>
  <c r="AC64" i="3"/>
  <c r="AB64" i="3"/>
  <c r="AA64" i="3"/>
  <c r="Z64" i="3"/>
  <c r="AH64" i="3" s="1"/>
  <c r="AG63" i="3"/>
  <c r="Q63" i="3" s="1"/>
  <c r="AF63" i="3"/>
  <c r="AE63" i="3"/>
  <c r="AD63" i="3"/>
  <c r="AC63" i="3"/>
  <c r="AB63" i="3"/>
  <c r="AA63" i="3"/>
  <c r="Z63" i="3"/>
  <c r="AH63" i="3" s="1"/>
  <c r="AG62" i="3"/>
  <c r="Q62" i="3" s="1"/>
  <c r="AF62" i="3"/>
  <c r="AE62" i="3"/>
  <c r="AD62" i="3"/>
  <c r="AC62" i="3"/>
  <c r="AB62" i="3"/>
  <c r="AA62" i="3"/>
  <c r="Z62" i="3"/>
  <c r="AH62" i="3" s="1"/>
  <c r="AG61" i="3"/>
  <c r="Q61" i="3" s="1"/>
  <c r="AF61" i="3"/>
  <c r="AE61" i="3"/>
  <c r="AD61" i="3"/>
  <c r="AC61" i="3"/>
  <c r="AB61" i="3"/>
  <c r="AA61" i="3"/>
  <c r="Z61" i="3"/>
  <c r="AH61" i="3" s="1"/>
  <c r="AG60" i="3"/>
  <c r="Q60" i="3" s="1"/>
  <c r="AF60" i="3"/>
  <c r="AE60" i="3"/>
  <c r="AD60" i="3"/>
  <c r="AC60" i="3"/>
  <c r="AB60" i="3"/>
  <c r="AA60" i="3"/>
  <c r="Z60" i="3"/>
  <c r="AH60" i="3" s="1"/>
  <c r="AG59" i="3"/>
  <c r="Q59" i="3" s="1"/>
  <c r="AF59" i="3"/>
  <c r="AE59" i="3"/>
  <c r="AD59" i="3"/>
  <c r="AC59" i="3"/>
  <c r="AB59" i="3"/>
  <c r="AA59" i="3"/>
  <c r="Z59" i="3"/>
  <c r="AH59" i="3" s="1"/>
  <c r="AG58" i="3"/>
  <c r="Q58" i="3" s="1"/>
  <c r="AF58" i="3"/>
  <c r="AE58" i="3"/>
  <c r="AD58" i="3"/>
  <c r="AC58" i="3"/>
  <c r="AB58" i="3"/>
  <c r="AA58" i="3"/>
  <c r="Z58" i="3"/>
  <c r="AH58" i="3" s="1"/>
  <c r="AG57" i="3"/>
  <c r="Q57" i="3" s="1"/>
  <c r="AF57" i="3"/>
  <c r="AE57" i="3"/>
  <c r="AD57" i="3"/>
  <c r="AC57" i="3"/>
  <c r="AB57" i="3"/>
  <c r="AA57" i="3"/>
  <c r="Z57" i="3"/>
  <c r="AH57" i="3" s="1"/>
  <c r="AG56" i="3"/>
  <c r="Q56" i="3" s="1"/>
  <c r="AF56" i="3"/>
  <c r="AE56" i="3"/>
  <c r="AD56" i="3"/>
  <c r="AC56" i="3"/>
  <c r="AB56" i="3"/>
  <c r="AA56" i="3"/>
  <c r="Z56" i="3"/>
  <c r="AH56" i="3" s="1"/>
  <c r="AG55" i="3"/>
  <c r="Q55" i="3" s="1"/>
  <c r="AF55" i="3"/>
  <c r="AE55" i="3"/>
  <c r="AD55" i="3"/>
  <c r="AC55" i="3"/>
  <c r="AB55" i="3"/>
  <c r="AA55" i="3"/>
  <c r="Z55" i="3"/>
  <c r="AH55" i="3" s="1"/>
  <c r="AG54" i="3"/>
  <c r="Q54" i="3" s="1"/>
  <c r="AF54" i="3"/>
  <c r="AE54" i="3"/>
  <c r="AD54" i="3"/>
  <c r="AC54" i="3"/>
  <c r="AB54" i="3"/>
  <c r="AA54" i="3"/>
  <c r="Z54" i="3"/>
  <c r="AH54" i="3" s="1"/>
  <c r="AG53" i="3"/>
  <c r="Q53" i="3" s="1"/>
  <c r="AF53" i="3"/>
  <c r="AE53" i="3"/>
  <c r="AD53" i="3"/>
  <c r="AC53" i="3"/>
  <c r="AB53" i="3"/>
  <c r="AA53" i="3"/>
  <c r="Z53" i="3"/>
  <c r="AH53" i="3" s="1"/>
  <c r="AG52" i="3"/>
  <c r="Q52" i="3" s="1"/>
  <c r="AF52" i="3"/>
  <c r="AE52" i="3"/>
  <c r="AD52" i="3"/>
  <c r="AC52" i="3"/>
  <c r="AB52" i="3"/>
  <c r="AA52" i="3"/>
  <c r="Z52" i="3"/>
  <c r="AH52" i="3" s="1"/>
  <c r="AG51" i="3"/>
  <c r="Q51" i="3" s="1"/>
  <c r="AF51" i="3"/>
  <c r="AE51" i="3"/>
  <c r="AD51" i="3"/>
  <c r="AC51" i="3"/>
  <c r="AB51" i="3"/>
  <c r="AA51" i="3"/>
  <c r="Z51" i="3"/>
  <c r="AH51" i="3" s="1"/>
  <c r="AG50" i="3"/>
  <c r="Q50" i="3" s="1"/>
  <c r="AF50" i="3"/>
  <c r="AE50" i="3"/>
  <c r="AD50" i="3"/>
  <c r="AC50" i="3"/>
  <c r="AB50" i="3"/>
  <c r="AA50" i="3"/>
  <c r="Z50" i="3"/>
  <c r="AH50" i="3" s="1"/>
  <c r="AG49" i="3"/>
  <c r="Q49" i="3" s="1"/>
  <c r="AF49" i="3"/>
  <c r="AE49" i="3"/>
  <c r="AD49" i="3"/>
  <c r="AC49" i="3"/>
  <c r="AB49" i="3"/>
  <c r="AA49" i="3"/>
  <c r="Z49" i="3"/>
  <c r="AH49" i="3" s="1"/>
  <c r="AG48" i="3"/>
  <c r="Q48" i="3" s="1"/>
  <c r="AF48" i="3"/>
  <c r="AE48" i="3"/>
  <c r="AD48" i="3"/>
  <c r="AC48" i="3"/>
  <c r="AB48" i="3"/>
  <c r="AA48" i="3"/>
  <c r="Z48" i="3"/>
  <c r="AH48" i="3" s="1"/>
  <c r="AG47" i="3"/>
  <c r="Q47" i="3" s="1"/>
  <c r="AF47" i="3"/>
  <c r="AE47" i="3"/>
  <c r="AD47" i="3"/>
  <c r="AC47" i="3"/>
  <c r="AB47" i="3"/>
  <c r="AA47" i="3"/>
  <c r="Z47" i="3"/>
  <c r="AH47" i="3" s="1"/>
  <c r="AG46" i="3"/>
  <c r="Q46" i="3" s="1"/>
  <c r="AF46" i="3"/>
  <c r="AE46" i="3"/>
  <c r="AD46" i="3"/>
  <c r="AC46" i="3"/>
  <c r="AB46" i="3"/>
  <c r="AA46" i="3"/>
  <c r="Z46" i="3"/>
  <c r="AH46" i="3" s="1"/>
  <c r="AG45" i="3"/>
  <c r="Q45" i="3" s="1"/>
  <c r="AF45" i="3"/>
  <c r="AE45" i="3"/>
  <c r="AD45" i="3"/>
  <c r="AC45" i="3"/>
  <c r="AB45" i="3"/>
  <c r="AA45" i="3"/>
  <c r="Z45" i="3"/>
  <c r="AH45" i="3" s="1"/>
  <c r="AG44" i="3"/>
  <c r="Q44" i="3" s="1"/>
  <c r="AF44" i="3"/>
  <c r="AE44" i="3"/>
  <c r="AD44" i="3"/>
  <c r="AC44" i="3"/>
  <c r="AB44" i="3"/>
  <c r="AA44" i="3"/>
  <c r="Z44" i="3"/>
  <c r="AH44" i="3" s="1"/>
  <c r="AG43" i="3"/>
  <c r="Q43" i="3" s="1"/>
  <c r="AF43" i="3"/>
  <c r="AE43" i="3"/>
  <c r="AD43" i="3"/>
  <c r="AC43" i="3"/>
  <c r="AB43" i="3"/>
  <c r="AA43" i="3"/>
  <c r="Z43" i="3"/>
  <c r="AH43" i="3" s="1"/>
  <c r="AG42" i="3"/>
  <c r="Q42" i="3" s="1"/>
  <c r="AF42" i="3"/>
  <c r="AE42" i="3"/>
  <c r="AD42" i="3"/>
  <c r="AC42" i="3"/>
  <c r="AB42" i="3"/>
  <c r="AA42" i="3"/>
  <c r="Z42" i="3"/>
  <c r="AH42" i="3" s="1"/>
  <c r="AG41" i="3"/>
  <c r="Q41" i="3" s="1"/>
  <c r="AF41" i="3"/>
  <c r="AE41" i="3"/>
  <c r="AD41" i="3"/>
  <c r="AC41" i="3"/>
  <c r="AB41" i="3"/>
  <c r="AA41" i="3"/>
  <c r="Z41" i="3"/>
  <c r="AH41" i="3" s="1"/>
  <c r="AG40" i="3"/>
  <c r="Q40" i="3" s="1"/>
  <c r="AF40" i="3"/>
  <c r="AE40" i="3"/>
  <c r="AD40" i="3"/>
  <c r="AC40" i="3"/>
  <c r="AB40" i="3"/>
  <c r="AA40" i="3"/>
  <c r="Z40" i="3"/>
  <c r="AH40" i="3" s="1"/>
  <c r="AG39" i="3"/>
  <c r="Q39" i="3" s="1"/>
  <c r="AF39" i="3"/>
  <c r="AE39" i="3"/>
  <c r="AD39" i="3"/>
  <c r="AC39" i="3"/>
  <c r="AB39" i="3"/>
  <c r="AA39" i="3"/>
  <c r="Z39" i="3"/>
  <c r="AH39" i="3" s="1"/>
  <c r="AG38" i="3"/>
  <c r="Q38" i="3" s="1"/>
  <c r="AF38" i="3"/>
  <c r="AE38" i="3"/>
  <c r="AD38" i="3"/>
  <c r="AC38" i="3"/>
  <c r="AB38" i="3"/>
  <c r="AA38" i="3"/>
  <c r="Z38" i="3"/>
  <c r="AH38" i="3" s="1"/>
  <c r="AG37" i="3"/>
  <c r="Q37" i="3" s="1"/>
  <c r="AF37" i="3"/>
  <c r="AE37" i="3"/>
  <c r="AD37" i="3"/>
  <c r="AC37" i="3"/>
  <c r="AB37" i="3"/>
  <c r="AA37" i="3"/>
  <c r="Z37" i="3"/>
  <c r="AH37" i="3" s="1"/>
  <c r="AG36" i="3"/>
  <c r="Q36" i="3" s="1"/>
  <c r="AF36" i="3"/>
  <c r="AE36" i="3"/>
  <c r="AD36" i="3"/>
  <c r="AC36" i="3"/>
  <c r="AB36" i="3"/>
  <c r="AA36" i="3"/>
  <c r="Z36" i="3"/>
  <c r="AH36" i="3" s="1"/>
  <c r="AG35" i="3"/>
  <c r="Q35" i="3" s="1"/>
  <c r="AF35" i="3"/>
  <c r="AE35" i="3"/>
  <c r="AD35" i="3"/>
  <c r="AC35" i="3"/>
  <c r="AB35" i="3"/>
  <c r="AA35" i="3"/>
  <c r="Z35" i="3"/>
  <c r="AH35" i="3" s="1"/>
  <c r="AG34" i="3"/>
  <c r="Q34" i="3" s="1"/>
  <c r="AF34" i="3"/>
  <c r="AE34" i="3"/>
  <c r="AD34" i="3"/>
  <c r="AC34" i="3"/>
  <c r="AB34" i="3"/>
  <c r="AA34" i="3"/>
  <c r="Z34" i="3"/>
  <c r="AH34" i="3" s="1"/>
  <c r="AG33" i="3"/>
  <c r="Q33" i="3" s="1"/>
  <c r="AF33" i="3"/>
  <c r="AE33" i="3"/>
  <c r="AD33" i="3"/>
  <c r="AC33" i="3"/>
  <c r="AB33" i="3"/>
  <c r="AA33" i="3"/>
  <c r="Z33" i="3"/>
  <c r="AH33" i="3" s="1"/>
  <c r="AG32" i="3"/>
  <c r="Q32" i="3" s="1"/>
  <c r="AF32" i="3"/>
  <c r="AE32" i="3"/>
  <c r="AD32" i="3"/>
  <c r="AC32" i="3"/>
  <c r="AB32" i="3"/>
  <c r="AA32" i="3"/>
  <c r="Z32" i="3"/>
  <c r="AH32" i="3" s="1"/>
  <c r="AG31" i="3"/>
  <c r="Q31" i="3" s="1"/>
  <c r="AF31" i="3"/>
  <c r="AE31" i="3"/>
  <c r="AD31" i="3"/>
  <c r="AC31" i="3"/>
  <c r="AB31" i="3"/>
  <c r="AA31" i="3"/>
  <c r="Z31" i="3"/>
  <c r="AH31" i="3" s="1"/>
  <c r="AG30" i="3"/>
  <c r="Q30" i="3" s="1"/>
  <c r="AF30" i="3"/>
  <c r="AE30" i="3"/>
  <c r="AD30" i="3"/>
  <c r="AC30" i="3"/>
  <c r="AB30" i="3"/>
  <c r="AA30" i="3"/>
  <c r="Z30" i="3"/>
  <c r="AH30" i="3" s="1"/>
  <c r="AG29" i="3"/>
  <c r="Q29" i="3" s="1"/>
  <c r="AF29" i="3"/>
  <c r="AE29" i="3"/>
  <c r="AD29" i="3"/>
  <c r="AC29" i="3"/>
  <c r="AB29" i="3"/>
  <c r="AA29" i="3"/>
  <c r="Z29" i="3"/>
  <c r="AH29" i="3" s="1"/>
  <c r="AG28" i="3"/>
  <c r="Q28" i="3" s="1"/>
  <c r="AF28" i="3"/>
  <c r="AE28" i="3"/>
  <c r="AD28" i="3"/>
  <c r="AC28" i="3"/>
  <c r="AB28" i="3"/>
  <c r="AA28" i="3"/>
  <c r="Z28" i="3"/>
  <c r="AH28" i="3" s="1"/>
  <c r="AG27" i="3"/>
  <c r="Q27" i="3" s="1"/>
  <c r="AF27" i="3"/>
  <c r="AE27" i="3"/>
  <c r="AD27" i="3"/>
  <c r="AC27" i="3"/>
  <c r="AB27" i="3"/>
  <c r="AA27" i="3"/>
  <c r="Z27" i="3"/>
  <c r="AH27" i="3" s="1"/>
  <c r="AG26" i="3"/>
  <c r="Q26" i="3" s="1"/>
  <c r="AF26" i="3"/>
  <c r="AE26" i="3"/>
  <c r="AD26" i="3"/>
  <c r="AC26" i="3"/>
  <c r="AB26" i="3"/>
  <c r="AA26" i="3"/>
  <c r="Z26" i="3"/>
  <c r="AH26" i="3" s="1"/>
  <c r="AG25" i="3"/>
  <c r="Q25" i="3" s="1"/>
  <c r="AF25" i="3"/>
  <c r="AE25" i="3"/>
  <c r="AD25" i="3"/>
  <c r="AC25" i="3"/>
  <c r="AB25" i="3"/>
  <c r="AA25" i="3"/>
  <c r="Z25" i="3"/>
  <c r="AH25" i="3" s="1"/>
  <c r="AG24" i="3"/>
  <c r="Q24" i="3" s="1"/>
  <c r="AF24" i="3"/>
  <c r="AE24" i="3"/>
  <c r="AD24" i="3"/>
  <c r="AC24" i="3"/>
  <c r="AB24" i="3"/>
  <c r="AA24" i="3"/>
  <c r="Z24" i="3"/>
  <c r="AH24" i="3" s="1"/>
  <c r="AG23" i="3"/>
  <c r="Q23" i="3" s="1"/>
  <c r="AF23" i="3"/>
  <c r="AE23" i="3"/>
  <c r="AD23" i="3"/>
  <c r="AC23" i="3"/>
  <c r="AB23" i="3"/>
  <c r="AA23" i="3"/>
  <c r="Z23" i="3"/>
  <c r="AH23" i="3" s="1"/>
  <c r="AG22" i="3"/>
  <c r="Q22" i="3" s="1"/>
  <c r="AF22" i="3"/>
  <c r="AE22" i="3"/>
  <c r="AD22" i="3"/>
  <c r="AC22" i="3"/>
  <c r="AB22" i="3"/>
  <c r="AA22" i="3"/>
  <c r="Z22" i="3"/>
  <c r="AH22" i="3" s="1"/>
  <c r="AG21" i="3"/>
  <c r="Q21" i="3" s="1"/>
  <c r="AF21" i="3"/>
  <c r="AE21" i="3"/>
  <c r="AD21" i="3"/>
  <c r="AC21" i="3"/>
  <c r="AB21" i="3"/>
  <c r="AA21" i="3"/>
  <c r="Z21" i="3"/>
  <c r="AH21" i="3" s="1"/>
  <c r="AG20" i="3"/>
  <c r="Q20" i="3" s="1"/>
  <c r="AF20" i="3"/>
  <c r="AE20" i="3"/>
  <c r="AD20" i="3"/>
  <c r="AC20" i="3"/>
  <c r="AB20" i="3"/>
  <c r="AA20" i="3"/>
  <c r="Z20" i="3"/>
  <c r="AH20" i="3" s="1"/>
  <c r="AG19" i="3"/>
  <c r="Q19" i="3" s="1"/>
  <c r="AF19" i="3"/>
  <c r="AE19" i="3"/>
  <c r="AD19" i="3"/>
  <c r="AC19" i="3"/>
  <c r="AB19" i="3"/>
  <c r="AA19" i="3"/>
  <c r="Z19" i="3"/>
  <c r="AH19" i="3" s="1"/>
  <c r="AG18" i="3"/>
  <c r="Q18" i="3" s="1"/>
  <c r="AF18" i="3"/>
  <c r="AE18" i="3"/>
  <c r="AD18" i="3"/>
  <c r="AC18" i="3"/>
  <c r="AB18" i="3"/>
  <c r="AA18" i="3"/>
  <c r="Z18" i="3"/>
  <c r="AH18" i="3" s="1"/>
  <c r="AG17" i="3"/>
  <c r="Q17" i="3" s="1"/>
  <c r="AF17" i="3"/>
  <c r="AE17" i="3"/>
  <c r="AD17" i="3"/>
  <c r="AC17" i="3"/>
  <c r="AB17" i="3"/>
  <c r="AA17" i="3"/>
  <c r="Z17" i="3"/>
  <c r="AH17" i="3" s="1"/>
  <c r="AG16" i="3"/>
  <c r="Q16" i="3" s="1"/>
  <c r="AF16" i="3"/>
  <c r="AE16" i="3"/>
  <c r="AD16" i="3"/>
  <c r="AC16" i="3"/>
  <c r="AB16" i="3"/>
  <c r="AA16" i="3"/>
  <c r="Z16" i="3"/>
  <c r="AH16" i="3" s="1"/>
  <c r="AG15" i="3"/>
  <c r="Q15" i="3" s="1"/>
  <c r="AF15" i="3"/>
  <c r="AE15" i="3"/>
  <c r="AD15" i="3"/>
  <c r="AC15" i="3"/>
  <c r="AB15" i="3"/>
  <c r="AA15" i="3"/>
  <c r="Z15" i="3"/>
  <c r="AH15" i="3" s="1"/>
  <c r="AG14" i="3"/>
  <c r="Q14" i="3" s="1"/>
  <c r="AF14" i="3"/>
  <c r="AE14" i="3"/>
  <c r="AD14" i="3"/>
  <c r="AC14" i="3"/>
  <c r="AB14" i="3"/>
  <c r="AA14" i="3"/>
  <c r="Z14" i="3"/>
  <c r="AH14" i="3" s="1"/>
  <c r="AG13" i="3"/>
  <c r="Q13" i="3" s="1"/>
  <c r="AF13" i="3"/>
  <c r="AE13" i="3"/>
  <c r="AD13" i="3"/>
  <c r="AC13" i="3"/>
  <c r="AB13" i="3"/>
  <c r="AA13" i="3"/>
  <c r="Z13" i="3"/>
  <c r="AH13" i="3" s="1"/>
  <c r="AG12" i="3"/>
  <c r="Q12" i="3" s="1"/>
  <c r="AF12" i="3"/>
  <c r="AE12" i="3"/>
  <c r="AD12" i="3"/>
  <c r="AC12" i="3"/>
  <c r="AB12" i="3"/>
  <c r="AA12" i="3"/>
  <c r="Z12" i="3"/>
  <c r="AH12" i="3" s="1"/>
  <c r="AG11" i="3"/>
  <c r="Q11" i="3" s="1"/>
  <c r="AF11" i="3"/>
  <c r="AE11" i="3"/>
  <c r="AD11" i="3"/>
  <c r="AC11" i="3"/>
  <c r="AB11" i="3"/>
  <c r="AA11" i="3"/>
  <c r="Z11" i="3"/>
  <c r="AH11" i="3" s="1"/>
  <c r="AG10" i="3"/>
  <c r="Q10" i="3" s="1"/>
  <c r="AF10" i="3"/>
  <c r="AE10" i="3"/>
  <c r="AD10" i="3"/>
  <c r="AC10" i="3"/>
  <c r="AB10" i="3"/>
  <c r="AA10" i="3"/>
  <c r="Z10" i="3"/>
  <c r="AH10" i="3" s="1"/>
  <c r="AG9" i="3"/>
  <c r="Q9" i="3" s="1"/>
  <c r="AF9" i="3"/>
  <c r="AE9" i="3"/>
  <c r="AD9" i="3"/>
  <c r="AC9" i="3"/>
  <c r="AB9" i="3"/>
  <c r="AA9" i="3"/>
  <c r="Z9" i="3"/>
  <c r="AH9" i="3" s="1"/>
  <c r="AG8" i="3"/>
  <c r="Q8" i="3" s="1"/>
  <c r="AF8" i="3"/>
  <c r="AE8" i="3"/>
  <c r="AD8" i="3"/>
  <c r="AC8" i="3"/>
  <c r="AB8" i="3"/>
  <c r="AA8" i="3"/>
  <c r="Z8" i="3"/>
  <c r="AH8" i="3" s="1"/>
  <c r="AG7" i="3"/>
  <c r="Q7" i="3" s="1"/>
  <c r="AF7" i="3"/>
  <c r="AE7" i="3"/>
  <c r="AD7" i="3"/>
  <c r="AC7" i="3"/>
  <c r="AB7" i="3"/>
  <c r="AA7" i="3"/>
  <c r="Z7" i="3"/>
  <c r="AH7" i="3" s="1"/>
  <c r="AG6" i="3"/>
  <c r="Q6" i="3" s="1"/>
  <c r="AF6" i="3"/>
  <c r="AE6" i="3"/>
  <c r="AD6" i="3"/>
  <c r="AC6" i="3"/>
  <c r="AB6" i="3"/>
  <c r="AA6" i="3"/>
  <c r="Z6" i="3"/>
  <c r="AH6" i="3" s="1"/>
  <c r="AG5" i="3"/>
  <c r="Q5" i="3" s="1"/>
  <c r="AF5" i="3"/>
  <c r="AE5" i="3"/>
  <c r="AD5" i="3"/>
  <c r="AC5" i="3"/>
  <c r="AB5" i="3"/>
  <c r="AA5" i="3"/>
  <c r="Z5" i="3"/>
  <c r="AH5" i="3" s="1"/>
  <c r="N5" i="5" l="1"/>
  <c r="N91" i="5"/>
  <c r="N51" i="5"/>
  <c r="N39" i="5"/>
  <c r="N84" i="5"/>
  <c r="N52" i="5"/>
  <c r="N40" i="5"/>
  <c r="N8" i="5"/>
  <c r="N32" i="5"/>
  <c r="N88" i="5"/>
  <c r="N31" i="5"/>
  <c r="N81" i="5"/>
  <c r="N69" i="5"/>
  <c r="N33" i="5"/>
  <c r="N9" i="5"/>
  <c r="N34" i="5"/>
  <c r="N46" i="5"/>
  <c r="N75" i="5"/>
  <c r="N28" i="5"/>
  <c r="N80" i="5"/>
  <c r="N79" i="5"/>
  <c r="N78" i="5"/>
  <c r="N55" i="5"/>
  <c r="N43" i="5"/>
  <c r="N14" i="5"/>
  <c r="N13" i="5"/>
  <c r="N68" i="5"/>
  <c r="N23" i="5"/>
  <c r="N12" i="5"/>
  <c r="N50" i="5"/>
  <c r="N38" i="5"/>
  <c r="N67" i="5"/>
  <c r="N11" i="5"/>
  <c r="N49" i="5"/>
  <c r="N59" i="5"/>
  <c r="N66" i="5"/>
  <c r="N22" i="5"/>
  <c r="N10" i="5"/>
  <c r="N35" i="5"/>
  <c r="N48" i="5"/>
  <c r="N90" i="5"/>
  <c r="N77" i="5"/>
  <c r="N65" i="5"/>
  <c r="N21" i="5"/>
  <c r="N24" i="5"/>
  <c r="N36" i="5"/>
  <c r="N47" i="5"/>
  <c r="N89" i="5"/>
  <c r="N76" i="5"/>
  <c r="N64" i="5"/>
  <c r="N20" i="5"/>
  <c r="N25" i="5"/>
  <c r="N37" i="5"/>
  <c r="N63" i="5"/>
  <c r="N19" i="5"/>
  <c r="N26" i="5"/>
  <c r="N57" i="5"/>
  <c r="N45" i="5"/>
  <c r="N87" i="5"/>
  <c r="N74" i="5"/>
  <c r="N62" i="5"/>
  <c r="N18" i="5"/>
  <c r="N27" i="5"/>
  <c r="N56" i="5"/>
  <c r="N44" i="5"/>
  <c r="N86" i="5"/>
  <c r="N73" i="5"/>
  <c r="N61" i="5"/>
  <c r="N17" i="5"/>
  <c r="N85" i="5"/>
  <c r="N72" i="5"/>
  <c r="N60" i="5"/>
  <c r="N7" i="5"/>
  <c r="N16" i="5"/>
  <c r="N29" i="5"/>
  <c r="N54" i="5"/>
  <c r="N42" i="5"/>
  <c r="N83" i="5"/>
  <c r="N71" i="5"/>
  <c r="N58" i="5"/>
  <c r="N6" i="5"/>
  <c r="N15" i="5"/>
  <c r="N30" i="5"/>
  <c r="N53" i="5"/>
  <c r="N41" i="5"/>
  <c r="N82" i="5"/>
  <c r="N70" i="5"/>
  <c r="U3" i="6"/>
  <c r="P3" i="7"/>
  <c r="Q3" i="7" s="1"/>
  <c r="U63" i="6"/>
  <c r="U57" i="6"/>
  <c r="U38" i="6"/>
  <c r="U40" i="6"/>
  <c r="U42" i="6"/>
  <c r="U74" i="6"/>
  <c r="U19" i="6"/>
  <c r="U31" i="6"/>
  <c r="U16" i="6"/>
  <c r="U71" i="6"/>
  <c r="U83" i="6"/>
  <c r="U64" i="6"/>
  <c r="U88" i="6"/>
  <c r="U73" i="6"/>
  <c r="U35" i="6"/>
  <c r="U26" i="6"/>
  <c r="U53" i="6"/>
  <c r="U11" i="6"/>
  <c r="U61" i="6"/>
  <c r="U72" i="6"/>
  <c r="U46" i="6"/>
  <c r="U69" i="6"/>
  <c r="U5" i="6"/>
  <c r="U39" i="6"/>
  <c r="U70" i="6"/>
  <c r="U77" i="6"/>
  <c r="U24" i="6"/>
  <c r="U47" i="6"/>
  <c r="U17" i="6"/>
  <c r="U59" i="6"/>
  <c r="U67" i="6"/>
  <c r="U56" i="6"/>
  <c r="U10" i="6"/>
  <c r="U21" i="6"/>
  <c r="U52" i="6"/>
  <c r="U23" i="6"/>
  <c r="U45" i="6"/>
  <c r="U7" i="6"/>
  <c r="U14" i="6"/>
  <c r="U49" i="6"/>
  <c r="U84" i="6"/>
  <c r="U28" i="6"/>
  <c r="U25" i="6"/>
  <c r="U60" i="6"/>
  <c r="U78" i="6"/>
  <c r="U81" i="6"/>
  <c r="U18" i="6"/>
  <c r="U32" i="6"/>
  <c r="U4" i="6"/>
  <c r="U8" i="6"/>
  <c r="U15" i="6"/>
  <c r="U22" i="6"/>
  <c r="U29" i="6"/>
  <c r="U43" i="6"/>
  <c r="U50" i="6"/>
  <c r="U85" i="6"/>
  <c r="U54" i="6"/>
  <c r="U68" i="6"/>
  <c r="U12" i="6"/>
  <c r="U30" i="6"/>
  <c r="U33" i="6"/>
  <c r="U44" i="6"/>
  <c r="U51" i="6"/>
  <c r="U58" i="6"/>
  <c r="U65" i="6"/>
  <c r="U79" i="6"/>
  <c r="U86" i="6"/>
  <c r="U90" i="6"/>
  <c r="U6" i="6"/>
  <c r="U9" i="6"/>
  <c r="U20" i="6"/>
  <c r="U66" i="6"/>
  <c r="U76" i="6"/>
  <c r="U80" i="6"/>
  <c r="U36" i="6"/>
  <c r="U75" i="6"/>
  <c r="U82" i="6"/>
  <c r="U89" i="6"/>
  <c r="U37" i="6"/>
  <c r="U27" i="6"/>
  <c r="U34" i="6"/>
  <c r="U41" i="6"/>
  <c r="U55" i="6"/>
  <c r="U62" i="6"/>
  <c r="U13" i="6"/>
  <c r="U48" i="6"/>
  <c r="U87" i="6"/>
  <c r="K9" i="4"/>
  <c r="L83" i="4"/>
  <c r="L87" i="4"/>
  <c r="K45" i="4"/>
  <c r="K81" i="4"/>
  <c r="J8" i="4"/>
  <c r="J12" i="4"/>
  <c r="J16" i="4"/>
  <c r="L21" i="4"/>
  <c r="N4" i="5"/>
  <c r="O4" i="5" s="1"/>
  <c r="P4" i="5" s="1"/>
  <c r="J90" i="4"/>
  <c r="K91" i="4"/>
  <c r="L57" i="4"/>
  <c r="L20" i="4"/>
  <c r="K79" i="4"/>
  <c r="L81" i="4"/>
  <c r="J89" i="4"/>
  <c r="L32" i="4"/>
  <c r="L44" i="4"/>
  <c r="J59" i="4"/>
  <c r="J63" i="4"/>
  <c r="J71" i="4"/>
  <c r="J75" i="4"/>
  <c r="K22" i="4"/>
  <c r="L59" i="4"/>
  <c r="L63" i="4"/>
  <c r="L71" i="4"/>
  <c r="L75" i="4"/>
  <c r="J78" i="4"/>
  <c r="L92" i="4"/>
  <c r="J17" i="4"/>
  <c r="J53" i="4"/>
  <c r="J57" i="4"/>
  <c r="J69" i="4"/>
  <c r="J6" i="4"/>
  <c r="K7" i="4"/>
  <c r="K20" i="4"/>
  <c r="L45" i="4"/>
  <c r="J68" i="4"/>
  <c r="J72" i="4"/>
  <c r="J76" i="4"/>
  <c r="L11" i="4"/>
  <c r="L15" i="4"/>
  <c r="J18" i="4"/>
  <c r="K19" i="4"/>
  <c r="J23" i="4"/>
  <c r="J27" i="4"/>
  <c r="J35" i="4"/>
  <c r="J39" i="4"/>
  <c r="K64" i="4"/>
  <c r="K72" i="4"/>
  <c r="K76" i="4"/>
  <c r="J80" i="4"/>
  <c r="J84" i="4"/>
  <c r="J88" i="4"/>
  <c r="K43" i="4"/>
  <c r="L56" i="4"/>
  <c r="J22" i="4"/>
  <c r="J30" i="4"/>
  <c r="J42" i="4"/>
  <c r="K55" i="4"/>
  <c r="L23" i="4"/>
  <c r="L27" i="4"/>
  <c r="L35" i="4"/>
  <c r="L39" i="4"/>
  <c r="L47" i="4"/>
  <c r="L51" i="4"/>
  <c r="J54" i="4"/>
  <c r="J58" i="4"/>
  <c r="J66" i="4"/>
  <c r="L80" i="4"/>
  <c r="L9" i="4"/>
  <c r="J21" i="4"/>
  <c r="J33" i="4"/>
  <c r="L8" i="4"/>
  <c r="J32" i="4"/>
  <c r="J36" i="4"/>
  <c r="L69" i="4"/>
  <c r="K8" i="4"/>
  <c r="K46" i="4"/>
  <c r="L64" i="4"/>
  <c r="L68" i="4"/>
  <c r="L76" i="4"/>
  <c r="J11" i="4"/>
  <c r="J15" i="4"/>
  <c r="J20" i="4"/>
  <c r="K21" i="4"/>
  <c r="K33" i="4"/>
  <c r="K67" i="4"/>
  <c r="J83" i="4"/>
  <c r="J87" i="4"/>
  <c r="J92" i="4"/>
  <c r="K24" i="4"/>
  <c r="K28" i="4"/>
  <c r="L33" i="4"/>
  <c r="K36" i="4"/>
  <c r="K40" i="4"/>
  <c r="J44" i="4"/>
  <c r="J48" i="4"/>
  <c r="J52" i="4"/>
  <c r="K58" i="4"/>
  <c r="L40" i="4"/>
  <c r="K82" i="4"/>
  <c r="K5" i="4"/>
  <c r="K31" i="4"/>
  <c r="J47" i="4"/>
  <c r="J51" i="4"/>
  <c r="J56" i="4"/>
  <c r="K57" i="4"/>
  <c r="K69" i="4"/>
  <c r="K12" i="4"/>
  <c r="K16" i="4"/>
  <c r="J29" i="4"/>
  <c r="J34" i="4"/>
  <c r="K48" i="4"/>
  <c r="K52" i="4"/>
  <c r="J65" i="4"/>
  <c r="J70" i="4"/>
  <c r="K84" i="4"/>
  <c r="K88" i="4"/>
  <c r="L16" i="4"/>
  <c r="J24" i="4"/>
  <c r="J28" i="4"/>
  <c r="K34" i="4"/>
  <c r="L52" i="4"/>
  <c r="J60" i="4"/>
  <c r="J64" i="4"/>
  <c r="K70" i="4"/>
  <c r="L88" i="4"/>
  <c r="J5" i="4"/>
  <c r="J10" i="4"/>
  <c r="J41" i="4"/>
  <c r="J46" i="4"/>
  <c r="K60" i="4"/>
  <c r="J77" i="4"/>
  <c r="J82" i="4"/>
  <c r="K10" i="4"/>
  <c r="L28" i="4"/>
  <c r="J40" i="4"/>
  <c r="J9" i="4"/>
  <c r="K32" i="4"/>
  <c r="J45" i="4"/>
  <c r="J81" i="4"/>
  <c r="L6" i="4"/>
  <c r="K13" i="4"/>
  <c r="K17" i="4"/>
  <c r="L18" i="4"/>
  <c r="K25" i="4"/>
  <c r="K29" i="4"/>
  <c r="L30" i="4"/>
  <c r="K37" i="4"/>
  <c r="K41" i="4"/>
  <c r="L42" i="4"/>
  <c r="K49" i="4"/>
  <c r="K53" i="4"/>
  <c r="L54" i="4"/>
  <c r="K61" i="4"/>
  <c r="K65" i="4"/>
  <c r="L66" i="4"/>
  <c r="K73" i="4"/>
  <c r="K77" i="4"/>
  <c r="L78" i="4"/>
  <c r="K85" i="4"/>
  <c r="K89" i="4"/>
  <c r="L90" i="4"/>
  <c r="L5" i="4"/>
  <c r="L13" i="4"/>
  <c r="L17" i="4"/>
  <c r="L25" i="4"/>
  <c r="L29" i="4"/>
  <c r="L37" i="4"/>
  <c r="L41" i="4"/>
  <c r="L49" i="4"/>
  <c r="L53" i="4"/>
  <c r="L61" i="4"/>
  <c r="L65" i="4"/>
  <c r="L73" i="4"/>
  <c r="L77" i="4"/>
  <c r="L85" i="4"/>
  <c r="L89" i="4"/>
  <c r="K15" i="4"/>
  <c r="K27" i="4"/>
  <c r="K39" i="4"/>
  <c r="K51" i="4"/>
  <c r="K63" i="4"/>
  <c r="K75" i="4"/>
  <c r="K87" i="4"/>
  <c r="K14" i="4"/>
  <c r="K26" i="4"/>
  <c r="K38" i="4"/>
  <c r="K50" i="4"/>
  <c r="K62" i="4"/>
  <c r="K74" i="4"/>
  <c r="K86" i="4"/>
  <c r="J13" i="4"/>
  <c r="J25" i="4"/>
  <c r="J37" i="4"/>
  <c r="J49" i="4"/>
  <c r="J61" i="4"/>
  <c r="J73" i="4"/>
  <c r="J85" i="4"/>
  <c r="L14" i="4"/>
  <c r="L26" i="4"/>
  <c r="L38" i="4"/>
  <c r="L50" i="4"/>
  <c r="L62" i="4"/>
  <c r="L74" i="4"/>
  <c r="L86" i="4"/>
  <c r="J7" i="4"/>
  <c r="K11" i="4"/>
  <c r="L12" i="4"/>
  <c r="J19" i="4"/>
  <c r="K23" i="4"/>
  <c r="L24" i="4"/>
  <c r="J31" i="4"/>
  <c r="K35" i="4"/>
  <c r="L36" i="4"/>
  <c r="J43" i="4"/>
  <c r="K47" i="4"/>
  <c r="L48" i="4"/>
  <c r="J55" i="4"/>
  <c r="K59" i="4"/>
  <c r="L60" i="4"/>
  <c r="J67" i="4"/>
  <c r="K71" i="4"/>
  <c r="L72" i="4"/>
  <c r="J79" i="4"/>
  <c r="K83" i="4"/>
  <c r="L84" i="4"/>
  <c r="J91" i="4"/>
  <c r="K44" i="4"/>
  <c r="K56" i="4"/>
  <c r="K68" i="4"/>
  <c r="K80" i="4"/>
  <c r="K92" i="4"/>
  <c r="L10" i="4"/>
  <c r="L22" i="4"/>
  <c r="L34" i="4"/>
  <c r="L46" i="4"/>
  <c r="L58" i="4"/>
  <c r="L70" i="4"/>
  <c r="L82" i="4"/>
  <c r="K6" i="4"/>
  <c r="L7" i="4"/>
  <c r="K18" i="4"/>
  <c r="L19" i="4"/>
  <c r="K30" i="4"/>
  <c r="L31" i="4"/>
  <c r="K42" i="4"/>
  <c r="L43" i="4"/>
  <c r="K54" i="4"/>
  <c r="L55" i="4"/>
  <c r="K66" i="4"/>
  <c r="L67" i="4"/>
  <c r="K78" i="4"/>
  <c r="L79" i="4"/>
  <c r="K90" i="4"/>
  <c r="L91" i="4"/>
  <c r="J14" i="4"/>
  <c r="J26" i="4"/>
  <c r="J38" i="4"/>
  <c r="J50" i="4"/>
  <c r="J62" i="4"/>
  <c r="J74" i="4"/>
  <c r="J86" i="4"/>
  <c r="N53" i="3"/>
  <c r="N65" i="3"/>
  <c r="N69" i="3"/>
  <c r="N73" i="3"/>
  <c r="N64" i="3"/>
  <c r="O54" i="3"/>
  <c r="O72" i="3"/>
  <c r="N59" i="3"/>
  <c r="N22" i="3"/>
  <c r="N46" i="3"/>
  <c r="N70" i="3"/>
  <c r="N74" i="3"/>
  <c r="P91" i="3"/>
  <c r="P22" i="3"/>
  <c r="P90" i="3"/>
  <c r="N72" i="3"/>
  <c r="N76" i="3"/>
  <c r="P20" i="3"/>
  <c r="P32" i="3"/>
  <c r="P56" i="3"/>
  <c r="P64" i="3"/>
  <c r="O27" i="3"/>
  <c r="O31" i="3"/>
  <c r="O59" i="3"/>
  <c r="O63" i="3"/>
  <c r="N47" i="3"/>
  <c r="O70" i="3"/>
  <c r="O74" i="3"/>
  <c r="O82" i="3"/>
  <c r="O86" i="3"/>
  <c r="N20" i="3"/>
  <c r="P21" i="3"/>
  <c r="O68" i="3"/>
  <c r="N17" i="3"/>
  <c r="N54" i="3"/>
  <c r="P68" i="3"/>
  <c r="O26" i="3"/>
  <c r="P51" i="3"/>
  <c r="P59" i="3"/>
  <c r="P63" i="3"/>
  <c r="O45" i="3"/>
  <c r="P67" i="3"/>
  <c r="P29" i="3"/>
  <c r="O44" i="3"/>
  <c r="P57" i="3"/>
  <c r="P74" i="3"/>
  <c r="N89" i="3"/>
  <c r="N27" i="3"/>
  <c r="O69" i="3"/>
  <c r="N30" i="3"/>
  <c r="O52" i="3"/>
  <c r="N71" i="3"/>
  <c r="O5" i="3"/>
  <c r="N21" i="3"/>
  <c r="P27" i="3"/>
  <c r="N34" i="3"/>
  <c r="P44" i="3"/>
  <c r="P81" i="3"/>
  <c r="N16" i="3"/>
  <c r="P84" i="3"/>
  <c r="O51" i="3"/>
  <c r="P12" i="3"/>
  <c r="O20" i="3"/>
  <c r="P38" i="3"/>
  <c r="N41" i="3"/>
  <c r="P42" i="3"/>
  <c r="N45" i="3"/>
  <c r="O50" i="3"/>
  <c r="P75" i="3"/>
  <c r="P83" i="3"/>
  <c r="P87" i="3"/>
  <c r="O92" i="3"/>
  <c r="N23" i="3"/>
  <c r="O53" i="3"/>
  <c r="P92" i="3"/>
  <c r="O10" i="3"/>
  <c r="O14" i="3"/>
  <c r="N35" i="3"/>
  <c r="P58" i="3"/>
  <c r="P62" i="3"/>
  <c r="O9" i="3"/>
  <c r="O13" i="3"/>
  <c r="P24" i="3"/>
  <c r="O33" i="3"/>
  <c r="N63" i="3"/>
  <c r="O64" i="3"/>
  <c r="N88" i="3"/>
  <c r="N12" i="3"/>
  <c r="O17" i="3"/>
  <c r="P18" i="3"/>
  <c r="O28" i="3"/>
  <c r="O46" i="3"/>
  <c r="O55" i="3"/>
  <c r="O76" i="3"/>
  <c r="P9" i="3"/>
  <c r="P33" i="3"/>
  <c r="N15" i="3"/>
  <c r="P50" i="3"/>
  <c r="P11" i="3"/>
  <c r="P15" i="3"/>
  <c r="N24" i="3"/>
  <c r="P26" i="3"/>
  <c r="P35" i="3"/>
  <c r="P49" i="3"/>
  <c r="O57" i="3"/>
  <c r="O61" i="3"/>
  <c r="O67" i="3"/>
  <c r="N39" i="3"/>
  <c r="O22" i="3"/>
  <c r="O21" i="3"/>
  <c r="O19" i="3"/>
  <c r="O29" i="3"/>
  <c r="N33" i="3"/>
  <c r="O38" i="3"/>
  <c r="N51" i="3"/>
  <c r="O77" i="3"/>
  <c r="N5" i="3"/>
  <c r="O6" i="3"/>
  <c r="P7" i="3"/>
  <c r="O11" i="3"/>
  <c r="O15" i="3"/>
  <c r="P16" i="3"/>
  <c r="O37" i="3"/>
  <c r="O43" i="3"/>
  <c r="N52" i="3"/>
  <c r="O58" i="3"/>
  <c r="O62" i="3"/>
  <c r="P73" i="3"/>
  <c r="N77" i="3"/>
  <c r="O78" i="3"/>
  <c r="O83" i="3"/>
  <c r="O87" i="3"/>
  <c r="P88" i="3"/>
  <c r="N10" i="3"/>
  <c r="O24" i="3"/>
  <c r="O32" i="3"/>
  <c r="N36" i="3"/>
  <c r="P45" i="3"/>
  <c r="P53" i="3"/>
  <c r="N57" i="3"/>
  <c r="N67" i="3"/>
  <c r="N68" i="3"/>
  <c r="P72" i="3"/>
  <c r="N82" i="3"/>
  <c r="P25" i="3"/>
  <c r="N40" i="3"/>
  <c r="P43" i="3"/>
  <c r="P5" i="3"/>
  <c r="N9" i="3"/>
  <c r="N19" i="3"/>
  <c r="O40" i="3"/>
  <c r="N49" i="3"/>
  <c r="N50" i="3"/>
  <c r="P69" i="3"/>
  <c r="P77" i="3"/>
  <c r="N81" i="3"/>
  <c r="N91" i="3"/>
  <c r="N92" i="3"/>
  <c r="P10" i="3"/>
  <c r="P14" i="3"/>
  <c r="N29" i="3"/>
  <c r="O30" i="3"/>
  <c r="O35" i="3"/>
  <c r="P36" i="3"/>
  <c r="O56" i="3"/>
  <c r="N75" i="3"/>
  <c r="P82" i="3"/>
  <c r="P86" i="3"/>
  <c r="O39" i="3"/>
  <c r="P40" i="3"/>
  <c r="N48" i="3"/>
  <c r="P66" i="3"/>
  <c r="O81" i="3"/>
  <c r="O85" i="3"/>
  <c r="O91" i="3"/>
  <c r="O8" i="3"/>
  <c r="N28" i="3"/>
  <c r="O34" i="3"/>
  <c r="P39" i="3"/>
  <c r="O48" i="3"/>
  <c r="P60" i="3"/>
  <c r="O75" i="3"/>
  <c r="O80" i="3"/>
  <c r="N6" i="3"/>
  <c r="O7" i="3"/>
  <c r="P8" i="3"/>
  <c r="N11" i="3"/>
  <c r="O16" i="3"/>
  <c r="N25" i="3"/>
  <c r="N26" i="3"/>
  <c r="P34" i="3"/>
  <c r="N43" i="3"/>
  <c r="N44" i="3"/>
  <c r="P48" i="3"/>
  <c r="N58" i="3"/>
  <c r="N78" i="3"/>
  <c r="O79" i="3"/>
  <c r="P80" i="3"/>
  <c r="N83" i="3"/>
  <c r="N87" i="3"/>
  <c r="O88" i="3"/>
  <c r="P13" i="3"/>
  <c r="P37" i="3"/>
  <c r="P6" i="3"/>
  <c r="O25" i="3"/>
  <c r="P30" i="3"/>
  <c r="P31" i="3"/>
  <c r="O49" i="3"/>
  <c r="P54" i="3"/>
  <c r="P55" i="3"/>
  <c r="O73" i="3"/>
  <c r="P78" i="3"/>
  <c r="P79" i="3"/>
  <c r="P61" i="3"/>
  <c r="P85" i="3"/>
  <c r="N18" i="3"/>
  <c r="O23" i="3"/>
  <c r="P28" i="3"/>
  <c r="N42" i="3"/>
  <c r="O47" i="3"/>
  <c r="P52" i="3"/>
  <c r="N66" i="3"/>
  <c r="O71" i="3"/>
  <c r="P76" i="3"/>
  <c r="N90" i="3"/>
  <c r="N13" i="3"/>
  <c r="N14" i="3"/>
  <c r="O18" i="3"/>
  <c r="P23" i="3"/>
  <c r="N37" i="3"/>
  <c r="N38" i="3"/>
  <c r="O42" i="3"/>
  <c r="P47" i="3"/>
  <c r="N61" i="3"/>
  <c r="N62" i="3"/>
  <c r="O66" i="3"/>
  <c r="P71" i="3"/>
  <c r="N85" i="3"/>
  <c r="N86" i="3"/>
  <c r="O90" i="3"/>
  <c r="O41" i="3"/>
  <c r="P46" i="3"/>
  <c r="N60" i="3"/>
  <c r="O65" i="3"/>
  <c r="P70" i="3"/>
  <c r="N84" i="3"/>
  <c r="O89" i="3"/>
  <c r="P19" i="3"/>
  <c r="N7" i="3"/>
  <c r="N8" i="3"/>
  <c r="O12" i="3"/>
  <c r="P17" i="3"/>
  <c r="N31" i="3"/>
  <c r="N32" i="3"/>
  <c r="O36" i="3"/>
  <c r="P41" i="3"/>
  <c r="N55" i="3"/>
  <c r="N56" i="3"/>
  <c r="O60" i="3"/>
  <c r="P65" i="3"/>
  <c r="N79" i="3"/>
  <c r="N80" i="3"/>
  <c r="O84" i="3"/>
  <c r="P89" i="3"/>
  <c r="O13" i="5" l="1"/>
  <c r="P13" i="5" s="1"/>
  <c r="O12" i="5"/>
  <c r="P12" i="5" s="1"/>
  <c r="O54" i="5"/>
  <c r="P54" i="5" s="1"/>
  <c r="O42" i="5"/>
  <c r="P42" i="5" s="1"/>
  <c r="O30" i="5"/>
  <c r="P30" i="5" s="1"/>
  <c r="O87" i="5"/>
  <c r="P87" i="5" s="1"/>
  <c r="O75" i="5"/>
  <c r="P75" i="5" s="1"/>
  <c r="O63" i="5"/>
  <c r="P63" i="5" s="1"/>
  <c r="O11" i="5"/>
  <c r="P11" i="5" s="1"/>
  <c r="O53" i="5"/>
  <c r="P53" i="5" s="1"/>
  <c r="O41" i="5"/>
  <c r="P41" i="5" s="1"/>
  <c r="O29" i="5"/>
  <c r="P29" i="5" s="1"/>
  <c r="O86" i="5"/>
  <c r="P86" i="5" s="1"/>
  <c r="O74" i="5"/>
  <c r="P74" i="5" s="1"/>
  <c r="O62" i="5"/>
  <c r="P62" i="5" s="1"/>
  <c r="O43" i="5"/>
  <c r="P43" i="5" s="1"/>
  <c r="O22" i="5"/>
  <c r="P22" i="5" s="1"/>
  <c r="O52" i="5"/>
  <c r="P52" i="5" s="1"/>
  <c r="O85" i="5"/>
  <c r="P85" i="5" s="1"/>
  <c r="O51" i="5"/>
  <c r="P51" i="5" s="1"/>
  <c r="O20" i="5"/>
  <c r="P20" i="5" s="1"/>
  <c r="O71" i="5"/>
  <c r="P71" i="5" s="1"/>
  <c r="O58" i="5"/>
  <c r="P58" i="5" s="1"/>
  <c r="O19" i="5"/>
  <c r="P19" i="5" s="1"/>
  <c r="O7" i="5"/>
  <c r="P7" i="5" s="1"/>
  <c r="O49" i="5"/>
  <c r="P49" i="5" s="1"/>
  <c r="O37" i="5"/>
  <c r="P37" i="5" s="1"/>
  <c r="O25" i="5"/>
  <c r="P25" i="5" s="1"/>
  <c r="O82" i="5"/>
  <c r="P82" i="5" s="1"/>
  <c r="O70" i="5"/>
  <c r="P70" i="5" s="1"/>
  <c r="O55" i="5"/>
  <c r="P55" i="5" s="1"/>
  <c r="O64" i="5"/>
  <c r="P64" i="5" s="1"/>
  <c r="O10" i="5"/>
  <c r="P10" i="5" s="1"/>
  <c r="O61" i="5"/>
  <c r="P61" i="5" s="1"/>
  <c r="O27" i="5"/>
  <c r="P27" i="5" s="1"/>
  <c r="O60" i="5"/>
  <c r="P60" i="5" s="1"/>
  <c r="O8" i="5"/>
  <c r="P8" i="5" s="1"/>
  <c r="O26" i="5"/>
  <c r="P26" i="5" s="1"/>
  <c r="O6" i="5"/>
  <c r="P6" i="5" s="1"/>
  <c r="O36" i="5"/>
  <c r="P36" i="5" s="1"/>
  <c r="O69" i="5"/>
  <c r="P69" i="5" s="1"/>
  <c r="O17" i="5"/>
  <c r="P17" i="5" s="1"/>
  <c r="O47" i="5"/>
  <c r="P47" i="5" s="1"/>
  <c r="O35" i="5"/>
  <c r="P35" i="5" s="1"/>
  <c r="O59" i="5"/>
  <c r="P59" i="5" s="1"/>
  <c r="O80" i="5"/>
  <c r="P80" i="5" s="1"/>
  <c r="O68" i="5"/>
  <c r="P68" i="5" s="1"/>
  <c r="O88" i="5"/>
  <c r="P88" i="5" s="1"/>
  <c r="O28" i="5"/>
  <c r="P28" i="5" s="1"/>
  <c r="O73" i="5"/>
  <c r="P73" i="5" s="1"/>
  <c r="O72" i="5"/>
  <c r="P72" i="5" s="1"/>
  <c r="O38" i="5"/>
  <c r="P38" i="5" s="1"/>
  <c r="O48" i="5"/>
  <c r="P48" i="5" s="1"/>
  <c r="O81" i="5"/>
  <c r="P81" i="5" s="1"/>
  <c r="L16" i="5"/>
  <c r="M16" i="5" s="1"/>
  <c r="O16" i="5"/>
  <c r="P16" i="5" s="1"/>
  <c r="O23" i="5"/>
  <c r="P23" i="5" s="1"/>
  <c r="O46" i="5"/>
  <c r="P46" i="5" s="1"/>
  <c r="O34" i="5"/>
  <c r="P34" i="5" s="1"/>
  <c r="O91" i="5"/>
  <c r="P91" i="5" s="1"/>
  <c r="O79" i="5"/>
  <c r="P79" i="5" s="1"/>
  <c r="O67" i="5"/>
  <c r="P67" i="5" s="1"/>
  <c r="O76" i="5"/>
  <c r="P76" i="5" s="1"/>
  <c r="O84" i="5"/>
  <c r="P84" i="5" s="1"/>
  <c r="O83" i="5"/>
  <c r="P83" i="5" s="1"/>
  <c r="O24" i="5"/>
  <c r="P24" i="5" s="1"/>
  <c r="O15" i="5"/>
  <c r="P15" i="5" s="1"/>
  <c r="O57" i="5"/>
  <c r="P57" i="5" s="1"/>
  <c r="O45" i="5"/>
  <c r="P45" i="5" s="1"/>
  <c r="O33" i="5"/>
  <c r="P33" i="5" s="1"/>
  <c r="O90" i="5"/>
  <c r="P90" i="5" s="1"/>
  <c r="O78" i="5"/>
  <c r="P78" i="5" s="1"/>
  <c r="O66" i="5"/>
  <c r="P66" i="5" s="1"/>
  <c r="O31" i="5"/>
  <c r="P31" i="5" s="1"/>
  <c r="O40" i="5"/>
  <c r="P40" i="5" s="1"/>
  <c r="O9" i="5"/>
  <c r="P9" i="5" s="1"/>
  <c r="O39" i="5"/>
  <c r="P39" i="5" s="1"/>
  <c r="O50" i="5"/>
  <c r="P50" i="5" s="1"/>
  <c r="O18" i="5"/>
  <c r="P18" i="5" s="1"/>
  <c r="O14" i="5"/>
  <c r="P14" i="5" s="1"/>
  <c r="O56" i="5"/>
  <c r="P56" i="5" s="1"/>
  <c r="O44" i="5"/>
  <c r="P44" i="5" s="1"/>
  <c r="O32" i="5"/>
  <c r="P32" i="5" s="1"/>
  <c r="O89" i="5"/>
  <c r="P89" i="5" s="1"/>
  <c r="O77" i="5"/>
  <c r="P77" i="5" s="1"/>
  <c r="O65" i="5"/>
  <c r="P65" i="5" s="1"/>
  <c r="T16" i="5" l="1"/>
  <c r="Q16" i="5"/>
  <c r="R16" i="5" s="1"/>
  <c r="O5" i="5"/>
  <c r="P5" i="5" s="1"/>
  <c r="O21" i="5"/>
  <c r="P21" i="5" s="1"/>
  <c r="L4" i="5" l="1"/>
  <c r="M4" i="5" s="1"/>
  <c r="U16" i="5"/>
  <c r="T4" i="5" l="1"/>
  <c r="Q4" i="5"/>
  <c r="R4" i="5" s="1"/>
  <c r="U4" i="5" l="1"/>
  <c r="L31" i="5" l="1"/>
  <c r="M31" i="5" s="1"/>
  <c r="L44" i="5"/>
  <c r="M44" i="5" s="1"/>
  <c r="L78" i="5"/>
  <c r="M78" i="5" s="1"/>
  <c r="L62" i="5"/>
  <c r="M62" i="5" s="1"/>
  <c r="L46" i="5"/>
  <c r="M46" i="5" s="1"/>
  <c r="L55" i="5"/>
  <c r="M55" i="5" s="1"/>
  <c r="L39" i="5"/>
  <c r="M39" i="5" s="1"/>
  <c r="L70" i="5"/>
  <c r="M70" i="5" s="1"/>
  <c r="L51" i="5"/>
  <c r="M51" i="5" s="1"/>
  <c r="L14" i="5"/>
  <c r="M14" i="5" s="1"/>
  <c r="L87" i="5"/>
  <c r="M87" i="5" s="1"/>
  <c r="L82" i="5"/>
  <c r="M82" i="5" s="1"/>
  <c r="L24" i="5"/>
  <c r="M24" i="5" s="1"/>
  <c r="L88" i="5"/>
  <c r="M88" i="5" s="1"/>
  <c r="L68" i="5"/>
  <c r="M68" i="5" s="1"/>
  <c r="L77" i="5"/>
  <c r="M77" i="5" s="1"/>
  <c r="L45" i="5"/>
  <c r="M45" i="5" s="1"/>
  <c r="L60" i="5"/>
  <c r="M60" i="5" s="1"/>
  <c r="L52" i="5"/>
  <c r="M52" i="5" s="1"/>
  <c r="L71" i="5"/>
  <c r="M71" i="5" s="1"/>
  <c r="L41" i="5"/>
  <c r="M41" i="5" s="1"/>
  <c r="L74" i="5"/>
  <c r="M74" i="5" s="1"/>
  <c r="L43" i="5"/>
  <c r="M43" i="5" s="1"/>
  <c r="L56" i="5"/>
  <c r="M56" i="5" s="1"/>
  <c r="L28" i="5"/>
  <c r="M28" i="5" s="1"/>
  <c r="L58" i="5"/>
  <c r="M58" i="5" s="1"/>
  <c r="L18" i="5"/>
  <c r="M18" i="5" s="1"/>
  <c r="L57" i="5"/>
  <c r="M57" i="5" s="1"/>
  <c r="L65" i="5"/>
  <c r="M65" i="5" s="1"/>
  <c r="L36" i="5"/>
  <c r="M36" i="5" s="1"/>
  <c r="L54" i="5"/>
  <c r="M54" i="5" s="1"/>
  <c r="L69" i="5"/>
  <c r="M69" i="5" s="1"/>
  <c r="L12" i="5"/>
  <c r="M12" i="5" s="1"/>
  <c r="L17" i="5"/>
  <c r="M17" i="5" s="1"/>
  <c r="L11" i="5"/>
  <c r="M11" i="5" s="1"/>
  <c r="L30" i="5"/>
  <c r="M30" i="5" s="1"/>
  <c r="L34" i="5"/>
  <c r="M34" i="5" s="1"/>
  <c r="L10" i="5"/>
  <c r="M10" i="5" s="1"/>
  <c r="L75" i="5"/>
  <c r="M75" i="5" s="1"/>
  <c r="L79" i="5"/>
  <c r="M79" i="5" s="1"/>
  <c r="L29" i="5"/>
  <c r="M29" i="5" s="1"/>
  <c r="L48" i="5"/>
  <c r="M48" i="5" s="1"/>
  <c r="L59" i="5"/>
  <c r="M59" i="5" s="1"/>
  <c r="L72" i="5"/>
  <c r="M72" i="5" s="1"/>
  <c r="L84" i="5"/>
  <c r="M84" i="5" s="1"/>
  <c r="L7" i="5"/>
  <c r="M7" i="5" s="1"/>
  <c r="L81" i="5"/>
  <c r="M81" i="5" s="1"/>
  <c r="L37" i="5"/>
  <c r="M37" i="5" s="1"/>
  <c r="L53" i="5"/>
  <c r="M53" i="5" s="1"/>
  <c r="L49" i="5"/>
  <c r="M49" i="5" s="1"/>
  <c r="L42" i="5"/>
  <c r="M42" i="5" s="1"/>
  <c r="L50" i="5"/>
  <c r="M50" i="5" s="1"/>
  <c r="L86" i="5"/>
  <c r="M86" i="5" s="1"/>
  <c r="L23" i="5"/>
  <c r="M23" i="5" s="1"/>
  <c r="L67" i="5"/>
  <c r="M67" i="5" s="1"/>
  <c r="L35" i="5"/>
  <c r="M35" i="5" s="1"/>
  <c r="L15" i="5"/>
  <c r="M15" i="5" s="1"/>
  <c r="L91" i="5"/>
  <c r="M91" i="5" s="1"/>
  <c r="L76" i="5"/>
  <c r="M76" i="5" s="1"/>
  <c r="L6" i="5"/>
  <c r="M6" i="5" s="1"/>
  <c r="L25" i="5"/>
  <c r="M25" i="5" s="1"/>
  <c r="L20" i="5"/>
  <c r="M20" i="5" s="1"/>
  <c r="L9" i="5"/>
  <c r="M9" i="5" s="1"/>
  <c r="L61" i="5"/>
  <c r="M61" i="5" s="1"/>
  <c r="L89" i="5"/>
  <c r="M89" i="5" s="1"/>
  <c r="L85" i="5"/>
  <c r="M85" i="5" s="1"/>
  <c r="L66" i="5"/>
  <c r="M66" i="5" s="1"/>
  <c r="L38" i="5"/>
  <c r="M38" i="5" s="1"/>
  <c r="L27" i="5"/>
  <c r="M27" i="5" s="1"/>
  <c r="L80" i="5"/>
  <c r="M80" i="5" s="1"/>
  <c r="L8" i="5"/>
  <c r="M8" i="5" s="1"/>
  <c r="L63" i="5"/>
  <c r="M63" i="5" s="1"/>
  <c r="L64" i="5"/>
  <c r="M64" i="5" s="1"/>
  <c r="L21" i="5"/>
  <c r="M21" i="5" s="1"/>
  <c r="L47" i="5"/>
  <c r="M47" i="5" s="1"/>
  <c r="L33" i="5"/>
  <c r="M33" i="5" s="1"/>
  <c r="L40" i="5"/>
  <c r="M40" i="5" s="1"/>
  <c r="L83" i="5"/>
  <c r="M83" i="5" s="1"/>
  <c r="L19" i="5"/>
  <c r="M19" i="5" s="1"/>
  <c r="L73" i="5"/>
  <c r="M73" i="5" s="1"/>
  <c r="L32" i="5"/>
  <c r="M32" i="5" s="1"/>
  <c r="L22" i="5"/>
  <c r="M22" i="5" s="1"/>
  <c r="L13" i="5"/>
  <c r="M13" i="5" s="1"/>
  <c r="L5" i="5"/>
  <c r="M5" i="5" s="1"/>
  <c r="L26" i="5"/>
  <c r="M26" i="5" s="1"/>
  <c r="L90" i="5"/>
  <c r="M90" i="5" s="1"/>
  <c r="T23" i="5" l="1"/>
  <c r="Q23" i="5"/>
  <c r="R23" i="5" s="1"/>
  <c r="Q36" i="5"/>
  <c r="R36" i="5" s="1"/>
  <c r="T36" i="5"/>
  <c r="T13" i="5"/>
  <c r="Q13" i="5"/>
  <c r="R13" i="5" s="1"/>
  <c r="T85" i="5"/>
  <c r="Q85" i="5"/>
  <c r="R85" i="5" s="1"/>
  <c r="Q48" i="5"/>
  <c r="R48" i="5" s="1"/>
  <c r="T48" i="5"/>
  <c r="Q30" i="5"/>
  <c r="R30" i="5" s="1"/>
  <c r="T30" i="5"/>
  <c r="Q60" i="5"/>
  <c r="R60" i="5" s="1"/>
  <c r="T60" i="5"/>
  <c r="T76" i="5"/>
  <c r="Q76" i="5"/>
  <c r="R76" i="5" s="1"/>
  <c r="T45" i="5"/>
  <c r="Q45" i="5"/>
  <c r="R45" i="5" s="1"/>
  <c r="T80" i="5"/>
  <c r="Q80" i="5"/>
  <c r="R80" i="5" s="1"/>
  <c r="T7" i="5"/>
  <c r="Q7" i="5"/>
  <c r="R7" i="5" s="1"/>
  <c r="Q77" i="5"/>
  <c r="R77" i="5" s="1"/>
  <c r="T77" i="5"/>
  <c r="T32" i="5"/>
  <c r="Q32" i="5"/>
  <c r="R32" i="5" s="1"/>
  <c r="Q47" i="5"/>
  <c r="R47" i="5" s="1"/>
  <c r="T47" i="5"/>
  <c r="Q27" i="5"/>
  <c r="R27" i="5" s="1"/>
  <c r="T27" i="5"/>
  <c r="T9" i="5"/>
  <c r="Q9" i="5"/>
  <c r="R9" i="5" s="1"/>
  <c r="Q15" i="5"/>
  <c r="R15" i="5" s="1"/>
  <c r="T15" i="5"/>
  <c r="Q42" i="5"/>
  <c r="R42" i="5" s="1"/>
  <c r="T42" i="5"/>
  <c r="Q84" i="5"/>
  <c r="R84" i="5" s="1"/>
  <c r="T84" i="5"/>
  <c r="T75" i="5"/>
  <c r="Q75" i="5"/>
  <c r="R75" i="5" s="1"/>
  <c r="T12" i="5"/>
  <c r="Q12" i="5"/>
  <c r="R12" i="5" s="1"/>
  <c r="Q18" i="5"/>
  <c r="R18" i="5" s="1"/>
  <c r="T18" i="5"/>
  <c r="Q41" i="5"/>
  <c r="R41" i="5" s="1"/>
  <c r="T41" i="5"/>
  <c r="Q68" i="5"/>
  <c r="R68" i="5" s="1"/>
  <c r="T68" i="5"/>
  <c r="T51" i="5"/>
  <c r="Q51" i="5"/>
  <c r="R51" i="5" s="1"/>
  <c r="Q78" i="5"/>
  <c r="R78" i="5" s="1"/>
  <c r="T78" i="5"/>
  <c r="T63" i="5"/>
  <c r="Q63" i="5"/>
  <c r="R63" i="5" s="1"/>
  <c r="Q55" i="5"/>
  <c r="R55" i="5" s="1"/>
  <c r="T55" i="5"/>
  <c r="Q89" i="5"/>
  <c r="R89" i="5" s="1"/>
  <c r="T89" i="5"/>
  <c r="Q81" i="5"/>
  <c r="R81" i="5" s="1"/>
  <c r="T81" i="5"/>
  <c r="T87" i="5"/>
  <c r="Q87" i="5"/>
  <c r="R87" i="5" s="1"/>
  <c r="T62" i="5"/>
  <c r="Q62" i="5"/>
  <c r="R62" i="5" s="1"/>
  <c r="T83" i="5"/>
  <c r="Q83" i="5"/>
  <c r="R83" i="5" s="1"/>
  <c r="T37" i="5"/>
  <c r="Q37" i="5"/>
  <c r="R37" i="5" s="1"/>
  <c r="T56" i="5"/>
  <c r="Q56" i="5"/>
  <c r="R56" i="5" s="1"/>
  <c r="Q8" i="5"/>
  <c r="R8" i="5" s="1"/>
  <c r="T8" i="5"/>
  <c r="Q29" i="5"/>
  <c r="R29" i="5" s="1"/>
  <c r="T29" i="5"/>
  <c r="Q43" i="5"/>
  <c r="R43" i="5" s="1"/>
  <c r="T43" i="5"/>
  <c r="T61" i="5"/>
  <c r="Q61" i="5"/>
  <c r="R61" i="5" s="1"/>
  <c r="T57" i="5"/>
  <c r="Q57" i="5"/>
  <c r="R57" i="5" s="1"/>
  <c r="T38" i="5"/>
  <c r="Q38" i="5"/>
  <c r="R38" i="5" s="1"/>
  <c r="Q72" i="5"/>
  <c r="R72" i="5" s="1"/>
  <c r="T72" i="5"/>
  <c r="T88" i="5"/>
  <c r="Q88" i="5"/>
  <c r="R88" i="5" s="1"/>
  <c r="Q66" i="5"/>
  <c r="R66" i="5" s="1"/>
  <c r="T66" i="5"/>
  <c r="Q34" i="5"/>
  <c r="R34" i="5" s="1"/>
  <c r="T34" i="5"/>
  <c r="T28" i="5"/>
  <c r="Q28" i="5"/>
  <c r="R28" i="5" s="1"/>
  <c r="T24" i="5"/>
  <c r="Q24" i="5"/>
  <c r="R24" i="5" s="1"/>
  <c r="Q39" i="5"/>
  <c r="R39" i="5" s="1"/>
  <c r="T39" i="5"/>
  <c r="T31" i="5"/>
  <c r="Q31" i="5"/>
  <c r="R31" i="5" s="1"/>
  <c r="T5" i="5"/>
  <c r="Q5" i="5"/>
  <c r="R5" i="5" s="1"/>
  <c r="T6" i="5"/>
  <c r="Q6" i="5"/>
  <c r="R6" i="5" s="1"/>
  <c r="T82" i="5"/>
  <c r="Q82" i="5"/>
  <c r="R82" i="5" s="1"/>
  <c r="T40" i="5"/>
  <c r="Q40" i="5"/>
  <c r="R40" i="5" s="1"/>
  <c r="T86" i="5"/>
  <c r="Q86" i="5"/>
  <c r="R86" i="5" s="1"/>
  <c r="T11" i="5"/>
  <c r="Q11" i="5"/>
  <c r="R11" i="5" s="1"/>
  <c r="Q65" i="5"/>
  <c r="R65" i="5" s="1"/>
  <c r="T65" i="5"/>
  <c r="T46" i="5"/>
  <c r="Q46" i="5"/>
  <c r="R46" i="5" s="1"/>
  <c r="T22" i="5"/>
  <c r="Q22" i="5"/>
  <c r="R22" i="5" s="1"/>
  <c r="Q33" i="5"/>
  <c r="R33" i="5" s="1"/>
  <c r="T33" i="5"/>
  <c r="T91" i="5"/>
  <c r="Q91" i="5"/>
  <c r="R91" i="5" s="1"/>
  <c r="T50" i="5"/>
  <c r="Q50" i="5"/>
  <c r="R50" i="5" s="1"/>
  <c r="T79" i="5"/>
  <c r="Q79" i="5"/>
  <c r="R79" i="5" s="1"/>
  <c r="Q17" i="5"/>
  <c r="R17" i="5" s="1"/>
  <c r="T17" i="5"/>
  <c r="T74" i="5"/>
  <c r="Q74" i="5"/>
  <c r="R74" i="5" s="1"/>
  <c r="T14" i="5"/>
  <c r="Q14" i="5"/>
  <c r="R14" i="5" s="1"/>
  <c r="Q90" i="5"/>
  <c r="R90" i="5" s="1"/>
  <c r="T90" i="5"/>
  <c r="T73" i="5"/>
  <c r="Q73" i="5"/>
  <c r="R73" i="5" s="1"/>
  <c r="T21" i="5"/>
  <c r="Q21" i="5"/>
  <c r="R21" i="5" s="1"/>
  <c r="Q20" i="5"/>
  <c r="R20" i="5" s="1"/>
  <c r="T20" i="5"/>
  <c r="T35" i="5"/>
  <c r="Q35" i="5"/>
  <c r="R35" i="5" s="1"/>
  <c r="T49" i="5"/>
  <c r="Q49" i="5"/>
  <c r="R49" i="5" s="1"/>
  <c r="Q10" i="5"/>
  <c r="R10" i="5" s="1"/>
  <c r="T10" i="5"/>
  <c r="Q69" i="5"/>
  <c r="R69" i="5" s="1"/>
  <c r="T69" i="5"/>
  <c r="T58" i="5"/>
  <c r="Q58" i="5"/>
  <c r="R58" i="5" s="1"/>
  <c r="T71" i="5"/>
  <c r="Q71" i="5"/>
  <c r="R71" i="5" s="1"/>
  <c r="T70" i="5"/>
  <c r="Q70" i="5"/>
  <c r="R70" i="5" s="1"/>
  <c r="T44" i="5"/>
  <c r="Q44" i="5"/>
  <c r="R44" i="5" s="1"/>
  <c r="Q26" i="5"/>
  <c r="R26" i="5" s="1"/>
  <c r="T26" i="5"/>
  <c r="T19" i="5"/>
  <c r="Q19" i="5"/>
  <c r="R19" i="5" s="1"/>
  <c r="T64" i="5"/>
  <c r="Q64" i="5"/>
  <c r="R64" i="5" s="1"/>
  <c r="T25" i="5"/>
  <c r="Q25" i="5"/>
  <c r="R25" i="5" s="1"/>
  <c r="T67" i="5"/>
  <c r="Q67" i="5"/>
  <c r="R67" i="5" s="1"/>
  <c r="Q53" i="5"/>
  <c r="R53" i="5" s="1"/>
  <c r="T53" i="5"/>
  <c r="Q59" i="5"/>
  <c r="R59" i="5" s="1"/>
  <c r="T59" i="5"/>
  <c r="Q54" i="5"/>
  <c r="R54" i="5" s="1"/>
  <c r="T54" i="5"/>
  <c r="T52" i="5"/>
  <c r="Q52" i="5"/>
  <c r="R52" i="5" s="1"/>
  <c r="U55" i="5" l="1"/>
  <c r="U18" i="5"/>
  <c r="U65" i="5"/>
  <c r="U66" i="5"/>
  <c r="U43" i="5"/>
  <c r="U78" i="5"/>
  <c r="U47" i="5"/>
  <c r="U36" i="5"/>
  <c r="U59" i="5"/>
  <c r="U26" i="5"/>
  <c r="U10" i="5"/>
  <c r="U90" i="5"/>
  <c r="U39" i="5"/>
  <c r="U72" i="5"/>
  <c r="U8" i="5"/>
  <c r="U81" i="5"/>
  <c r="U68" i="5"/>
  <c r="U42" i="5"/>
  <c r="U77" i="5"/>
  <c r="U30" i="5"/>
  <c r="U53" i="5"/>
  <c r="U33" i="5"/>
  <c r="U89" i="5"/>
  <c r="U41" i="5"/>
  <c r="U15" i="5"/>
  <c r="U48" i="5"/>
  <c r="U19" i="5"/>
  <c r="U73" i="5"/>
  <c r="U50" i="5"/>
  <c r="U11" i="5"/>
  <c r="U31" i="5"/>
  <c r="U25" i="5"/>
  <c r="U71" i="5"/>
  <c r="U46" i="5"/>
  <c r="U6" i="5"/>
  <c r="U61" i="5"/>
  <c r="U83" i="5"/>
  <c r="U63" i="5"/>
  <c r="U12" i="5"/>
  <c r="U45" i="5"/>
  <c r="U13" i="5"/>
  <c r="U29" i="5"/>
  <c r="U84" i="5"/>
  <c r="U86" i="5"/>
  <c r="U44" i="5"/>
  <c r="U14" i="5"/>
  <c r="U24" i="5"/>
  <c r="U38" i="5"/>
  <c r="U56" i="5"/>
  <c r="U7" i="5"/>
  <c r="U67" i="5"/>
  <c r="U70" i="5"/>
  <c r="U35" i="5"/>
  <c r="U74" i="5"/>
  <c r="U22" i="5"/>
  <c r="U82" i="5"/>
  <c r="U28" i="5"/>
  <c r="U57" i="5"/>
  <c r="U37" i="5"/>
  <c r="U9" i="5"/>
  <c r="U80" i="5"/>
  <c r="U85" i="5"/>
  <c r="U20" i="5"/>
  <c r="U17" i="5"/>
  <c r="U34" i="5"/>
  <c r="U27" i="5"/>
  <c r="U91" i="5"/>
  <c r="U49" i="5"/>
  <c r="U40" i="5"/>
  <c r="U52" i="5"/>
  <c r="U64" i="5"/>
  <c r="U58" i="5"/>
  <c r="U21" i="5"/>
  <c r="U79" i="5"/>
  <c r="U5" i="5"/>
  <c r="U62" i="5"/>
  <c r="U75" i="5"/>
  <c r="U76" i="5"/>
  <c r="U54" i="5"/>
  <c r="U69" i="5"/>
  <c r="U60" i="5"/>
  <c r="U88" i="5"/>
  <c r="U87" i="5"/>
  <c r="U51" i="5"/>
  <c r="U32" i="5"/>
  <c r="U23" i="5"/>
  <c r="X92" i="2" l="1"/>
  <c r="W92" i="2"/>
  <c r="V92" i="2"/>
  <c r="L92" i="2"/>
  <c r="X91" i="2"/>
  <c r="W91" i="2"/>
  <c r="V91" i="2"/>
  <c r="L91" i="2"/>
  <c r="X90" i="2"/>
  <c r="W90" i="2"/>
  <c r="V90" i="2"/>
  <c r="L90" i="2"/>
  <c r="X89" i="2"/>
  <c r="W89" i="2"/>
  <c r="V89" i="2"/>
  <c r="L89" i="2"/>
  <c r="X88" i="2"/>
  <c r="W88" i="2"/>
  <c r="V88" i="2"/>
  <c r="L88" i="2"/>
  <c r="X87" i="2"/>
  <c r="W87" i="2"/>
  <c r="V87" i="2"/>
  <c r="L87" i="2"/>
  <c r="X86" i="2"/>
  <c r="W86" i="2"/>
  <c r="V86" i="2"/>
  <c r="L86" i="2"/>
  <c r="X85" i="2"/>
  <c r="W85" i="2"/>
  <c r="V85" i="2"/>
  <c r="L85" i="2"/>
  <c r="X84" i="2"/>
  <c r="W84" i="2"/>
  <c r="V84" i="2"/>
  <c r="L84" i="2"/>
  <c r="X83" i="2"/>
  <c r="W83" i="2"/>
  <c r="V83" i="2"/>
  <c r="L83" i="2"/>
  <c r="X82" i="2"/>
  <c r="W82" i="2"/>
  <c r="V82" i="2"/>
  <c r="L82" i="2"/>
  <c r="X81" i="2"/>
  <c r="W81" i="2"/>
  <c r="V81" i="2"/>
  <c r="L81" i="2"/>
  <c r="X80" i="2"/>
  <c r="W80" i="2"/>
  <c r="V80" i="2"/>
  <c r="L80" i="2"/>
  <c r="X79" i="2"/>
  <c r="W79" i="2"/>
  <c r="V79" i="2"/>
  <c r="L79" i="2"/>
  <c r="X78" i="2"/>
  <c r="W78" i="2"/>
  <c r="V78" i="2"/>
  <c r="L78" i="2"/>
  <c r="X77" i="2"/>
  <c r="W77" i="2"/>
  <c r="V77" i="2"/>
  <c r="L77" i="2"/>
  <c r="X76" i="2"/>
  <c r="W76" i="2"/>
  <c r="V76" i="2"/>
  <c r="L76" i="2"/>
  <c r="X75" i="2"/>
  <c r="W75" i="2"/>
  <c r="V75" i="2"/>
  <c r="L75" i="2"/>
  <c r="X74" i="2"/>
  <c r="W74" i="2"/>
  <c r="V74" i="2"/>
  <c r="L74" i="2"/>
  <c r="X73" i="2"/>
  <c r="W73" i="2"/>
  <c r="V73" i="2"/>
  <c r="L73" i="2"/>
  <c r="X72" i="2"/>
  <c r="W72" i="2"/>
  <c r="V72" i="2"/>
  <c r="L72" i="2"/>
  <c r="X71" i="2"/>
  <c r="W71" i="2"/>
  <c r="V71" i="2"/>
  <c r="L71" i="2"/>
  <c r="X70" i="2"/>
  <c r="W70" i="2"/>
  <c r="V70" i="2"/>
  <c r="L70" i="2"/>
  <c r="X69" i="2"/>
  <c r="W69" i="2"/>
  <c r="V69" i="2"/>
  <c r="L69" i="2"/>
  <c r="X68" i="2"/>
  <c r="W68" i="2"/>
  <c r="V68" i="2"/>
  <c r="L68" i="2"/>
  <c r="X67" i="2"/>
  <c r="W67" i="2"/>
  <c r="V67" i="2"/>
  <c r="L67" i="2"/>
  <c r="X66" i="2"/>
  <c r="W66" i="2"/>
  <c r="V66" i="2"/>
  <c r="L66" i="2"/>
  <c r="X65" i="2"/>
  <c r="W65" i="2"/>
  <c r="V65" i="2"/>
  <c r="L65" i="2"/>
  <c r="X64" i="2"/>
  <c r="W64" i="2"/>
  <c r="V64" i="2"/>
  <c r="L64" i="2"/>
  <c r="X63" i="2"/>
  <c r="W63" i="2"/>
  <c r="V63" i="2"/>
  <c r="L63" i="2"/>
  <c r="X62" i="2"/>
  <c r="W62" i="2"/>
  <c r="V62" i="2"/>
  <c r="L62" i="2"/>
  <c r="X61" i="2"/>
  <c r="W61" i="2"/>
  <c r="V61" i="2"/>
  <c r="L61" i="2"/>
  <c r="X60" i="2"/>
  <c r="W60" i="2"/>
  <c r="V60" i="2"/>
  <c r="L60" i="2"/>
  <c r="X59" i="2"/>
  <c r="W59" i="2"/>
  <c r="V59" i="2"/>
  <c r="L59" i="2"/>
  <c r="X58" i="2"/>
  <c r="W58" i="2"/>
  <c r="V58" i="2"/>
  <c r="L58" i="2"/>
  <c r="X57" i="2"/>
  <c r="W57" i="2"/>
  <c r="V57" i="2"/>
  <c r="L57" i="2"/>
  <c r="X56" i="2"/>
  <c r="W56" i="2"/>
  <c r="V56" i="2"/>
  <c r="L56" i="2"/>
  <c r="X55" i="2"/>
  <c r="W55" i="2"/>
  <c r="V55" i="2"/>
  <c r="L55" i="2"/>
  <c r="X54" i="2"/>
  <c r="W54" i="2"/>
  <c r="V54" i="2"/>
  <c r="L54" i="2"/>
  <c r="X53" i="2"/>
  <c r="W53" i="2"/>
  <c r="V53" i="2"/>
  <c r="L53" i="2"/>
  <c r="X52" i="2"/>
  <c r="W52" i="2"/>
  <c r="V52" i="2"/>
  <c r="L52" i="2"/>
  <c r="X51" i="2"/>
  <c r="W51" i="2"/>
  <c r="V51" i="2"/>
  <c r="L51" i="2"/>
  <c r="X50" i="2"/>
  <c r="W50" i="2"/>
  <c r="V50" i="2"/>
  <c r="L50" i="2"/>
  <c r="X49" i="2"/>
  <c r="W49" i="2"/>
  <c r="V49" i="2"/>
  <c r="L49" i="2"/>
  <c r="X48" i="2"/>
  <c r="W48" i="2"/>
  <c r="V48" i="2"/>
  <c r="L48" i="2"/>
  <c r="X47" i="2"/>
  <c r="W47" i="2"/>
  <c r="V47" i="2"/>
  <c r="L47" i="2"/>
  <c r="X46" i="2"/>
  <c r="W46" i="2"/>
  <c r="V46" i="2"/>
  <c r="L46" i="2"/>
  <c r="X45" i="2"/>
  <c r="W45" i="2"/>
  <c r="V45" i="2"/>
  <c r="L45" i="2"/>
  <c r="X44" i="2"/>
  <c r="W44" i="2"/>
  <c r="V44" i="2"/>
  <c r="L44" i="2"/>
  <c r="X43" i="2"/>
  <c r="W43" i="2"/>
  <c r="V43" i="2"/>
  <c r="L43" i="2"/>
  <c r="X42" i="2"/>
  <c r="W42" i="2"/>
  <c r="V42" i="2"/>
  <c r="L42" i="2"/>
  <c r="X41" i="2"/>
  <c r="W41" i="2"/>
  <c r="V41" i="2"/>
  <c r="L41" i="2"/>
  <c r="X40" i="2"/>
  <c r="W40" i="2"/>
  <c r="V40" i="2"/>
  <c r="L40" i="2"/>
  <c r="X39" i="2"/>
  <c r="W39" i="2"/>
  <c r="V39" i="2"/>
  <c r="L39" i="2"/>
  <c r="X38" i="2"/>
  <c r="W38" i="2"/>
  <c r="V38" i="2"/>
  <c r="L38" i="2"/>
  <c r="X37" i="2"/>
  <c r="W37" i="2"/>
  <c r="V37" i="2"/>
  <c r="L37" i="2"/>
  <c r="X36" i="2"/>
  <c r="W36" i="2"/>
  <c r="V36" i="2"/>
  <c r="L36" i="2"/>
  <c r="X35" i="2"/>
  <c r="W35" i="2"/>
  <c r="V35" i="2"/>
  <c r="L35" i="2"/>
  <c r="X34" i="2"/>
  <c r="W34" i="2"/>
  <c r="V34" i="2"/>
  <c r="L34" i="2"/>
  <c r="X33" i="2"/>
  <c r="W33" i="2"/>
  <c r="V33" i="2"/>
  <c r="L33" i="2"/>
  <c r="X32" i="2"/>
  <c r="W32" i="2"/>
  <c r="V32" i="2"/>
  <c r="L32" i="2"/>
  <c r="X31" i="2"/>
  <c r="W31" i="2"/>
  <c r="V31" i="2"/>
  <c r="L31" i="2"/>
  <c r="X30" i="2"/>
  <c r="W30" i="2"/>
  <c r="V30" i="2"/>
  <c r="L30" i="2"/>
  <c r="X29" i="2"/>
  <c r="W29" i="2"/>
  <c r="V29" i="2"/>
  <c r="L29" i="2"/>
  <c r="X28" i="2"/>
  <c r="W28" i="2"/>
  <c r="V28" i="2"/>
  <c r="L28" i="2"/>
  <c r="X27" i="2"/>
  <c r="W27" i="2"/>
  <c r="V27" i="2"/>
  <c r="L27" i="2"/>
  <c r="X26" i="2"/>
  <c r="W26" i="2"/>
  <c r="V26" i="2"/>
  <c r="L26" i="2"/>
  <c r="X25" i="2"/>
  <c r="W25" i="2"/>
  <c r="V25" i="2"/>
  <c r="L25" i="2"/>
  <c r="X24" i="2"/>
  <c r="W24" i="2"/>
  <c r="V24" i="2"/>
  <c r="L24" i="2"/>
  <c r="X23" i="2"/>
  <c r="W23" i="2"/>
  <c r="V23" i="2"/>
  <c r="L23" i="2"/>
  <c r="X22" i="2"/>
  <c r="W22" i="2"/>
  <c r="V22" i="2"/>
  <c r="L22" i="2"/>
  <c r="X21" i="2"/>
  <c r="W21" i="2"/>
  <c r="V21" i="2"/>
  <c r="L21" i="2"/>
  <c r="X20" i="2"/>
  <c r="W20" i="2"/>
  <c r="V20" i="2"/>
  <c r="L20" i="2"/>
  <c r="X19" i="2"/>
  <c r="W19" i="2"/>
  <c r="V19" i="2"/>
  <c r="L19" i="2"/>
  <c r="X18" i="2"/>
  <c r="W18" i="2"/>
  <c r="V18" i="2"/>
  <c r="L18" i="2"/>
  <c r="X17" i="2"/>
  <c r="W17" i="2"/>
  <c r="V17" i="2"/>
  <c r="L17" i="2"/>
  <c r="X16" i="2"/>
  <c r="W16" i="2"/>
  <c r="V16" i="2"/>
  <c r="L16" i="2"/>
  <c r="X15" i="2"/>
  <c r="W15" i="2"/>
  <c r="V15" i="2"/>
  <c r="L15" i="2"/>
  <c r="X14" i="2"/>
  <c r="W14" i="2"/>
  <c r="V14" i="2"/>
  <c r="L14" i="2"/>
  <c r="X13" i="2"/>
  <c r="W13" i="2"/>
  <c r="V13" i="2"/>
  <c r="L13" i="2"/>
  <c r="X12" i="2"/>
  <c r="W12" i="2"/>
  <c r="V12" i="2"/>
  <c r="L12" i="2"/>
  <c r="X11" i="2"/>
  <c r="W11" i="2"/>
  <c r="V11" i="2"/>
  <c r="L11" i="2"/>
  <c r="X10" i="2"/>
  <c r="W10" i="2"/>
  <c r="V10" i="2"/>
  <c r="L10" i="2"/>
  <c r="X9" i="2"/>
  <c r="W9" i="2"/>
  <c r="V9" i="2"/>
  <c r="L9" i="2"/>
  <c r="X8" i="2"/>
  <c r="W8" i="2"/>
  <c r="V8" i="2"/>
  <c r="L8" i="2"/>
  <c r="X7" i="2"/>
  <c r="W7" i="2"/>
  <c r="V7" i="2"/>
  <c r="L7" i="2"/>
  <c r="X6" i="2"/>
  <c r="W6" i="2"/>
  <c r="V6" i="2"/>
  <c r="L6" i="2"/>
  <c r="X5" i="2"/>
  <c r="W5" i="2"/>
  <c r="V5" i="2"/>
  <c r="L5" i="2"/>
  <c r="Y31" i="2" l="1"/>
  <c r="Z31" i="2" s="1"/>
  <c r="T31" i="2" s="1"/>
  <c r="Y85" i="2"/>
  <c r="Z85" i="2" s="1"/>
  <c r="T85" i="2" s="1"/>
  <c r="Y81" i="2"/>
  <c r="Z81" i="2" s="1"/>
  <c r="T81" i="2" s="1"/>
  <c r="Y88" i="2"/>
  <c r="Z88" i="2" s="1"/>
  <c r="T88" i="2" s="1"/>
  <c r="Y42" i="2"/>
  <c r="Z42" i="2" s="1"/>
  <c r="T42" i="2" s="1"/>
  <c r="Y54" i="2"/>
  <c r="Z54" i="2" s="1"/>
  <c r="T54" i="2" s="1"/>
  <c r="Y15" i="2"/>
  <c r="Z15" i="2" s="1"/>
  <c r="T15" i="2" s="1"/>
  <c r="Y34" i="2"/>
  <c r="Z34" i="2" s="1"/>
  <c r="T34" i="2" s="1"/>
  <c r="Y82" i="2"/>
  <c r="Z82" i="2" s="1"/>
  <c r="T82" i="2" s="1"/>
  <c r="Y68" i="2"/>
  <c r="Z68" i="2" s="1"/>
  <c r="T68" i="2" s="1"/>
  <c r="Y13" i="2"/>
  <c r="Z13" i="2" s="1"/>
  <c r="T13" i="2" s="1"/>
  <c r="Y40" i="2"/>
  <c r="Z40" i="2" s="1"/>
  <c r="T40" i="2" s="1"/>
  <c r="Y64" i="2"/>
  <c r="Z64" i="2" s="1"/>
  <c r="T64" i="2" s="1"/>
  <c r="Y76" i="2"/>
  <c r="Z76" i="2" s="1"/>
  <c r="T76" i="2" s="1"/>
  <c r="Y67" i="2"/>
  <c r="Z67" i="2" s="1"/>
  <c r="T67" i="2" s="1"/>
  <c r="Y36" i="2"/>
  <c r="Z36" i="2" s="1"/>
  <c r="T36" i="2" s="1"/>
  <c r="Y91" i="2"/>
  <c r="Z91" i="2" s="1"/>
  <c r="T91" i="2" s="1"/>
  <c r="Y69" i="2"/>
  <c r="Z69" i="2" s="1"/>
  <c r="T69" i="2" s="1"/>
  <c r="Y7" i="2"/>
  <c r="Z7" i="2" s="1"/>
  <c r="T7" i="2" s="1"/>
  <c r="Y24" i="2"/>
  <c r="Z24" i="2" s="1"/>
  <c r="T24" i="2" s="1"/>
  <c r="Y43" i="2"/>
  <c r="Z43" i="2" s="1"/>
  <c r="T43" i="2" s="1"/>
  <c r="Y55" i="2"/>
  <c r="Z55" i="2" s="1"/>
  <c r="T55" i="2" s="1"/>
  <c r="Y22" i="2"/>
  <c r="Z22" i="2" s="1"/>
  <c r="T22" i="2" s="1"/>
  <c r="Y58" i="2"/>
  <c r="Z58" i="2" s="1"/>
  <c r="T58" i="2" s="1"/>
  <c r="Y51" i="2"/>
  <c r="Z51" i="2" s="1"/>
  <c r="T51" i="2" s="1"/>
  <c r="Y37" i="2"/>
  <c r="Z37" i="2" s="1"/>
  <c r="T37" i="2" s="1"/>
  <c r="Y49" i="2"/>
  <c r="Z49" i="2" s="1"/>
  <c r="T49" i="2" s="1"/>
  <c r="Y61" i="2"/>
  <c r="Z61" i="2" s="1"/>
  <c r="T61" i="2" s="1"/>
  <c r="Y28" i="2"/>
  <c r="Z28" i="2" s="1"/>
  <c r="T28" i="2" s="1"/>
  <c r="Y90" i="2"/>
  <c r="Z90" i="2" s="1"/>
  <c r="T90" i="2" s="1"/>
  <c r="Y46" i="2"/>
  <c r="Z46" i="2" s="1"/>
  <c r="T46" i="2" s="1"/>
  <c r="Y60" i="2"/>
  <c r="Z60" i="2" s="1"/>
  <c r="T60" i="2" s="1"/>
  <c r="Y18" i="2"/>
  <c r="Z18" i="2" s="1"/>
  <c r="T18" i="2" s="1"/>
  <c r="Y25" i="2"/>
  <c r="Z25" i="2" s="1"/>
  <c r="T25" i="2" s="1"/>
  <c r="Y72" i="2"/>
  <c r="Z72" i="2" s="1"/>
  <c r="T72" i="2" s="1"/>
  <c r="Y79" i="2"/>
  <c r="Z79" i="2" s="1"/>
  <c r="T79" i="2" s="1"/>
  <c r="Y86" i="2"/>
  <c r="Z86" i="2" s="1"/>
  <c r="T86" i="2" s="1"/>
  <c r="Y9" i="2"/>
  <c r="Z9" i="2" s="1"/>
  <c r="T9" i="2" s="1"/>
  <c r="Y16" i="2"/>
  <c r="Z16" i="2" s="1"/>
  <c r="T16" i="2" s="1"/>
  <c r="Y63" i="2"/>
  <c r="Z63" i="2" s="1"/>
  <c r="T63" i="2" s="1"/>
  <c r="Y70" i="2"/>
  <c r="Z70" i="2" s="1"/>
  <c r="T70" i="2" s="1"/>
  <c r="Y77" i="2"/>
  <c r="Z77" i="2" s="1"/>
  <c r="T77" i="2" s="1"/>
  <c r="Y6" i="2"/>
  <c r="Z6" i="2" s="1"/>
  <c r="T6" i="2" s="1"/>
  <c r="Y73" i="2"/>
  <c r="Z73" i="2" s="1"/>
  <c r="T73" i="2" s="1"/>
  <c r="Y87" i="2"/>
  <c r="Z87" i="2" s="1"/>
  <c r="T87" i="2" s="1"/>
  <c r="Y27" i="2"/>
  <c r="Z27" i="2" s="1"/>
  <c r="T27" i="2" s="1"/>
  <c r="Y19" i="2"/>
  <c r="Z19" i="2" s="1"/>
  <c r="T19" i="2" s="1"/>
  <c r="Y33" i="2"/>
  <c r="Z33" i="2" s="1"/>
  <c r="T33" i="2" s="1"/>
  <c r="Y45" i="2"/>
  <c r="Z45" i="2" s="1"/>
  <c r="T45" i="2" s="1"/>
  <c r="Y52" i="2"/>
  <c r="Z52" i="2" s="1"/>
  <c r="T52" i="2" s="1"/>
  <c r="Y10" i="2"/>
  <c r="Z10" i="2" s="1"/>
  <c r="T10" i="2" s="1"/>
  <c r="Y78" i="2"/>
  <c r="Z78" i="2" s="1"/>
  <c r="T78" i="2" s="1"/>
  <c r="Y12" i="2"/>
  <c r="Z12" i="2" s="1"/>
  <c r="T12" i="2" s="1"/>
  <c r="Y21" i="2"/>
  <c r="Z21" i="2" s="1"/>
  <c r="T21" i="2" s="1"/>
  <c r="Y30" i="2"/>
  <c r="Z30" i="2" s="1"/>
  <c r="T30" i="2" s="1"/>
  <c r="Y39" i="2"/>
  <c r="Z39" i="2" s="1"/>
  <c r="T39" i="2" s="1"/>
  <c r="Y48" i="2"/>
  <c r="Z48" i="2" s="1"/>
  <c r="T48" i="2" s="1"/>
  <c r="Y57" i="2"/>
  <c r="Z57" i="2" s="1"/>
  <c r="T57" i="2" s="1"/>
  <c r="Y66" i="2"/>
  <c r="Z66" i="2" s="1"/>
  <c r="T66" i="2" s="1"/>
  <c r="Y75" i="2"/>
  <c r="Z75" i="2" s="1"/>
  <c r="T75" i="2" s="1"/>
  <c r="Y84" i="2"/>
  <c r="Z84" i="2" s="1"/>
  <c r="T84" i="2" s="1"/>
  <c r="Y8" i="2"/>
  <c r="Z8" i="2" s="1"/>
  <c r="T8" i="2" s="1"/>
  <c r="Y17" i="2"/>
  <c r="Z17" i="2" s="1"/>
  <c r="T17" i="2" s="1"/>
  <c r="Y26" i="2"/>
  <c r="Z26" i="2" s="1"/>
  <c r="T26" i="2" s="1"/>
  <c r="Y35" i="2"/>
  <c r="Z35" i="2" s="1"/>
  <c r="T35" i="2" s="1"/>
  <c r="Y44" i="2"/>
  <c r="Z44" i="2" s="1"/>
  <c r="T44" i="2" s="1"/>
  <c r="Y53" i="2"/>
  <c r="Z53" i="2" s="1"/>
  <c r="T53" i="2" s="1"/>
  <c r="Y62" i="2"/>
  <c r="Z62" i="2" s="1"/>
  <c r="T62" i="2" s="1"/>
  <c r="Y71" i="2"/>
  <c r="Z71" i="2" s="1"/>
  <c r="T71" i="2" s="1"/>
  <c r="Y80" i="2"/>
  <c r="Z80" i="2" s="1"/>
  <c r="T80" i="2" s="1"/>
  <c r="Y89" i="2"/>
  <c r="Z89" i="2" s="1"/>
  <c r="T89" i="2" s="1"/>
  <c r="Y5" i="2"/>
  <c r="Z5" i="2" s="1"/>
  <c r="T5" i="2" s="1"/>
  <c r="Y14" i="2"/>
  <c r="Z14" i="2" s="1"/>
  <c r="T14" i="2" s="1"/>
  <c r="Y59" i="2"/>
  <c r="Z59" i="2" s="1"/>
  <c r="T59" i="2" s="1"/>
  <c r="Y32" i="2"/>
  <c r="Z32" i="2" s="1"/>
  <c r="T32" i="2" s="1"/>
  <c r="Y23" i="2"/>
  <c r="Z23" i="2" s="1"/>
  <c r="T23" i="2" s="1"/>
  <c r="Y41" i="2"/>
  <c r="Z41" i="2" s="1"/>
  <c r="T41" i="2" s="1"/>
  <c r="Y50" i="2"/>
  <c r="Z50" i="2" s="1"/>
  <c r="T50" i="2" s="1"/>
  <c r="Y11" i="2"/>
  <c r="Z11" i="2" s="1"/>
  <c r="T11" i="2" s="1"/>
  <c r="Y20" i="2"/>
  <c r="Z20" i="2" s="1"/>
  <c r="T20" i="2" s="1"/>
  <c r="Y29" i="2"/>
  <c r="Z29" i="2" s="1"/>
  <c r="T29" i="2" s="1"/>
  <c r="Y38" i="2"/>
  <c r="Z38" i="2" s="1"/>
  <c r="T38" i="2" s="1"/>
  <c r="Y47" i="2"/>
  <c r="Z47" i="2" s="1"/>
  <c r="T47" i="2" s="1"/>
  <c r="Y56" i="2"/>
  <c r="Z56" i="2" s="1"/>
  <c r="T56" i="2" s="1"/>
  <c r="Y65" i="2"/>
  <c r="Z65" i="2" s="1"/>
  <c r="T65" i="2" s="1"/>
  <c r="Y74" i="2"/>
  <c r="Z74" i="2" s="1"/>
  <c r="T74" i="2" s="1"/>
  <c r="Y83" i="2"/>
  <c r="Z83" i="2" s="1"/>
  <c r="T83" i="2" s="1"/>
  <c r="Y92" i="2"/>
  <c r="Z92" i="2" s="1"/>
  <c r="T92" i="2" s="1"/>
</calcChain>
</file>

<file path=xl/sharedStrings.xml><?xml version="1.0" encoding="utf-8"?>
<sst xmlns="http://schemas.openxmlformats.org/spreadsheetml/2006/main" count="2410" uniqueCount="454">
  <si>
    <t>เกณฑ์การวิเคราะห์ FEED และ Intervention</t>
  </si>
  <si>
    <t>กลุ่ม</t>
  </si>
  <si>
    <t>NI-R8</t>
  </si>
  <si>
    <t>Cash R8</t>
  </si>
  <si>
    <t>EBITDA R8</t>
  </si>
  <si>
    <t>Intervention</t>
  </si>
  <si>
    <t>เสี่ยง</t>
  </si>
  <si>
    <t>4 - 5</t>
  </si>
  <si>
    <t>&lt;0.5 / &gt;0.5</t>
  </si>
  <si>
    <t>(+)</t>
  </si>
  <si>
    <t>เฝ้าระวัง</t>
  </si>
  <si>
    <t>(-)</t>
  </si>
  <si>
    <t>FIT</t>
  </si>
  <si>
    <t>6 - 7</t>
  </si>
  <si>
    <t>&gt;0.5</t>
  </si>
  <si>
    <t>วิกฤต 6</t>
  </si>
  <si>
    <t>&lt;0.5</t>
  </si>
  <si>
    <t>(+) / (-)</t>
  </si>
  <si>
    <t>FIT + LOI</t>
  </si>
  <si>
    <t>วิกฤต 7</t>
  </si>
  <si>
    <t xml:space="preserve">     หมายเหตุ : กลุ่มเฝ้าระวังไม่จัดให้อยู่เกณฑ์ FEED -&gt; FAT -&gt; FIT</t>
  </si>
  <si>
    <t>FEED Parameter R8</t>
  </si>
  <si>
    <t xml:space="preserve">Screening Parameter </t>
  </si>
  <si>
    <t>Efficiency Parameter</t>
  </si>
  <si>
    <t>1. Risk NI - R8</t>
  </si>
  <si>
    <t>1. อัตราครองเตียง</t>
  </si>
  <si>
    <t>2. Cash Ratio -R8</t>
  </si>
  <si>
    <t>2. Adj Rw</t>
  </si>
  <si>
    <t>3. EBITDA -R8 (บาท)</t>
  </si>
  <si>
    <t>3. Unit Cost OP</t>
  </si>
  <si>
    <t>4. Unit Cost IP</t>
  </si>
  <si>
    <t>5. Collection Peroid-UC</t>
  </si>
  <si>
    <t>6. Collection Peroid-CSMBS</t>
  </si>
  <si>
    <t>7. Inventory</t>
  </si>
  <si>
    <t>การประเมิน % Efficiency Parameter (GROUP)</t>
  </si>
  <si>
    <t>Productivity</t>
  </si>
  <si>
    <t xml:space="preserve">Unit Cost </t>
  </si>
  <si>
    <t>จัดเก็บรายได้</t>
  </si>
  <si>
    <t>Inventory</t>
  </si>
  <si>
    <t>%คะแนนที่ได้</t>
  </si>
  <si>
    <t xml:space="preserve">1.อัตราครองเตียง </t>
  </si>
  <si>
    <t>3.Unit Cost OP</t>
  </si>
  <si>
    <t>5.Collection Peroid-UC</t>
  </si>
  <si>
    <t xml:space="preserve">7.Inventory </t>
  </si>
  <si>
    <t>(ผ่าน = 50 %)</t>
  </si>
  <si>
    <t>ให้เอาจำนวนข้อที่ได้ หาร 7 ข้อ</t>
  </si>
  <si>
    <t>2.AdjRw</t>
  </si>
  <si>
    <t>4.Unit Cost IP</t>
  </si>
  <si>
    <t>6.Collection Peroid-CMBS</t>
  </si>
  <si>
    <t>(ผ่าน = 100 %)</t>
  </si>
  <si>
    <t>(จะต้องผ่าน 50% ขึ้นไป)</t>
  </si>
  <si>
    <t xml:space="preserve">การประเมินกลุ่ม FEED </t>
  </si>
  <si>
    <t>Risk NI - R8</t>
  </si>
  <si>
    <t>% Efficiency (% คะแนนที่ได้)</t>
  </si>
  <si>
    <t>กลุ่ม FEED</t>
  </si>
  <si>
    <t>ระดับ 0 - 3</t>
  </si>
  <si>
    <t>นำคะแนนที่ได้ ณ เดือนปัจจุบัน เทียบกับคะแนน ณ 30 กันยายน 2566 (เพิ่มขึ้นหรือลดลง)</t>
  </si>
  <si>
    <t>ผ่านเกณฑ์ Risk Score (ระดับ 0 - 3) - แนวโน้มประสิทธิภาพดีขึ้น</t>
  </si>
  <si>
    <t>ถ้าคะแนนเท่ากัน ให้ดูข้อมูลเพิ่มเติม ดังนี้</t>
  </si>
  <si>
    <t>ผ่านเกณฑ์ Risk Score (ระดับ 0 - 3) - แนวโน้มประสิทธิภาพลดลง</t>
  </si>
  <si>
    <t>ระดับ 4 - 7</t>
  </si>
  <si>
    <t>1.เต็ม 100% ให้จัดเป็นแนวโน้มประสิทธิภาพดีขึ้น</t>
  </si>
  <si>
    <t>ไม่ผ่านเกณฑ์ Risk Score (ระดับ 4 - 7) - แนวโน้มประสิทธิภาพดีขึ้น</t>
  </si>
  <si>
    <t xml:space="preserve">2.ถ้าไม่เต็ม 100% ให้เอา EBITDA ณ เดือนปัจจุบัน (เฉลี่ยต่อเดือน) </t>
  </si>
  <si>
    <t>ไม่ผ่านเกณฑ์ Risk Score (ระดับ 4 - 7) - แนวโน้มประสิทธิภาพลดลง</t>
  </si>
  <si>
    <t xml:space="preserve">แล้วเปรียบเทียบกับ EBITDA ปี 2566 (เฉลี่ย 12 เดือน) </t>
  </si>
  <si>
    <t>2.1 ถ้า EBITDA มากขึ้น ให้จัดเป็นแนวโน้มประสิทธิภาพดีขึ้น</t>
  </si>
  <si>
    <t>2.2 ถ้า EBITDA น้อยลง ให้จัดเป็นแนวโน้มประสิทธิภาพลดลง</t>
  </si>
  <si>
    <t>ID</t>
  </si>
  <si>
    <t>Province</t>
  </si>
  <si>
    <t>OrgID</t>
  </si>
  <si>
    <t>Org</t>
  </si>
  <si>
    <t>Group MOPH</t>
  </si>
  <si>
    <t>ข้อมูล ณ กันยายน 2567</t>
  </si>
  <si>
    <t xml:space="preserve">เงื่อนไขการประเมินกลุ่ม FEED </t>
  </si>
  <si>
    <t>Screening Parameter</t>
  </si>
  <si>
    <t>ผลการประเมินกลุ่ม FEED</t>
  </si>
  <si>
    <t xml:space="preserve">ผลการประเมินกลุ่ม FEED </t>
  </si>
  <si>
    <t>Risk NI R8</t>
  </si>
  <si>
    <t>Cash Ratio MOPH (&lt;0.5)</t>
  </si>
  <si>
    <t>EBITDA MOPH</t>
  </si>
  <si>
    <t xml:space="preserve">% Efficiency </t>
  </si>
  <si>
    <t>EBITDA  ต่อเดือน (12 เดือน)</t>
  </si>
  <si>
    <t>Cash Ratio R8 (&lt;0.5)</t>
  </si>
  <si>
    <t>กลุ่ม FEED เปรียบเทียบแนวโน้ม เดือน กันยายน 2567</t>
  </si>
  <si>
    <t>% Efficiency</t>
  </si>
  <si>
    <t>นครพนม</t>
  </si>
  <si>
    <t>10711</t>
  </si>
  <si>
    <t xml:space="preserve"> นครพนม </t>
  </si>
  <si>
    <t>11104</t>
  </si>
  <si>
    <t xml:space="preserve"> ปลาปาก </t>
  </si>
  <si>
    <t>11105</t>
  </si>
  <si>
    <t xml:space="preserve"> ท่าอุเทน </t>
  </si>
  <si>
    <t>11106</t>
  </si>
  <si>
    <t xml:space="preserve"> บ้านแพง </t>
  </si>
  <si>
    <t>11107</t>
  </si>
  <si>
    <t xml:space="preserve"> นาทม </t>
  </si>
  <si>
    <t>11108</t>
  </si>
  <si>
    <t xml:space="preserve"> เรณูนคร </t>
  </si>
  <si>
    <t>11109</t>
  </si>
  <si>
    <t xml:space="preserve"> นาแก </t>
  </si>
  <si>
    <t>11110</t>
  </si>
  <si>
    <t xml:space="preserve"> ศรีสงคราม </t>
  </si>
  <si>
    <t>11111</t>
  </si>
  <si>
    <t xml:space="preserve"> นาหว้า </t>
  </si>
  <si>
    <t>11112</t>
  </si>
  <si>
    <t xml:space="preserve"> โพนสวรรค์ </t>
  </si>
  <si>
    <t>11451</t>
  </si>
  <si>
    <t xml:space="preserve">ธาตุพนม </t>
  </si>
  <si>
    <t>40840</t>
  </si>
  <si>
    <t xml:space="preserve"> วังยาง </t>
  </si>
  <si>
    <t>บึงกาฬ</t>
  </si>
  <si>
    <t>11040</t>
  </si>
  <si>
    <t>11041</t>
  </si>
  <si>
    <t>พรเจริญ</t>
  </si>
  <si>
    <t>11043</t>
  </si>
  <si>
    <t>โซ่พิสัย</t>
  </si>
  <si>
    <t>11046</t>
  </si>
  <si>
    <t>เซกา</t>
  </si>
  <si>
    <t>11047</t>
  </si>
  <si>
    <t>ปากคาด</t>
  </si>
  <si>
    <t>11048</t>
  </si>
  <si>
    <t>บึงโขงหลง</t>
  </si>
  <si>
    <t>11049</t>
  </si>
  <si>
    <t>ศรีวิไล</t>
  </si>
  <si>
    <t>11050</t>
  </si>
  <si>
    <t>บุ่งคล้า</t>
  </si>
  <si>
    <t>เลย</t>
  </si>
  <si>
    <t>10705</t>
  </si>
  <si>
    <t>11030</t>
  </si>
  <si>
    <t>นาด้วง</t>
  </si>
  <si>
    <t>11031</t>
  </si>
  <si>
    <t>เชียงคาน</t>
  </si>
  <si>
    <t>11032</t>
  </si>
  <si>
    <t>ปากชม</t>
  </si>
  <si>
    <t>11033</t>
  </si>
  <si>
    <t>นาแห้ว</t>
  </si>
  <si>
    <t>11034</t>
  </si>
  <si>
    <t>ภูเรือ</t>
  </si>
  <si>
    <t>11035</t>
  </si>
  <si>
    <t>ท่าลี่</t>
  </si>
  <si>
    <t>11036</t>
  </si>
  <si>
    <t>วังสะพุง</t>
  </si>
  <si>
    <t>11037</t>
  </si>
  <si>
    <t>ภูกระดึง</t>
  </si>
  <si>
    <t>11038</t>
  </si>
  <si>
    <t>ภูหลวง</t>
  </si>
  <si>
    <t>11039</t>
  </si>
  <si>
    <t>ผาขาว</t>
  </si>
  <si>
    <t>11447</t>
  </si>
  <si>
    <t>ด่านซ้าย</t>
  </si>
  <si>
    <t>14133</t>
  </si>
  <si>
    <t>เอราวัณ</t>
  </si>
  <si>
    <t>28861</t>
  </si>
  <si>
    <t>หนองหิน</t>
  </si>
  <si>
    <t>สกลนคร</t>
  </si>
  <si>
    <t>10710</t>
  </si>
  <si>
    <t>11089</t>
  </si>
  <si>
    <t>กุสุมาลย์</t>
  </si>
  <si>
    <t>11090</t>
  </si>
  <si>
    <t>กุดบาก</t>
  </si>
  <si>
    <t>11091</t>
  </si>
  <si>
    <t xml:space="preserve">พระ อจ.ฝั้นฯ </t>
  </si>
  <si>
    <t>11092</t>
  </si>
  <si>
    <t>พังโคน</t>
  </si>
  <si>
    <t>11093</t>
  </si>
  <si>
    <t>วาริชภูมิ</t>
  </si>
  <si>
    <t>11094</t>
  </si>
  <si>
    <t>นิคมน้ำอูน</t>
  </si>
  <si>
    <t>11095</t>
  </si>
  <si>
    <t>วานรนิวาส</t>
  </si>
  <si>
    <t>11096</t>
  </si>
  <si>
    <t>คำตากล้า</t>
  </si>
  <si>
    <t>11097</t>
  </si>
  <si>
    <t>พระ อจ.มั่นฯ</t>
  </si>
  <si>
    <t>11098</t>
  </si>
  <si>
    <t>อากาศอำนวย</t>
  </si>
  <si>
    <t>11099</t>
  </si>
  <si>
    <t>ส่องดาว</t>
  </si>
  <si>
    <t>11100</t>
  </si>
  <si>
    <t>เต่างอย</t>
  </si>
  <si>
    <t>11101</t>
  </si>
  <si>
    <t>โคกศรีสุพรรณ</t>
  </si>
  <si>
    <t>11102</t>
  </si>
  <si>
    <t>เจริญศิลป์</t>
  </si>
  <si>
    <t>11103</t>
  </si>
  <si>
    <t>โพนนาแก้ว</t>
  </si>
  <si>
    <t>11450</t>
  </si>
  <si>
    <t xml:space="preserve">สว่างแดนดิน </t>
  </si>
  <si>
    <t>21323</t>
  </si>
  <si>
    <t xml:space="preserve">พระ อจ.แบนฯ </t>
  </si>
  <si>
    <t>หนองคาย</t>
  </si>
  <si>
    <t>10706</t>
  </si>
  <si>
    <t>11042</t>
  </si>
  <si>
    <t>โพนพิสัย</t>
  </si>
  <si>
    <t>11044</t>
  </si>
  <si>
    <t>ศรีเชียงใหม่</t>
  </si>
  <si>
    <t>11045</t>
  </si>
  <si>
    <t>สังคม</t>
  </si>
  <si>
    <t>11448</t>
  </si>
  <si>
    <t>ท่าบ่อ</t>
  </si>
  <si>
    <t>21356</t>
  </si>
  <si>
    <t>สระใคร</t>
  </si>
  <si>
    <t>28778</t>
  </si>
  <si>
    <t>โพธิ์ตาก</t>
  </si>
  <si>
    <t>28811</t>
  </si>
  <si>
    <t>เฝ้าไร่</t>
  </si>
  <si>
    <t>28815</t>
  </si>
  <si>
    <t>รัตนวาปี</t>
  </si>
  <si>
    <t>หนองบัวลำภู</t>
  </si>
  <si>
    <t>10704</t>
  </si>
  <si>
    <t>10991</t>
  </si>
  <si>
    <t>นากลาง</t>
  </si>
  <si>
    <t>10992</t>
  </si>
  <si>
    <t>โนนสัง</t>
  </si>
  <si>
    <t>10993</t>
  </si>
  <si>
    <t>ศรีบุญเรือง</t>
  </si>
  <si>
    <t>10994</t>
  </si>
  <si>
    <t>สุวรรณคูหา</t>
  </si>
  <si>
    <t>23367</t>
  </si>
  <si>
    <t>นาวังฯ</t>
  </si>
  <si>
    <t>อุดรธานี</t>
  </si>
  <si>
    <t>10671</t>
  </si>
  <si>
    <t>11013</t>
  </si>
  <si>
    <t>กุดจับ</t>
  </si>
  <si>
    <t>11014</t>
  </si>
  <si>
    <t>หนองวัวซอ</t>
  </si>
  <si>
    <t>11015</t>
  </si>
  <si>
    <t>กุมภวาปี</t>
  </si>
  <si>
    <t>11016</t>
  </si>
  <si>
    <t>ห้วยเกิ้ง</t>
  </si>
  <si>
    <t>11017</t>
  </si>
  <si>
    <t>โนนสะอาด</t>
  </si>
  <si>
    <t>11018</t>
  </si>
  <si>
    <t>หนองหาน</t>
  </si>
  <si>
    <t>11019</t>
  </si>
  <si>
    <t>ทุ่งฝน</t>
  </si>
  <si>
    <t>11020</t>
  </si>
  <si>
    <t>ไชยวาน</t>
  </si>
  <si>
    <t>11021</t>
  </si>
  <si>
    <t>ศรีธาตุ</t>
  </si>
  <si>
    <t>11022</t>
  </si>
  <si>
    <t>วังสามหมอ</t>
  </si>
  <si>
    <t>11023</t>
  </si>
  <si>
    <t>บ้านผือ</t>
  </si>
  <si>
    <t>11024</t>
  </si>
  <si>
    <t>น้ำโสม</t>
  </si>
  <si>
    <t>11025</t>
  </si>
  <si>
    <t>เพ็ญ</t>
  </si>
  <si>
    <t>11026</t>
  </si>
  <si>
    <t>สร้างคอม</t>
  </si>
  <si>
    <t>11027</t>
  </si>
  <si>
    <t>หนองแสง</t>
  </si>
  <si>
    <t>11028</t>
  </si>
  <si>
    <t>นายูง</t>
  </si>
  <si>
    <t>11029</t>
  </si>
  <si>
    <t>พิบูลย์รักษ์</t>
  </si>
  <si>
    <t>11446</t>
  </si>
  <si>
    <t>บ้านดุง</t>
  </si>
  <si>
    <t>25058</t>
  </si>
  <si>
    <t>กู่แก้ว</t>
  </si>
  <si>
    <t>25059</t>
  </si>
  <si>
    <t>ประจักษ์ฯ</t>
  </si>
  <si>
    <t>ตาราง FEED เดือน มกราคม 2568</t>
  </si>
  <si>
    <t>ผลการประเมิน % Efficiency Parameter</t>
  </si>
  <si>
    <t>% Efficiency Parameter</t>
  </si>
  <si>
    <t>EBITDA R8 ต่อเดือน</t>
  </si>
  <si>
    <t>อัตราครองเตียง</t>
  </si>
  <si>
    <t>AdjRW</t>
  </si>
  <si>
    <t>Unit Cost OP</t>
  </si>
  <si>
    <t>Unit Cost IP</t>
  </si>
  <si>
    <t>Collection Peroid-UC</t>
  </si>
  <si>
    <t>Collection Peroid-CSMBS</t>
  </si>
  <si>
    <t>รวมคะแนนที่ได้</t>
  </si>
  <si>
    <t>%คะแนนที่ได้ (ข้อที่ได้คะแนน/ข้อทั้งหมด)X100</t>
  </si>
  <si>
    <t>ผ่านเกณฑ์-แนวโน้มปสภ.ดีขึ้น</t>
  </si>
  <si>
    <t>ผ่านเกณฑ์-แนวโน้มปสภ.ลดลง</t>
  </si>
  <si>
    <t>ไม่ผ่านเกณฑ์-แนวโน้มปสภ.ดีขึ้น</t>
  </si>
  <si>
    <t>ไม่ผ่านเกณฑ์-แนวโน้มปสภ.ลดลง</t>
  </si>
  <si>
    <t>ตาราง FEED เดือนกันยายน 2567</t>
  </si>
  <si>
    <t>Risk NI MOPH</t>
  </si>
  <si>
    <t>จังหวัด</t>
  </si>
  <si>
    <t>รหัส</t>
  </si>
  <si>
    <t>หน่วยบริการ</t>
  </si>
  <si>
    <t>ประเภท</t>
  </si>
  <si>
    <t>กลุ่มระดับบริการ</t>
  </si>
  <si>
    <t>Sum AdjRw</t>
  </si>
  <si>
    <t>เปรียบเทียบค่ากลางกลุ่ม</t>
  </si>
  <si>
    <t xml:space="preserve"> </t>
  </si>
  <si>
    <t>เปรียบเทียบช่วงเวลา</t>
  </si>
  <si>
    <t>recheck</t>
  </si>
  <si>
    <t>2567Q2</t>
  </si>
  <si>
    <t>Blow ค่ากลางกลุ่ม SumAdjRw Q2Y67</t>
  </si>
  <si>
    <t>ผลเปรียบเทียบค่ากลาง</t>
  </si>
  <si>
    <t>ผล1</t>
  </si>
  <si>
    <t>ผลต่าง</t>
  </si>
  <si>
    <t>% เกิน 5</t>
  </si>
  <si>
    <t>ผล2</t>
  </si>
  <si>
    <t>คะแนน</t>
  </si>
  <si>
    <t>คะแนน Sum Adj RWPointFinal</t>
  </si>
  <si>
    <t>test formula</t>
  </si>
  <si>
    <t>จำนวนเตียงตามจริง</t>
  </si>
  <si>
    <t>5=3-4</t>
  </si>
  <si>
    <t>6=3-2</t>
  </si>
  <si>
    <t>7=6/2</t>
  </si>
  <si>
    <t>รพ.นครพนม</t>
  </si>
  <si>
    <t>รพท.</t>
  </si>
  <si>
    <t>รพท.S B&lt;=400</t>
  </si>
  <si>
    <t>รพ.ปลาปาก</t>
  </si>
  <si>
    <t>รพช.</t>
  </si>
  <si>
    <t>รพช.F2 P30,000-60,000</t>
  </si>
  <si>
    <t>รพ.ท่าอุเทน</t>
  </si>
  <si>
    <t>รพ.บ้านแพง</t>
  </si>
  <si>
    <t>รพช.F2 P&lt;=30,000</t>
  </si>
  <si>
    <t>รพ.นาทม</t>
  </si>
  <si>
    <t>รพ.เรณูนคร</t>
  </si>
  <si>
    <t>รพ.นาแก</t>
  </si>
  <si>
    <t>รพ.ศรีสงคราม</t>
  </si>
  <si>
    <t>รพช.F1 P50,000-100,000</t>
  </si>
  <si>
    <t>รพ.นาหว้า</t>
  </si>
  <si>
    <t>รพ.โพนสวรรค์</t>
  </si>
  <si>
    <t>รพร.ธาตุพนม</t>
  </si>
  <si>
    <t>รพช.M2 B&gt;100</t>
  </si>
  <si>
    <t>รพ.วังยาง</t>
  </si>
  <si>
    <t>รพช.F3 P&lt;=15,000</t>
  </si>
  <si>
    <t>รพ.บึงกาฬ</t>
  </si>
  <si>
    <t>รพ.พรเจริญ</t>
  </si>
  <si>
    <t>รพ.โซ่พิสัย</t>
  </si>
  <si>
    <t>รพ.เซกา</t>
  </si>
  <si>
    <t>รพ.ปากคาด</t>
  </si>
  <si>
    <t>รพ.บึงโขงหลง</t>
  </si>
  <si>
    <t>รพ.ศรีวิไล</t>
  </si>
  <si>
    <t>รพ.บุ่งคล้า</t>
  </si>
  <si>
    <t>รพ.เลย</t>
  </si>
  <si>
    <t>รพท.S B&gt;400</t>
  </si>
  <si>
    <t>รพ.นาด้วง</t>
  </si>
  <si>
    <t>รพ.เชียงคาน</t>
  </si>
  <si>
    <t>รพ.ปากชม</t>
  </si>
  <si>
    <t>รพ.นาแห้ว</t>
  </si>
  <si>
    <t>รพ.ภูเรือ</t>
  </si>
  <si>
    <t>รพ.ท่าลี่</t>
  </si>
  <si>
    <t>รพ.วังสะพุง</t>
  </si>
  <si>
    <t>รพ.ภูกระดึง</t>
  </si>
  <si>
    <t>รพ.ภูหลวง</t>
  </si>
  <si>
    <t>รพ.ผาขาว</t>
  </si>
  <si>
    <t>รพร.ด่านซ้าย</t>
  </si>
  <si>
    <t>รพช.M2 B&lt;=100</t>
  </si>
  <si>
    <t>รพ.เอราวัณ</t>
  </si>
  <si>
    <t>รพ.หนองหิน</t>
  </si>
  <si>
    <t>รพ.สกลนคร</t>
  </si>
  <si>
    <t>รพศ.</t>
  </si>
  <si>
    <t>รพศ.A B&gt;700to1000</t>
  </si>
  <si>
    <t>รพ.กุสุมาลย์</t>
  </si>
  <si>
    <t>รพ.กุดบาก</t>
  </si>
  <si>
    <t>รพ.พระอาจารย์ฝั้นอาจาโร</t>
  </si>
  <si>
    <t>รพ.พังโคน</t>
  </si>
  <si>
    <t>รพ.วาริชภูมิ</t>
  </si>
  <si>
    <t>รพ.นิคมน้ำอูน</t>
  </si>
  <si>
    <t>รพ.วานรนิวาส</t>
  </si>
  <si>
    <t>รพท.M1 B&gt;200</t>
  </si>
  <si>
    <t>รพ.คำตากล้า</t>
  </si>
  <si>
    <t>รพ.บ้านม่วง</t>
  </si>
  <si>
    <t>รพ.อากาศอำนวย</t>
  </si>
  <si>
    <t>รพ.ส่องดาว</t>
  </si>
  <si>
    <t>รพ.เต่างอย</t>
  </si>
  <si>
    <t>รพ.โคกศรีสุพรรณ</t>
  </si>
  <si>
    <t>รพ.เจริญศิลป์</t>
  </si>
  <si>
    <t>รพ.โพนนาแก้ว</t>
  </si>
  <si>
    <t>รพร.สว่างแดนดิน</t>
  </si>
  <si>
    <t>รพ.พระอาจารย์แบน  ธนากโร</t>
  </si>
  <si>
    <t>รพ.หนองคาย</t>
  </si>
  <si>
    <t>รพ.โพนพิสัย</t>
  </si>
  <si>
    <t>รพ.ศรีเชียงใหม่</t>
  </si>
  <si>
    <t>รพ.สังคม</t>
  </si>
  <si>
    <t>รพร.ท่าบ่อ</t>
  </si>
  <si>
    <t>รพ.สระใคร</t>
  </si>
  <si>
    <t>รพช.F3 P15,000-25,000</t>
  </si>
  <si>
    <t>รพ.โพธิ์ตาก</t>
  </si>
  <si>
    <t>รพ.เฝ้าไร่</t>
  </si>
  <si>
    <t>รพ.รัตนวาปี</t>
  </si>
  <si>
    <t>รพ.หนองบัวลำภู</t>
  </si>
  <si>
    <t>รพ.นากลาง</t>
  </si>
  <si>
    <t>รพ.โนนสัง</t>
  </si>
  <si>
    <t>รพ.ศรีบุญเรือง</t>
  </si>
  <si>
    <t>รพ.สุวรรณคูหา</t>
  </si>
  <si>
    <t>รพ.นาวัง เฉลิมพระเกียรติ 80 พรรษา</t>
  </si>
  <si>
    <t>รพ.อุดรธานี</t>
  </si>
  <si>
    <t>รพศ.A B&gt;1000</t>
  </si>
  <si>
    <t>รพ.กุดจับ</t>
  </si>
  <si>
    <t>รพ.หนองวัวซอ</t>
  </si>
  <si>
    <t>รพ.กุมภวาปี</t>
  </si>
  <si>
    <t>รพ.ห้วยเกิ้ง</t>
  </si>
  <si>
    <t>รพ.โนนสะอาด</t>
  </si>
  <si>
    <t>รพ.หนองหาน</t>
  </si>
  <si>
    <t>รพ.ทุ่งฝน</t>
  </si>
  <si>
    <t>รพ.ไชยวาน</t>
  </si>
  <si>
    <t>รพ.ศรีธาตุ</t>
  </si>
  <si>
    <t>รพ.วังสามหมอ</t>
  </si>
  <si>
    <t>รพ.บ้านผือ</t>
  </si>
  <si>
    <t>รพ.น้ำโสม</t>
  </si>
  <si>
    <t>รพ.เพ็ญ</t>
  </si>
  <si>
    <t>รพ.สร้างคอม</t>
  </si>
  <si>
    <t>รพ.หนองแสง</t>
  </si>
  <si>
    <t>รพ.นายูง</t>
  </si>
  <si>
    <t>รพ.พิบูลย์รักษ์</t>
  </si>
  <si>
    <t>รพร.บ้านดุง</t>
  </si>
  <si>
    <t>รพ.กู่แก้ว</t>
  </si>
  <si>
    <t>รพ.ประจักษ์ศิลปาคม</t>
  </si>
  <si>
    <t>ข้อมูล SumAdjRW</t>
  </si>
  <si>
    <t>เขต</t>
  </si>
  <si>
    <t>รหัส ร.พ.</t>
  </si>
  <si>
    <t>โรงพยาบาล</t>
  </si>
  <si>
    <t>เตียง</t>
  </si>
  <si>
    <t>จำนวนเดือนที่ส่ง</t>
  </si>
  <si>
    <t>จำนวนส่ง</t>
  </si>
  <si>
    <t>จำนวนคำนวณ</t>
  </si>
  <si>
    <t>วันนอนรวม</t>
  </si>
  <si>
    <t>SumAdjRW</t>
  </si>
  <si>
    <t>CMI</t>
  </si>
  <si>
    <t>MinAdjRW</t>
  </si>
  <si>
    <t>MaxAdjRW</t>
  </si>
  <si>
    <t>เกณฑ์</t>
  </si>
  <si>
    <t>คะแนน อัตราครองเตียง</t>
  </si>
  <si>
    <t>Blow ผลงาน SumAdjRw ต่อเดือน</t>
  </si>
  <si>
    <t>ค่ากลางกลุ่ม SumAdjRw Q2Y67</t>
  </si>
  <si>
    <t>Blow ค่ากลางกลุ่ม SumAdjRw ม.ค.68</t>
  </si>
  <si>
    <t xml:space="preserve">เปรียบเทียบข้อมูล SumAdjRw หลัง Blow </t>
  </si>
  <si>
    <t>หมายเหตุ</t>
  </si>
  <si>
    <t>S</t>
  </si>
  <si>
    <t>F2</t>
  </si>
  <si>
    <t>M2</t>
  </si>
  <si>
    <t>รพ.สมเด็จพระยุพราชธาตุพนม</t>
  </si>
  <si>
    <t>F3</t>
  </si>
  <si>
    <t>F1</t>
  </si>
  <si>
    <t>รพ.สมเด็จพระยุพราชด่านซ้าย</t>
  </si>
  <si>
    <t>A</t>
  </si>
  <si>
    <t>M1</t>
  </si>
  <si>
    <t>รพ.สมเด็จพระยุพราชสว่างแดนดิน</t>
  </si>
  <si>
    <t>รพ.พระอาจารย์แบน ธนากโร</t>
  </si>
  <si>
    <t>รพ.สมเด็จพระยุพราชท่าบ่อ</t>
  </si>
  <si>
    <t>รพ.นาวังเฉลิมพระเกียรติ ๘๐ พรรษา</t>
  </si>
  <si>
    <t>รพ.สมเด็จพระยุพราชบ้านดุง</t>
  </si>
  <si>
    <t>2566Q2</t>
  </si>
  <si>
    <t>ค่ากลางกลุ่ม</t>
  </si>
  <si>
    <t>PointFinal</t>
  </si>
  <si>
    <t>รพช.F1 P&lt;=50,000</t>
  </si>
  <si>
    <t>รพ.พระอาจารย์มั่น ภูริทัตโต</t>
  </si>
  <si>
    <t>ดึงข้อมูลวันที่ 21 มี.ค.68 รพ. ส่งข้อมูล 6 เดือน ให้คูณ 5 เดือน กับ 21 วันหาร 30 วัน</t>
  </si>
  <si>
    <t>Blow ให้เป็น 5 เดือน</t>
  </si>
  <si>
    <t>ข้อมูล ณ 21.3.68 Blow แล้ว</t>
  </si>
  <si>
    <t>ตาราง FEED เปรียบเทียบข้อมูลเดือน กันยายน 2567 และ กุมภาพันธ์ 2568</t>
  </si>
  <si>
    <t>ข้อมูล ณ กุมภาพันธ์ 2568</t>
  </si>
  <si>
    <t>EBITDA R8 ต่อเดือน (5 เดือน)</t>
  </si>
  <si>
    <t>กลุ่ม FEED เปรียบเทียบแนวโน้ม เดือน ก.ย. 67 และ ก.พ.68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</si>
</sst>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87" formatCode="0.00_ ;[Red]\-0.00\ "/>
    <numFmt numFmtId="188" formatCode="_-* #,##0_-;\-* #,##0_-;_-* &quot;-&quot;??_-;_-@_-"/>
    <numFmt numFmtId="189" formatCode="0_ ;[Red]\-0\ "/>
    <numFmt numFmtId="190" formatCode="#,##0_ ;[Red]\-#,##0\ "/>
    <numFmt numFmtId="191" formatCode="#,##0.00_ ;[Red]\-#,##0.00\ "/>
    <numFmt numFmtId="192" formatCode="#,##0_ ;\-#,##0\ "/>
  </numFmts>
  <fonts count="31" x14ac:knownFonts="1">
    <font>
      <sz val="16"/>
      <color theme="1"/>
      <name val="TH SarabunPSK"/>
      <family val="2"/>
      <charset val="222"/>
    </font>
    <font>
      <sz val="16"/>
      <color theme="1"/>
      <name val="TH SarabunPSK"/>
      <family val="2"/>
      <charset val="22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color theme="0"/>
      <name val="TH SarabunPSK"/>
      <family val="2"/>
    </font>
    <font>
      <b/>
      <sz val="18"/>
      <color theme="1"/>
      <name val="TH SarabunPSK"/>
      <family val="2"/>
    </font>
    <font>
      <b/>
      <sz val="18"/>
      <name val="TH SarabunPSK"/>
      <family val="2"/>
    </font>
    <font>
      <b/>
      <sz val="18"/>
      <color theme="0"/>
      <name val="TH SarabunPSK"/>
      <family val="2"/>
    </font>
    <font>
      <b/>
      <sz val="16"/>
      <name val="TH SarabunPSK"/>
      <family val="2"/>
    </font>
    <font>
      <sz val="18"/>
      <color theme="1"/>
      <name val="TH SarabunPSK"/>
      <family val="2"/>
    </font>
    <font>
      <sz val="11"/>
      <color rgb="FF000000"/>
      <name val="Tahoma"/>
      <family val="2"/>
    </font>
    <font>
      <b/>
      <sz val="16"/>
      <color rgb="FF000000"/>
      <name val="TH SarabunPSK"/>
      <family val="2"/>
    </font>
    <font>
      <b/>
      <sz val="16"/>
      <color rgb="FFFF0000"/>
      <name val="TH SarabunPSK"/>
      <family val="2"/>
    </font>
    <font>
      <sz val="16"/>
      <color rgb="FF000000"/>
      <name val="TH SarabunPSK"/>
      <family val="2"/>
    </font>
    <font>
      <b/>
      <sz val="16"/>
      <color theme="0" tint="-0.14999847407452621"/>
      <name val="TH SarabunPSK"/>
      <family val="2"/>
    </font>
    <font>
      <sz val="14"/>
      <name val="TH SarabunPSK"/>
      <family val="2"/>
    </font>
    <font>
      <sz val="14"/>
      <color theme="0"/>
      <name val="TH SarabunPSK"/>
      <family val="2"/>
    </font>
    <font>
      <b/>
      <sz val="16"/>
      <name val="TH Sarabun New"/>
      <family val="2"/>
      <charset val="222"/>
    </font>
    <font>
      <b/>
      <sz val="16"/>
      <color rgb="FF000000"/>
      <name val="TH Sarabun New"/>
      <family val="2"/>
      <charset val="222"/>
    </font>
    <font>
      <b/>
      <sz val="16"/>
      <color theme="1"/>
      <name val="TH Sarabun New"/>
      <family val="2"/>
      <charset val="222"/>
    </font>
    <font>
      <b/>
      <sz val="16"/>
      <color rgb="FFFF0000"/>
      <name val="TH Sarabun New"/>
      <family val="2"/>
      <charset val="222"/>
    </font>
    <font>
      <sz val="16"/>
      <color theme="1"/>
      <name val="TH Sarabun New"/>
      <family val="2"/>
      <charset val="222"/>
    </font>
    <font>
      <sz val="16"/>
      <color rgb="FF000000"/>
      <name val="TH Sarabun New"/>
      <family val="2"/>
      <charset val="222"/>
    </font>
    <font>
      <b/>
      <sz val="16"/>
      <color theme="0" tint="-0.14999847407452621"/>
      <name val="TH Sarabun New"/>
      <family val="2"/>
      <charset val="222"/>
    </font>
    <font>
      <sz val="14"/>
      <color theme="1"/>
      <name val="TH SarabunPSK"/>
      <family val="2"/>
    </font>
    <font>
      <b/>
      <sz val="20"/>
      <color theme="1"/>
      <name val="TH SarabunPSK"/>
      <family val="2"/>
      <charset val="222"/>
    </font>
    <font>
      <b/>
      <sz val="20"/>
      <name val="TH SarabunPSK"/>
      <family val="2"/>
      <charset val="222"/>
    </font>
    <font>
      <sz val="20"/>
      <color theme="1"/>
      <name val="TH SarabunPSK"/>
      <family val="2"/>
      <charset val="222"/>
    </font>
    <font>
      <b/>
      <sz val="20"/>
      <color theme="0"/>
      <name val="TH SarabunPSK"/>
      <family val="2"/>
      <charset val="222"/>
    </font>
    <font>
      <b/>
      <sz val="20"/>
      <color theme="1"/>
      <name val="Prompt"/>
    </font>
    <font>
      <sz val="20"/>
      <color theme="1"/>
      <name val="Prompt"/>
    </font>
  </fonts>
  <fills count="24">
    <fill>
      <patternFill patternType="none"/>
    </fill>
    <fill>
      <patternFill patternType="gray125"/>
    </fill>
    <fill>
      <patternFill patternType="solid">
        <fgColor rgb="FF33CC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3AFE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8E6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66FFFF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0" fillId="0" borderId="0"/>
  </cellStyleXfs>
  <cellXfs count="317">
    <xf numFmtId="0" fontId="0" fillId="0" borderId="0" xfId="0"/>
    <xf numFmtId="0" fontId="2" fillId="0" borderId="0" xfId="0" applyFont="1"/>
    <xf numFmtId="49" fontId="2" fillId="0" borderId="0" xfId="0" applyNumberFormat="1" applyFont="1"/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3" borderId="2" xfId="0" applyFont="1" applyFill="1" applyBorder="1" applyAlignment="1">
      <alignment horizontal="center"/>
    </xf>
    <xf numFmtId="16" fontId="2" fillId="0" borderId="0" xfId="0" applyNumberFormat="1" applyFont="1"/>
    <xf numFmtId="16" fontId="3" fillId="3" borderId="5" xfId="0" applyNumberFormat="1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 vertical="center"/>
    </xf>
    <xf numFmtId="187" fontId="3" fillId="11" borderId="3" xfId="0" applyNumberFormat="1" applyFont="1" applyFill="1" applyBorder="1" applyAlignment="1">
      <alignment horizontal="center" vertical="center" wrapText="1"/>
    </xf>
    <xf numFmtId="187" fontId="3" fillId="12" borderId="3" xfId="0" applyNumberFormat="1" applyFont="1" applyFill="1" applyBorder="1" applyAlignment="1">
      <alignment horizontal="center" vertical="center" wrapText="1"/>
    </xf>
    <xf numFmtId="187" fontId="3" fillId="6" borderId="3" xfId="0" applyNumberFormat="1" applyFont="1" applyFill="1" applyBorder="1" applyAlignment="1">
      <alignment horizontal="center" vertical="center" wrapText="1"/>
    </xf>
    <xf numFmtId="187" fontId="3" fillId="13" borderId="3" xfId="0" applyNumberFormat="1" applyFont="1" applyFill="1" applyBorder="1" applyAlignment="1">
      <alignment horizontal="center" vertical="center" wrapText="1"/>
    </xf>
    <xf numFmtId="187" fontId="3" fillId="14" borderId="3" xfId="0" applyNumberFormat="1" applyFont="1" applyFill="1" applyBorder="1" applyAlignment="1">
      <alignment horizontal="center" vertical="center" wrapText="1"/>
    </xf>
    <xf numFmtId="0" fontId="2" fillId="0" borderId="3" xfId="0" applyFont="1" applyBorder="1"/>
    <xf numFmtId="0" fontId="2" fillId="0" borderId="7" xfId="0" applyFont="1" applyBorder="1"/>
    <xf numFmtId="0" fontId="2" fillId="0" borderId="4" xfId="0" applyFont="1" applyBorder="1"/>
    <xf numFmtId="0" fontId="2" fillId="14" borderId="3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14" borderId="12" xfId="0" applyFont="1" applyFill="1" applyBorder="1" applyAlignment="1">
      <alignment horizontal="center" vertical="center" wrapText="1"/>
    </xf>
    <xf numFmtId="0" fontId="2" fillId="0" borderId="12" xfId="0" applyFont="1" applyBorder="1"/>
    <xf numFmtId="0" fontId="2" fillId="0" borderId="5" xfId="0" applyFont="1" applyBorder="1"/>
    <xf numFmtId="0" fontId="2" fillId="14" borderId="6" xfId="0" applyFont="1" applyFill="1" applyBorder="1" applyAlignment="1">
      <alignment horizontal="center" vertical="center" wrapText="1"/>
    </xf>
    <xf numFmtId="9" fontId="2" fillId="0" borderId="13" xfId="1" applyNumberFormat="1" applyFont="1" applyBorder="1" applyAlignment="1">
      <alignment horizontal="center"/>
    </xf>
    <xf numFmtId="9" fontId="2" fillId="0" borderId="13" xfId="0" applyNumberFormat="1" applyFont="1" applyBorder="1" applyAlignment="1">
      <alignment horizontal="center"/>
    </xf>
    <xf numFmtId="9" fontId="2" fillId="0" borderId="0" xfId="1" applyNumberFormat="1" applyFont="1" applyBorder="1" applyAlignment="1">
      <alignment horizontal="center"/>
    </xf>
    <xf numFmtId="9" fontId="2" fillId="0" borderId="0" xfId="0" applyNumberFormat="1" applyFont="1" applyAlignment="1">
      <alignment horizontal="center"/>
    </xf>
    <xf numFmtId="0" fontId="3" fillId="15" borderId="2" xfId="0" applyFont="1" applyFill="1" applyBorder="1" applyAlignment="1">
      <alignment horizontal="center"/>
    </xf>
    <xf numFmtId="187" fontId="5" fillId="0" borderId="0" xfId="0" applyNumberFormat="1" applyFont="1" applyAlignment="1">
      <alignment horizontal="center"/>
    </xf>
    <xf numFmtId="187" fontId="5" fillId="0" borderId="0" xfId="0" applyNumberFormat="1" applyFont="1"/>
    <xf numFmtId="187" fontId="5" fillId="6" borderId="2" xfId="0" applyNumberFormat="1" applyFont="1" applyFill="1" applyBorder="1" applyAlignment="1">
      <alignment horizontal="center" vertical="center" wrapText="1"/>
    </xf>
    <xf numFmtId="187" fontId="5" fillId="13" borderId="2" xfId="0" applyNumberFormat="1" applyFont="1" applyFill="1" applyBorder="1" applyAlignment="1">
      <alignment horizontal="center" vertical="center" wrapText="1"/>
    </xf>
    <xf numFmtId="187" fontId="5" fillId="10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 applyProtection="1">
      <alignment horizontal="center"/>
      <protection hidden="1"/>
    </xf>
    <xf numFmtId="187" fontId="5" fillId="0" borderId="2" xfId="0" applyNumberFormat="1" applyFont="1" applyBorder="1" applyProtection="1">
      <protection hidden="1"/>
    </xf>
    <xf numFmtId="187" fontId="5" fillId="8" borderId="2" xfId="0" applyNumberFormat="1" applyFont="1" applyFill="1" applyBorder="1" applyProtection="1">
      <protection locked="0"/>
    </xf>
    <xf numFmtId="189" fontId="5" fillId="0" borderId="2" xfId="0" applyNumberFormat="1" applyFont="1" applyBorder="1" applyAlignment="1" applyProtection="1">
      <alignment horizontal="center"/>
      <protection hidden="1"/>
    </xf>
    <xf numFmtId="187" fontId="6" fillId="16" borderId="2" xfId="1" applyNumberFormat="1" applyFont="1" applyFill="1" applyBorder="1" applyAlignment="1" applyProtection="1">
      <alignment horizontal="center"/>
      <protection locked="0"/>
    </xf>
    <xf numFmtId="190" fontId="6" fillId="15" borderId="2" xfId="1" applyNumberFormat="1" applyFont="1" applyFill="1" applyBorder="1" applyAlignment="1" applyProtection="1">
      <protection locked="0"/>
    </xf>
    <xf numFmtId="191" fontId="6" fillId="0" borderId="2" xfId="1" applyNumberFormat="1" applyFont="1" applyFill="1" applyBorder="1" applyAlignment="1" applyProtection="1">
      <alignment horizontal="center"/>
      <protection locked="0"/>
    </xf>
    <xf numFmtId="189" fontId="6" fillId="16" borderId="2" xfId="0" applyNumberFormat="1" applyFont="1" applyFill="1" applyBorder="1" applyAlignment="1">
      <alignment horizontal="center"/>
    </xf>
    <xf numFmtId="192" fontId="6" fillId="16" borderId="2" xfId="1" applyNumberFormat="1" applyFont="1" applyFill="1" applyBorder="1" applyAlignment="1">
      <alignment horizontal="center"/>
    </xf>
    <xf numFmtId="190" fontId="6" fillId="15" borderId="2" xfId="1" applyNumberFormat="1" applyFont="1" applyFill="1" applyBorder="1" applyAlignment="1" applyProtection="1">
      <alignment horizontal="right"/>
      <protection locked="0"/>
    </xf>
    <xf numFmtId="189" fontId="7" fillId="5" borderId="2" xfId="0" applyNumberFormat="1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187" fontId="7" fillId="5" borderId="2" xfId="1" applyNumberFormat="1" applyFont="1" applyFill="1" applyBorder="1" applyAlignment="1" applyProtection="1">
      <alignment horizontal="center"/>
      <protection locked="0"/>
    </xf>
    <xf numFmtId="187" fontId="5" fillId="20" borderId="2" xfId="0" applyNumberFormat="1" applyFont="1" applyFill="1" applyBorder="1" applyProtection="1">
      <protection hidden="1"/>
    </xf>
    <xf numFmtId="189" fontId="5" fillId="20" borderId="2" xfId="0" applyNumberFormat="1" applyFont="1" applyFill="1" applyBorder="1" applyAlignment="1" applyProtection="1">
      <alignment horizontal="center"/>
      <protection hidden="1"/>
    </xf>
    <xf numFmtId="192" fontId="7" fillId="5" borderId="2" xfId="1" applyNumberFormat="1" applyFont="1" applyFill="1" applyBorder="1" applyAlignment="1">
      <alignment horizontal="center"/>
    </xf>
    <xf numFmtId="191" fontId="5" fillId="0" borderId="2" xfId="1" applyNumberFormat="1" applyFont="1" applyFill="1" applyBorder="1" applyAlignment="1" applyProtection="1">
      <alignment horizontal="center"/>
      <protection locked="0"/>
    </xf>
    <xf numFmtId="187" fontId="6" fillId="0" borderId="2" xfId="1" applyNumberFormat="1" applyFont="1" applyFill="1" applyBorder="1" applyAlignment="1" applyProtection="1">
      <alignment horizontal="center"/>
      <protection locked="0"/>
    </xf>
    <xf numFmtId="191" fontId="6" fillId="15" borderId="2" xfId="1" applyNumberFormat="1" applyFont="1" applyFill="1" applyBorder="1" applyAlignment="1" applyProtection="1">
      <alignment horizontal="right"/>
      <protection locked="0"/>
    </xf>
    <xf numFmtId="0" fontId="5" fillId="0" borderId="0" xfId="0" applyFont="1"/>
    <xf numFmtId="189" fontId="5" fillId="0" borderId="0" xfId="0" applyNumberFormat="1" applyFont="1" applyAlignment="1">
      <alignment horizontal="center"/>
    </xf>
    <xf numFmtId="0" fontId="9" fillId="0" borderId="0" xfId="0" applyFont="1"/>
    <xf numFmtId="187" fontId="5" fillId="0" borderId="1" xfId="0" applyNumberFormat="1" applyFont="1" applyBorder="1" applyAlignment="1">
      <alignment horizontal="left"/>
    </xf>
    <xf numFmtId="189" fontId="5" fillId="0" borderId="1" xfId="0" applyNumberFormat="1" applyFont="1" applyBorder="1" applyAlignment="1">
      <alignment horizontal="center"/>
    </xf>
    <xf numFmtId="189" fontId="5" fillId="6" borderId="3" xfId="0" applyNumberFormat="1" applyFont="1" applyFill="1" applyBorder="1" applyAlignment="1">
      <alignment horizontal="center" vertical="center" wrapText="1"/>
    </xf>
    <xf numFmtId="187" fontId="5" fillId="6" borderId="3" xfId="0" applyNumberFormat="1" applyFont="1" applyFill="1" applyBorder="1" applyAlignment="1">
      <alignment horizontal="center" vertical="center" wrapText="1"/>
    </xf>
    <xf numFmtId="187" fontId="5" fillId="6" borderId="15" xfId="0" applyNumberFormat="1" applyFont="1" applyFill="1" applyBorder="1" applyAlignment="1">
      <alignment horizontal="center" vertical="center"/>
    </xf>
    <xf numFmtId="187" fontId="5" fillId="11" borderId="2" xfId="0" applyNumberFormat="1" applyFont="1" applyFill="1" applyBorder="1" applyAlignment="1">
      <alignment horizontal="center" vertical="center" wrapText="1"/>
    </xf>
    <xf numFmtId="187" fontId="5" fillId="12" borderId="2" xfId="0" applyNumberFormat="1" applyFont="1" applyFill="1" applyBorder="1" applyAlignment="1">
      <alignment horizontal="center" vertical="center" wrapText="1"/>
    </xf>
    <xf numFmtId="187" fontId="5" fillId="15" borderId="2" xfId="0" applyNumberFormat="1" applyFont="1" applyFill="1" applyBorder="1" applyAlignment="1">
      <alignment horizontal="center" vertical="center" wrapText="1"/>
    </xf>
    <xf numFmtId="187" fontId="5" fillId="0" borderId="2" xfId="0" applyNumberFormat="1" applyFont="1" applyBorder="1" applyAlignment="1">
      <alignment horizontal="center"/>
    </xf>
    <xf numFmtId="1" fontId="5" fillId="0" borderId="2" xfId="0" applyNumberFormat="1" applyFont="1" applyBorder="1" applyAlignment="1">
      <alignment horizontal="center"/>
    </xf>
    <xf numFmtId="1" fontId="5" fillId="13" borderId="2" xfId="0" applyNumberFormat="1" applyFont="1" applyFill="1" applyBorder="1" applyAlignment="1">
      <alignment horizontal="center"/>
    </xf>
    <xf numFmtId="1" fontId="5" fillId="0" borderId="2" xfId="1" applyNumberFormat="1" applyFont="1" applyFill="1" applyBorder="1" applyAlignment="1">
      <alignment horizontal="center"/>
    </xf>
    <xf numFmtId="192" fontId="5" fillId="0" borderId="2" xfId="1" applyNumberFormat="1" applyFont="1" applyFill="1" applyBorder="1" applyAlignment="1">
      <alignment horizontal="center" vertical="top"/>
    </xf>
    <xf numFmtId="187" fontId="5" fillId="0" borderId="0" xfId="0" applyNumberFormat="1" applyFont="1" applyAlignment="1">
      <alignment wrapText="1"/>
    </xf>
    <xf numFmtId="189" fontId="5" fillId="0" borderId="2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189" fontId="5" fillId="0" borderId="2" xfId="0" applyNumberFormat="1" applyFont="1" applyBorder="1" applyAlignment="1">
      <alignment horizontal="center" wrapText="1"/>
    </xf>
    <xf numFmtId="192" fontId="5" fillId="0" borderId="2" xfId="1" applyNumberFormat="1" applyFont="1" applyFill="1" applyBorder="1" applyAlignment="1">
      <alignment horizontal="center" wrapText="1"/>
    </xf>
    <xf numFmtId="0" fontId="5" fillId="5" borderId="2" xfId="0" applyFont="1" applyFill="1" applyBorder="1" applyAlignment="1">
      <alignment horizontal="center"/>
    </xf>
    <xf numFmtId="0" fontId="9" fillId="0" borderId="0" xfId="0" applyFont="1" applyAlignment="1">
      <alignment wrapText="1"/>
    </xf>
    <xf numFmtId="0" fontId="8" fillId="0" borderId="2" xfId="2" applyFont="1" applyBorder="1" applyAlignment="1">
      <alignment horizontal="center" vertical="center"/>
    </xf>
    <xf numFmtId="0" fontId="11" fillId="14" borderId="2" xfId="2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Continuous"/>
    </xf>
    <xf numFmtId="0" fontId="12" fillId="21" borderId="2" xfId="0" applyFont="1" applyFill="1" applyBorder="1" applyAlignment="1">
      <alignment horizontal="centerContinuous"/>
    </xf>
    <xf numFmtId="0" fontId="2" fillId="21" borderId="2" xfId="0" applyFont="1" applyFill="1" applyBorder="1" applyAlignment="1">
      <alignment horizontal="centerContinuous"/>
    </xf>
    <xf numFmtId="0" fontId="2" fillId="22" borderId="2" xfId="0" applyFont="1" applyFill="1" applyBorder="1" applyAlignment="1">
      <alignment horizontal="centerContinuous"/>
    </xf>
    <xf numFmtId="0" fontId="12" fillId="8" borderId="2" xfId="2" applyFont="1" applyFill="1" applyBorder="1" applyAlignment="1">
      <alignment horizontal="centerContinuous" vertical="top"/>
    </xf>
    <xf numFmtId="0" fontId="13" fillId="8" borderId="2" xfId="2" applyFont="1" applyFill="1" applyBorder="1" applyAlignment="1">
      <alignment horizontal="centerContinuous" vertical="top"/>
    </xf>
    <xf numFmtId="0" fontId="13" fillId="23" borderId="2" xfId="2" applyFont="1" applyFill="1" applyBorder="1" applyAlignment="1">
      <alignment horizontal="center" vertical="top"/>
    </xf>
    <xf numFmtId="0" fontId="13" fillId="0" borderId="2" xfId="2" applyFont="1" applyBorder="1" applyAlignment="1">
      <alignment horizontal="center" vertical="top"/>
    </xf>
    <xf numFmtId="0" fontId="13" fillId="0" borderId="2" xfId="2" applyFont="1" applyBorder="1" applyAlignment="1">
      <alignment vertical="top"/>
    </xf>
    <xf numFmtId="0" fontId="14" fillId="0" borderId="2" xfId="2" applyFont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2" fillId="15" borderId="2" xfId="0" applyFont="1" applyFill="1" applyBorder="1" applyAlignment="1">
      <alignment horizontal="center" vertical="center" wrapText="1"/>
    </xf>
    <xf numFmtId="0" fontId="2" fillId="21" borderId="2" xfId="0" applyFont="1" applyFill="1" applyBorder="1" applyAlignment="1">
      <alignment horizontal="center" vertical="center" wrapText="1"/>
    </xf>
    <xf numFmtId="0" fontId="2" fillId="22" borderId="2" xfId="0" applyFont="1" applyFill="1" applyBorder="1" applyAlignment="1">
      <alignment horizontal="center" vertical="center"/>
    </xf>
    <xf numFmtId="0" fontId="13" fillId="8" borderId="2" xfId="2" applyFont="1" applyFill="1" applyBorder="1" applyAlignment="1">
      <alignment horizontal="center" vertical="center"/>
    </xf>
    <xf numFmtId="0" fontId="13" fillId="23" borderId="2" xfId="2" applyFont="1" applyFill="1" applyBorder="1" applyAlignment="1">
      <alignment horizontal="center" vertical="center"/>
    </xf>
    <xf numFmtId="0" fontId="13" fillId="17" borderId="2" xfId="2" applyFont="1" applyFill="1" applyBorder="1" applyAlignment="1">
      <alignment horizontal="center" vertical="center"/>
    </xf>
    <xf numFmtId="0" fontId="13" fillId="14" borderId="2" xfId="2" applyFont="1" applyFill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center"/>
    </xf>
    <xf numFmtId="0" fontId="2" fillId="0" borderId="2" xfId="2" applyFont="1" applyBorder="1" applyAlignment="1">
      <alignment vertical="top" wrapText="1"/>
    </xf>
    <xf numFmtId="0" fontId="2" fillId="0" borderId="2" xfId="2" applyFont="1" applyBorder="1" applyAlignment="1">
      <alignment horizontal="center" vertical="top" wrapText="1"/>
    </xf>
    <xf numFmtId="0" fontId="2" fillId="0" borderId="2" xfId="2" applyFont="1" applyBorder="1" applyAlignment="1">
      <alignment vertical="top"/>
    </xf>
    <xf numFmtId="0" fontId="2" fillId="0" borderId="2" xfId="2" applyFont="1" applyBorder="1" applyAlignment="1">
      <alignment horizontal="left" vertical="top" wrapText="1"/>
    </xf>
    <xf numFmtId="191" fontId="13" fillId="0" borderId="2" xfId="2" applyNumberFormat="1" applyFont="1" applyBorder="1" applyAlignment="1">
      <alignment vertical="top" wrapText="1"/>
    </xf>
    <xf numFmtId="191" fontId="13" fillId="0" borderId="2" xfId="2" applyNumberFormat="1" applyFont="1" applyBorder="1" applyAlignment="1">
      <alignment vertical="top"/>
    </xf>
    <xf numFmtId="0" fontId="13" fillId="22" borderId="2" xfId="2" applyFont="1" applyFill="1" applyBorder="1" applyAlignment="1">
      <alignment horizontal="center" vertical="top" wrapText="1"/>
    </xf>
    <xf numFmtId="191" fontId="13" fillId="0" borderId="2" xfId="2" applyNumberFormat="1" applyFont="1" applyBorder="1" applyAlignment="1">
      <alignment vertical="center"/>
    </xf>
    <xf numFmtId="0" fontId="13" fillId="0" borderId="2" xfId="2" applyFont="1" applyBorder="1" applyAlignment="1">
      <alignment horizontal="center" vertical="center"/>
    </xf>
    <xf numFmtId="0" fontId="13" fillId="14" borderId="2" xfId="2" applyFont="1" applyFill="1" applyBorder="1" applyAlignment="1">
      <alignment horizontal="center" vertical="center"/>
    </xf>
    <xf numFmtId="0" fontId="13" fillId="0" borderId="2" xfId="2" applyFont="1" applyBorder="1" applyAlignment="1">
      <alignment vertical="top" wrapText="1"/>
    </xf>
    <xf numFmtId="0" fontId="15" fillId="0" borderId="0" xfId="0" applyFont="1"/>
    <xf numFmtId="0" fontId="15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15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" xfId="0" applyFont="1" applyBorder="1"/>
    <xf numFmtId="0" fontId="15" fillId="6" borderId="2" xfId="0" applyFont="1" applyFill="1" applyBorder="1" applyAlignment="1">
      <alignment horizontal="center"/>
    </xf>
    <xf numFmtId="43" fontId="15" fillId="0" borderId="2" xfId="1" applyFont="1" applyFill="1" applyBorder="1"/>
    <xf numFmtId="0" fontId="15" fillId="22" borderId="2" xfId="2" applyFont="1" applyFill="1" applyBorder="1" applyAlignment="1">
      <alignment horizontal="center" vertical="top" wrapText="1"/>
    </xf>
    <xf numFmtId="43" fontId="15" fillId="14" borderId="2" xfId="1" applyFont="1" applyFill="1" applyBorder="1"/>
    <xf numFmtId="191" fontId="15" fillId="0" borderId="2" xfId="0" applyNumberFormat="1" applyFont="1" applyBorder="1"/>
    <xf numFmtId="43" fontId="15" fillId="0" borderId="0" xfId="0" applyNumberFormat="1" applyFont="1"/>
    <xf numFmtId="43" fontId="16" fillId="5" borderId="2" xfId="1" applyFont="1" applyFill="1" applyBorder="1"/>
    <xf numFmtId="0" fontId="15" fillId="14" borderId="2" xfId="0" applyFont="1" applyFill="1" applyBorder="1" applyAlignment="1">
      <alignment horizontal="center"/>
    </xf>
    <xf numFmtId="43" fontId="15" fillId="14" borderId="0" xfId="0" applyNumberFormat="1" applyFont="1" applyFill="1"/>
    <xf numFmtId="0" fontId="17" fillId="0" borderId="0" xfId="2" applyFont="1" applyAlignment="1">
      <alignment horizontal="center" vertical="center"/>
    </xf>
    <xf numFmtId="0" fontId="18" fillId="14" borderId="0" xfId="2" applyFont="1" applyFill="1" applyAlignment="1">
      <alignment horizontal="center" vertical="center"/>
    </xf>
    <xf numFmtId="0" fontId="19" fillId="8" borderId="0" xfId="0" applyFont="1" applyFill="1" applyAlignment="1">
      <alignment horizontal="centerContinuous"/>
    </xf>
    <xf numFmtId="0" fontId="20" fillId="21" borderId="0" xfId="0" applyFont="1" applyFill="1" applyAlignment="1">
      <alignment horizontal="centerContinuous"/>
    </xf>
    <xf numFmtId="0" fontId="21" fillId="21" borderId="0" xfId="0" applyFont="1" applyFill="1" applyAlignment="1">
      <alignment horizontal="centerContinuous"/>
    </xf>
    <xf numFmtId="0" fontId="21" fillId="22" borderId="0" xfId="0" applyFont="1" applyFill="1" applyAlignment="1">
      <alignment horizontal="centerContinuous"/>
    </xf>
    <xf numFmtId="0" fontId="22" fillId="23" borderId="0" xfId="2" applyFont="1" applyFill="1" applyAlignment="1">
      <alignment horizontal="center" vertical="top"/>
    </xf>
    <xf numFmtId="0" fontId="22" fillId="0" borderId="0" xfId="2" applyFont="1" applyAlignment="1">
      <alignment horizontal="center" vertical="top"/>
    </xf>
    <xf numFmtId="0" fontId="22" fillId="0" borderId="0" xfId="2" applyFont="1" applyAlignment="1">
      <alignment vertical="top"/>
    </xf>
    <xf numFmtId="0" fontId="23" fillId="0" borderId="0" xfId="2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21" borderId="0" xfId="0" applyFont="1" applyFill="1" applyAlignment="1">
      <alignment horizontal="center" vertical="center" wrapText="1"/>
    </xf>
    <xf numFmtId="0" fontId="21" fillId="22" borderId="0" xfId="0" applyFont="1" applyFill="1" applyAlignment="1">
      <alignment horizontal="center" vertical="center"/>
    </xf>
    <xf numFmtId="0" fontId="22" fillId="8" borderId="0" xfId="2" applyFont="1" applyFill="1" applyAlignment="1">
      <alignment horizontal="center" vertical="center"/>
    </xf>
    <xf numFmtId="0" fontId="22" fillId="23" borderId="0" xfId="2" applyFont="1" applyFill="1" applyAlignment="1">
      <alignment horizontal="center" vertical="center"/>
    </xf>
    <xf numFmtId="0" fontId="22" fillId="17" borderId="0" xfId="2" applyFont="1" applyFill="1" applyAlignment="1">
      <alignment horizontal="center" vertical="center"/>
    </xf>
    <xf numFmtId="0" fontId="22" fillId="17" borderId="0" xfId="2" applyFont="1" applyFill="1" applyAlignment="1">
      <alignment horizontal="center" vertical="center" wrapText="1"/>
    </xf>
    <xf numFmtId="0" fontId="22" fillId="0" borderId="0" xfId="2" applyFont="1" applyAlignment="1">
      <alignment horizontal="center" vertical="center" wrapText="1"/>
    </xf>
    <xf numFmtId="0" fontId="22" fillId="0" borderId="0" xfId="2" applyFont="1" applyAlignment="1">
      <alignment horizontal="center" vertical="top" wrapText="1"/>
    </xf>
    <xf numFmtId="0" fontId="21" fillId="0" borderId="2" xfId="2" applyFont="1" applyBorder="1" applyAlignment="1">
      <alignment horizontal="center" vertical="top" wrapText="1"/>
    </xf>
    <xf numFmtId="0" fontId="21" fillId="0" borderId="2" xfId="2" applyFont="1" applyBorder="1" applyAlignment="1">
      <alignment vertical="top" wrapText="1"/>
    </xf>
    <xf numFmtId="0" fontId="21" fillId="0" borderId="2" xfId="2" applyFont="1" applyBorder="1" applyAlignment="1">
      <alignment vertical="top"/>
    </xf>
    <xf numFmtId="0" fontId="21" fillId="0" borderId="2" xfId="2" applyFont="1" applyBorder="1" applyAlignment="1">
      <alignment horizontal="left" vertical="top" wrapText="1"/>
    </xf>
    <xf numFmtId="191" fontId="22" fillId="0" borderId="2" xfId="2" applyNumberFormat="1" applyFont="1" applyBorder="1" applyAlignment="1">
      <alignment vertical="top" wrapText="1"/>
    </xf>
    <xf numFmtId="191" fontId="22" fillId="14" borderId="2" xfId="2" applyNumberFormat="1" applyFont="1" applyFill="1" applyBorder="1" applyAlignment="1">
      <alignment vertical="top"/>
    </xf>
    <xf numFmtId="191" fontId="22" fillId="0" borderId="2" xfId="2" applyNumberFormat="1" applyFont="1" applyBorder="1" applyAlignment="1">
      <alignment vertical="top"/>
    </xf>
    <xf numFmtId="0" fontId="22" fillId="22" borderId="2" xfId="2" applyFont="1" applyFill="1" applyBorder="1" applyAlignment="1">
      <alignment horizontal="center" vertical="top" wrapText="1"/>
    </xf>
    <xf numFmtId="191" fontId="22" fillId="0" borderId="2" xfId="2" applyNumberFormat="1" applyFont="1" applyBorder="1" applyAlignment="1">
      <alignment vertical="center"/>
    </xf>
    <xf numFmtId="0" fontId="22" fillId="23" borderId="2" xfId="2" applyFont="1" applyFill="1" applyBorder="1" applyAlignment="1">
      <alignment horizontal="center" vertical="center"/>
    </xf>
    <xf numFmtId="0" fontId="22" fillId="0" borderId="2" xfId="2" applyFont="1" applyBorder="1" applyAlignment="1">
      <alignment horizontal="center" vertical="center"/>
    </xf>
    <xf numFmtId="0" fontId="22" fillId="0" borderId="0" xfId="2" applyFont="1" applyAlignment="1">
      <alignment horizontal="center" vertical="center"/>
    </xf>
    <xf numFmtId="0" fontId="22" fillId="0" borderId="0" xfId="2" applyFont="1" applyAlignment="1">
      <alignment vertical="top" wrapText="1"/>
    </xf>
    <xf numFmtId="1" fontId="5" fillId="13" borderId="2" xfId="0" applyNumberFormat="1" applyFont="1" applyFill="1" applyBorder="1" applyAlignment="1">
      <alignment horizontal="center" wrapText="1"/>
    </xf>
    <xf numFmtId="0" fontId="15" fillId="14" borderId="2" xfId="0" applyFont="1" applyFill="1" applyBorder="1"/>
    <xf numFmtId="43" fontId="24" fillId="16" borderId="2" xfId="1" applyFont="1" applyFill="1" applyBorder="1"/>
    <xf numFmtId="192" fontId="5" fillId="16" borderId="2" xfId="1" applyNumberFormat="1" applyFont="1" applyFill="1" applyBorder="1" applyAlignment="1">
      <alignment horizontal="center"/>
    </xf>
    <xf numFmtId="0" fontId="15" fillId="15" borderId="2" xfId="0" applyFont="1" applyFill="1" applyBorder="1"/>
    <xf numFmtId="188" fontId="26" fillId="0" borderId="0" xfId="1" applyNumberFormat="1" applyFont="1"/>
    <xf numFmtId="187" fontId="25" fillId="0" borderId="0" xfId="0" applyNumberFormat="1" applyFont="1"/>
    <xf numFmtId="0" fontId="27" fillId="0" borderId="0" xfId="0" applyFont="1"/>
    <xf numFmtId="188" fontId="26" fillId="0" borderId="5" xfId="1" applyNumberFormat="1" applyFont="1" applyBorder="1" applyAlignment="1">
      <alignment horizontal="center"/>
    </xf>
    <xf numFmtId="188" fontId="26" fillId="0" borderId="0" xfId="1" applyNumberFormat="1" applyFont="1" applyAlignment="1">
      <alignment horizontal="center"/>
    </xf>
    <xf numFmtId="189" fontId="25" fillId="6" borderId="2" xfId="0" applyNumberFormat="1" applyFont="1" applyFill="1" applyBorder="1" applyAlignment="1">
      <alignment horizontal="center" vertical="center" wrapText="1"/>
    </xf>
    <xf numFmtId="187" fontId="25" fillId="6" borderId="2" xfId="0" applyNumberFormat="1" applyFont="1" applyFill="1" applyBorder="1" applyAlignment="1">
      <alignment horizontal="center" vertical="center" wrapText="1"/>
    </xf>
    <xf numFmtId="187" fontId="25" fillId="6" borderId="2" xfId="0" applyNumberFormat="1" applyFont="1" applyFill="1" applyBorder="1" applyAlignment="1">
      <alignment horizontal="center" vertical="center"/>
    </xf>
    <xf numFmtId="187" fontId="25" fillId="13" borderId="2" xfId="0" applyNumberFormat="1" applyFont="1" applyFill="1" applyBorder="1" applyAlignment="1">
      <alignment horizontal="center" vertical="center" wrapText="1"/>
    </xf>
    <xf numFmtId="187" fontId="25" fillId="10" borderId="2" xfId="0" applyNumberFormat="1" applyFont="1" applyFill="1" applyBorder="1" applyAlignment="1">
      <alignment horizontal="center" vertical="center" wrapText="1"/>
    </xf>
    <xf numFmtId="187" fontId="26" fillId="13" borderId="2" xfId="0" applyNumberFormat="1" applyFont="1" applyFill="1" applyBorder="1" applyAlignment="1">
      <alignment horizontal="center" vertical="center" wrapText="1"/>
    </xf>
    <xf numFmtId="188" fontId="26" fillId="0" borderId="0" xfId="1" applyNumberFormat="1" applyFont="1" applyAlignment="1">
      <alignment horizontal="center" vertical="center" wrapText="1"/>
    </xf>
    <xf numFmtId="187" fontId="25" fillId="0" borderId="0" xfId="0" applyNumberFormat="1" applyFont="1" applyAlignment="1">
      <alignment horizontal="center" vertical="center" wrapText="1"/>
    </xf>
    <xf numFmtId="0" fontId="25" fillId="0" borderId="2" xfId="0" applyFont="1" applyBorder="1" applyAlignment="1" applyProtection="1">
      <alignment horizontal="center"/>
      <protection hidden="1"/>
    </xf>
    <xf numFmtId="187" fontId="25" fillId="0" borderId="2" xfId="0" applyNumberFormat="1" applyFont="1" applyBorder="1" applyProtection="1">
      <protection hidden="1"/>
    </xf>
    <xf numFmtId="187" fontId="25" fillId="8" borderId="2" xfId="0" applyNumberFormat="1" applyFont="1" applyFill="1" applyBorder="1" applyProtection="1">
      <protection locked="0"/>
    </xf>
    <xf numFmtId="189" fontId="25" fillId="0" borderId="2" xfId="0" applyNumberFormat="1" applyFont="1" applyBorder="1" applyAlignment="1" applyProtection="1">
      <alignment horizontal="center"/>
      <protection hidden="1"/>
    </xf>
    <xf numFmtId="187" fontId="26" fillId="16" borderId="2" xfId="1" applyNumberFormat="1" applyFont="1" applyFill="1" applyBorder="1" applyAlignment="1" applyProtection="1">
      <alignment horizontal="center"/>
      <protection locked="0"/>
    </xf>
    <xf numFmtId="190" fontId="26" fillId="15" borderId="2" xfId="1" applyNumberFormat="1" applyFont="1" applyFill="1" applyBorder="1" applyAlignment="1" applyProtection="1">
      <protection locked="0"/>
    </xf>
    <xf numFmtId="191" fontId="26" fillId="0" borderId="2" xfId="1" applyNumberFormat="1" applyFont="1" applyFill="1" applyBorder="1" applyAlignment="1" applyProtection="1">
      <alignment horizontal="center"/>
      <protection locked="0"/>
    </xf>
    <xf numFmtId="189" fontId="26" fillId="16" borderId="2" xfId="0" applyNumberFormat="1" applyFont="1" applyFill="1" applyBorder="1" applyAlignment="1">
      <alignment horizontal="center"/>
    </xf>
    <xf numFmtId="191" fontId="25" fillId="15" borderId="2" xfId="1" applyNumberFormat="1" applyFont="1" applyFill="1" applyBorder="1" applyAlignment="1" applyProtection="1">
      <protection locked="0"/>
    </xf>
    <xf numFmtId="191" fontId="26" fillId="15" borderId="2" xfId="1" applyNumberFormat="1" applyFont="1" applyFill="1" applyBorder="1" applyAlignment="1" applyProtection="1">
      <protection locked="0"/>
    </xf>
    <xf numFmtId="192" fontId="25" fillId="16" borderId="2" xfId="1" applyNumberFormat="1" applyFont="1" applyFill="1" applyBorder="1" applyAlignment="1">
      <alignment horizontal="center"/>
    </xf>
    <xf numFmtId="187" fontId="26" fillId="16" borderId="2" xfId="0" applyNumberFormat="1" applyFont="1" applyFill="1" applyBorder="1"/>
    <xf numFmtId="191" fontId="25" fillId="0" borderId="0" xfId="0" applyNumberFormat="1" applyFont="1"/>
    <xf numFmtId="190" fontId="26" fillId="15" borderId="2" xfId="1" applyNumberFormat="1" applyFont="1" applyFill="1" applyBorder="1" applyAlignment="1" applyProtection="1">
      <alignment horizontal="right"/>
      <protection locked="0"/>
    </xf>
    <xf numFmtId="191" fontId="26" fillId="15" borderId="2" xfId="1" applyNumberFormat="1" applyFont="1" applyFill="1" applyBorder="1" applyAlignment="1" applyProtection="1">
      <alignment horizontal="right"/>
      <protection locked="0"/>
    </xf>
    <xf numFmtId="189" fontId="28" fillId="5" borderId="2" xfId="0" applyNumberFormat="1" applyFont="1" applyFill="1" applyBorder="1" applyAlignment="1">
      <alignment horizontal="center"/>
    </xf>
    <xf numFmtId="0" fontId="25" fillId="0" borderId="2" xfId="0" applyFont="1" applyBorder="1" applyAlignment="1">
      <alignment horizontal="center"/>
    </xf>
    <xf numFmtId="187" fontId="26" fillId="12" borderId="2" xfId="0" applyNumberFormat="1" applyFont="1" applyFill="1" applyBorder="1"/>
    <xf numFmtId="187" fontId="25" fillId="16" borderId="2" xfId="0" applyNumberFormat="1" applyFont="1" applyFill="1" applyBorder="1"/>
    <xf numFmtId="0" fontId="25" fillId="3" borderId="2" xfId="0" applyFont="1" applyFill="1" applyBorder="1" applyAlignment="1">
      <alignment horizontal="center"/>
    </xf>
    <xf numFmtId="187" fontId="28" fillId="5" borderId="2" xfId="0" applyNumberFormat="1" applyFont="1" applyFill="1" applyBorder="1"/>
    <xf numFmtId="187" fontId="26" fillId="13" borderId="2" xfId="0" applyNumberFormat="1" applyFont="1" applyFill="1" applyBorder="1"/>
    <xf numFmtId="2" fontId="25" fillId="0" borderId="0" xfId="0" applyNumberFormat="1" applyFont="1"/>
    <xf numFmtId="187" fontId="28" fillId="5" borderId="2" xfId="1" applyNumberFormat="1" applyFont="1" applyFill="1" applyBorder="1" applyAlignment="1" applyProtection="1">
      <alignment horizontal="center"/>
      <protection locked="0"/>
    </xf>
    <xf numFmtId="0" fontId="28" fillId="5" borderId="2" xfId="0" applyFont="1" applyFill="1" applyBorder="1" applyAlignment="1">
      <alignment horizontal="center"/>
    </xf>
    <xf numFmtId="187" fontId="25" fillId="20" borderId="2" xfId="0" applyNumberFormat="1" applyFont="1" applyFill="1" applyBorder="1" applyProtection="1">
      <protection hidden="1"/>
    </xf>
    <xf numFmtId="189" fontId="25" fillId="20" borderId="2" xfId="0" applyNumberFormat="1" applyFont="1" applyFill="1" applyBorder="1" applyAlignment="1" applyProtection="1">
      <alignment horizontal="center"/>
      <protection hidden="1"/>
    </xf>
    <xf numFmtId="192" fontId="28" fillId="5" borderId="2" xfId="1" applyNumberFormat="1" applyFont="1" applyFill="1" applyBorder="1" applyAlignment="1">
      <alignment horizontal="center"/>
    </xf>
    <xf numFmtId="191" fontId="25" fillId="0" borderId="2" xfId="1" applyNumberFormat="1" applyFont="1" applyFill="1" applyBorder="1" applyAlignment="1" applyProtection="1">
      <alignment horizontal="center"/>
      <protection locked="0"/>
    </xf>
    <xf numFmtId="187" fontId="26" fillId="0" borderId="2" xfId="1" applyNumberFormat="1" applyFont="1" applyFill="1" applyBorder="1" applyAlignment="1" applyProtection="1">
      <alignment horizontal="center"/>
      <protection locked="0"/>
    </xf>
    <xf numFmtId="0" fontId="25" fillId="2" borderId="2" xfId="0" applyFont="1" applyFill="1" applyBorder="1" applyAlignment="1">
      <alignment horizontal="center"/>
    </xf>
    <xf numFmtId="0" fontId="25" fillId="2" borderId="3" xfId="0" applyFont="1" applyFill="1" applyBorder="1" applyAlignment="1">
      <alignment horizontal="center"/>
    </xf>
    <xf numFmtId="16" fontId="25" fillId="3" borderId="5" xfId="0" applyNumberFormat="1" applyFont="1" applyFill="1" applyBorder="1" applyAlignment="1">
      <alignment horizontal="center" vertical="center"/>
    </xf>
    <xf numFmtId="0" fontId="25" fillId="3" borderId="6" xfId="0" applyFont="1" applyFill="1" applyBorder="1" applyAlignment="1">
      <alignment horizontal="center"/>
    </xf>
    <xf numFmtId="0" fontId="25" fillId="4" borderId="2" xfId="0" applyFont="1" applyFill="1" applyBorder="1" applyAlignment="1">
      <alignment horizontal="center"/>
    </xf>
    <xf numFmtId="0" fontId="25" fillId="4" borderId="6" xfId="0" applyFont="1" applyFill="1" applyBorder="1" applyAlignment="1">
      <alignment horizontal="center"/>
    </xf>
    <xf numFmtId="0" fontId="25" fillId="4" borderId="6" xfId="0" applyFont="1" applyFill="1" applyBorder="1" applyAlignment="1">
      <alignment horizontal="center" vertical="center"/>
    </xf>
    <xf numFmtId="0" fontId="25" fillId="5" borderId="2" xfId="0" applyFont="1" applyFill="1" applyBorder="1" applyAlignment="1">
      <alignment horizontal="center"/>
    </xf>
    <xf numFmtId="0" fontId="25" fillId="5" borderId="2" xfId="0" applyFont="1" applyFill="1" applyBorder="1" applyAlignment="1">
      <alignment horizontal="center" vertical="center"/>
    </xf>
    <xf numFmtId="0" fontId="25" fillId="0" borderId="0" xfId="0" applyFont="1"/>
    <xf numFmtId="0" fontId="29" fillId="0" borderId="0" xfId="0" applyFont="1"/>
    <xf numFmtId="0" fontId="30" fillId="0" borderId="0" xfId="0" applyFont="1"/>
    <xf numFmtId="0" fontId="3" fillId="0" borderId="1" xfId="0" applyFont="1" applyBorder="1" applyAlignment="1">
      <alignment horizontal="center"/>
    </xf>
    <xf numFmtId="16" fontId="3" fillId="3" borderId="4" xfId="0" applyNumberFormat="1" applyFont="1" applyFill="1" applyBorder="1" applyAlignment="1">
      <alignment horizontal="center" vertical="center"/>
    </xf>
    <xf numFmtId="16" fontId="3" fillId="3" borderId="5" xfId="0" applyNumberFormat="1" applyFont="1" applyFill="1" applyBorder="1" applyAlignment="1">
      <alignment horizontal="center" vertical="center"/>
    </xf>
    <xf numFmtId="49" fontId="3" fillId="3" borderId="3" xfId="0" applyNumberFormat="1" applyFont="1" applyFill="1" applyBorder="1" applyAlignment="1">
      <alignment horizontal="center" vertical="center"/>
    </xf>
    <xf numFmtId="49" fontId="3" fillId="3" borderId="6" xfId="0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left"/>
    </xf>
    <xf numFmtId="0" fontId="4" fillId="7" borderId="2" xfId="0" applyFont="1" applyFill="1" applyBorder="1" applyAlignment="1">
      <alignment horizontal="center"/>
    </xf>
    <xf numFmtId="0" fontId="3" fillId="8" borderId="2" xfId="0" applyFont="1" applyFill="1" applyBorder="1" applyAlignment="1">
      <alignment horizontal="center"/>
    </xf>
    <xf numFmtId="0" fontId="3" fillId="8" borderId="8" xfId="0" applyFont="1" applyFill="1" applyBorder="1" applyAlignment="1">
      <alignment horizontal="center"/>
    </xf>
    <xf numFmtId="0" fontId="3" fillId="9" borderId="5" xfId="0" applyFont="1" applyFill="1" applyBorder="1" applyAlignment="1">
      <alignment horizontal="left"/>
    </xf>
    <xf numFmtId="0" fontId="3" fillId="9" borderId="9" xfId="0" applyFont="1" applyFill="1" applyBorder="1" applyAlignment="1">
      <alignment horizontal="left"/>
    </xf>
    <xf numFmtId="0" fontId="3" fillId="9" borderId="0" xfId="0" applyFont="1" applyFill="1" applyAlignment="1">
      <alignment horizontal="left"/>
    </xf>
    <xf numFmtId="0" fontId="3" fillId="9" borderId="5" xfId="0" applyFont="1" applyFill="1" applyBorder="1" applyAlignment="1">
      <alignment horizontal="center"/>
    </xf>
    <xf numFmtId="0" fontId="3" fillId="9" borderId="9" xfId="0" applyFont="1" applyFill="1" applyBorder="1" applyAlignment="1">
      <alignment horizontal="center"/>
    </xf>
    <xf numFmtId="0" fontId="3" fillId="9" borderId="10" xfId="0" applyFont="1" applyFill="1" applyBorder="1" applyAlignment="1">
      <alignment horizontal="center"/>
    </xf>
    <xf numFmtId="0" fontId="3" fillId="9" borderId="11" xfId="0" applyFont="1" applyFill="1" applyBorder="1" applyAlignment="1">
      <alignment horizontal="center"/>
    </xf>
    <xf numFmtId="0" fontId="3" fillId="9" borderId="1" xfId="0" applyFont="1" applyFill="1" applyBorder="1" applyAlignment="1">
      <alignment horizontal="left"/>
    </xf>
    <xf numFmtId="0" fontId="3" fillId="9" borderId="11" xfId="0" applyFont="1" applyFill="1" applyBorder="1" applyAlignment="1">
      <alignment horizontal="left"/>
    </xf>
    <xf numFmtId="187" fontId="3" fillId="10" borderId="2" xfId="0" applyNumberFormat="1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3" fillId="15" borderId="14" xfId="0" applyFont="1" applyFill="1" applyBorder="1" applyAlignment="1">
      <alignment horizontal="center"/>
    </xf>
    <xf numFmtId="0" fontId="3" fillId="15" borderId="15" xfId="0" applyFont="1" applyFill="1" applyBorder="1" applyAlignment="1">
      <alignment horizontal="center"/>
    </xf>
    <xf numFmtId="0" fontId="3" fillId="15" borderId="8" xfId="0" applyFont="1" applyFill="1" applyBorder="1" applyAlignment="1">
      <alignment horizontal="center"/>
    </xf>
    <xf numFmtId="0" fontId="3" fillId="15" borderId="3" xfId="0" applyFont="1" applyFill="1" applyBorder="1" applyAlignment="1">
      <alignment horizontal="center"/>
    </xf>
    <xf numFmtId="0" fontId="3" fillId="15" borderId="2" xfId="0" applyFont="1" applyFill="1" applyBorder="1" applyAlignment="1">
      <alignment horizontal="center"/>
    </xf>
    <xf numFmtId="0" fontId="3" fillId="16" borderId="15" xfId="0" applyFont="1" applyFill="1" applyBorder="1" applyAlignment="1">
      <alignment horizontal="left"/>
    </xf>
    <xf numFmtId="0" fontId="3" fillId="16" borderId="8" xfId="0" applyFont="1" applyFill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9" xfId="0" applyFont="1" applyBorder="1" applyAlignment="1">
      <alignment horizontal="left"/>
    </xf>
    <xf numFmtId="0" fontId="3" fillId="17" borderId="1" xfId="0" applyFont="1" applyFill="1" applyBorder="1" applyAlignment="1">
      <alignment horizontal="left"/>
    </xf>
    <xf numFmtId="0" fontId="3" fillId="17" borderId="11" xfId="0" applyFont="1" applyFill="1" applyBorder="1" applyAlignment="1">
      <alignment horizontal="left"/>
    </xf>
    <xf numFmtId="16" fontId="3" fillId="18" borderId="4" xfId="0" applyNumberFormat="1" applyFont="1" applyFill="1" applyBorder="1" applyAlignment="1">
      <alignment horizontal="center" vertical="center"/>
    </xf>
    <xf numFmtId="16" fontId="3" fillId="18" borderId="10" xfId="0" applyNumberFormat="1" applyFont="1" applyFill="1" applyBorder="1" applyAlignment="1">
      <alignment horizontal="center" vertical="center"/>
    </xf>
    <xf numFmtId="0" fontId="3" fillId="18" borderId="1" xfId="0" applyFont="1" applyFill="1" applyBorder="1" applyAlignment="1">
      <alignment horizontal="left"/>
    </xf>
    <xf numFmtId="0" fontId="3" fillId="18" borderId="11" xfId="0" applyFont="1" applyFill="1" applyBorder="1" applyAlignment="1">
      <alignment horizontal="left"/>
    </xf>
    <xf numFmtId="0" fontId="4" fillId="5" borderId="1" xfId="0" applyFont="1" applyFill="1" applyBorder="1" applyAlignment="1">
      <alignment horizontal="left"/>
    </xf>
    <xf numFmtId="0" fontId="4" fillId="5" borderId="11" xfId="0" applyFont="1" applyFill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3" fillId="12" borderId="4" xfId="0" applyFont="1" applyFill="1" applyBorder="1" applyAlignment="1">
      <alignment horizontal="center" vertical="center"/>
    </xf>
    <xf numFmtId="0" fontId="3" fillId="12" borderId="10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187" fontId="25" fillId="0" borderId="0" xfId="0" applyNumberFormat="1" applyFont="1" applyAlignment="1">
      <alignment horizontal="center"/>
    </xf>
    <xf numFmtId="0" fontId="25" fillId="19" borderId="2" xfId="0" applyFont="1" applyFill="1" applyBorder="1" applyAlignment="1">
      <alignment horizontal="center" vertical="center" wrapText="1"/>
    </xf>
    <xf numFmtId="187" fontId="25" fillId="19" borderId="2" xfId="0" applyNumberFormat="1" applyFont="1" applyFill="1" applyBorder="1" applyAlignment="1">
      <alignment horizontal="center" vertical="center" wrapText="1"/>
    </xf>
    <xf numFmtId="189" fontId="25" fillId="19" borderId="2" xfId="0" applyNumberFormat="1" applyFont="1" applyFill="1" applyBorder="1" applyAlignment="1">
      <alignment horizontal="center" vertical="center" wrapText="1"/>
    </xf>
    <xf numFmtId="187" fontId="25" fillId="15" borderId="14" xfId="0" applyNumberFormat="1" applyFont="1" applyFill="1" applyBorder="1" applyAlignment="1">
      <alignment horizontal="center"/>
    </xf>
    <xf numFmtId="187" fontId="25" fillId="15" borderId="15" xfId="0" applyNumberFormat="1" applyFont="1" applyFill="1" applyBorder="1" applyAlignment="1">
      <alignment horizontal="center"/>
    </xf>
    <xf numFmtId="187" fontId="25" fillId="15" borderId="8" xfId="0" applyNumberFormat="1" applyFont="1" applyFill="1" applyBorder="1" applyAlignment="1">
      <alignment horizontal="center"/>
    </xf>
    <xf numFmtId="187" fontId="25" fillId="6" borderId="14" xfId="0" applyNumberFormat="1" applyFont="1" applyFill="1" applyBorder="1" applyAlignment="1">
      <alignment horizontal="center"/>
    </xf>
    <xf numFmtId="187" fontId="25" fillId="6" borderId="15" xfId="0" applyNumberFormat="1" applyFont="1" applyFill="1" applyBorder="1" applyAlignment="1">
      <alignment horizontal="center"/>
    </xf>
    <xf numFmtId="187" fontId="25" fillId="6" borderId="8" xfId="0" applyNumberFormat="1" applyFont="1" applyFill="1" applyBorder="1" applyAlignment="1">
      <alignment horizontal="center"/>
    </xf>
    <xf numFmtId="187" fontId="25" fillId="0" borderId="5" xfId="0" applyNumberFormat="1" applyFont="1" applyBorder="1" applyAlignment="1">
      <alignment horizontal="center"/>
    </xf>
    <xf numFmtId="187" fontId="25" fillId="18" borderId="14" xfId="0" applyNumberFormat="1" applyFont="1" applyFill="1" applyBorder="1" applyAlignment="1">
      <alignment horizontal="center"/>
    </xf>
    <xf numFmtId="187" fontId="25" fillId="18" borderId="15" xfId="0" applyNumberFormat="1" applyFont="1" applyFill="1" applyBorder="1" applyAlignment="1">
      <alignment horizontal="center"/>
    </xf>
    <xf numFmtId="187" fontId="25" fillId="18" borderId="8" xfId="0" applyNumberFormat="1" applyFont="1" applyFill="1" applyBorder="1" applyAlignment="1">
      <alignment horizontal="center"/>
    </xf>
    <xf numFmtId="16" fontId="25" fillId="3" borderId="4" xfId="0" applyNumberFormat="1" applyFont="1" applyFill="1" applyBorder="1" applyAlignment="1">
      <alignment horizontal="center" vertical="center"/>
    </xf>
    <xf numFmtId="16" fontId="25" fillId="3" borderId="5" xfId="0" applyNumberFormat="1" applyFont="1" applyFill="1" applyBorder="1" applyAlignment="1">
      <alignment horizontal="center" vertical="center"/>
    </xf>
    <xf numFmtId="49" fontId="25" fillId="3" borderId="3" xfId="0" applyNumberFormat="1" applyFont="1" applyFill="1" applyBorder="1" applyAlignment="1">
      <alignment horizontal="center" vertical="center"/>
    </xf>
    <xf numFmtId="49" fontId="25" fillId="3" borderId="6" xfId="0" applyNumberFormat="1" applyFont="1" applyFill="1" applyBorder="1" applyAlignment="1">
      <alignment horizontal="center" vertical="center"/>
    </xf>
    <xf numFmtId="0" fontId="25" fillId="3" borderId="3" xfId="0" applyFont="1" applyFill="1" applyBorder="1" applyAlignment="1">
      <alignment horizontal="center" vertical="center"/>
    </xf>
    <xf numFmtId="0" fontId="25" fillId="3" borderId="6" xfId="0" applyFont="1" applyFill="1" applyBorder="1" applyAlignment="1">
      <alignment horizontal="center" vertical="center"/>
    </xf>
    <xf numFmtId="187" fontId="5" fillId="18" borderId="14" xfId="0" applyNumberFormat="1" applyFont="1" applyFill="1" applyBorder="1" applyAlignment="1">
      <alignment horizontal="center"/>
    </xf>
    <xf numFmtId="187" fontId="5" fillId="18" borderId="15" xfId="0" applyNumberFormat="1" applyFont="1" applyFill="1" applyBorder="1" applyAlignment="1">
      <alignment horizontal="center"/>
    </xf>
    <xf numFmtId="187" fontId="5" fillId="18" borderId="8" xfId="0" applyNumberFormat="1" applyFont="1" applyFill="1" applyBorder="1" applyAlignment="1">
      <alignment horizontal="center"/>
    </xf>
    <xf numFmtId="187" fontId="5" fillId="10" borderId="2" xfId="0" applyNumberFormat="1" applyFont="1" applyFill="1" applyBorder="1" applyAlignment="1">
      <alignment horizontal="center"/>
    </xf>
    <xf numFmtId="187" fontId="5" fillId="16" borderId="14" xfId="0" applyNumberFormat="1" applyFont="1" applyFill="1" applyBorder="1" applyAlignment="1">
      <alignment horizontal="center"/>
    </xf>
    <xf numFmtId="187" fontId="5" fillId="16" borderId="15" xfId="0" applyNumberFormat="1" applyFont="1" applyFill="1" applyBorder="1" applyAlignment="1">
      <alignment horizontal="center"/>
    </xf>
    <xf numFmtId="187" fontId="5" fillId="16" borderId="8" xfId="0" applyNumberFormat="1" applyFont="1" applyFill="1" applyBorder="1" applyAlignment="1">
      <alignment horizontal="center"/>
    </xf>
    <xf numFmtId="0" fontId="5" fillId="19" borderId="3" xfId="0" applyFont="1" applyFill="1" applyBorder="1" applyAlignment="1">
      <alignment horizontal="center" vertical="center" wrapText="1"/>
    </xf>
    <xf numFmtId="0" fontId="5" fillId="19" borderId="6" xfId="0" applyFont="1" applyFill="1" applyBorder="1" applyAlignment="1">
      <alignment horizontal="center" vertical="center" wrapText="1"/>
    </xf>
    <xf numFmtId="187" fontId="5" fillId="19" borderId="3" xfId="0" applyNumberFormat="1" applyFont="1" applyFill="1" applyBorder="1" applyAlignment="1">
      <alignment horizontal="center" vertical="center" wrapText="1"/>
    </xf>
    <xf numFmtId="187" fontId="5" fillId="19" borderId="6" xfId="0" applyNumberFormat="1" applyFont="1" applyFill="1" applyBorder="1" applyAlignment="1">
      <alignment horizontal="center" vertical="center" wrapText="1"/>
    </xf>
    <xf numFmtId="189" fontId="5" fillId="19" borderId="3" xfId="0" applyNumberFormat="1" applyFont="1" applyFill="1" applyBorder="1" applyAlignment="1">
      <alignment horizontal="center" vertical="center" wrapText="1"/>
    </xf>
    <xf numFmtId="189" fontId="5" fillId="19" borderId="6" xfId="0" applyNumberFormat="1" applyFont="1" applyFill="1" applyBorder="1" applyAlignment="1">
      <alignment horizontal="center" vertical="center" wrapText="1"/>
    </xf>
    <xf numFmtId="187" fontId="5" fillId="6" borderId="14" xfId="0" applyNumberFormat="1" applyFont="1" applyFill="1" applyBorder="1" applyAlignment="1">
      <alignment horizontal="center"/>
    </xf>
    <xf numFmtId="187" fontId="5" fillId="6" borderId="15" xfId="0" applyNumberFormat="1" applyFont="1" applyFill="1" applyBorder="1" applyAlignment="1">
      <alignment horizontal="center"/>
    </xf>
    <xf numFmtId="187" fontId="5" fillId="6" borderId="8" xfId="0" applyNumberFormat="1" applyFont="1" applyFill="1" applyBorder="1" applyAlignment="1">
      <alignment horizontal="center"/>
    </xf>
    <xf numFmtId="0" fontId="15" fillId="15" borderId="2" xfId="0" applyFont="1" applyFill="1" applyBorder="1" applyAlignment="1">
      <alignment horizontal="center"/>
    </xf>
    <xf numFmtId="0" fontId="22" fillId="8" borderId="0" xfId="2" applyFont="1" applyFill="1" applyAlignment="1">
      <alignment horizontal="center" vertical="top"/>
    </xf>
    <xf numFmtId="189" fontId="25" fillId="0" borderId="2" xfId="0" applyNumberFormat="1" applyFont="1" applyBorder="1" applyAlignment="1" applyProtection="1">
      <alignment horizontal="center" vertical="center"/>
      <protection hidden="1"/>
    </xf>
    <xf numFmtId="187" fontId="25" fillId="13" borderId="2" xfId="0" applyNumberFormat="1" applyFont="1" applyFill="1" applyBorder="1"/>
  </cellXfs>
  <cellStyles count="3">
    <cellStyle name="Normal 2 2" xfId="2" xr:uid="{54F9E2B2-00F2-48E3-8142-2FCA8AC6758D}"/>
    <cellStyle name="จุลภาค" xfId="1" builtinId="3"/>
    <cellStyle name="ปกติ" xfId="0" builtinId="0"/>
  </cellStyles>
  <dxfs count="2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10</xdr:row>
      <xdr:rowOff>61123</xdr:rowOff>
    </xdr:from>
    <xdr:to>
      <xdr:col>4</xdr:col>
      <xdr:colOff>1447800</xdr:colOff>
      <xdr:row>21</xdr:row>
      <xdr:rowOff>212431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61875578-258F-41AA-BCE4-23CA9DD54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680" y="2728123"/>
          <a:ext cx="8237220" cy="308500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250370</xdr:colOff>
      <xdr:row>0</xdr:row>
      <xdr:rowOff>42183</xdr:rowOff>
    </xdr:from>
    <xdr:to>
      <xdr:col>17</xdr:col>
      <xdr:colOff>936171</xdr:colOff>
      <xdr:row>1</xdr:row>
      <xdr:rowOff>174171</xdr:rowOff>
    </xdr:to>
    <xdr:sp macro="" textlink="">
      <xdr:nvSpPr>
        <xdr:cNvPr id="2" name="Arrow: Down 2">
          <a:extLst>
            <a:ext uri="{FF2B5EF4-FFF2-40B4-BE49-F238E27FC236}">
              <a16:creationId xmlns:a16="http://schemas.microsoft.com/office/drawing/2014/main" id="{C6CB156E-E613-4233-B5CE-456EA99F2C6D}"/>
            </a:ext>
          </a:extLst>
        </xdr:cNvPr>
        <xdr:cNvSpPr/>
      </xdr:nvSpPr>
      <xdr:spPr>
        <a:xfrm>
          <a:off x="14735990" y="42183"/>
          <a:ext cx="685801" cy="398688"/>
        </a:xfrm>
        <a:prstGeom prst="downArrow">
          <a:avLst/>
        </a:prstGeom>
        <a:solidFill>
          <a:srgbClr val="33CC33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0</xdr:row>
      <xdr:rowOff>0</xdr:rowOff>
    </xdr:from>
    <xdr:to>
      <xdr:col>17</xdr:col>
      <xdr:colOff>15241</xdr:colOff>
      <xdr:row>0</xdr:row>
      <xdr:rowOff>571500</xdr:rowOff>
    </xdr:to>
    <xdr:sp macro="" textlink="">
      <xdr:nvSpPr>
        <xdr:cNvPr id="2" name="Arrow: Down 2">
          <a:extLst>
            <a:ext uri="{FF2B5EF4-FFF2-40B4-BE49-F238E27FC236}">
              <a16:creationId xmlns:a16="http://schemas.microsoft.com/office/drawing/2014/main" id="{884C2F82-A406-42E2-AE67-ED2041B41350}"/>
            </a:ext>
          </a:extLst>
        </xdr:cNvPr>
        <xdr:cNvSpPr/>
      </xdr:nvSpPr>
      <xdr:spPr>
        <a:xfrm>
          <a:off x="10744200" y="0"/>
          <a:ext cx="685801" cy="571500"/>
        </a:xfrm>
        <a:prstGeom prst="downArrow">
          <a:avLst/>
        </a:prstGeom>
        <a:solidFill>
          <a:srgbClr val="33CC33"/>
        </a:solidFill>
        <a:ln w="12700" cap="flat" cmpd="sng" algn="ctr">
          <a:solidFill>
            <a:srgbClr val="70AD47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250371</xdr:colOff>
      <xdr:row>0</xdr:row>
      <xdr:rowOff>42183</xdr:rowOff>
    </xdr:from>
    <xdr:to>
      <xdr:col>15</xdr:col>
      <xdr:colOff>459921</xdr:colOff>
      <xdr:row>0</xdr:row>
      <xdr:rowOff>244385</xdr:rowOff>
    </xdr:to>
    <xdr:sp macro="" textlink="">
      <xdr:nvSpPr>
        <xdr:cNvPr id="2" name="Arrow: Down 2">
          <a:extLst>
            <a:ext uri="{FF2B5EF4-FFF2-40B4-BE49-F238E27FC236}">
              <a16:creationId xmlns:a16="http://schemas.microsoft.com/office/drawing/2014/main" id="{4F55DBAC-0A93-44CF-8C97-912EE7997EA7}"/>
            </a:ext>
          </a:extLst>
        </xdr:cNvPr>
        <xdr:cNvSpPr/>
      </xdr:nvSpPr>
      <xdr:spPr>
        <a:xfrm>
          <a:off x="13966371" y="42183"/>
          <a:ext cx="209550" cy="202202"/>
        </a:xfrm>
        <a:prstGeom prst="downArrow">
          <a:avLst/>
        </a:prstGeom>
        <a:solidFill>
          <a:srgbClr val="33CC33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206828</xdr:colOff>
      <xdr:row>0</xdr:row>
      <xdr:rowOff>95250</xdr:rowOff>
    </xdr:from>
    <xdr:to>
      <xdr:col>16</xdr:col>
      <xdr:colOff>416378</xdr:colOff>
      <xdr:row>1</xdr:row>
      <xdr:rowOff>30752</xdr:rowOff>
    </xdr:to>
    <xdr:sp macro="" textlink="">
      <xdr:nvSpPr>
        <xdr:cNvPr id="3" name="Arrow: Down 2">
          <a:extLst>
            <a:ext uri="{FF2B5EF4-FFF2-40B4-BE49-F238E27FC236}">
              <a16:creationId xmlns:a16="http://schemas.microsoft.com/office/drawing/2014/main" id="{04352F14-236E-40DF-A76A-641869353BEA}"/>
            </a:ext>
          </a:extLst>
        </xdr:cNvPr>
        <xdr:cNvSpPr/>
      </xdr:nvSpPr>
      <xdr:spPr>
        <a:xfrm>
          <a:off x="14692448" y="95250"/>
          <a:ext cx="209550" cy="247922"/>
        </a:xfrm>
        <a:prstGeom prst="downArrow">
          <a:avLst/>
        </a:prstGeom>
        <a:solidFill>
          <a:srgbClr val="33CC33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76201</xdr:colOff>
      <xdr:row>0</xdr:row>
      <xdr:rowOff>238125</xdr:rowOff>
    </xdr:from>
    <xdr:to>
      <xdr:col>7</xdr:col>
      <xdr:colOff>704851</xdr:colOff>
      <xdr:row>1</xdr:row>
      <xdr:rowOff>190501</xdr:rowOff>
    </xdr:to>
    <xdr:sp macro="" textlink="">
      <xdr:nvSpPr>
        <xdr:cNvPr id="4" name="สี่เหลี่ยมผืนผ้า: มุมมน 3">
          <a:extLst>
            <a:ext uri="{FF2B5EF4-FFF2-40B4-BE49-F238E27FC236}">
              <a16:creationId xmlns:a16="http://schemas.microsoft.com/office/drawing/2014/main" id="{1178DBE5-F4CF-4A53-903A-7C3EC6161D27}"/>
            </a:ext>
          </a:extLst>
        </xdr:cNvPr>
        <xdr:cNvSpPr/>
      </xdr:nvSpPr>
      <xdr:spPr>
        <a:xfrm>
          <a:off x="7147561" y="238125"/>
          <a:ext cx="628650" cy="264796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1</a:t>
          </a:r>
        </a:p>
      </xdr:txBody>
    </xdr:sp>
    <xdr:clientData/>
  </xdr:twoCellAnchor>
  <xdr:twoCellAnchor>
    <xdr:from>
      <xdr:col>8</xdr:col>
      <xdr:colOff>47626</xdr:colOff>
      <xdr:row>0</xdr:row>
      <xdr:rowOff>257175</xdr:rowOff>
    </xdr:from>
    <xdr:to>
      <xdr:col>8</xdr:col>
      <xdr:colOff>657226</xdr:colOff>
      <xdr:row>1</xdr:row>
      <xdr:rowOff>209551</xdr:rowOff>
    </xdr:to>
    <xdr:sp macro="" textlink="">
      <xdr:nvSpPr>
        <xdr:cNvPr id="5" name="สี่เหลี่ยมผืนผ้า: มุมมน 4">
          <a:extLst>
            <a:ext uri="{FF2B5EF4-FFF2-40B4-BE49-F238E27FC236}">
              <a16:creationId xmlns:a16="http://schemas.microsoft.com/office/drawing/2014/main" id="{79EDDD06-CB01-4A9C-A06D-EC8CA7A44B1B}"/>
            </a:ext>
          </a:extLst>
        </xdr:cNvPr>
        <xdr:cNvSpPr/>
      </xdr:nvSpPr>
      <xdr:spPr>
        <a:xfrm>
          <a:off x="7972426" y="257175"/>
          <a:ext cx="609600" cy="264796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2</a:t>
          </a:r>
        </a:p>
      </xdr:txBody>
    </xdr:sp>
    <xdr:clientData/>
  </xdr:twoCellAnchor>
  <xdr:twoCellAnchor>
    <xdr:from>
      <xdr:col>9</xdr:col>
      <xdr:colOff>66675</xdr:colOff>
      <xdr:row>0</xdr:row>
      <xdr:rowOff>238125</xdr:rowOff>
    </xdr:from>
    <xdr:to>
      <xdr:col>9</xdr:col>
      <xdr:colOff>704850</xdr:colOff>
      <xdr:row>1</xdr:row>
      <xdr:rowOff>180975</xdr:rowOff>
    </xdr:to>
    <xdr:sp macro="" textlink="">
      <xdr:nvSpPr>
        <xdr:cNvPr id="6" name="สี่เหลี่ยมผืนผ้า: มุมมน 5">
          <a:extLst>
            <a:ext uri="{FF2B5EF4-FFF2-40B4-BE49-F238E27FC236}">
              <a16:creationId xmlns:a16="http://schemas.microsoft.com/office/drawing/2014/main" id="{D408F8EE-8F34-4FF0-99E3-ED6D11CF838E}"/>
            </a:ext>
          </a:extLst>
        </xdr:cNvPr>
        <xdr:cNvSpPr/>
      </xdr:nvSpPr>
      <xdr:spPr>
        <a:xfrm>
          <a:off x="8844915" y="238125"/>
          <a:ext cx="638175" cy="25527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3</a:t>
          </a:r>
        </a:p>
      </xdr:txBody>
    </xdr:sp>
    <xdr:clientData/>
  </xdr:twoCellAnchor>
  <xdr:twoCellAnchor>
    <xdr:from>
      <xdr:col>10</xdr:col>
      <xdr:colOff>57150</xdr:colOff>
      <xdr:row>0</xdr:row>
      <xdr:rowOff>219076</xdr:rowOff>
    </xdr:from>
    <xdr:to>
      <xdr:col>10</xdr:col>
      <xdr:colOff>761999</xdr:colOff>
      <xdr:row>1</xdr:row>
      <xdr:rowOff>200026</xdr:rowOff>
    </xdr:to>
    <xdr:sp macro="" textlink="">
      <xdr:nvSpPr>
        <xdr:cNvPr id="7" name="สี่เหลี่ยมผืนผ้า: มุมมน 6">
          <a:extLst>
            <a:ext uri="{FF2B5EF4-FFF2-40B4-BE49-F238E27FC236}">
              <a16:creationId xmlns:a16="http://schemas.microsoft.com/office/drawing/2014/main" id="{A8171DE4-8377-4887-9411-93E1E3276AA8}"/>
            </a:ext>
          </a:extLst>
        </xdr:cNvPr>
        <xdr:cNvSpPr/>
      </xdr:nvSpPr>
      <xdr:spPr>
        <a:xfrm>
          <a:off x="9864090" y="219076"/>
          <a:ext cx="704849" cy="29337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4=2-3</a:t>
          </a:r>
        </a:p>
      </xdr:txBody>
    </xdr:sp>
    <xdr:clientData/>
  </xdr:twoCellAnchor>
  <xdr:twoCellAnchor>
    <xdr:from>
      <xdr:col>12</xdr:col>
      <xdr:colOff>87086</xdr:colOff>
      <xdr:row>0</xdr:row>
      <xdr:rowOff>257175</xdr:rowOff>
    </xdr:from>
    <xdr:to>
      <xdr:col>12</xdr:col>
      <xdr:colOff>706210</xdr:colOff>
      <xdr:row>1</xdr:row>
      <xdr:rowOff>228600</xdr:rowOff>
    </xdr:to>
    <xdr:sp macro="" textlink="">
      <xdr:nvSpPr>
        <xdr:cNvPr id="8" name="สี่เหลี่ยมผืนผ้า: มุมมน 7">
          <a:extLst>
            <a:ext uri="{FF2B5EF4-FFF2-40B4-BE49-F238E27FC236}">
              <a16:creationId xmlns:a16="http://schemas.microsoft.com/office/drawing/2014/main" id="{434A76B3-62F2-4B4F-9F92-942610FA85C5}"/>
            </a:ext>
          </a:extLst>
        </xdr:cNvPr>
        <xdr:cNvSpPr/>
      </xdr:nvSpPr>
      <xdr:spPr>
        <a:xfrm>
          <a:off x="11486606" y="257175"/>
          <a:ext cx="619124" cy="28384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5=2-1</a:t>
          </a:r>
        </a:p>
      </xdr:txBody>
    </xdr:sp>
    <xdr:clientData/>
  </xdr:twoCellAnchor>
  <xdr:twoCellAnchor>
    <xdr:from>
      <xdr:col>13</xdr:col>
      <xdr:colOff>60962</xdr:colOff>
      <xdr:row>0</xdr:row>
      <xdr:rowOff>247651</xdr:rowOff>
    </xdr:from>
    <xdr:to>
      <xdr:col>13</xdr:col>
      <xdr:colOff>772886</xdr:colOff>
      <xdr:row>1</xdr:row>
      <xdr:rowOff>217714</xdr:rowOff>
    </xdr:to>
    <xdr:sp macro="" textlink="">
      <xdr:nvSpPr>
        <xdr:cNvPr id="9" name="สี่เหลี่ยมผืนผ้า: มุมมน 8">
          <a:extLst>
            <a:ext uri="{FF2B5EF4-FFF2-40B4-BE49-F238E27FC236}">
              <a16:creationId xmlns:a16="http://schemas.microsoft.com/office/drawing/2014/main" id="{9CFAE66B-876C-4324-A12C-210F6F178B8B}"/>
            </a:ext>
          </a:extLst>
        </xdr:cNvPr>
        <xdr:cNvSpPr/>
      </xdr:nvSpPr>
      <xdr:spPr>
        <a:xfrm>
          <a:off x="12283442" y="247651"/>
          <a:ext cx="711924" cy="282483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6=5/1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219C9-84D4-4669-9487-0E2A9BC545F1}">
  <dimension ref="A1:H52"/>
  <sheetViews>
    <sheetView topLeftCell="A22" workbookViewId="0">
      <selection activeCell="A3" sqref="A3:E9"/>
    </sheetView>
  </sheetViews>
  <sheetFormatPr defaultRowHeight="21" x14ac:dyDescent="0.4"/>
  <cols>
    <col min="1" max="1" width="17.59765625" customWidth="1"/>
    <col min="2" max="4" width="24.296875" customWidth="1"/>
    <col min="5" max="5" width="19.09765625" customWidth="1"/>
    <col min="6" max="7" width="21.69921875" customWidth="1"/>
    <col min="8" max="8" width="6.69921875" customWidth="1"/>
  </cols>
  <sheetData>
    <row r="1" spans="1:8" x14ac:dyDescent="0.4">
      <c r="A1" s="1"/>
      <c r="B1" s="1"/>
      <c r="C1" s="1"/>
      <c r="D1" s="1"/>
      <c r="E1" s="1"/>
      <c r="F1" s="1"/>
      <c r="G1" s="1"/>
      <c r="H1" s="1"/>
    </row>
    <row r="2" spans="1:8" x14ac:dyDescent="0.4">
      <c r="A2" s="226" t="s">
        <v>0</v>
      </c>
      <c r="B2" s="226"/>
      <c r="C2" s="226"/>
      <c r="D2" s="226"/>
      <c r="E2" s="226"/>
      <c r="F2" s="1"/>
      <c r="G2" s="2"/>
      <c r="H2" s="1"/>
    </row>
    <row r="3" spans="1:8" x14ac:dyDescent="0.4">
      <c r="A3" s="3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5"/>
      <c r="G3" s="5"/>
      <c r="H3" s="5"/>
    </row>
    <row r="4" spans="1:8" x14ac:dyDescent="0.4">
      <c r="A4" s="227" t="s">
        <v>6</v>
      </c>
      <c r="B4" s="229" t="s">
        <v>7</v>
      </c>
      <c r="C4" s="231" t="s">
        <v>8</v>
      </c>
      <c r="D4" s="6" t="s">
        <v>9</v>
      </c>
      <c r="E4" s="6" t="s">
        <v>10</v>
      </c>
      <c r="F4" s="1"/>
      <c r="G4" s="7"/>
      <c r="H4" s="1"/>
    </row>
    <row r="5" spans="1:8" x14ac:dyDescent="0.4">
      <c r="A5" s="228"/>
      <c r="B5" s="230"/>
      <c r="C5" s="232"/>
      <c r="D5" s="9" t="s">
        <v>11</v>
      </c>
      <c r="E5" s="9" t="s">
        <v>12</v>
      </c>
      <c r="F5" s="1"/>
      <c r="G5" s="7"/>
      <c r="H5" s="1"/>
    </row>
    <row r="6" spans="1:8" x14ac:dyDescent="0.4">
      <c r="A6" s="228"/>
      <c r="B6" s="229" t="s">
        <v>13</v>
      </c>
      <c r="C6" s="231" t="s">
        <v>14</v>
      </c>
      <c r="D6" s="6" t="s">
        <v>9</v>
      </c>
      <c r="E6" s="6" t="s">
        <v>10</v>
      </c>
      <c r="F6" s="1"/>
      <c r="G6" s="1"/>
      <c r="H6" s="1"/>
    </row>
    <row r="7" spans="1:8" x14ac:dyDescent="0.4">
      <c r="A7" s="8"/>
      <c r="B7" s="230"/>
      <c r="C7" s="232"/>
      <c r="D7" s="9" t="s">
        <v>11</v>
      </c>
      <c r="E7" s="9" t="s">
        <v>12</v>
      </c>
      <c r="F7" s="1"/>
      <c r="G7" s="1"/>
      <c r="H7" s="1"/>
    </row>
    <row r="8" spans="1:8" x14ac:dyDescent="0.4">
      <c r="A8" s="10" t="s">
        <v>15</v>
      </c>
      <c r="B8" s="11">
        <v>6</v>
      </c>
      <c r="C8" s="12" t="s">
        <v>16</v>
      </c>
      <c r="D8" s="11" t="s">
        <v>17</v>
      </c>
      <c r="E8" s="11" t="s">
        <v>18</v>
      </c>
      <c r="F8" s="1"/>
      <c r="G8" s="1"/>
      <c r="H8" s="1"/>
    </row>
    <row r="9" spans="1:8" x14ac:dyDescent="0.4">
      <c r="A9" s="13" t="s">
        <v>19</v>
      </c>
      <c r="B9" s="13">
        <v>7</v>
      </c>
      <c r="C9" s="14" t="s">
        <v>16</v>
      </c>
      <c r="D9" s="13" t="s">
        <v>17</v>
      </c>
      <c r="E9" s="13" t="s">
        <v>18</v>
      </c>
      <c r="F9" s="1"/>
      <c r="G9" s="1"/>
      <c r="H9" s="1"/>
    </row>
    <row r="10" spans="1:8" x14ac:dyDescent="0.4">
      <c r="A10" s="233" t="s">
        <v>20</v>
      </c>
      <c r="B10" s="233"/>
      <c r="C10" s="233"/>
      <c r="D10" s="233"/>
      <c r="E10" s="233"/>
      <c r="F10" s="1"/>
      <c r="G10" s="1"/>
      <c r="H10" s="1"/>
    </row>
    <row r="11" spans="1:8" x14ac:dyDescent="0.4">
      <c r="A11" s="1"/>
      <c r="B11" s="1"/>
      <c r="C11" s="1"/>
      <c r="D11" s="1"/>
      <c r="E11" s="1"/>
      <c r="F11" s="1"/>
      <c r="G11" s="1"/>
      <c r="H11" s="1"/>
    </row>
    <row r="12" spans="1:8" x14ac:dyDescent="0.4">
      <c r="A12" s="1"/>
      <c r="B12" s="1"/>
      <c r="C12" s="1"/>
      <c r="D12" s="1"/>
      <c r="E12" s="1"/>
      <c r="F12" s="1"/>
      <c r="G12" s="1"/>
      <c r="H12" s="1"/>
    </row>
    <row r="13" spans="1:8" x14ac:dyDescent="0.4">
      <c r="A13" s="1"/>
      <c r="B13" s="1"/>
      <c r="C13" s="1"/>
      <c r="D13" s="1"/>
      <c r="E13" s="1"/>
      <c r="F13" s="1"/>
      <c r="G13" s="1"/>
      <c r="H13" s="1"/>
    </row>
    <row r="14" spans="1:8" x14ac:dyDescent="0.4">
      <c r="A14" s="1"/>
      <c r="B14" s="1"/>
      <c r="C14" s="1"/>
      <c r="D14" s="1"/>
      <c r="E14" s="1"/>
      <c r="F14" s="1"/>
      <c r="G14" s="1"/>
      <c r="H14" s="1"/>
    </row>
    <row r="15" spans="1:8" x14ac:dyDescent="0.4">
      <c r="A15" s="1"/>
      <c r="B15" s="1"/>
      <c r="C15" s="1"/>
      <c r="D15" s="1"/>
      <c r="E15" s="1"/>
      <c r="F15" s="1"/>
      <c r="G15" s="1"/>
      <c r="H15" s="1"/>
    </row>
    <row r="16" spans="1:8" x14ac:dyDescent="0.4">
      <c r="A16" s="1"/>
      <c r="B16" s="1"/>
      <c r="C16" s="1"/>
      <c r="D16" s="1"/>
      <c r="E16" s="1"/>
      <c r="F16" s="1"/>
      <c r="G16" s="1"/>
      <c r="H16" s="1"/>
    </row>
    <row r="17" spans="1:8" x14ac:dyDescent="0.4">
      <c r="A17" s="1"/>
      <c r="B17" s="1"/>
      <c r="C17" s="1"/>
      <c r="D17" s="1"/>
      <c r="E17" s="1"/>
      <c r="F17" s="1"/>
      <c r="G17" s="1"/>
      <c r="H17" s="1"/>
    </row>
    <row r="18" spans="1:8" x14ac:dyDescent="0.4">
      <c r="A18" s="1"/>
      <c r="B18" s="1"/>
      <c r="C18" s="1"/>
      <c r="D18" s="1"/>
      <c r="E18" s="1"/>
      <c r="F18" s="1"/>
      <c r="G18" s="1"/>
      <c r="H18" s="1"/>
    </row>
    <row r="19" spans="1:8" x14ac:dyDescent="0.4">
      <c r="A19" s="1"/>
      <c r="B19" s="1"/>
      <c r="C19" s="1"/>
      <c r="D19" s="1"/>
      <c r="E19" s="1"/>
      <c r="F19" s="1"/>
      <c r="G19" s="1"/>
      <c r="H19" s="1"/>
    </row>
    <row r="20" spans="1:8" x14ac:dyDescent="0.4">
      <c r="A20" s="1"/>
      <c r="B20" s="1"/>
      <c r="C20" s="1"/>
      <c r="D20" s="1"/>
      <c r="E20" s="1"/>
      <c r="F20" s="1"/>
      <c r="G20" s="1"/>
      <c r="H20" s="1"/>
    </row>
    <row r="21" spans="1:8" x14ac:dyDescent="0.4">
      <c r="A21" s="1"/>
      <c r="B21" s="1"/>
      <c r="C21" s="1"/>
      <c r="D21" s="1"/>
      <c r="E21" s="1"/>
      <c r="F21" s="1"/>
      <c r="G21" s="1"/>
      <c r="H21" s="1"/>
    </row>
    <row r="22" spans="1:8" x14ac:dyDescent="0.4">
      <c r="A22" s="1"/>
      <c r="B22" s="1"/>
      <c r="C22" s="1"/>
      <c r="D22" s="1"/>
      <c r="E22" s="1"/>
      <c r="F22" s="1"/>
      <c r="G22" s="1"/>
      <c r="H22" s="1"/>
    </row>
    <row r="23" spans="1:8" x14ac:dyDescent="0.4">
      <c r="A23" s="234" t="s">
        <v>21</v>
      </c>
      <c r="B23" s="234"/>
      <c r="C23" s="234"/>
      <c r="D23" s="234"/>
      <c r="E23" s="1"/>
      <c r="F23" s="1"/>
      <c r="G23" s="1"/>
      <c r="H23" s="1"/>
    </row>
    <row r="24" spans="1:8" x14ac:dyDescent="0.4">
      <c r="A24" s="235" t="s">
        <v>22</v>
      </c>
      <c r="B24" s="235"/>
      <c r="C24" s="236" t="s">
        <v>23</v>
      </c>
      <c r="D24" s="235"/>
      <c r="E24" s="1"/>
      <c r="F24" s="1"/>
      <c r="G24" s="1"/>
      <c r="H24" s="1"/>
    </row>
    <row r="25" spans="1:8" x14ac:dyDescent="0.4">
      <c r="A25" s="237" t="s">
        <v>24</v>
      </c>
      <c r="B25" s="238"/>
      <c r="C25" s="239" t="s">
        <v>25</v>
      </c>
      <c r="D25" s="238"/>
      <c r="E25" s="1"/>
      <c r="F25" s="1"/>
      <c r="G25" s="1"/>
      <c r="H25" s="1"/>
    </row>
    <row r="26" spans="1:8" x14ac:dyDescent="0.4">
      <c r="A26" s="237" t="s">
        <v>26</v>
      </c>
      <c r="B26" s="238"/>
      <c r="C26" s="239" t="s">
        <v>27</v>
      </c>
      <c r="D26" s="238"/>
      <c r="E26" s="1"/>
      <c r="F26" s="1"/>
      <c r="G26" s="1"/>
      <c r="H26" s="1"/>
    </row>
    <row r="27" spans="1:8" x14ac:dyDescent="0.4">
      <c r="A27" s="237" t="s">
        <v>28</v>
      </c>
      <c r="B27" s="238"/>
      <c r="C27" s="239" t="s">
        <v>29</v>
      </c>
      <c r="D27" s="238"/>
      <c r="E27" s="1"/>
      <c r="F27" s="1"/>
      <c r="G27" s="1"/>
      <c r="H27" s="1"/>
    </row>
    <row r="28" spans="1:8" x14ac:dyDescent="0.4">
      <c r="A28" s="240"/>
      <c r="B28" s="241"/>
      <c r="C28" s="239" t="s">
        <v>30</v>
      </c>
      <c r="D28" s="238"/>
      <c r="E28" s="1"/>
      <c r="F28" s="1"/>
      <c r="G28" s="1"/>
      <c r="H28" s="1"/>
    </row>
    <row r="29" spans="1:8" x14ac:dyDescent="0.4">
      <c r="A29" s="240"/>
      <c r="B29" s="241"/>
      <c r="C29" s="239" t="s">
        <v>31</v>
      </c>
      <c r="D29" s="238"/>
      <c r="E29" s="1"/>
      <c r="F29" s="1"/>
      <c r="G29" s="1"/>
      <c r="H29" s="1"/>
    </row>
    <row r="30" spans="1:8" x14ac:dyDescent="0.4">
      <c r="A30" s="240"/>
      <c r="B30" s="241"/>
      <c r="C30" s="239" t="s">
        <v>32</v>
      </c>
      <c r="D30" s="238"/>
      <c r="E30" s="1"/>
      <c r="F30" s="1"/>
      <c r="G30" s="1"/>
      <c r="H30" s="1"/>
    </row>
    <row r="31" spans="1:8" x14ac:dyDescent="0.4">
      <c r="A31" s="242"/>
      <c r="B31" s="243"/>
      <c r="C31" s="244" t="s">
        <v>33</v>
      </c>
      <c r="D31" s="245"/>
      <c r="E31" s="1"/>
      <c r="F31" s="1"/>
      <c r="G31" s="1"/>
      <c r="H31" s="1"/>
    </row>
    <row r="32" spans="1:8" x14ac:dyDescent="0.4">
      <c r="A32" s="1"/>
      <c r="B32" s="1"/>
      <c r="C32" s="1"/>
      <c r="D32" s="1"/>
      <c r="E32" s="1"/>
      <c r="F32" s="1"/>
      <c r="G32" s="1"/>
      <c r="H32" s="1"/>
    </row>
    <row r="33" spans="1:8" x14ac:dyDescent="0.4">
      <c r="A33" s="246" t="s">
        <v>34</v>
      </c>
      <c r="B33" s="246"/>
      <c r="C33" s="246"/>
      <c r="D33" s="246"/>
      <c r="E33" s="246"/>
      <c r="F33" s="1"/>
      <c r="G33" s="1"/>
      <c r="H33" s="1"/>
    </row>
    <row r="34" spans="1:8" x14ac:dyDescent="0.4">
      <c r="A34" s="15" t="s">
        <v>35</v>
      </c>
      <c r="B34" s="16" t="s">
        <v>36</v>
      </c>
      <c r="C34" s="17" t="s">
        <v>37</v>
      </c>
      <c r="D34" s="18" t="s">
        <v>38</v>
      </c>
      <c r="E34" s="19" t="s">
        <v>39</v>
      </c>
      <c r="F34" s="1"/>
      <c r="G34" s="1"/>
      <c r="H34" s="1"/>
    </row>
    <row r="35" spans="1:8" x14ac:dyDescent="0.4">
      <c r="A35" s="20" t="s">
        <v>40</v>
      </c>
      <c r="B35" s="21" t="s">
        <v>41</v>
      </c>
      <c r="C35" s="22" t="s">
        <v>42</v>
      </c>
      <c r="D35" s="247" t="s">
        <v>43</v>
      </c>
      <c r="E35" s="23"/>
      <c r="F35" s="1"/>
      <c r="G35" s="1"/>
      <c r="H35" s="1"/>
    </row>
    <row r="36" spans="1:8" ht="42" x14ac:dyDescent="0.4">
      <c r="A36" s="24" t="s">
        <v>44</v>
      </c>
      <c r="B36" s="25" t="s">
        <v>44</v>
      </c>
      <c r="C36" s="26" t="s">
        <v>44</v>
      </c>
      <c r="D36" s="248"/>
      <c r="E36" s="27" t="s">
        <v>45</v>
      </c>
      <c r="F36" s="1"/>
      <c r="G36" s="1"/>
      <c r="H36" s="1"/>
    </row>
    <row r="37" spans="1:8" x14ac:dyDescent="0.4">
      <c r="A37" s="28" t="s">
        <v>46</v>
      </c>
      <c r="B37" s="1" t="s">
        <v>47</v>
      </c>
      <c r="C37" s="29" t="s">
        <v>48</v>
      </c>
      <c r="D37" s="249" t="s">
        <v>49</v>
      </c>
      <c r="E37" s="27" t="s">
        <v>50</v>
      </c>
      <c r="F37" s="1"/>
      <c r="G37" s="1"/>
      <c r="H37" s="1"/>
    </row>
    <row r="38" spans="1:8" x14ac:dyDescent="0.4">
      <c r="A38" s="24" t="s">
        <v>44</v>
      </c>
      <c r="B38" s="25" t="s">
        <v>44</v>
      </c>
      <c r="C38" s="26" t="s">
        <v>44</v>
      </c>
      <c r="D38" s="250"/>
      <c r="E38" s="30"/>
      <c r="F38" s="1"/>
      <c r="G38" s="1"/>
      <c r="H38" s="1"/>
    </row>
    <row r="39" spans="1:8" ht="21.6" thickBot="1" x14ac:dyDescent="0.45">
      <c r="A39" s="31">
        <v>1</v>
      </c>
      <c r="B39" s="31">
        <v>1</v>
      </c>
      <c r="C39" s="31">
        <v>1</v>
      </c>
      <c r="D39" s="32">
        <v>1</v>
      </c>
      <c r="E39" s="1"/>
      <c r="F39" s="1"/>
      <c r="G39" s="1"/>
      <c r="H39" s="1"/>
    </row>
    <row r="40" spans="1:8" ht="21.6" thickTop="1" x14ac:dyDescent="0.4">
      <c r="A40" s="33"/>
      <c r="B40" s="33"/>
      <c r="C40" s="33"/>
      <c r="D40" s="34"/>
      <c r="E40" s="1"/>
      <c r="F40" s="1"/>
      <c r="G40" s="1"/>
      <c r="H40" s="1"/>
    </row>
    <row r="41" spans="1:8" x14ac:dyDescent="0.4">
      <c r="A41" s="1"/>
      <c r="B41" s="1"/>
      <c r="C41" s="1"/>
      <c r="D41" s="1"/>
      <c r="E41" s="1"/>
      <c r="F41" s="1"/>
      <c r="G41" s="1"/>
      <c r="H41" s="1"/>
    </row>
    <row r="42" spans="1:8" x14ac:dyDescent="0.4">
      <c r="A42" s="251" t="s">
        <v>51</v>
      </c>
      <c r="B42" s="252"/>
      <c r="C42" s="252"/>
      <c r="D42" s="252"/>
      <c r="E42" s="252"/>
      <c r="F42" s="252"/>
      <c r="G42" s="252"/>
      <c r="H42" s="253"/>
    </row>
    <row r="43" spans="1:8" x14ac:dyDescent="0.4">
      <c r="A43" s="35" t="s">
        <v>52</v>
      </c>
      <c r="B43" s="254" t="s">
        <v>53</v>
      </c>
      <c r="C43" s="254"/>
      <c r="D43" s="254"/>
      <c r="E43" s="255" t="s">
        <v>54</v>
      </c>
      <c r="F43" s="255"/>
      <c r="G43" s="255"/>
      <c r="H43" s="255"/>
    </row>
    <row r="44" spans="1:8" x14ac:dyDescent="0.4">
      <c r="A44" s="272" t="s">
        <v>55</v>
      </c>
      <c r="B44" s="274" t="s">
        <v>56</v>
      </c>
      <c r="C44" s="275"/>
      <c r="D44" s="276"/>
      <c r="E44" s="256" t="s">
        <v>57</v>
      </c>
      <c r="F44" s="256"/>
      <c r="G44" s="256"/>
      <c r="H44" s="257"/>
    </row>
    <row r="45" spans="1:8" x14ac:dyDescent="0.4">
      <c r="A45" s="273"/>
      <c r="B45" s="258" t="s">
        <v>58</v>
      </c>
      <c r="C45" s="259"/>
      <c r="D45" s="260"/>
      <c r="E45" s="261" t="s">
        <v>59</v>
      </c>
      <c r="F45" s="261"/>
      <c r="G45" s="261"/>
      <c r="H45" s="262"/>
    </row>
    <row r="46" spans="1:8" x14ac:dyDescent="0.4">
      <c r="A46" s="263" t="s">
        <v>60</v>
      </c>
      <c r="B46" s="258" t="s">
        <v>61</v>
      </c>
      <c r="C46" s="259"/>
      <c r="D46" s="260"/>
      <c r="E46" s="265" t="s">
        <v>62</v>
      </c>
      <c r="F46" s="265"/>
      <c r="G46" s="265"/>
      <c r="H46" s="266"/>
    </row>
    <row r="47" spans="1:8" x14ac:dyDescent="0.4">
      <c r="A47" s="264"/>
      <c r="B47" s="258" t="s">
        <v>63</v>
      </c>
      <c r="C47" s="259"/>
      <c r="D47" s="260"/>
      <c r="E47" s="267" t="s">
        <v>64</v>
      </c>
      <c r="F47" s="267"/>
      <c r="G47" s="267"/>
      <c r="H47" s="268"/>
    </row>
    <row r="48" spans="1:8" x14ac:dyDescent="0.4">
      <c r="A48" s="7"/>
      <c r="B48" s="258" t="s">
        <v>65</v>
      </c>
      <c r="C48" s="259"/>
      <c r="D48" s="260"/>
      <c r="E48" s="1"/>
      <c r="F48" s="1"/>
      <c r="G48" s="1"/>
      <c r="H48" s="1"/>
    </row>
    <row r="49" spans="1:8" x14ac:dyDescent="0.4">
      <c r="A49" s="1"/>
      <c r="B49" s="258" t="s">
        <v>66</v>
      </c>
      <c r="C49" s="259"/>
      <c r="D49" s="260"/>
      <c r="E49" s="1"/>
      <c r="F49" s="1"/>
      <c r="G49" s="1"/>
      <c r="H49" s="1"/>
    </row>
    <row r="50" spans="1:8" x14ac:dyDescent="0.4">
      <c r="A50" s="1"/>
      <c r="B50" s="269" t="s">
        <v>67</v>
      </c>
      <c r="C50" s="270"/>
      <c r="D50" s="271"/>
      <c r="E50" s="1"/>
      <c r="F50" s="1"/>
      <c r="G50" s="1"/>
      <c r="H50" s="1"/>
    </row>
    <row r="51" spans="1:8" x14ac:dyDescent="0.4">
      <c r="A51" s="1"/>
      <c r="B51" s="1"/>
      <c r="C51" s="1"/>
      <c r="D51" s="1"/>
      <c r="E51" s="1"/>
      <c r="F51" s="1"/>
      <c r="G51" s="1"/>
      <c r="H51" s="1"/>
    </row>
    <row r="52" spans="1:8" x14ac:dyDescent="0.4">
      <c r="A52" s="1"/>
      <c r="B52" s="1"/>
      <c r="C52" s="1"/>
      <c r="D52" s="1"/>
      <c r="E52" s="1"/>
      <c r="F52" s="1"/>
      <c r="G52" s="1"/>
      <c r="H52" s="1"/>
    </row>
  </sheetData>
  <mergeCells count="43">
    <mergeCell ref="B48:D48"/>
    <mergeCell ref="B49:D49"/>
    <mergeCell ref="B50:D50"/>
    <mergeCell ref="A44:A45"/>
    <mergeCell ref="B44:D44"/>
    <mergeCell ref="E44:H44"/>
    <mergeCell ref="B45:D45"/>
    <mergeCell ref="E45:H45"/>
    <mergeCell ref="A46:A47"/>
    <mergeCell ref="B46:D46"/>
    <mergeCell ref="E46:H46"/>
    <mergeCell ref="B47:D47"/>
    <mergeCell ref="E47:H47"/>
    <mergeCell ref="A33:E33"/>
    <mergeCell ref="D35:D36"/>
    <mergeCell ref="D37:D38"/>
    <mergeCell ref="A42:H42"/>
    <mergeCell ref="B43:D43"/>
    <mergeCell ref="E43:H43"/>
    <mergeCell ref="A29:B29"/>
    <mergeCell ref="C29:D29"/>
    <mergeCell ref="A30:B30"/>
    <mergeCell ref="C30:D30"/>
    <mergeCell ref="A31:B31"/>
    <mergeCell ref="C31:D31"/>
    <mergeCell ref="A26:B26"/>
    <mergeCell ref="C26:D26"/>
    <mergeCell ref="A27:B27"/>
    <mergeCell ref="C27:D27"/>
    <mergeCell ref="A28:B28"/>
    <mergeCell ref="C28:D28"/>
    <mergeCell ref="A10:E10"/>
    <mergeCell ref="A23:D23"/>
    <mergeCell ref="A24:B24"/>
    <mergeCell ref="C24:D24"/>
    <mergeCell ref="A25:B25"/>
    <mergeCell ref="C25:D25"/>
    <mergeCell ref="A2:E2"/>
    <mergeCell ref="A4:A6"/>
    <mergeCell ref="B4:B5"/>
    <mergeCell ref="C4:C5"/>
    <mergeCell ref="B6:B7"/>
    <mergeCell ref="C6:C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59D82-9EDC-4269-B2B1-91B8CEDA7B0E}">
  <sheetPr filterMode="1"/>
  <dimension ref="A1:Z131"/>
  <sheetViews>
    <sheetView tabSelected="1" zoomScale="50" zoomScaleNormal="50" workbookViewId="0">
      <selection activeCell="D5" sqref="D5:D92"/>
    </sheetView>
  </sheetViews>
  <sheetFormatPr defaultRowHeight="25.8" x14ac:dyDescent="0.5"/>
  <cols>
    <col min="1" max="1" width="5.69921875" style="173" bestFit="1" customWidth="1"/>
    <col min="2" max="2" width="12.5" style="173" bestFit="1" customWidth="1"/>
    <col min="3" max="3" width="7.296875" style="173" bestFit="1" customWidth="1"/>
    <col min="4" max="4" width="14.5" style="173" bestFit="1" customWidth="1"/>
    <col min="5" max="5" width="14.296875" style="173" bestFit="1" customWidth="1"/>
    <col min="6" max="6" width="10.69921875" style="173" bestFit="1" customWidth="1"/>
    <col min="7" max="7" width="18.296875" style="173" customWidth="1"/>
    <col min="8" max="8" width="21.19921875" style="173" bestFit="1" customWidth="1"/>
    <col min="9" max="9" width="16.3984375" style="173" customWidth="1"/>
    <col min="10" max="10" width="10.69921875" style="173" customWidth="1"/>
    <col min="11" max="11" width="14.59765625" style="173" customWidth="1"/>
    <col min="12" max="12" width="19.296875" style="173" customWidth="1"/>
    <col min="13" max="13" width="10.69921875" style="173" bestFit="1" customWidth="1"/>
    <col min="14" max="14" width="14.8984375" style="173" customWidth="1"/>
    <col min="15" max="15" width="20.3984375" style="173" customWidth="1"/>
    <col min="16" max="16" width="17.3984375" style="173" customWidth="1"/>
    <col min="17" max="17" width="10.69921875" style="173" bestFit="1" customWidth="1"/>
    <col min="18" max="18" width="15.3984375" style="173" customWidth="1"/>
    <col min="19" max="19" width="20.296875" style="173" customWidth="1"/>
    <col min="20" max="20" width="40.69921875" style="173" customWidth="1"/>
    <col min="21" max="21" width="18.59765625" style="173" customWidth="1"/>
    <col min="22" max="22" width="12.09765625" style="173" hidden="1" customWidth="1"/>
    <col min="23" max="25" width="13.09765625" style="173" hidden="1" customWidth="1"/>
    <col min="26" max="26" width="18.69921875" style="173" hidden="1" customWidth="1"/>
    <col min="27" max="27" width="29.59765625" style="173" customWidth="1"/>
    <col min="28" max="16384" width="8.796875" style="173"/>
  </cols>
  <sheetData>
    <row r="1" spans="1:26" x14ac:dyDescent="0.5">
      <c r="A1" s="277" t="s">
        <v>450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171"/>
      <c r="V1" s="172"/>
      <c r="W1" s="172"/>
      <c r="X1" s="172"/>
      <c r="Y1" s="172"/>
      <c r="Z1" s="172"/>
    </row>
    <row r="2" spans="1:26" x14ac:dyDescent="0.5">
      <c r="A2" s="278" t="s">
        <v>68</v>
      </c>
      <c r="B2" s="279" t="s">
        <v>69</v>
      </c>
      <c r="C2" s="279" t="s">
        <v>70</v>
      </c>
      <c r="D2" s="279" t="s">
        <v>71</v>
      </c>
      <c r="E2" s="280" t="s">
        <v>72</v>
      </c>
      <c r="F2" s="281" t="s">
        <v>73</v>
      </c>
      <c r="G2" s="282"/>
      <c r="H2" s="282"/>
      <c r="I2" s="282"/>
      <c r="J2" s="282"/>
      <c r="K2" s="282"/>
      <c r="L2" s="283"/>
      <c r="M2" s="284" t="s">
        <v>451</v>
      </c>
      <c r="N2" s="285"/>
      <c r="O2" s="285"/>
      <c r="P2" s="285"/>
      <c r="Q2" s="285"/>
      <c r="R2" s="285"/>
      <c r="S2" s="285"/>
      <c r="T2" s="286"/>
      <c r="U2" s="174"/>
      <c r="V2" s="287" t="s">
        <v>74</v>
      </c>
      <c r="W2" s="277"/>
      <c r="X2" s="277"/>
      <c r="Y2" s="277"/>
      <c r="Z2" s="277"/>
    </row>
    <row r="3" spans="1:26" x14ac:dyDescent="0.5">
      <c r="A3" s="278"/>
      <c r="B3" s="279"/>
      <c r="C3" s="279"/>
      <c r="D3" s="279"/>
      <c r="E3" s="280"/>
      <c r="F3" s="284" t="s">
        <v>75</v>
      </c>
      <c r="G3" s="285"/>
      <c r="H3" s="285"/>
      <c r="I3" s="286"/>
      <c r="J3" s="288" t="s">
        <v>76</v>
      </c>
      <c r="K3" s="289"/>
      <c r="L3" s="290"/>
      <c r="M3" s="284" t="s">
        <v>75</v>
      </c>
      <c r="N3" s="285"/>
      <c r="O3" s="285"/>
      <c r="P3" s="286"/>
      <c r="Q3" s="288" t="s">
        <v>77</v>
      </c>
      <c r="R3" s="289"/>
      <c r="S3" s="289"/>
      <c r="T3" s="290"/>
      <c r="U3" s="175"/>
      <c r="V3" s="172"/>
      <c r="W3" s="172"/>
      <c r="X3" s="172"/>
      <c r="Y3" s="172"/>
      <c r="Z3" s="172"/>
    </row>
    <row r="4" spans="1:26" ht="51.6" x14ac:dyDescent="0.5">
      <c r="A4" s="278"/>
      <c r="B4" s="279"/>
      <c r="C4" s="279"/>
      <c r="D4" s="279"/>
      <c r="E4" s="280"/>
      <c r="F4" s="176" t="s">
        <v>78</v>
      </c>
      <c r="G4" s="177" t="s">
        <v>79</v>
      </c>
      <c r="H4" s="177" t="s">
        <v>80</v>
      </c>
      <c r="I4" s="178" t="s">
        <v>5</v>
      </c>
      <c r="J4" s="179" t="s">
        <v>78</v>
      </c>
      <c r="K4" s="180" t="s">
        <v>81</v>
      </c>
      <c r="L4" s="177" t="s">
        <v>82</v>
      </c>
      <c r="M4" s="176" t="s">
        <v>78</v>
      </c>
      <c r="N4" s="177" t="s">
        <v>83</v>
      </c>
      <c r="O4" s="177" t="s">
        <v>4</v>
      </c>
      <c r="P4" s="178" t="s">
        <v>5</v>
      </c>
      <c r="Q4" s="179" t="s">
        <v>78</v>
      </c>
      <c r="R4" s="180" t="s">
        <v>81</v>
      </c>
      <c r="S4" s="177" t="s">
        <v>452</v>
      </c>
      <c r="T4" s="181" t="s">
        <v>453</v>
      </c>
      <c r="U4" s="182"/>
      <c r="V4" s="183" t="s">
        <v>78</v>
      </c>
      <c r="W4" s="172" t="s">
        <v>85</v>
      </c>
      <c r="X4" s="172" t="s">
        <v>85</v>
      </c>
      <c r="Y4" s="172" t="s">
        <v>85</v>
      </c>
      <c r="Z4" s="172" t="s">
        <v>85</v>
      </c>
    </row>
    <row r="5" spans="1:26" x14ac:dyDescent="0.5">
      <c r="A5" s="184">
        <v>1</v>
      </c>
      <c r="B5" s="185" t="s">
        <v>86</v>
      </c>
      <c r="C5" s="186" t="s">
        <v>87</v>
      </c>
      <c r="D5" s="185" t="s">
        <v>88</v>
      </c>
      <c r="E5" s="187">
        <v>16</v>
      </c>
      <c r="F5" s="184">
        <v>1</v>
      </c>
      <c r="G5" s="188">
        <v>0.63</v>
      </c>
      <c r="H5" s="189">
        <v>60431176.090000004</v>
      </c>
      <c r="I5" s="190"/>
      <c r="J5" s="184">
        <v>1</v>
      </c>
      <c r="K5" s="191">
        <v>71.428571428571431</v>
      </c>
      <c r="L5" s="192">
        <f>H5/12</f>
        <v>5035931.3408333333</v>
      </c>
      <c r="M5" s="184">
        <v>0</v>
      </c>
      <c r="N5" s="188">
        <v>0.79746766041076977</v>
      </c>
      <c r="O5" s="193">
        <v>105013529.93000001</v>
      </c>
      <c r="P5" s="190"/>
      <c r="Q5" s="187">
        <v>0</v>
      </c>
      <c r="R5" s="194">
        <v>85.714285714285708</v>
      </c>
      <c r="S5" s="189">
        <f>O5/5</f>
        <v>21002705.986000001</v>
      </c>
      <c r="T5" s="195" t="str">
        <f>_xlfn.CONCAT(V5&amp;Z5)</f>
        <v>ผ่านเกณฑ์-แนวโน้มปสภ.ดีขึ้น</v>
      </c>
      <c r="U5" s="171"/>
      <c r="V5" s="196" t="str">
        <f>IF($Q5&gt;=4,"ไม่ผ่านเกณฑ์","ผ่านเกณฑ์")</f>
        <v>ผ่านเกณฑ์</v>
      </c>
      <c r="W5" s="172">
        <f>IF($R5&gt;$K5,1,0)</f>
        <v>1</v>
      </c>
      <c r="X5" s="172">
        <f>IF(AND($K5=$R5,$R5=100),1,0)</f>
        <v>0</v>
      </c>
      <c r="Y5" s="172">
        <f>IF(AND($K5=$R5,$S5&gt;$L5),1,0)</f>
        <v>0</v>
      </c>
      <c r="Z5" s="172" t="str">
        <f>IF(OR($X5+$W5&gt;0,$X5+$Y5&gt;0),"-แนวโน้มปสภ.ดีขึ้น","-แนวโน้มปสภ.ลดลง")</f>
        <v>-แนวโน้มปสภ.ดีขึ้น</v>
      </c>
    </row>
    <row r="6" spans="1:26" x14ac:dyDescent="0.5">
      <c r="A6" s="184">
        <v>2</v>
      </c>
      <c r="B6" s="185" t="s">
        <v>86</v>
      </c>
      <c r="C6" s="186" t="s">
        <v>89</v>
      </c>
      <c r="D6" s="185" t="s">
        <v>90</v>
      </c>
      <c r="E6" s="187">
        <v>6</v>
      </c>
      <c r="F6" s="184">
        <v>1</v>
      </c>
      <c r="G6" s="188">
        <v>2.5099999999999998</v>
      </c>
      <c r="H6" s="197">
        <v>-11466462.92</v>
      </c>
      <c r="I6" s="190"/>
      <c r="J6" s="184">
        <v>1</v>
      </c>
      <c r="K6" s="191">
        <v>57.142857142857139</v>
      </c>
      <c r="L6" s="192">
        <f t="shared" ref="L6:L69" si="0">H6/12</f>
        <v>-955538.57666666666</v>
      </c>
      <c r="M6" s="184">
        <v>1</v>
      </c>
      <c r="N6" s="188">
        <v>1.3710718968940563</v>
      </c>
      <c r="O6" s="198">
        <v>-2661444.4500000002</v>
      </c>
      <c r="P6" s="190"/>
      <c r="Q6" s="187">
        <v>1</v>
      </c>
      <c r="R6" s="194">
        <v>71.428571428571431</v>
      </c>
      <c r="S6" s="189">
        <f t="shared" ref="S6:S69" si="1">O6/5</f>
        <v>-532288.89</v>
      </c>
      <c r="T6" s="195" t="str">
        <f t="shared" ref="T6:T69" si="2">_xlfn.CONCAT(V6&amp;Z6)</f>
        <v>ผ่านเกณฑ์-แนวโน้มปสภ.ดีขึ้น</v>
      </c>
      <c r="U6" s="171"/>
      <c r="V6" s="196" t="str">
        <f t="shared" ref="V6:V69" si="3">IF($Q6&gt;=4,"ไม่ผ่านเกณฑ์","ผ่านเกณฑ์")</f>
        <v>ผ่านเกณฑ์</v>
      </c>
      <c r="W6" s="172">
        <f>IF($R6&gt;$K6,1,0)</f>
        <v>1</v>
      </c>
      <c r="X6" s="172">
        <f t="shared" ref="X6:X69" si="4">IF(AND($K6=$R6,$R6=100),1,0)</f>
        <v>0</v>
      </c>
      <c r="Y6" s="172">
        <f t="shared" ref="Y6:Y69" si="5">IF(AND($K6=$R6,$S6&gt;$L6),1,0)</f>
        <v>0</v>
      </c>
      <c r="Z6" s="172" t="str">
        <f>IF(OR($X6+$W6&gt;0,$X6+$Y6&gt;0),"-แนวโน้มปสภ.ดีขึ้น","-แนวโน้มปสภ.ลดลง")</f>
        <v>-แนวโน้มปสภ.ดีขึ้น</v>
      </c>
    </row>
    <row r="7" spans="1:26" x14ac:dyDescent="0.5">
      <c r="A7" s="184">
        <v>3</v>
      </c>
      <c r="B7" s="185" t="s">
        <v>86</v>
      </c>
      <c r="C7" s="186" t="s">
        <v>91</v>
      </c>
      <c r="D7" s="185" t="s">
        <v>92</v>
      </c>
      <c r="E7" s="187">
        <v>6</v>
      </c>
      <c r="F7" s="184">
        <v>1</v>
      </c>
      <c r="G7" s="188">
        <v>2.8</v>
      </c>
      <c r="H7" s="197">
        <v>-18233773.800000001</v>
      </c>
      <c r="I7" s="190"/>
      <c r="J7" s="184">
        <v>1</v>
      </c>
      <c r="K7" s="199">
        <v>42.857142857142854</v>
      </c>
      <c r="L7" s="192">
        <f t="shared" si="0"/>
        <v>-1519481.1500000001</v>
      </c>
      <c r="M7" s="184">
        <v>1</v>
      </c>
      <c r="N7" s="188">
        <v>1.3825704363435083</v>
      </c>
      <c r="O7" s="198">
        <v>-3103517.2</v>
      </c>
      <c r="P7" s="190"/>
      <c r="Q7" s="187">
        <v>1</v>
      </c>
      <c r="R7" s="194">
        <v>57.142857142857139</v>
      </c>
      <c r="S7" s="189">
        <f t="shared" si="1"/>
        <v>-620703.44000000006</v>
      </c>
      <c r="T7" s="195" t="str">
        <f t="shared" si="2"/>
        <v>ผ่านเกณฑ์-แนวโน้มปสภ.ดีขึ้น</v>
      </c>
      <c r="U7" s="171"/>
      <c r="V7" s="196" t="str">
        <f t="shared" si="3"/>
        <v>ผ่านเกณฑ์</v>
      </c>
      <c r="W7" s="172">
        <f t="shared" ref="W7:W70" si="6">IF($R7&gt;$K7,1,0)</f>
        <v>1</v>
      </c>
      <c r="X7" s="172">
        <f t="shared" si="4"/>
        <v>0</v>
      </c>
      <c r="Y7" s="172">
        <f t="shared" si="5"/>
        <v>0</v>
      </c>
      <c r="Z7" s="172" t="str">
        <f t="shared" ref="Z7:Z70" si="7">IF(OR($X7+$W7&gt;0,$X7+$Y7&gt;0),"-แนวโน้มปสภ.ดีขึ้น","-แนวโน้มปสภ.ลดลง")</f>
        <v>-แนวโน้มปสภ.ดีขึ้น</v>
      </c>
    </row>
    <row r="8" spans="1:26" x14ac:dyDescent="0.5">
      <c r="A8" s="184">
        <v>4</v>
      </c>
      <c r="B8" s="185" t="s">
        <v>86</v>
      </c>
      <c r="C8" s="186" t="s">
        <v>93</v>
      </c>
      <c r="D8" s="185" t="s">
        <v>94</v>
      </c>
      <c r="E8" s="187">
        <v>5</v>
      </c>
      <c r="F8" s="184">
        <v>1</v>
      </c>
      <c r="G8" s="188">
        <v>1.4</v>
      </c>
      <c r="H8" s="197">
        <v>-17222708.920000002</v>
      </c>
      <c r="I8" s="190"/>
      <c r="J8" s="184">
        <v>1</v>
      </c>
      <c r="K8" s="191">
        <v>85.714285714285708</v>
      </c>
      <c r="L8" s="192">
        <f t="shared" si="0"/>
        <v>-1435225.7433333334</v>
      </c>
      <c r="M8" s="184">
        <v>1</v>
      </c>
      <c r="N8" s="188">
        <v>0.97207036645365896</v>
      </c>
      <c r="O8" s="198">
        <v>-1684597.56</v>
      </c>
      <c r="P8" s="190"/>
      <c r="Q8" s="187">
        <v>1</v>
      </c>
      <c r="R8" s="194">
        <v>85.714285714285708</v>
      </c>
      <c r="S8" s="189">
        <f t="shared" si="1"/>
        <v>-336919.51199999999</v>
      </c>
      <c r="T8" s="195" t="str">
        <f t="shared" si="2"/>
        <v>ผ่านเกณฑ์-แนวโน้มปสภ.ดีขึ้น</v>
      </c>
      <c r="U8" s="171"/>
      <c r="V8" s="196" t="str">
        <f t="shared" si="3"/>
        <v>ผ่านเกณฑ์</v>
      </c>
      <c r="W8" s="172">
        <f t="shared" si="6"/>
        <v>0</v>
      </c>
      <c r="X8" s="172">
        <f t="shared" si="4"/>
        <v>0</v>
      </c>
      <c r="Y8" s="172">
        <f t="shared" si="5"/>
        <v>1</v>
      </c>
      <c r="Z8" s="172" t="str">
        <f t="shared" si="7"/>
        <v>-แนวโน้มปสภ.ดีขึ้น</v>
      </c>
    </row>
    <row r="9" spans="1:26" x14ac:dyDescent="0.5">
      <c r="A9" s="184">
        <v>5</v>
      </c>
      <c r="B9" s="185" t="s">
        <v>86</v>
      </c>
      <c r="C9" s="186" t="s">
        <v>95</v>
      </c>
      <c r="D9" s="185" t="s">
        <v>96</v>
      </c>
      <c r="E9" s="187">
        <v>5</v>
      </c>
      <c r="F9" s="184">
        <v>1</v>
      </c>
      <c r="G9" s="188">
        <v>1.61</v>
      </c>
      <c r="H9" s="197">
        <v>-4135825.68</v>
      </c>
      <c r="I9" s="190"/>
      <c r="J9" s="184">
        <v>1</v>
      </c>
      <c r="K9" s="191">
        <v>57.142857142857139</v>
      </c>
      <c r="L9" s="192">
        <f t="shared" si="0"/>
        <v>-344652.14</v>
      </c>
      <c r="M9" s="184">
        <v>0</v>
      </c>
      <c r="N9" s="188">
        <v>1.4843095586568971</v>
      </c>
      <c r="O9" s="198">
        <v>2546059</v>
      </c>
      <c r="P9" s="190"/>
      <c r="Q9" s="187">
        <v>0</v>
      </c>
      <c r="R9" s="194">
        <v>85.714285714285708</v>
      </c>
      <c r="S9" s="189">
        <f t="shared" si="1"/>
        <v>509211.8</v>
      </c>
      <c r="T9" s="195" t="str">
        <f t="shared" si="2"/>
        <v>ผ่านเกณฑ์-แนวโน้มปสภ.ดีขึ้น</v>
      </c>
      <c r="U9" s="171"/>
      <c r="V9" s="196" t="str">
        <f t="shared" si="3"/>
        <v>ผ่านเกณฑ์</v>
      </c>
      <c r="W9" s="172">
        <f t="shared" si="6"/>
        <v>1</v>
      </c>
      <c r="X9" s="172">
        <f t="shared" si="4"/>
        <v>0</v>
      </c>
      <c r="Y9" s="172">
        <f t="shared" si="5"/>
        <v>0</v>
      </c>
      <c r="Z9" s="172" t="str">
        <f t="shared" si="7"/>
        <v>-แนวโน้มปสภ.ดีขึ้น</v>
      </c>
    </row>
    <row r="10" spans="1:26" x14ac:dyDescent="0.5">
      <c r="A10" s="184">
        <v>6</v>
      </c>
      <c r="B10" s="185" t="s">
        <v>86</v>
      </c>
      <c r="C10" s="186" t="s">
        <v>97</v>
      </c>
      <c r="D10" s="185" t="s">
        <v>98</v>
      </c>
      <c r="E10" s="187">
        <v>6</v>
      </c>
      <c r="F10" s="184">
        <v>3</v>
      </c>
      <c r="G10" s="188">
        <v>0.66</v>
      </c>
      <c r="H10" s="197">
        <v>-1975823.87</v>
      </c>
      <c r="I10" s="200"/>
      <c r="J10" s="184">
        <v>3</v>
      </c>
      <c r="K10" s="191">
        <v>100</v>
      </c>
      <c r="L10" s="192">
        <f t="shared" si="0"/>
        <v>-164651.98916666667</v>
      </c>
      <c r="M10" s="184">
        <v>3</v>
      </c>
      <c r="N10" s="188">
        <v>0.62278381016174378</v>
      </c>
      <c r="O10" s="198">
        <v>386403.5</v>
      </c>
      <c r="P10" s="190"/>
      <c r="Q10" s="187">
        <v>3</v>
      </c>
      <c r="R10" s="194">
        <v>100</v>
      </c>
      <c r="S10" s="189">
        <f t="shared" si="1"/>
        <v>77280.7</v>
      </c>
      <c r="T10" s="195" t="str">
        <f t="shared" si="2"/>
        <v>ผ่านเกณฑ์-แนวโน้มปสภ.ดีขึ้น</v>
      </c>
      <c r="U10" s="171"/>
      <c r="V10" s="196" t="str">
        <f t="shared" si="3"/>
        <v>ผ่านเกณฑ์</v>
      </c>
      <c r="W10" s="172">
        <f t="shared" si="6"/>
        <v>0</v>
      </c>
      <c r="X10" s="172">
        <f t="shared" si="4"/>
        <v>1</v>
      </c>
      <c r="Y10" s="172">
        <f t="shared" si="5"/>
        <v>1</v>
      </c>
      <c r="Z10" s="172" t="str">
        <f t="shared" si="7"/>
        <v>-แนวโน้มปสภ.ดีขึ้น</v>
      </c>
    </row>
    <row r="11" spans="1:26" hidden="1" x14ac:dyDescent="0.5">
      <c r="A11" s="184">
        <v>7</v>
      </c>
      <c r="B11" s="185" t="s">
        <v>86</v>
      </c>
      <c r="C11" s="186" t="s">
        <v>99</v>
      </c>
      <c r="D11" s="185" t="s">
        <v>100</v>
      </c>
      <c r="E11" s="187">
        <v>6</v>
      </c>
      <c r="F11" s="184">
        <v>1</v>
      </c>
      <c r="G11" s="188">
        <v>1.23</v>
      </c>
      <c r="H11" s="197">
        <v>-18444813.989999998</v>
      </c>
      <c r="I11" s="190"/>
      <c r="J11" s="184">
        <v>1</v>
      </c>
      <c r="K11" s="191">
        <v>71.428571428571431</v>
      </c>
      <c r="L11" s="192">
        <f t="shared" si="0"/>
        <v>-1537067.8324999998</v>
      </c>
      <c r="M11" s="184">
        <v>3</v>
      </c>
      <c r="N11" s="188">
        <v>0.73452193373057639</v>
      </c>
      <c r="O11" s="198">
        <v>-11149244.199999999</v>
      </c>
      <c r="P11" s="190"/>
      <c r="Q11" s="187">
        <v>3</v>
      </c>
      <c r="R11" s="194">
        <v>71.428571428571431</v>
      </c>
      <c r="S11" s="189">
        <f t="shared" si="1"/>
        <v>-2229848.84</v>
      </c>
      <c r="T11" s="201" t="str">
        <f t="shared" si="2"/>
        <v>ผ่านเกณฑ์-แนวโน้มปสภ.ลดลง</v>
      </c>
      <c r="U11" s="171"/>
      <c r="V11" s="196" t="str">
        <f t="shared" si="3"/>
        <v>ผ่านเกณฑ์</v>
      </c>
      <c r="W11" s="172">
        <f t="shared" si="6"/>
        <v>0</v>
      </c>
      <c r="X11" s="172">
        <f t="shared" si="4"/>
        <v>0</v>
      </c>
      <c r="Y11" s="172">
        <f t="shared" si="5"/>
        <v>0</v>
      </c>
      <c r="Z11" s="172" t="str">
        <f t="shared" si="7"/>
        <v>-แนวโน้มปสภ.ลดลง</v>
      </c>
    </row>
    <row r="12" spans="1:26" x14ac:dyDescent="0.5">
      <c r="A12" s="184">
        <v>8</v>
      </c>
      <c r="B12" s="185" t="s">
        <v>86</v>
      </c>
      <c r="C12" s="186" t="s">
        <v>101</v>
      </c>
      <c r="D12" s="185" t="s">
        <v>102</v>
      </c>
      <c r="E12" s="187">
        <v>12</v>
      </c>
      <c r="F12" s="184">
        <v>3</v>
      </c>
      <c r="G12" s="188">
        <v>0.56999999999999995</v>
      </c>
      <c r="H12" s="197">
        <v>-16757504.529999999</v>
      </c>
      <c r="I12" s="190"/>
      <c r="J12" s="184">
        <v>3</v>
      </c>
      <c r="K12" s="191">
        <v>85.714285714285708</v>
      </c>
      <c r="L12" s="192">
        <f t="shared" si="0"/>
        <v>-1396458.7108333332</v>
      </c>
      <c r="M12" s="184">
        <v>3</v>
      </c>
      <c r="N12" s="188">
        <v>0.56794912330459291</v>
      </c>
      <c r="O12" s="198">
        <v>1041919.87</v>
      </c>
      <c r="P12" s="190"/>
      <c r="Q12" s="187">
        <v>3</v>
      </c>
      <c r="R12" s="194">
        <v>85.714285714285708</v>
      </c>
      <c r="S12" s="189">
        <f t="shared" si="1"/>
        <v>208383.97399999999</v>
      </c>
      <c r="T12" s="202" t="str">
        <f t="shared" si="2"/>
        <v>ผ่านเกณฑ์-แนวโน้มปสภ.ดีขึ้น</v>
      </c>
      <c r="U12" s="171"/>
      <c r="V12" s="196" t="str">
        <f t="shared" si="3"/>
        <v>ผ่านเกณฑ์</v>
      </c>
      <c r="W12" s="172">
        <f t="shared" si="6"/>
        <v>0</v>
      </c>
      <c r="X12" s="172">
        <f t="shared" si="4"/>
        <v>0</v>
      </c>
      <c r="Y12" s="172">
        <f t="shared" si="5"/>
        <v>1</v>
      </c>
      <c r="Z12" s="172" t="str">
        <f>IF(OR($X12+$W12&gt;0,$X12+$Y12&gt;0),"-แนวโน้มปสภ.ดีขึ้น","-แนวโน้มปสภ.ลดลง")</f>
        <v>-แนวโน้มปสภ.ดีขึ้น</v>
      </c>
    </row>
    <row r="13" spans="1:26" hidden="1" x14ac:dyDescent="0.5">
      <c r="A13" s="184">
        <v>9</v>
      </c>
      <c r="B13" s="185" t="s">
        <v>86</v>
      </c>
      <c r="C13" s="186" t="s">
        <v>103</v>
      </c>
      <c r="D13" s="185" t="s">
        <v>104</v>
      </c>
      <c r="E13" s="187">
        <v>6</v>
      </c>
      <c r="F13" s="184">
        <v>1</v>
      </c>
      <c r="G13" s="188">
        <v>0.95</v>
      </c>
      <c r="H13" s="197">
        <v>-15874296.289999999</v>
      </c>
      <c r="I13" s="190"/>
      <c r="J13" s="184">
        <v>1</v>
      </c>
      <c r="K13" s="191">
        <v>71.428571428571431</v>
      </c>
      <c r="L13" s="192">
        <f>H13/12</f>
        <v>-1322858.0241666667</v>
      </c>
      <c r="M13" s="184">
        <v>6</v>
      </c>
      <c r="N13" s="188">
        <v>0.58306906463129227</v>
      </c>
      <c r="O13" s="198">
        <v>-9796453.4000000004</v>
      </c>
      <c r="P13" s="217" t="s">
        <v>12</v>
      </c>
      <c r="Q13" s="187">
        <v>6</v>
      </c>
      <c r="R13" s="194">
        <v>57.142857142857139</v>
      </c>
      <c r="S13" s="189">
        <f t="shared" si="1"/>
        <v>-1959290.6800000002</v>
      </c>
      <c r="T13" s="204" t="str">
        <f t="shared" si="2"/>
        <v>ไม่ผ่านเกณฑ์-แนวโน้มปสภ.ลดลง</v>
      </c>
      <c r="U13" s="171"/>
      <c r="V13" s="196" t="str">
        <f t="shared" si="3"/>
        <v>ไม่ผ่านเกณฑ์</v>
      </c>
      <c r="W13" s="172">
        <f t="shared" si="6"/>
        <v>0</v>
      </c>
      <c r="X13" s="172">
        <f t="shared" si="4"/>
        <v>0</v>
      </c>
      <c r="Y13" s="172">
        <f t="shared" si="5"/>
        <v>0</v>
      </c>
      <c r="Z13" s="172" t="str">
        <f t="shared" si="7"/>
        <v>-แนวโน้มปสภ.ลดลง</v>
      </c>
    </row>
    <row r="14" spans="1:26" hidden="1" x14ac:dyDescent="0.5">
      <c r="A14" s="184">
        <v>10</v>
      </c>
      <c r="B14" s="185" t="s">
        <v>86</v>
      </c>
      <c r="C14" s="186" t="s">
        <v>105</v>
      </c>
      <c r="D14" s="185" t="s">
        <v>106</v>
      </c>
      <c r="E14" s="187">
        <v>6</v>
      </c>
      <c r="F14" s="184">
        <v>3</v>
      </c>
      <c r="G14" s="188">
        <v>0.77</v>
      </c>
      <c r="H14" s="197">
        <v>-22227465.600000001</v>
      </c>
      <c r="I14" s="190"/>
      <c r="J14" s="184">
        <v>3</v>
      </c>
      <c r="K14" s="191">
        <v>85.714285714285708</v>
      </c>
      <c r="L14" s="192">
        <f t="shared" si="0"/>
        <v>-1852288.8</v>
      </c>
      <c r="M14" s="184">
        <v>6</v>
      </c>
      <c r="N14" s="188">
        <v>0.58679149429185962</v>
      </c>
      <c r="O14" s="198">
        <v>-2833994.36</v>
      </c>
      <c r="P14" s="217" t="s">
        <v>12</v>
      </c>
      <c r="Q14" s="187">
        <v>6</v>
      </c>
      <c r="R14" s="194">
        <v>100</v>
      </c>
      <c r="S14" s="189">
        <f t="shared" si="1"/>
        <v>-566798.87199999997</v>
      </c>
      <c r="T14" s="205" t="str">
        <f t="shared" si="2"/>
        <v>ไม่ผ่านเกณฑ์-แนวโน้มปสภ.ดีขึ้น</v>
      </c>
      <c r="U14" s="171"/>
      <c r="V14" s="196" t="str">
        <f t="shared" si="3"/>
        <v>ไม่ผ่านเกณฑ์</v>
      </c>
      <c r="W14" s="206">
        <f>IF(R14&gt;K14,1,0)</f>
        <v>1</v>
      </c>
      <c r="X14" s="172">
        <f t="shared" si="4"/>
        <v>0</v>
      </c>
      <c r="Y14" s="172">
        <f t="shared" si="5"/>
        <v>0</v>
      </c>
      <c r="Z14" s="172" t="str">
        <f t="shared" si="7"/>
        <v>-แนวโน้มปสภ.ดีขึ้น</v>
      </c>
    </row>
    <row r="15" spans="1:26" hidden="1" x14ac:dyDescent="0.5">
      <c r="A15" s="184">
        <v>11</v>
      </c>
      <c r="B15" s="185" t="s">
        <v>86</v>
      </c>
      <c r="C15" s="186" t="s">
        <v>107</v>
      </c>
      <c r="D15" s="185" t="s">
        <v>108</v>
      </c>
      <c r="E15" s="187">
        <v>13</v>
      </c>
      <c r="F15" s="184">
        <v>5</v>
      </c>
      <c r="G15" s="207">
        <v>0.32</v>
      </c>
      <c r="H15" s="197">
        <v>6499852.71</v>
      </c>
      <c r="I15" s="203" t="s">
        <v>10</v>
      </c>
      <c r="J15" s="184">
        <v>5</v>
      </c>
      <c r="K15" s="191">
        <v>85.714285714285708</v>
      </c>
      <c r="L15" s="192">
        <f t="shared" si="0"/>
        <v>541654.39249999996</v>
      </c>
      <c r="M15" s="184">
        <v>4</v>
      </c>
      <c r="N15" s="207">
        <v>0.3240308645658907</v>
      </c>
      <c r="O15" s="198">
        <v>10934019.85</v>
      </c>
      <c r="P15" s="203" t="s">
        <v>10</v>
      </c>
      <c r="Q15" s="187">
        <v>4</v>
      </c>
      <c r="R15" s="194">
        <v>71.428571428571431</v>
      </c>
      <c r="S15" s="189">
        <f t="shared" si="1"/>
        <v>2186803.9699999997</v>
      </c>
      <c r="T15" s="204" t="str">
        <f t="shared" si="2"/>
        <v>ไม่ผ่านเกณฑ์-แนวโน้มปสภ.ลดลง</v>
      </c>
      <c r="U15" s="171"/>
      <c r="V15" s="196" t="str">
        <f t="shared" si="3"/>
        <v>ไม่ผ่านเกณฑ์</v>
      </c>
      <c r="W15" s="172">
        <f t="shared" si="6"/>
        <v>0</v>
      </c>
      <c r="X15" s="172">
        <f t="shared" si="4"/>
        <v>0</v>
      </c>
      <c r="Y15" s="172">
        <f t="shared" si="5"/>
        <v>0</v>
      </c>
      <c r="Z15" s="172" t="str">
        <f t="shared" si="7"/>
        <v>-แนวโน้มปสภ.ลดลง</v>
      </c>
    </row>
    <row r="16" spans="1:26" hidden="1" x14ac:dyDescent="0.5">
      <c r="A16" s="184">
        <v>12</v>
      </c>
      <c r="B16" s="185" t="s">
        <v>86</v>
      </c>
      <c r="C16" s="186" t="s">
        <v>109</v>
      </c>
      <c r="D16" s="185" t="s">
        <v>110</v>
      </c>
      <c r="E16" s="187">
        <v>2</v>
      </c>
      <c r="F16" s="184">
        <v>7</v>
      </c>
      <c r="G16" s="207">
        <v>0.46</v>
      </c>
      <c r="H16" s="197">
        <v>397047.11</v>
      </c>
      <c r="I16" s="208" t="s">
        <v>18</v>
      </c>
      <c r="J16" s="184">
        <v>7</v>
      </c>
      <c r="K16" s="191">
        <v>57.142857142857139</v>
      </c>
      <c r="L16" s="192">
        <f t="shared" si="0"/>
        <v>33087.259166666663</v>
      </c>
      <c r="M16" s="184">
        <v>7</v>
      </c>
      <c r="N16" s="188">
        <v>0.66792834620074204</v>
      </c>
      <c r="O16" s="198">
        <v>-154783.42000000001</v>
      </c>
      <c r="P16" s="217" t="s">
        <v>12</v>
      </c>
      <c r="Q16" s="315">
        <v>7</v>
      </c>
      <c r="R16" s="194">
        <v>85.714285714285708</v>
      </c>
      <c r="S16" s="189">
        <f t="shared" si="1"/>
        <v>-30956.684000000001</v>
      </c>
      <c r="T16" s="205" t="str">
        <f t="shared" si="2"/>
        <v>ไม่ผ่านเกณฑ์-แนวโน้มปสภ.ดีขึ้น</v>
      </c>
      <c r="U16" s="171"/>
      <c r="V16" s="196" t="str">
        <f t="shared" si="3"/>
        <v>ไม่ผ่านเกณฑ์</v>
      </c>
      <c r="W16" s="172">
        <f t="shared" si="6"/>
        <v>1</v>
      </c>
      <c r="X16" s="172">
        <f t="shared" si="4"/>
        <v>0</v>
      </c>
      <c r="Y16" s="172">
        <f t="shared" si="5"/>
        <v>0</v>
      </c>
      <c r="Z16" s="172" t="str">
        <f t="shared" si="7"/>
        <v>-แนวโน้มปสภ.ดีขึ้น</v>
      </c>
    </row>
    <row r="17" spans="1:26" x14ac:dyDescent="0.5">
      <c r="A17" s="184">
        <v>13</v>
      </c>
      <c r="B17" s="185" t="s">
        <v>111</v>
      </c>
      <c r="C17" s="186" t="s">
        <v>112</v>
      </c>
      <c r="D17" s="209" t="s">
        <v>111</v>
      </c>
      <c r="E17" s="210">
        <v>16</v>
      </c>
      <c r="F17" s="184">
        <v>0</v>
      </c>
      <c r="G17" s="188">
        <v>0.99</v>
      </c>
      <c r="H17" s="197">
        <v>295921272.38999999</v>
      </c>
      <c r="I17" s="190"/>
      <c r="J17" s="184">
        <v>0</v>
      </c>
      <c r="K17" s="199">
        <v>42.857142857142854</v>
      </c>
      <c r="L17" s="192">
        <f t="shared" si="0"/>
        <v>24660106.032499999</v>
      </c>
      <c r="M17" s="184">
        <v>0</v>
      </c>
      <c r="N17" s="188">
        <v>0.85085922226422916</v>
      </c>
      <c r="O17" s="198">
        <v>23808764.370000001</v>
      </c>
      <c r="P17" s="190"/>
      <c r="Q17" s="187">
        <v>0</v>
      </c>
      <c r="R17" s="194">
        <v>71.428571428571431</v>
      </c>
      <c r="S17" s="189">
        <f t="shared" si="1"/>
        <v>4761752.8739999998</v>
      </c>
      <c r="T17" s="195" t="str">
        <f t="shared" si="2"/>
        <v>ผ่านเกณฑ์-แนวโน้มปสภ.ดีขึ้น</v>
      </c>
      <c r="U17" s="171"/>
      <c r="V17" s="196" t="str">
        <f t="shared" si="3"/>
        <v>ผ่านเกณฑ์</v>
      </c>
      <c r="W17" s="172">
        <f t="shared" si="6"/>
        <v>1</v>
      </c>
      <c r="X17" s="172">
        <f t="shared" si="4"/>
        <v>0</v>
      </c>
      <c r="Y17" s="172">
        <f t="shared" si="5"/>
        <v>0</v>
      </c>
      <c r="Z17" s="172" t="str">
        <f t="shared" si="7"/>
        <v>-แนวโน้มปสภ.ดีขึ้น</v>
      </c>
    </row>
    <row r="18" spans="1:26" x14ac:dyDescent="0.5">
      <c r="A18" s="184">
        <v>14</v>
      </c>
      <c r="B18" s="185" t="s">
        <v>111</v>
      </c>
      <c r="C18" s="186" t="s">
        <v>113</v>
      </c>
      <c r="D18" s="209" t="s">
        <v>114</v>
      </c>
      <c r="E18" s="210">
        <v>6</v>
      </c>
      <c r="F18" s="184">
        <v>1</v>
      </c>
      <c r="G18" s="188">
        <v>1.85</v>
      </c>
      <c r="H18" s="197">
        <v>-7716233.4100000001</v>
      </c>
      <c r="I18" s="190"/>
      <c r="J18" s="184">
        <v>1</v>
      </c>
      <c r="K18" s="191">
        <v>100</v>
      </c>
      <c r="L18" s="192">
        <f t="shared" si="0"/>
        <v>-643019.45083333331</v>
      </c>
      <c r="M18" s="184">
        <v>0</v>
      </c>
      <c r="N18" s="188">
        <v>1.400306609546641</v>
      </c>
      <c r="O18" s="198">
        <v>8238659.5</v>
      </c>
      <c r="P18" s="190"/>
      <c r="Q18" s="187">
        <v>0</v>
      </c>
      <c r="R18" s="194">
        <v>100</v>
      </c>
      <c r="S18" s="189">
        <f t="shared" si="1"/>
        <v>1647731.9</v>
      </c>
      <c r="T18" s="195" t="str">
        <f t="shared" si="2"/>
        <v>ผ่านเกณฑ์-แนวโน้มปสภ.ดีขึ้น</v>
      </c>
      <c r="U18" s="171"/>
      <c r="V18" s="196" t="str">
        <f t="shared" si="3"/>
        <v>ผ่านเกณฑ์</v>
      </c>
      <c r="W18" s="172">
        <f t="shared" si="6"/>
        <v>0</v>
      </c>
      <c r="X18" s="172">
        <f t="shared" si="4"/>
        <v>1</v>
      </c>
      <c r="Y18" s="172">
        <f t="shared" si="5"/>
        <v>1</v>
      </c>
      <c r="Z18" s="172" t="str">
        <f t="shared" si="7"/>
        <v>-แนวโน้มปสภ.ดีขึ้น</v>
      </c>
    </row>
    <row r="19" spans="1:26" hidden="1" x14ac:dyDescent="0.5">
      <c r="A19" s="184">
        <v>15</v>
      </c>
      <c r="B19" s="185" t="s">
        <v>111</v>
      </c>
      <c r="C19" s="186" t="s">
        <v>115</v>
      </c>
      <c r="D19" s="209" t="s">
        <v>116</v>
      </c>
      <c r="E19" s="210">
        <v>9</v>
      </c>
      <c r="F19" s="184">
        <v>2</v>
      </c>
      <c r="G19" s="188">
        <v>0.56999999999999995</v>
      </c>
      <c r="H19" s="197">
        <v>8669483.1099999994</v>
      </c>
      <c r="I19" s="190"/>
      <c r="J19" s="184">
        <v>2</v>
      </c>
      <c r="K19" s="191">
        <v>100</v>
      </c>
      <c r="L19" s="192">
        <f t="shared" si="0"/>
        <v>722456.92583333328</v>
      </c>
      <c r="M19" s="184">
        <v>6</v>
      </c>
      <c r="N19" s="207">
        <v>0.21003613687048067</v>
      </c>
      <c r="O19" s="198">
        <v>9910792.9199999999</v>
      </c>
      <c r="P19" s="219" t="s">
        <v>18</v>
      </c>
      <c r="Q19" s="187">
        <v>6</v>
      </c>
      <c r="R19" s="194">
        <v>85.714285714285708</v>
      </c>
      <c r="S19" s="189">
        <f t="shared" si="1"/>
        <v>1982158.584</v>
      </c>
      <c r="T19" s="204" t="str">
        <f t="shared" si="2"/>
        <v>ไม่ผ่านเกณฑ์-แนวโน้มปสภ.ลดลง</v>
      </c>
      <c r="U19" s="171"/>
      <c r="V19" s="196" t="str">
        <f t="shared" si="3"/>
        <v>ไม่ผ่านเกณฑ์</v>
      </c>
      <c r="W19" s="172">
        <f t="shared" si="6"/>
        <v>0</v>
      </c>
      <c r="X19" s="172">
        <f t="shared" si="4"/>
        <v>0</v>
      </c>
      <c r="Y19" s="172">
        <f t="shared" si="5"/>
        <v>0</v>
      </c>
      <c r="Z19" s="172" t="str">
        <f t="shared" si="7"/>
        <v>-แนวโน้มปสภ.ลดลง</v>
      </c>
    </row>
    <row r="20" spans="1:26" hidden="1" x14ac:dyDescent="0.5">
      <c r="A20" s="184">
        <v>16</v>
      </c>
      <c r="B20" s="185" t="s">
        <v>111</v>
      </c>
      <c r="C20" s="186" t="s">
        <v>117</v>
      </c>
      <c r="D20" s="209" t="s">
        <v>118</v>
      </c>
      <c r="E20" s="210">
        <v>13</v>
      </c>
      <c r="F20" s="184">
        <v>2</v>
      </c>
      <c r="G20" s="188">
        <v>0.69</v>
      </c>
      <c r="H20" s="197">
        <v>-25264497.109999999</v>
      </c>
      <c r="I20" s="190"/>
      <c r="J20" s="184">
        <v>2</v>
      </c>
      <c r="K20" s="199">
        <v>42.857142857142854</v>
      </c>
      <c r="L20" s="192">
        <f t="shared" si="0"/>
        <v>-2105374.7591666668</v>
      </c>
      <c r="M20" s="184">
        <v>4</v>
      </c>
      <c r="N20" s="188">
        <v>0.77670468411925231</v>
      </c>
      <c r="O20" s="198">
        <v>-9868572.8800000008</v>
      </c>
      <c r="P20" s="203" t="s">
        <v>12</v>
      </c>
      <c r="Q20" s="187">
        <v>4</v>
      </c>
      <c r="R20" s="211">
        <v>28.571428571428569</v>
      </c>
      <c r="S20" s="189">
        <f t="shared" si="1"/>
        <v>-1973714.5760000001</v>
      </c>
      <c r="T20" s="204" t="str">
        <f t="shared" si="2"/>
        <v>ไม่ผ่านเกณฑ์-แนวโน้มปสภ.ลดลง</v>
      </c>
      <c r="U20" s="171"/>
      <c r="V20" s="196" t="str">
        <f t="shared" si="3"/>
        <v>ไม่ผ่านเกณฑ์</v>
      </c>
      <c r="W20" s="172">
        <f t="shared" si="6"/>
        <v>0</v>
      </c>
      <c r="X20" s="172">
        <f t="shared" si="4"/>
        <v>0</v>
      </c>
      <c r="Y20" s="172">
        <f t="shared" si="5"/>
        <v>0</v>
      </c>
      <c r="Z20" s="172" t="str">
        <f t="shared" si="7"/>
        <v>-แนวโน้มปสภ.ลดลง</v>
      </c>
    </row>
    <row r="21" spans="1:26" hidden="1" x14ac:dyDescent="0.5">
      <c r="A21" s="184">
        <v>17</v>
      </c>
      <c r="B21" s="185" t="s">
        <v>111</v>
      </c>
      <c r="C21" s="186" t="s">
        <v>119</v>
      </c>
      <c r="D21" s="209" t="s">
        <v>120</v>
      </c>
      <c r="E21" s="210">
        <v>6</v>
      </c>
      <c r="F21" s="184">
        <v>1</v>
      </c>
      <c r="G21" s="188">
        <v>1.1200000000000001</v>
      </c>
      <c r="H21" s="197">
        <v>-14021406.9</v>
      </c>
      <c r="I21" s="190"/>
      <c r="J21" s="184">
        <v>1</v>
      </c>
      <c r="K21" s="191">
        <v>100</v>
      </c>
      <c r="L21" s="192">
        <f t="shared" si="0"/>
        <v>-1168450.575</v>
      </c>
      <c r="M21" s="184">
        <v>1</v>
      </c>
      <c r="N21" s="188">
        <v>1.3628689587093503</v>
      </c>
      <c r="O21" s="198">
        <v>1854734.92</v>
      </c>
      <c r="P21" s="190"/>
      <c r="Q21" s="187">
        <v>1</v>
      </c>
      <c r="R21" s="194">
        <v>85.714285714285708</v>
      </c>
      <c r="S21" s="189">
        <f t="shared" si="1"/>
        <v>370946.984</v>
      </c>
      <c r="T21" s="201" t="str">
        <f t="shared" si="2"/>
        <v>ผ่านเกณฑ์-แนวโน้มปสภ.ลดลง</v>
      </c>
      <c r="U21" s="171"/>
      <c r="V21" s="196" t="str">
        <f t="shared" si="3"/>
        <v>ผ่านเกณฑ์</v>
      </c>
      <c r="W21" s="172">
        <f t="shared" si="6"/>
        <v>0</v>
      </c>
      <c r="X21" s="172">
        <f t="shared" si="4"/>
        <v>0</v>
      </c>
      <c r="Y21" s="172">
        <f t="shared" si="5"/>
        <v>0</v>
      </c>
      <c r="Z21" s="172" t="str">
        <f t="shared" si="7"/>
        <v>-แนวโน้มปสภ.ลดลง</v>
      </c>
    </row>
    <row r="22" spans="1:26" hidden="1" x14ac:dyDescent="0.5">
      <c r="A22" s="184">
        <v>18</v>
      </c>
      <c r="B22" s="185" t="s">
        <v>111</v>
      </c>
      <c r="C22" s="186" t="s">
        <v>121</v>
      </c>
      <c r="D22" s="209" t="s">
        <v>122</v>
      </c>
      <c r="E22" s="210">
        <v>6</v>
      </c>
      <c r="F22" s="184">
        <v>1</v>
      </c>
      <c r="G22" s="188">
        <v>2.36</v>
      </c>
      <c r="H22" s="197">
        <v>1143034.6399999999</v>
      </c>
      <c r="I22" s="190"/>
      <c r="J22" s="184">
        <v>1</v>
      </c>
      <c r="K22" s="191">
        <v>85.714285714285708</v>
      </c>
      <c r="L22" s="192">
        <f t="shared" si="0"/>
        <v>95252.886666666658</v>
      </c>
      <c r="M22" s="184">
        <v>0</v>
      </c>
      <c r="N22" s="188">
        <v>1.5035127066952281</v>
      </c>
      <c r="O22" s="198">
        <v>5241482.84</v>
      </c>
      <c r="P22" s="190"/>
      <c r="Q22" s="187">
        <v>0</v>
      </c>
      <c r="R22" s="194">
        <v>57.142857142857139</v>
      </c>
      <c r="S22" s="189">
        <f t="shared" si="1"/>
        <v>1048296.568</v>
      </c>
      <c r="T22" s="201" t="str">
        <f t="shared" si="2"/>
        <v>ผ่านเกณฑ์-แนวโน้มปสภ.ลดลง</v>
      </c>
      <c r="U22" s="171"/>
      <c r="V22" s="196" t="str">
        <f t="shared" si="3"/>
        <v>ผ่านเกณฑ์</v>
      </c>
      <c r="W22" s="172">
        <f t="shared" si="6"/>
        <v>0</v>
      </c>
      <c r="X22" s="172">
        <f t="shared" si="4"/>
        <v>0</v>
      </c>
      <c r="Y22" s="172">
        <f t="shared" si="5"/>
        <v>0</v>
      </c>
      <c r="Z22" s="172" t="str">
        <f t="shared" si="7"/>
        <v>-แนวโน้มปสภ.ลดลง</v>
      </c>
    </row>
    <row r="23" spans="1:26" x14ac:dyDescent="0.5">
      <c r="A23" s="184">
        <v>19</v>
      </c>
      <c r="B23" s="185" t="s">
        <v>111</v>
      </c>
      <c r="C23" s="186" t="s">
        <v>123</v>
      </c>
      <c r="D23" s="209" t="s">
        <v>124</v>
      </c>
      <c r="E23" s="210">
        <v>6</v>
      </c>
      <c r="F23" s="184">
        <v>4</v>
      </c>
      <c r="G23" s="188">
        <v>0.73</v>
      </c>
      <c r="H23" s="197">
        <v>-13139633.449999999</v>
      </c>
      <c r="I23" s="203" t="s">
        <v>12</v>
      </c>
      <c r="J23" s="184">
        <v>4</v>
      </c>
      <c r="K23" s="191">
        <v>71.428571428571431</v>
      </c>
      <c r="L23" s="192">
        <f t="shared" si="0"/>
        <v>-1094969.4541666666</v>
      </c>
      <c r="M23" s="184">
        <v>1</v>
      </c>
      <c r="N23" s="188">
        <v>0.99217740234799723</v>
      </c>
      <c r="O23" s="198">
        <v>8368313.21</v>
      </c>
      <c r="P23" s="190"/>
      <c r="Q23" s="187">
        <v>1</v>
      </c>
      <c r="R23" s="194">
        <v>71.428571428571431</v>
      </c>
      <c r="S23" s="189">
        <f t="shared" si="1"/>
        <v>1673662.642</v>
      </c>
      <c r="T23" s="195" t="str">
        <f t="shared" si="2"/>
        <v>ผ่านเกณฑ์-แนวโน้มปสภ.ดีขึ้น</v>
      </c>
      <c r="U23" s="171"/>
      <c r="V23" s="196" t="str">
        <f t="shared" si="3"/>
        <v>ผ่านเกณฑ์</v>
      </c>
      <c r="W23" s="172">
        <f t="shared" si="6"/>
        <v>0</v>
      </c>
      <c r="X23" s="172">
        <f t="shared" si="4"/>
        <v>0</v>
      </c>
      <c r="Y23" s="172">
        <f t="shared" si="5"/>
        <v>1</v>
      </c>
      <c r="Z23" s="172" t="str">
        <f t="shared" si="7"/>
        <v>-แนวโน้มปสภ.ดีขึ้น</v>
      </c>
    </row>
    <row r="24" spans="1:26" hidden="1" x14ac:dyDescent="0.5">
      <c r="A24" s="184">
        <v>20</v>
      </c>
      <c r="B24" s="185" t="s">
        <v>111</v>
      </c>
      <c r="C24" s="186" t="s">
        <v>125</v>
      </c>
      <c r="D24" s="209" t="s">
        <v>126</v>
      </c>
      <c r="E24" s="210">
        <v>2</v>
      </c>
      <c r="F24" s="184">
        <v>7</v>
      </c>
      <c r="G24" s="207">
        <v>0.45</v>
      </c>
      <c r="H24" s="197">
        <v>-3119916.24</v>
      </c>
      <c r="I24" s="208" t="s">
        <v>18</v>
      </c>
      <c r="J24" s="184">
        <v>7</v>
      </c>
      <c r="K24" s="191">
        <v>71.428571428571431</v>
      </c>
      <c r="L24" s="192">
        <f t="shared" si="0"/>
        <v>-259993.02000000002</v>
      </c>
      <c r="M24" s="184">
        <v>7</v>
      </c>
      <c r="N24" s="207">
        <v>0.47573535831233477</v>
      </c>
      <c r="O24" s="198">
        <v>-517249.18</v>
      </c>
      <c r="P24" s="208" t="s">
        <v>18</v>
      </c>
      <c r="Q24" s="315">
        <v>7</v>
      </c>
      <c r="R24" s="194">
        <v>57.142857142857139</v>
      </c>
      <c r="S24" s="189">
        <f t="shared" si="1"/>
        <v>-103449.836</v>
      </c>
      <c r="T24" s="204" t="str">
        <f t="shared" si="2"/>
        <v>ไม่ผ่านเกณฑ์-แนวโน้มปสภ.ลดลง</v>
      </c>
      <c r="U24" s="171"/>
      <c r="V24" s="196" t="str">
        <f t="shared" si="3"/>
        <v>ไม่ผ่านเกณฑ์</v>
      </c>
      <c r="W24" s="172">
        <f t="shared" si="6"/>
        <v>0</v>
      </c>
      <c r="X24" s="172">
        <f t="shared" si="4"/>
        <v>0</v>
      </c>
      <c r="Y24" s="172">
        <f t="shared" si="5"/>
        <v>0</v>
      </c>
      <c r="Z24" s="172" t="str">
        <f t="shared" si="7"/>
        <v>-แนวโน้มปสภ.ลดลง</v>
      </c>
    </row>
    <row r="25" spans="1:26" hidden="1" x14ac:dyDescent="0.5">
      <c r="A25" s="184">
        <v>21</v>
      </c>
      <c r="B25" s="185" t="s">
        <v>127</v>
      </c>
      <c r="C25" s="186" t="s">
        <v>128</v>
      </c>
      <c r="D25" s="209" t="s">
        <v>127</v>
      </c>
      <c r="E25" s="210">
        <v>17</v>
      </c>
      <c r="F25" s="184">
        <v>0</v>
      </c>
      <c r="G25" s="188">
        <v>0.96</v>
      </c>
      <c r="H25" s="197">
        <v>647845958.17999995</v>
      </c>
      <c r="I25" s="190"/>
      <c r="J25" s="184">
        <v>0</v>
      </c>
      <c r="K25" s="191">
        <v>85.714285714285708</v>
      </c>
      <c r="L25" s="192">
        <f t="shared" si="0"/>
        <v>53987163.181666665</v>
      </c>
      <c r="M25" s="184">
        <v>1</v>
      </c>
      <c r="N25" s="188">
        <v>0.78385271005517043</v>
      </c>
      <c r="O25" s="198">
        <v>153470166.11000001</v>
      </c>
      <c r="P25" s="190"/>
      <c r="Q25" s="187">
        <v>1</v>
      </c>
      <c r="R25" s="194">
        <v>57.142857142857139</v>
      </c>
      <c r="S25" s="189">
        <f t="shared" si="1"/>
        <v>30694033.222000003</v>
      </c>
      <c r="T25" s="201" t="str">
        <f t="shared" si="2"/>
        <v>ผ่านเกณฑ์-แนวโน้มปสภ.ลดลง</v>
      </c>
      <c r="U25" s="171"/>
      <c r="V25" s="196" t="str">
        <f t="shared" si="3"/>
        <v>ผ่านเกณฑ์</v>
      </c>
      <c r="W25" s="172">
        <f t="shared" si="6"/>
        <v>0</v>
      </c>
      <c r="X25" s="172">
        <f t="shared" si="4"/>
        <v>0</v>
      </c>
      <c r="Y25" s="172">
        <f t="shared" si="5"/>
        <v>0</v>
      </c>
      <c r="Z25" s="172" t="str">
        <f t="shared" si="7"/>
        <v>-แนวโน้มปสภ.ลดลง</v>
      </c>
    </row>
    <row r="26" spans="1:26" x14ac:dyDescent="0.5">
      <c r="A26" s="184">
        <v>22</v>
      </c>
      <c r="B26" s="185" t="s">
        <v>127</v>
      </c>
      <c r="C26" s="186" t="s">
        <v>129</v>
      </c>
      <c r="D26" s="209" t="s">
        <v>130</v>
      </c>
      <c r="E26" s="210">
        <v>5</v>
      </c>
      <c r="F26" s="184">
        <v>1</v>
      </c>
      <c r="G26" s="188">
        <v>3.08</v>
      </c>
      <c r="H26" s="197">
        <v>-314093.92</v>
      </c>
      <c r="I26" s="190"/>
      <c r="J26" s="184">
        <v>1</v>
      </c>
      <c r="K26" s="191">
        <v>100</v>
      </c>
      <c r="L26" s="192">
        <f t="shared" si="0"/>
        <v>-26174.493333333332</v>
      </c>
      <c r="M26" s="184">
        <v>0</v>
      </c>
      <c r="N26" s="188">
        <v>1.8350798228152576</v>
      </c>
      <c r="O26" s="198">
        <v>7219598.6200000001</v>
      </c>
      <c r="P26" s="190"/>
      <c r="Q26" s="187">
        <v>0</v>
      </c>
      <c r="R26" s="194">
        <v>100</v>
      </c>
      <c r="S26" s="189">
        <f t="shared" si="1"/>
        <v>1443919.7239999999</v>
      </c>
      <c r="T26" s="195" t="str">
        <f t="shared" si="2"/>
        <v>ผ่านเกณฑ์-แนวโน้มปสภ.ดีขึ้น</v>
      </c>
      <c r="U26" s="171"/>
      <c r="V26" s="196" t="str">
        <f t="shared" si="3"/>
        <v>ผ่านเกณฑ์</v>
      </c>
      <c r="W26" s="172">
        <f t="shared" si="6"/>
        <v>0</v>
      </c>
      <c r="X26" s="172">
        <f t="shared" si="4"/>
        <v>1</v>
      </c>
      <c r="Y26" s="172">
        <f t="shared" si="5"/>
        <v>1</v>
      </c>
      <c r="Z26" s="172" t="str">
        <f t="shared" si="7"/>
        <v>-แนวโน้มปสภ.ดีขึ้น</v>
      </c>
    </row>
    <row r="27" spans="1:26" x14ac:dyDescent="0.5">
      <c r="A27" s="184">
        <v>23</v>
      </c>
      <c r="B27" s="185" t="s">
        <v>127</v>
      </c>
      <c r="C27" s="186" t="s">
        <v>131</v>
      </c>
      <c r="D27" s="209" t="s">
        <v>132</v>
      </c>
      <c r="E27" s="210">
        <v>6</v>
      </c>
      <c r="F27" s="184">
        <v>4</v>
      </c>
      <c r="G27" s="207">
        <v>0.49</v>
      </c>
      <c r="H27" s="197">
        <v>3733588.22</v>
      </c>
      <c r="I27" s="203" t="s">
        <v>10</v>
      </c>
      <c r="J27" s="184">
        <v>4</v>
      </c>
      <c r="K27" s="191">
        <v>85.714285714285708</v>
      </c>
      <c r="L27" s="192">
        <f t="shared" si="0"/>
        <v>311132.35166666668</v>
      </c>
      <c r="M27" s="184">
        <v>3</v>
      </c>
      <c r="N27" s="207">
        <v>0.48150203561237626</v>
      </c>
      <c r="O27" s="198">
        <v>6761658.8200000003</v>
      </c>
      <c r="P27" s="190"/>
      <c r="Q27" s="315">
        <v>3</v>
      </c>
      <c r="R27" s="194">
        <v>85.714285714285708</v>
      </c>
      <c r="S27" s="189">
        <f t="shared" si="1"/>
        <v>1352331.764</v>
      </c>
      <c r="T27" s="195" t="str">
        <f t="shared" si="2"/>
        <v>ผ่านเกณฑ์-แนวโน้มปสภ.ดีขึ้น</v>
      </c>
      <c r="U27" s="171"/>
      <c r="V27" s="196" t="str">
        <f t="shared" si="3"/>
        <v>ผ่านเกณฑ์</v>
      </c>
      <c r="W27" s="172">
        <f t="shared" si="6"/>
        <v>0</v>
      </c>
      <c r="X27" s="172">
        <f t="shared" si="4"/>
        <v>0</v>
      </c>
      <c r="Y27" s="172">
        <f t="shared" si="5"/>
        <v>1</v>
      </c>
      <c r="Z27" s="172" t="str">
        <f t="shared" si="7"/>
        <v>-แนวโน้มปสภ.ดีขึ้น</v>
      </c>
    </row>
    <row r="28" spans="1:26" hidden="1" x14ac:dyDescent="0.5">
      <c r="A28" s="184">
        <v>24</v>
      </c>
      <c r="B28" s="185" t="s">
        <v>127</v>
      </c>
      <c r="C28" s="186" t="s">
        <v>133</v>
      </c>
      <c r="D28" s="209" t="s">
        <v>134</v>
      </c>
      <c r="E28" s="210">
        <v>6</v>
      </c>
      <c r="F28" s="184">
        <v>1</v>
      </c>
      <c r="G28" s="188">
        <v>1.0900000000000001</v>
      </c>
      <c r="H28" s="197">
        <v>5310869.67</v>
      </c>
      <c r="I28" s="190"/>
      <c r="J28" s="184">
        <v>1</v>
      </c>
      <c r="K28" s="191">
        <v>85.714285714285708</v>
      </c>
      <c r="L28" s="192">
        <f t="shared" si="0"/>
        <v>442572.47249999997</v>
      </c>
      <c r="M28" s="184">
        <v>1</v>
      </c>
      <c r="N28" s="188">
        <v>0.94224893336288384</v>
      </c>
      <c r="O28" s="198">
        <v>4356755.6399999997</v>
      </c>
      <c r="P28" s="190"/>
      <c r="Q28" s="187">
        <v>1</v>
      </c>
      <c r="R28" s="194">
        <v>71.428571428571431</v>
      </c>
      <c r="S28" s="189">
        <f t="shared" si="1"/>
        <v>871351.12799999991</v>
      </c>
      <c r="T28" s="201" t="str">
        <f t="shared" si="2"/>
        <v>ผ่านเกณฑ์-แนวโน้มปสภ.ลดลง</v>
      </c>
      <c r="U28" s="171"/>
      <c r="V28" s="196" t="str">
        <f t="shared" si="3"/>
        <v>ผ่านเกณฑ์</v>
      </c>
      <c r="W28" s="172">
        <f t="shared" si="6"/>
        <v>0</v>
      </c>
      <c r="X28" s="172">
        <f t="shared" si="4"/>
        <v>0</v>
      </c>
      <c r="Y28" s="172">
        <f t="shared" si="5"/>
        <v>0</v>
      </c>
      <c r="Z28" s="172" t="str">
        <f t="shared" si="7"/>
        <v>-แนวโน้มปสภ.ลดลง</v>
      </c>
    </row>
    <row r="29" spans="1:26" hidden="1" x14ac:dyDescent="0.5">
      <c r="A29" s="184">
        <v>25</v>
      </c>
      <c r="B29" s="185" t="s">
        <v>127</v>
      </c>
      <c r="C29" s="186" t="s">
        <v>135</v>
      </c>
      <c r="D29" s="209" t="s">
        <v>136</v>
      </c>
      <c r="E29" s="210">
        <v>2</v>
      </c>
      <c r="F29" s="184">
        <v>4</v>
      </c>
      <c r="G29" s="188">
        <v>0.61</v>
      </c>
      <c r="H29" s="197">
        <v>2832180.92</v>
      </c>
      <c r="I29" s="203" t="s">
        <v>10</v>
      </c>
      <c r="J29" s="184">
        <v>4</v>
      </c>
      <c r="K29" s="191">
        <v>71.428571428571431</v>
      </c>
      <c r="L29" s="192">
        <f t="shared" si="0"/>
        <v>236015.07666666666</v>
      </c>
      <c r="M29" s="184">
        <v>7</v>
      </c>
      <c r="N29" s="188">
        <v>0.5546060674365223</v>
      </c>
      <c r="O29" s="198">
        <v>1577643.63</v>
      </c>
      <c r="P29" s="203" t="s">
        <v>10</v>
      </c>
      <c r="Q29" s="315">
        <v>7</v>
      </c>
      <c r="R29" s="194">
        <v>71.428571428571431</v>
      </c>
      <c r="S29" s="189">
        <f t="shared" si="1"/>
        <v>315528.72599999997</v>
      </c>
      <c r="T29" s="205" t="str">
        <f t="shared" si="2"/>
        <v>ไม่ผ่านเกณฑ์-แนวโน้มปสภ.ดีขึ้น</v>
      </c>
      <c r="U29" s="171"/>
      <c r="V29" s="196" t="str">
        <f t="shared" si="3"/>
        <v>ไม่ผ่านเกณฑ์</v>
      </c>
      <c r="W29" s="172">
        <f t="shared" si="6"/>
        <v>0</v>
      </c>
      <c r="X29" s="172">
        <f t="shared" si="4"/>
        <v>0</v>
      </c>
      <c r="Y29" s="172">
        <f t="shared" si="5"/>
        <v>1</v>
      </c>
      <c r="Z29" s="172" t="str">
        <f t="shared" si="7"/>
        <v>-แนวโน้มปสภ.ดีขึ้น</v>
      </c>
    </row>
    <row r="30" spans="1:26" x14ac:dyDescent="0.5">
      <c r="A30" s="184">
        <v>26</v>
      </c>
      <c r="B30" s="185" t="s">
        <v>127</v>
      </c>
      <c r="C30" s="186" t="s">
        <v>137</v>
      </c>
      <c r="D30" s="209" t="s">
        <v>138</v>
      </c>
      <c r="E30" s="210">
        <v>5</v>
      </c>
      <c r="F30" s="184">
        <v>1</v>
      </c>
      <c r="G30" s="188">
        <v>1.49</v>
      </c>
      <c r="H30" s="197">
        <v>270547.01</v>
      </c>
      <c r="I30" s="190"/>
      <c r="J30" s="184">
        <v>1</v>
      </c>
      <c r="K30" s="191">
        <v>71.428571428571431</v>
      </c>
      <c r="L30" s="192">
        <f t="shared" si="0"/>
        <v>22545.584166666667</v>
      </c>
      <c r="M30" s="184">
        <v>1</v>
      </c>
      <c r="N30" s="188">
        <v>0.84577949980785438</v>
      </c>
      <c r="O30" s="198">
        <v>1286041.43</v>
      </c>
      <c r="P30" s="190"/>
      <c r="Q30" s="187">
        <v>1</v>
      </c>
      <c r="R30" s="194">
        <v>85.714285714285708</v>
      </c>
      <c r="S30" s="189">
        <f t="shared" si="1"/>
        <v>257208.28599999999</v>
      </c>
      <c r="T30" s="195" t="str">
        <f t="shared" si="2"/>
        <v>ผ่านเกณฑ์-แนวโน้มปสภ.ดีขึ้น</v>
      </c>
      <c r="U30" s="171"/>
      <c r="V30" s="196" t="str">
        <f t="shared" si="3"/>
        <v>ผ่านเกณฑ์</v>
      </c>
      <c r="W30" s="172">
        <f t="shared" si="6"/>
        <v>1</v>
      </c>
      <c r="X30" s="172">
        <f t="shared" si="4"/>
        <v>0</v>
      </c>
      <c r="Y30" s="172">
        <f t="shared" si="5"/>
        <v>0</v>
      </c>
      <c r="Z30" s="172" t="str">
        <f t="shared" si="7"/>
        <v>-แนวโน้มปสภ.ดีขึ้น</v>
      </c>
    </row>
    <row r="31" spans="1:26" hidden="1" x14ac:dyDescent="0.5">
      <c r="A31" s="184">
        <v>27</v>
      </c>
      <c r="B31" s="185" t="s">
        <v>127</v>
      </c>
      <c r="C31" s="186" t="s">
        <v>139</v>
      </c>
      <c r="D31" s="209" t="s">
        <v>140</v>
      </c>
      <c r="E31" s="210">
        <v>5</v>
      </c>
      <c r="F31" s="184">
        <v>1</v>
      </c>
      <c r="G31" s="188">
        <v>1.17</v>
      </c>
      <c r="H31" s="197">
        <v>-9986527.2899999991</v>
      </c>
      <c r="I31" s="190"/>
      <c r="J31" s="184">
        <v>1</v>
      </c>
      <c r="K31" s="191">
        <v>85.714285714285708</v>
      </c>
      <c r="L31" s="192">
        <f t="shared" si="0"/>
        <v>-832210.60749999993</v>
      </c>
      <c r="M31" s="184">
        <v>3</v>
      </c>
      <c r="N31" s="188">
        <v>0.75778111855900843</v>
      </c>
      <c r="O31" s="198">
        <v>-1113215.25</v>
      </c>
      <c r="P31" s="190"/>
      <c r="Q31" s="187">
        <v>3</v>
      </c>
      <c r="R31" s="194">
        <v>71.428571428571431</v>
      </c>
      <c r="S31" s="189">
        <f t="shared" si="1"/>
        <v>-222643.05</v>
      </c>
      <c r="T31" s="201" t="str">
        <f t="shared" si="2"/>
        <v>ผ่านเกณฑ์-แนวโน้มปสภ.ลดลง</v>
      </c>
      <c r="U31" s="171"/>
      <c r="V31" s="196" t="str">
        <f t="shared" si="3"/>
        <v>ผ่านเกณฑ์</v>
      </c>
      <c r="W31" s="172">
        <f t="shared" si="6"/>
        <v>0</v>
      </c>
      <c r="X31" s="172">
        <f t="shared" si="4"/>
        <v>0</v>
      </c>
      <c r="Y31" s="172">
        <f t="shared" si="5"/>
        <v>0</v>
      </c>
      <c r="Z31" s="172" t="str">
        <f t="shared" si="7"/>
        <v>-แนวโน้มปสภ.ลดลง</v>
      </c>
    </row>
    <row r="32" spans="1:26" hidden="1" x14ac:dyDescent="0.5">
      <c r="A32" s="184">
        <v>28</v>
      </c>
      <c r="B32" s="185" t="s">
        <v>127</v>
      </c>
      <c r="C32" s="186" t="s">
        <v>141</v>
      </c>
      <c r="D32" s="209" t="s">
        <v>142</v>
      </c>
      <c r="E32" s="210">
        <v>13</v>
      </c>
      <c r="F32" s="184">
        <v>3</v>
      </c>
      <c r="G32" s="188">
        <v>0.57999999999999996</v>
      </c>
      <c r="H32" s="197">
        <v>16300856.5</v>
      </c>
      <c r="I32" s="212"/>
      <c r="J32" s="184">
        <v>3</v>
      </c>
      <c r="K32" s="191">
        <v>100</v>
      </c>
      <c r="L32" s="192">
        <f t="shared" si="0"/>
        <v>1358404.7083333333</v>
      </c>
      <c r="M32" s="184">
        <v>7</v>
      </c>
      <c r="N32" s="207">
        <v>0.41360572076201285</v>
      </c>
      <c r="O32" s="198">
        <v>-6225694.2199999997</v>
      </c>
      <c r="P32" s="208" t="s">
        <v>18</v>
      </c>
      <c r="Q32" s="315">
        <v>7</v>
      </c>
      <c r="R32" s="194">
        <v>100</v>
      </c>
      <c r="S32" s="189">
        <f t="shared" si="1"/>
        <v>-1245138.844</v>
      </c>
      <c r="T32" s="205" t="str">
        <f t="shared" si="2"/>
        <v>ไม่ผ่านเกณฑ์-แนวโน้มปสภ.ดีขึ้น</v>
      </c>
      <c r="U32" s="171"/>
      <c r="V32" s="196" t="str">
        <f t="shared" si="3"/>
        <v>ไม่ผ่านเกณฑ์</v>
      </c>
      <c r="W32" s="172">
        <f t="shared" si="6"/>
        <v>0</v>
      </c>
      <c r="X32" s="172">
        <f t="shared" si="4"/>
        <v>1</v>
      </c>
      <c r="Y32" s="172">
        <f t="shared" si="5"/>
        <v>0</v>
      </c>
      <c r="Z32" s="172" t="str">
        <f t="shared" si="7"/>
        <v>-แนวโน้มปสภ.ดีขึ้น</v>
      </c>
    </row>
    <row r="33" spans="1:26" x14ac:dyDescent="0.5">
      <c r="A33" s="184">
        <v>29</v>
      </c>
      <c r="B33" s="185" t="s">
        <v>127</v>
      </c>
      <c r="C33" s="186" t="s">
        <v>143</v>
      </c>
      <c r="D33" s="209" t="s">
        <v>144</v>
      </c>
      <c r="E33" s="210">
        <v>5</v>
      </c>
      <c r="F33" s="184">
        <v>4</v>
      </c>
      <c r="G33" s="188">
        <v>0.66</v>
      </c>
      <c r="H33" s="197">
        <v>-675576.81</v>
      </c>
      <c r="I33" s="203" t="s">
        <v>12</v>
      </c>
      <c r="J33" s="184">
        <v>4</v>
      </c>
      <c r="K33" s="191">
        <v>100</v>
      </c>
      <c r="L33" s="192">
        <f t="shared" si="0"/>
        <v>-56298.067500000005</v>
      </c>
      <c r="M33" s="184">
        <v>2</v>
      </c>
      <c r="N33" s="188">
        <v>0.73410921093890746</v>
      </c>
      <c r="O33" s="198">
        <v>4405990.72</v>
      </c>
      <c r="P33" s="190"/>
      <c r="Q33" s="187">
        <v>2</v>
      </c>
      <c r="R33" s="194">
        <v>100</v>
      </c>
      <c r="S33" s="189">
        <f t="shared" si="1"/>
        <v>881198.14399999997</v>
      </c>
      <c r="T33" s="195" t="str">
        <f t="shared" si="2"/>
        <v>ผ่านเกณฑ์-แนวโน้มปสภ.ดีขึ้น</v>
      </c>
      <c r="U33" s="171"/>
      <c r="V33" s="196" t="str">
        <f t="shared" si="3"/>
        <v>ผ่านเกณฑ์</v>
      </c>
      <c r="W33" s="172">
        <f t="shared" si="6"/>
        <v>0</v>
      </c>
      <c r="X33" s="172">
        <f t="shared" si="4"/>
        <v>1</v>
      </c>
      <c r="Y33" s="172">
        <f t="shared" si="5"/>
        <v>1</v>
      </c>
      <c r="Z33" s="172" t="str">
        <f t="shared" si="7"/>
        <v>-แนวโน้มปสภ.ดีขึ้น</v>
      </c>
    </row>
    <row r="34" spans="1:26" x14ac:dyDescent="0.5">
      <c r="A34" s="184">
        <v>30</v>
      </c>
      <c r="B34" s="185" t="s">
        <v>127</v>
      </c>
      <c r="C34" s="186" t="s">
        <v>145</v>
      </c>
      <c r="D34" s="209" t="s">
        <v>146</v>
      </c>
      <c r="E34" s="210">
        <v>5</v>
      </c>
      <c r="F34" s="184">
        <v>6</v>
      </c>
      <c r="G34" s="188">
        <v>0.5</v>
      </c>
      <c r="H34" s="197">
        <v>-1020951.68</v>
      </c>
      <c r="I34" s="203" t="s">
        <v>12</v>
      </c>
      <c r="J34" s="184">
        <v>6</v>
      </c>
      <c r="K34" s="191">
        <v>71.428571428571431</v>
      </c>
      <c r="L34" s="192">
        <f t="shared" si="0"/>
        <v>-85079.306666666671</v>
      </c>
      <c r="M34" s="184">
        <v>2</v>
      </c>
      <c r="N34" s="188">
        <v>0.67609263208159731</v>
      </c>
      <c r="O34" s="198">
        <v>3789544.11</v>
      </c>
      <c r="P34" s="190"/>
      <c r="Q34" s="187">
        <v>2</v>
      </c>
      <c r="R34" s="194">
        <v>100</v>
      </c>
      <c r="S34" s="189">
        <f t="shared" si="1"/>
        <v>757908.82199999993</v>
      </c>
      <c r="T34" s="195" t="str">
        <f t="shared" si="2"/>
        <v>ผ่านเกณฑ์-แนวโน้มปสภ.ดีขึ้น</v>
      </c>
      <c r="U34" s="171"/>
      <c r="V34" s="196" t="str">
        <f t="shared" si="3"/>
        <v>ผ่านเกณฑ์</v>
      </c>
      <c r="W34" s="172">
        <f t="shared" si="6"/>
        <v>1</v>
      </c>
      <c r="X34" s="172">
        <f t="shared" si="4"/>
        <v>0</v>
      </c>
      <c r="Y34" s="172">
        <f t="shared" si="5"/>
        <v>0</v>
      </c>
      <c r="Z34" s="172" t="str">
        <f t="shared" si="7"/>
        <v>-แนวโน้มปสภ.ดีขึ้น</v>
      </c>
    </row>
    <row r="35" spans="1:26" hidden="1" x14ac:dyDescent="0.5">
      <c r="A35" s="184">
        <v>31</v>
      </c>
      <c r="B35" s="185" t="s">
        <v>127</v>
      </c>
      <c r="C35" s="186" t="s">
        <v>147</v>
      </c>
      <c r="D35" s="209" t="s">
        <v>148</v>
      </c>
      <c r="E35" s="210">
        <v>6</v>
      </c>
      <c r="F35" s="184">
        <v>5</v>
      </c>
      <c r="G35" s="188">
        <v>0.6</v>
      </c>
      <c r="H35" s="197">
        <v>11487488.1</v>
      </c>
      <c r="I35" s="203" t="s">
        <v>10</v>
      </c>
      <c r="J35" s="184">
        <v>5</v>
      </c>
      <c r="K35" s="191">
        <v>100</v>
      </c>
      <c r="L35" s="192">
        <f t="shared" si="0"/>
        <v>957290.67499999993</v>
      </c>
      <c r="M35" s="184">
        <v>7</v>
      </c>
      <c r="N35" s="188">
        <v>0.67005147242452345</v>
      </c>
      <c r="O35" s="198">
        <v>1082034.8700000001</v>
      </c>
      <c r="P35" s="203" t="s">
        <v>10</v>
      </c>
      <c r="Q35" s="315">
        <v>7</v>
      </c>
      <c r="R35" s="194">
        <v>100</v>
      </c>
      <c r="S35" s="189">
        <f t="shared" si="1"/>
        <v>216406.97400000002</v>
      </c>
      <c r="T35" s="205" t="str">
        <f t="shared" si="2"/>
        <v>ไม่ผ่านเกณฑ์-แนวโน้มปสภ.ดีขึ้น</v>
      </c>
      <c r="U35" s="171"/>
      <c r="V35" s="196" t="str">
        <f t="shared" si="3"/>
        <v>ไม่ผ่านเกณฑ์</v>
      </c>
      <c r="W35" s="172">
        <f t="shared" si="6"/>
        <v>0</v>
      </c>
      <c r="X35" s="172">
        <f t="shared" si="4"/>
        <v>1</v>
      </c>
      <c r="Y35" s="172">
        <f t="shared" si="5"/>
        <v>0</v>
      </c>
      <c r="Z35" s="172" t="str">
        <f t="shared" si="7"/>
        <v>-แนวโน้มปสภ.ดีขึ้น</v>
      </c>
    </row>
    <row r="36" spans="1:26" x14ac:dyDescent="0.5">
      <c r="A36" s="184">
        <v>32</v>
      </c>
      <c r="B36" s="185" t="s">
        <v>127</v>
      </c>
      <c r="C36" s="186" t="s">
        <v>149</v>
      </c>
      <c r="D36" s="209" t="s">
        <v>150</v>
      </c>
      <c r="E36" s="210">
        <v>12</v>
      </c>
      <c r="F36" s="184">
        <v>3</v>
      </c>
      <c r="G36" s="188">
        <v>0.68</v>
      </c>
      <c r="H36" s="197">
        <v>2354826.2400000002</v>
      </c>
      <c r="I36" s="190"/>
      <c r="J36" s="184">
        <v>3</v>
      </c>
      <c r="K36" s="191">
        <v>57.142857142857139</v>
      </c>
      <c r="L36" s="192">
        <f t="shared" si="0"/>
        <v>196235.52000000002</v>
      </c>
      <c r="M36" s="184">
        <v>3</v>
      </c>
      <c r="N36" s="188">
        <v>0.65968122642013538</v>
      </c>
      <c r="O36" s="198">
        <v>14078705.439999999</v>
      </c>
      <c r="P36" s="190"/>
      <c r="Q36" s="187">
        <v>3</v>
      </c>
      <c r="R36" s="194">
        <v>71.428571428571431</v>
      </c>
      <c r="S36" s="189">
        <f t="shared" si="1"/>
        <v>2815741.088</v>
      </c>
      <c r="T36" s="195" t="str">
        <f t="shared" si="2"/>
        <v>ผ่านเกณฑ์-แนวโน้มปสภ.ดีขึ้น</v>
      </c>
      <c r="U36" s="171"/>
      <c r="V36" s="196" t="str">
        <f t="shared" si="3"/>
        <v>ผ่านเกณฑ์</v>
      </c>
      <c r="W36" s="172">
        <f t="shared" si="6"/>
        <v>1</v>
      </c>
      <c r="X36" s="172">
        <f t="shared" si="4"/>
        <v>0</v>
      </c>
      <c r="Y36" s="172">
        <f t="shared" si="5"/>
        <v>0</v>
      </c>
      <c r="Z36" s="172" t="str">
        <f t="shared" si="7"/>
        <v>-แนวโน้มปสภ.ดีขึ้น</v>
      </c>
    </row>
    <row r="37" spans="1:26" hidden="1" x14ac:dyDescent="0.5">
      <c r="A37" s="184">
        <v>33</v>
      </c>
      <c r="B37" s="185" t="s">
        <v>127</v>
      </c>
      <c r="C37" s="186" t="s">
        <v>151</v>
      </c>
      <c r="D37" s="209" t="s">
        <v>152</v>
      </c>
      <c r="E37" s="210">
        <v>6</v>
      </c>
      <c r="F37" s="184">
        <v>1</v>
      </c>
      <c r="G37" s="188">
        <v>2.29</v>
      </c>
      <c r="H37" s="197">
        <v>-14496734.810000001</v>
      </c>
      <c r="I37" s="190"/>
      <c r="J37" s="184">
        <v>1</v>
      </c>
      <c r="K37" s="191">
        <v>85.714285714285708</v>
      </c>
      <c r="L37" s="192">
        <f t="shared" si="0"/>
        <v>-1208061.2341666666</v>
      </c>
      <c r="M37" s="184">
        <v>1</v>
      </c>
      <c r="N37" s="188">
        <v>1.106801650893424</v>
      </c>
      <c r="O37" s="198">
        <v>-2564277.7799999998</v>
      </c>
      <c r="P37" s="190"/>
      <c r="Q37" s="187">
        <v>1</v>
      </c>
      <c r="R37" s="194">
        <v>71.428571428571431</v>
      </c>
      <c r="S37" s="189">
        <f t="shared" si="1"/>
        <v>-512855.55599999998</v>
      </c>
      <c r="T37" s="201" t="str">
        <f t="shared" si="2"/>
        <v>ผ่านเกณฑ์-แนวโน้มปสภ.ลดลง</v>
      </c>
      <c r="U37" s="171"/>
      <c r="V37" s="196" t="str">
        <f t="shared" si="3"/>
        <v>ผ่านเกณฑ์</v>
      </c>
      <c r="W37" s="172">
        <f t="shared" si="6"/>
        <v>0</v>
      </c>
      <c r="X37" s="172">
        <f t="shared" si="4"/>
        <v>0</v>
      </c>
      <c r="Y37" s="172">
        <f t="shared" si="5"/>
        <v>0</v>
      </c>
      <c r="Z37" s="172" t="str">
        <f t="shared" si="7"/>
        <v>-แนวโน้มปสภ.ลดลง</v>
      </c>
    </row>
    <row r="38" spans="1:26" hidden="1" x14ac:dyDescent="0.5">
      <c r="A38" s="184">
        <v>34</v>
      </c>
      <c r="B38" s="185" t="s">
        <v>127</v>
      </c>
      <c r="C38" s="186" t="s">
        <v>153</v>
      </c>
      <c r="D38" s="209" t="s">
        <v>154</v>
      </c>
      <c r="E38" s="210">
        <v>5</v>
      </c>
      <c r="F38" s="184">
        <v>6</v>
      </c>
      <c r="G38" s="188">
        <v>0.54</v>
      </c>
      <c r="H38" s="197">
        <v>-4890526.8899999997</v>
      </c>
      <c r="I38" s="203" t="s">
        <v>12</v>
      </c>
      <c r="J38" s="184">
        <v>6</v>
      </c>
      <c r="K38" s="191">
        <v>57.142857142857139</v>
      </c>
      <c r="L38" s="192">
        <f t="shared" si="0"/>
        <v>-407543.90749999997</v>
      </c>
      <c r="M38" s="184">
        <v>5</v>
      </c>
      <c r="N38" s="188">
        <v>0.49591257824887369</v>
      </c>
      <c r="O38" s="198">
        <v>299455.57</v>
      </c>
      <c r="P38" s="203" t="s">
        <v>10</v>
      </c>
      <c r="Q38" s="187">
        <v>5</v>
      </c>
      <c r="R38" s="194">
        <v>85.714285714285708</v>
      </c>
      <c r="S38" s="189">
        <f t="shared" si="1"/>
        <v>59891.114000000001</v>
      </c>
      <c r="T38" s="205" t="str">
        <f t="shared" si="2"/>
        <v>ไม่ผ่านเกณฑ์-แนวโน้มปสภ.ดีขึ้น</v>
      </c>
      <c r="U38" s="171"/>
      <c r="V38" s="196" t="str">
        <f t="shared" si="3"/>
        <v>ไม่ผ่านเกณฑ์</v>
      </c>
      <c r="W38" s="172">
        <f t="shared" si="6"/>
        <v>1</v>
      </c>
      <c r="X38" s="172">
        <f t="shared" si="4"/>
        <v>0</v>
      </c>
      <c r="Y38" s="172">
        <f t="shared" si="5"/>
        <v>0</v>
      </c>
      <c r="Z38" s="172" t="str">
        <f t="shared" si="7"/>
        <v>-แนวโน้มปสภ.ดีขึ้น</v>
      </c>
    </row>
    <row r="39" spans="1:26" hidden="1" x14ac:dyDescent="0.5">
      <c r="A39" s="184">
        <v>35</v>
      </c>
      <c r="B39" s="185" t="s">
        <v>155</v>
      </c>
      <c r="C39" s="186" t="s">
        <v>156</v>
      </c>
      <c r="D39" s="185" t="s">
        <v>155</v>
      </c>
      <c r="E39" s="187">
        <v>19</v>
      </c>
      <c r="F39" s="184">
        <v>1</v>
      </c>
      <c r="G39" s="188">
        <v>0.63</v>
      </c>
      <c r="H39" s="197">
        <v>420107971.42000002</v>
      </c>
      <c r="I39" s="213"/>
      <c r="J39" s="184">
        <v>1</v>
      </c>
      <c r="K39" s="191">
        <v>71.428571428571431</v>
      </c>
      <c r="L39" s="192">
        <f t="shared" si="0"/>
        <v>35008997.618333332</v>
      </c>
      <c r="M39" s="184">
        <v>0</v>
      </c>
      <c r="N39" s="188">
        <v>0.92849798932551975</v>
      </c>
      <c r="O39" s="198">
        <v>225195719.34</v>
      </c>
      <c r="P39" s="190"/>
      <c r="Q39" s="187">
        <v>0</v>
      </c>
      <c r="R39" s="194">
        <v>57.142857142857139</v>
      </c>
      <c r="S39" s="189">
        <f t="shared" si="1"/>
        <v>45039143.868000001</v>
      </c>
      <c r="T39" s="201" t="str">
        <f t="shared" si="2"/>
        <v>ผ่านเกณฑ์-แนวโน้มปสภ.ลดลง</v>
      </c>
      <c r="U39" s="171"/>
      <c r="V39" s="196" t="str">
        <f t="shared" si="3"/>
        <v>ผ่านเกณฑ์</v>
      </c>
      <c r="W39" s="172">
        <f t="shared" si="6"/>
        <v>0</v>
      </c>
      <c r="X39" s="172">
        <f t="shared" si="4"/>
        <v>0</v>
      </c>
      <c r="Y39" s="172">
        <f t="shared" si="5"/>
        <v>0</v>
      </c>
      <c r="Z39" s="172" t="str">
        <f t="shared" si="7"/>
        <v>-แนวโน้มปสภ.ลดลง</v>
      </c>
    </row>
    <row r="40" spans="1:26" hidden="1" x14ac:dyDescent="0.5">
      <c r="A40" s="184">
        <v>36</v>
      </c>
      <c r="B40" s="185" t="s">
        <v>155</v>
      </c>
      <c r="C40" s="186" t="s">
        <v>157</v>
      </c>
      <c r="D40" s="185" t="s">
        <v>158</v>
      </c>
      <c r="E40" s="187">
        <v>6</v>
      </c>
      <c r="F40" s="184">
        <v>0</v>
      </c>
      <c r="G40" s="188">
        <v>4.79</v>
      </c>
      <c r="H40" s="197">
        <v>5202806.7</v>
      </c>
      <c r="I40" s="190"/>
      <c r="J40" s="184">
        <v>0</v>
      </c>
      <c r="K40" s="191">
        <v>100</v>
      </c>
      <c r="L40" s="192">
        <f t="shared" si="0"/>
        <v>433567.22500000003</v>
      </c>
      <c r="M40" s="184">
        <v>1</v>
      </c>
      <c r="N40" s="188">
        <v>1.9794332892026305</v>
      </c>
      <c r="O40" s="198">
        <v>-1817174.17</v>
      </c>
      <c r="P40" s="190"/>
      <c r="Q40" s="187">
        <v>1</v>
      </c>
      <c r="R40" s="211">
        <v>28.571428571428569</v>
      </c>
      <c r="S40" s="189">
        <f t="shared" si="1"/>
        <v>-363434.83399999997</v>
      </c>
      <c r="T40" s="201" t="str">
        <f t="shared" si="2"/>
        <v>ผ่านเกณฑ์-แนวโน้มปสภ.ลดลง</v>
      </c>
      <c r="U40" s="171"/>
      <c r="V40" s="196" t="str">
        <f t="shared" si="3"/>
        <v>ผ่านเกณฑ์</v>
      </c>
      <c r="W40" s="172">
        <f t="shared" si="6"/>
        <v>0</v>
      </c>
      <c r="X40" s="172">
        <f t="shared" si="4"/>
        <v>0</v>
      </c>
      <c r="Y40" s="172">
        <f t="shared" si="5"/>
        <v>0</v>
      </c>
      <c r="Z40" s="172" t="str">
        <f t="shared" si="7"/>
        <v>-แนวโน้มปสภ.ลดลง</v>
      </c>
    </row>
    <row r="41" spans="1:26" x14ac:dyDescent="0.5">
      <c r="A41" s="184">
        <v>37</v>
      </c>
      <c r="B41" s="185" t="s">
        <v>155</v>
      </c>
      <c r="C41" s="186" t="s">
        <v>159</v>
      </c>
      <c r="D41" s="185" t="s">
        <v>160</v>
      </c>
      <c r="E41" s="187">
        <v>5</v>
      </c>
      <c r="F41" s="184">
        <v>0</v>
      </c>
      <c r="G41" s="188">
        <v>3.74</v>
      </c>
      <c r="H41" s="197">
        <v>2461092.61</v>
      </c>
      <c r="I41" s="190"/>
      <c r="J41" s="184">
        <v>0</v>
      </c>
      <c r="K41" s="191">
        <v>85.714285714285708</v>
      </c>
      <c r="L41" s="192">
        <f t="shared" si="0"/>
        <v>205091.05083333331</v>
      </c>
      <c r="M41" s="184">
        <v>0</v>
      </c>
      <c r="N41" s="188">
        <v>2.0103880272930423</v>
      </c>
      <c r="O41" s="198">
        <v>4407878.16</v>
      </c>
      <c r="P41" s="190"/>
      <c r="Q41" s="187">
        <v>0</v>
      </c>
      <c r="R41" s="194">
        <v>85.714285714285708</v>
      </c>
      <c r="S41" s="189">
        <f t="shared" si="1"/>
        <v>881575.63199999998</v>
      </c>
      <c r="T41" s="195" t="str">
        <f t="shared" si="2"/>
        <v>ผ่านเกณฑ์-แนวโน้มปสภ.ดีขึ้น</v>
      </c>
      <c r="U41" s="171"/>
      <c r="V41" s="196" t="str">
        <f t="shared" si="3"/>
        <v>ผ่านเกณฑ์</v>
      </c>
      <c r="W41" s="172">
        <f t="shared" si="6"/>
        <v>0</v>
      </c>
      <c r="X41" s="172">
        <f t="shared" si="4"/>
        <v>0</v>
      </c>
      <c r="Y41" s="172">
        <f t="shared" si="5"/>
        <v>1</v>
      </c>
      <c r="Z41" s="172" t="str">
        <f t="shared" si="7"/>
        <v>-แนวโน้มปสภ.ดีขึ้น</v>
      </c>
    </row>
    <row r="42" spans="1:26" hidden="1" x14ac:dyDescent="0.5">
      <c r="A42" s="184">
        <v>38</v>
      </c>
      <c r="B42" s="185" t="s">
        <v>155</v>
      </c>
      <c r="C42" s="186" t="s">
        <v>161</v>
      </c>
      <c r="D42" s="185" t="s">
        <v>162</v>
      </c>
      <c r="E42" s="187">
        <v>10</v>
      </c>
      <c r="F42" s="184">
        <v>1</v>
      </c>
      <c r="G42" s="188">
        <v>0.77</v>
      </c>
      <c r="H42" s="197">
        <v>53954257.880000003</v>
      </c>
      <c r="I42" s="190"/>
      <c r="J42" s="184">
        <v>1</v>
      </c>
      <c r="K42" s="191">
        <v>100</v>
      </c>
      <c r="L42" s="192">
        <f t="shared" si="0"/>
        <v>4496188.1566666672</v>
      </c>
      <c r="M42" s="184">
        <v>1</v>
      </c>
      <c r="N42" s="188">
        <v>0.75525316233451811</v>
      </c>
      <c r="O42" s="198">
        <v>22518057.350000001</v>
      </c>
      <c r="P42" s="190"/>
      <c r="Q42" s="187">
        <v>1</v>
      </c>
      <c r="R42" s="194">
        <v>85.714285714285708</v>
      </c>
      <c r="S42" s="189">
        <f t="shared" si="1"/>
        <v>4503611.4700000007</v>
      </c>
      <c r="T42" s="201" t="str">
        <f t="shared" si="2"/>
        <v>ผ่านเกณฑ์-แนวโน้มปสภ.ลดลง</v>
      </c>
      <c r="U42" s="171"/>
      <c r="V42" s="196" t="str">
        <f t="shared" si="3"/>
        <v>ผ่านเกณฑ์</v>
      </c>
      <c r="W42" s="172">
        <f>IF($R42&gt;$K42,1,0)</f>
        <v>0</v>
      </c>
      <c r="X42" s="172">
        <f t="shared" si="4"/>
        <v>0</v>
      </c>
      <c r="Y42" s="172">
        <f t="shared" si="5"/>
        <v>0</v>
      </c>
      <c r="Z42" s="172" t="str">
        <f t="shared" si="7"/>
        <v>-แนวโน้มปสภ.ลดลง</v>
      </c>
    </row>
    <row r="43" spans="1:26" hidden="1" x14ac:dyDescent="0.5">
      <c r="A43" s="184">
        <v>39</v>
      </c>
      <c r="B43" s="185" t="s">
        <v>155</v>
      </c>
      <c r="C43" s="186" t="s">
        <v>163</v>
      </c>
      <c r="D43" s="185" t="s">
        <v>164</v>
      </c>
      <c r="E43" s="187">
        <v>13</v>
      </c>
      <c r="F43" s="184">
        <v>2</v>
      </c>
      <c r="G43" s="188">
        <v>0.7</v>
      </c>
      <c r="H43" s="197">
        <v>-5822855.4500000002</v>
      </c>
      <c r="I43" s="190"/>
      <c r="J43" s="184">
        <v>2</v>
      </c>
      <c r="K43" s="191">
        <v>100</v>
      </c>
      <c r="L43" s="192">
        <f t="shared" si="0"/>
        <v>-485237.95416666666</v>
      </c>
      <c r="M43" s="184">
        <v>3</v>
      </c>
      <c r="N43" s="188">
        <v>0.58033725801114888</v>
      </c>
      <c r="O43" s="198">
        <v>-2937698.53</v>
      </c>
      <c r="P43" s="190"/>
      <c r="Q43" s="187">
        <v>3</v>
      </c>
      <c r="R43" s="194">
        <v>85.714285714285708</v>
      </c>
      <c r="S43" s="189">
        <f t="shared" si="1"/>
        <v>-587539.70600000001</v>
      </c>
      <c r="T43" s="201" t="str">
        <f t="shared" si="2"/>
        <v>ผ่านเกณฑ์-แนวโน้มปสภ.ลดลง</v>
      </c>
      <c r="U43" s="171"/>
      <c r="V43" s="196" t="str">
        <f t="shared" si="3"/>
        <v>ผ่านเกณฑ์</v>
      </c>
      <c r="W43" s="172">
        <f t="shared" si="6"/>
        <v>0</v>
      </c>
      <c r="X43" s="172">
        <f t="shared" si="4"/>
        <v>0</v>
      </c>
      <c r="Y43" s="172">
        <f t="shared" si="5"/>
        <v>0</v>
      </c>
      <c r="Z43" s="172" t="str">
        <f t="shared" si="7"/>
        <v>-แนวโน้มปสภ.ลดลง</v>
      </c>
    </row>
    <row r="44" spans="1:26" x14ac:dyDescent="0.5">
      <c r="A44" s="184">
        <v>40</v>
      </c>
      <c r="B44" s="185" t="s">
        <v>155</v>
      </c>
      <c r="C44" s="186" t="s">
        <v>165</v>
      </c>
      <c r="D44" s="185" t="s">
        <v>166</v>
      </c>
      <c r="E44" s="187">
        <v>6</v>
      </c>
      <c r="F44" s="184">
        <v>1</v>
      </c>
      <c r="G44" s="188">
        <v>0.8</v>
      </c>
      <c r="H44" s="197">
        <v>-2676469.25</v>
      </c>
      <c r="I44" s="190"/>
      <c r="J44" s="184">
        <v>1</v>
      </c>
      <c r="K44" s="191">
        <v>85.714285714285708</v>
      </c>
      <c r="L44" s="192">
        <f t="shared" si="0"/>
        <v>-223039.10416666666</v>
      </c>
      <c r="M44" s="184">
        <v>0</v>
      </c>
      <c r="N44" s="188">
        <v>1.0841204966712408</v>
      </c>
      <c r="O44" s="198">
        <v>11866533.9</v>
      </c>
      <c r="P44" s="190"/>
      <c r="Q44" s="187">
        <v>0</v>
      </c>
      <c r="R44" s="194">
        <v>100</v>
      </c>
      <c r="S44" s="189">
        <f t="shared" si="1"/>
        <v>2373306.7800000003</v>
      </c>
      <c r="T44" s="195" t="str">
        <f t="shared" si="2"/>
        <v>ผ่านเกณฑ์-แนวโน้มปสภ.ดีขึ้น</v>
      </c>
      <c r="U44" s="171"/>
      <c r="V44" s="196" t="str">
        <f t="shared" si="3"/>
        <v>ผ่านเกณฑ์</v>
      </c>
      <c r="W44" s="172">
        <f t="shared" si="6"/>
        <v>1</v>
      </c>
      <c r="X44" s="172">
        <f t="shared" si="4"/>
        <v>0</v>
      </c>
      <c r="Y44" s="172">
        <f t="shared" si="5"/>
        <v>0</v>
      </c>
      <c r="Z44" s="172" t="str">
        <f t="shared" si="7"/>
        <v>-แนวโน้มปสภ.ดีขึ้น</v>
      </c>
    </row>
    <row r="45" spans="1:26" x14ac:dyDescent="0.5">
      <c r="A45" s="184">
        <v>41</v>
      </c>
      <c r="B45" s="185" t="s">
        <v>155</v>
      </c>
      <c r="C45" s="186" t="s">
        <v>167</v>
      </c>
      <c r="D45" s="185" t="s">
        <v>168</v>
      </c>
      <c r="E45" s="187">
        <v>2</v>
      </c>
      <c r="F45" s="184">
        <v>1</v>
      </c>
      <c r="G45" s="188">
        <v>1.93</v>
      </c>
      <c r="H45" s="197">
        <v>-7889977.1500000004</v>
      </c>
      <c r="I45" s="190"/>
      <c r="J45" s="184">
        <v>1</v>
      </c>
      <c r="K45" s="191">
        <v>100</v>
      </c>
      <c r="L45" s="192">
        <f t="shared" si="0"/>
        <v>-657498.09583333333</v>
      </c>
      <c r="M45" s="184">
        <v>0</v>
      </c>
      <c r="N45" s="188">
        <v>1.3481779228913591</v>
      </c>
      <c r="O45" s="198">
        <v>1855180.44</v>
      </c>
      <c r="P45" s="190"/>
      <c r="Q45" s="187">
        <v>0</v>
      </c>
      <c r="R45" s="194">
        <v>100</v>
      </c>
      <c r="S45" s="189">
        <f t="shared" si="1"/>
        <v>371036.08799999999</v>
      </c>
      <c r="T45" s="195" t="str">
        <f t="shared" si="2"/>
        <v>ผ่านเกณฑ์-แนวโน้มปสภ.ดีขึ้น</v>
      </c>
      <c r="U45" s="171"/>
      <c r="V45" s="196" t="str">
        <f t="shared" si="3"/>
        <v>ผ่านเกณฑ์</v>
      </c>
      <c r="W45" s="172">
        <f t="shared" si="6"/>
        <v>0</v>
      </c>
      <c r="X45" s="172">
        <f t="shared" si="4"/>
        <v>1</v>
      </c>
      <c r="Y45" s="172">
        <f t="shared" si="5"/>
        <v>1</v>
      </c>
      <c r="Z45" s="172" t="str">
        <f t="shared" si="7"/>
        <v>-แนวโน้มปสภ.ดีขึ้น</v>
      </c>
    </row>
    <row r="46" spans="1:26" hidden="1" x14ac:dyDescent="0.5">
      <c r="A46" s="184">
        <v>42</v>
      </c>
      <c r="B46" s="185" t="s">
        <v>155</v>
      </c>
      <c r="C46" s="186" t="s">
        <v>169</v>
      </c>
      <c r="D46" s="185" t="s">
        <v>170</v>
      </c>
      <c r="E46" s="187">
        <v>15</v>
      </c>
      <c r="F46" s="184">
        <v>2</v>
      </c>
      <c r="G46" s="188">
        <v>0.53</v>
      </c>
      <c r="H46" s="197">
        <v>11387945.119999999</v>
      </c>
      <c r="I46" s="190"/>
      <c r="J46" s="184">
        <v>2</v>
      </c>
      <c r="K46" s="191">
        <v>85.714285714285708</v>
      </c>
      <c r="L46" s="192">
        <f t="shared" si="0"/>
        <v>948995.42666666664</v>
      </c>
      <c r="M46" s="184">
        <v>1</v>
      </c>
      <c r="N46" s="188">
        <v>0.73052581350417822</v>
      </c>
      <c r="O46" s="198">
        <v>16469740.26</v>
      </c>
      <c r="P46" s="190"/>
      <c r="Q46" s="187">
        <v>1</v>
      </c>
      <c r="R46" s="194">
        <v>71.428571428571431</v>
      </c>
      <c r="S46" s="189">
        <f t="shared" si="1"/>
        <v>3293948.0520000001</v>
      </c>
      <c r="T46" s="201" t="str">
        <f t="shared" si="2"/>
        <v>ผ่านเกณฑ์-แนวโน้มปสภ.ลดลง</v>
      </c>
      <c r="U46" s="171"/>
      <c r="V46" s="196" t="str">
        <f t="shared" si="3"/>
        <v>ผ่านเกณฑ์</v>
      </c>
      <c r="W46" s="172">
        <f t="shared" si="6"/>
        <v>0</v>
      </c>
      <c r="X46" s="172">
        <f t="shared" si="4"/>
        <v>0</v>
      </c>
      <c r="Y46" s="172">
        <f t="shared" si="5"/>
        <v>0</v>
      </c>
      <c r="Z46" s="172" t="str">
        <f t="shared" si="7"/>
        <v>-แนวโน้มปสภ.ลดลง</v>
      </c>
    </row>
    <row r="47" spans="1:26" x14ac:dyDescent="0.5">
      <c r="A47" s="184">
        <v>43</v>
      </c>
      <c r="B47" s="185" t="s">
        <v>155</v>
      </c>
      <c r="C47" s="186" t="s">
        <v>171</v>
      </c>
      <c r="D47" s="185" t="s">
        <v>172</v>
      </c>
      <c r="E47" s="187">
        <v>6</v>
      </c>
      <c r="F47" s="184">
        <v>1</v>
      </c>
      <c r="G47" s="188">
        <v>1.65</v>
      </c>
      <c r="H47" s="197">
        <v>985471.87</v>
      </c>
      <c r="I47" s="190"/>
      <c r="J47" s="184">
        <v>1</v>
      </c>
      <c r="K47" s="191">
        <v>100</v>
      </c>
      <c r="L47" s="192">
        <f t="shared" si="0"/>
        <v>82122.655833333338</v>
      </c>
      <c r="M47" s="184">
        <v>1</v>
      </c>
      <c r="N47" s="188">
        <v>1.0069124727507537</v>
      </c>
      <c r="O47" s="198">
        <v>-1741523.24</v>
      </c>
      <c r="P47" s="190"/>
      <c r="Q47" s="187">
        <v>1</v>
      </c>
      <c r="R47" s="194">
        <v>100</v>
      </c>
      <c r="S47" s="189">
        <f t="shared" si="1"/>
        <v>-348304.64799999999</v>
      </c>
      <c r="T47" s="195" t="str">
        <f t="shared" si="2"/>
        <v>ผ่านเกณฑ์-แนวโน้มปสภ.ดีขึ้น</v>
      </c>
      <c r="U47" s="171"/>
      <c r="V47" s="196" t="str">
        <f t="shared" si="3"/>
        <v>ผ่านเกณฑ์</v>
      </c>
      <c r="W47" s="172">
        <f t="shared" si="6"/>
        <v>0</v>
      </c>
      <c r="X47" s="172">
        <f t="shared" si="4"/>
        <v>1</v>
      </c>
      <c r="Y47" s="172">
        <f t="shared" si="5"/>
        <v>0</v>
      </c>
      <c r="Z47" s="172" t="str">
        <f t="shared" si="7"/>
        <v>-แนวโน้มปสภ.ดีขึ้น</v>
      </c>
    </row>
    <row r="48" spans="1:26" x14ac:dyDescent="0.5">
      <c r="A48" s="184">
        <v>44</v>
      </c>
      <c r="B48" s="185" t="s">
        <v>155</v>
      </c>
      <c r="C48" s="186" t="s">
        <v>173</v>
      </c>
      <c r="D48" s="185" t="s">
        <v>174</v>
      </c>
      <c r="E48" s="187">
        <v>10</v>
      </c>
      <c r="F48" s="184">
        <v>1</v>
      </c>
      <c r="G48" s="188">
        <v>0.85</v>
      </c>
      <c r="H48" s="197">
        <v>8275454.1600000001</v>
      </c>
      <c r="I48" s="190"/>
      <c r="J48" s="184">
        <v>1</v>
      </c>
      <c r="K48" s="191">
        <v>85.714285714285708</v>
      </c>
      <c r="L48" s="192">
        <f t="shared" si="0"/>
        <v>689621.18</v>
      </c>
      <c r="M48" s="184">
        <v>2</v>
      </c>
      <c r="N48" s="188">
        <v>0.78068877373040368</v>
      </c>
      <c r="O48" s="198">
        <v>8778651.2300000004</v>
      </c>
      <c r="P48" s="190"/>
      <c r="Q48" s="187">
        <v>2</v>
      </c>
      <c r="R48" s="194">
        <v>85.714285714285708</v>
      </c>
      <c r="S48" s="189">
        <f t="shared" si="1"/>
        <v>1755730.246</v>
      </c>
      <c r="T48" s="195" t="str">
        <f t="shared" si="2"/>
        <v>ผ่านเกณฑ์-แนวโน้มปสภ.ดีขึ้น</v>
      </c>
      <c r="U48" s="171"/>
      <c r="V48" s="196" t="str">
        <f t="shared" si="3"/>
        <v>ผ่านเกณฑ์</v>
      </c>
      <c r="W48" s="172">
        <f t="shared" si="6"/>
        <v>0</v>
      </c>
      <c r="X48" s="172">
        <f t="shared" si="4"/>
        <v>0</v>
      </c>
      <c r="Y48" s="172">
        <f t="shared" si="5"/>
        <v>1</v>
      </c>
      <c r="Z48" s="172" t="str">
        <f t="shared" si="7"/>
        <v>-แนวโน้มปสภ.ดีขึ้น</v>
      </c>
    </row>
    <row r="49" spans="1:26" x14ac:dyDescent="0.5">
      <c r="A49" s="184">
        <v>45</v>
      </c>
      <c r="B49" s="185" t="s">
        <v>155</v>
      </c>
      <c r="C49" s="186" t="s">
        <v>175</v>
      </c>
      <c r="D49" s="185" t="s">
        <v>176</v>
      </c>
      <c r="E49" s="187">
        <v>10</v>
      </c>
      <c r="F49" s="184">
        <v>3</v>
      </c>
      <c r="G49" s="188">
        <v>0.54</v>
      </c>
      <c r="H49" s="197">
        <v>1351097.44</v>
      </c>
      <c r="I49" s="190"/>
      <c r="J49" s="184">
        <v>3</v>
      </c>
      <c r="K49" s="191">
        <v>100</v>
      </c>
      <c r="L49" s="192">
        <f t="shared" si="0"/>
        <v>112591.45333333332</v>
      </c>
      <c r="M49" s="184">
        <v>3</v>
      </c>
      <c r="N49" s="188">
        <v>0.6092550772569264</v>
      </c>
      <c r="O49" s="198">
        <v>4989811.3</v>
      </c>
      <c r="P49" s="190"/>
      <c r="Q49" s="187">
        <v>3</v>
      </c>
      <c r="R49" s="194">
        <v>100</v>
      </c>
      <c r="S49" s="189">
        <f t="shared" si="1"/>
        <v>997962.26</v>
      </c>
      <c r="T49" s="195" t="str">
        <f t="shared" si="2"/>
        <v>ผ่านเกณฑ์-แนวโน้มปสภ.ดีขึ้น</v>
      </c>
      <c r="U49" s="171"/>
      <c r="V49" s="196" t="str">
        <f t="shared" si="3"/>
        <v>ผ่านเกณฑ์</v>
      </c>
      <c r="W49" s="172">
        <f t="shared" si="6"/>
        <v>0</v>
      </c>
      <c r="X49" s="172">
        <f t="shared" si="4"/>
        <v>1</v>
      </c>
      <c r="Y49" s="172">
        <f t="shared" si="5"/>
        <v>1</v>
      </c>
      <c r="Z49" s="172" t="str">
        <f t="shared" si="7"/>
        <v>-แนวโน้มปสภ.ดีขึ้น</v>
      </c>
    </row>
    <row r="50" spans="1:26" x14ac:dyDescent="0.5">
      <c r="A50" s="184">
        <v>46</v>
      </c>
      <c r="B50" s="185" t="s">
        <v>155</v>
      </c>
      <c r="C50" s="186" t="s">
        <v>177</v>
      </c>
      <c r="D50" s="185" t="s">
        <v>178</v>
      </c>
      <c r="E50" s="187">
        <v>5</v>
      </c>
      <c r="F50" s="184">
        <v>0</v>
      </c>
      <c r="G50" s="188">
        <v>2.6</v>
      </c>
      <c r="H50" s="197">
        <v>7495495.3799999999</v>
      </c>
      <c r="I50" s="190"/>
      <c r="J50" s="184">
        <v>0</v>
      </c>
      <c r="K50" s="191">
        <v>100</v>
      </c>
      <c r="L50" s="192">
        <f t="shared" si="0"/>
        <v>624624.61499999999</v>
      </c>
      <c r="M50" s="184">
        <v>0</v>
      </c>
      <c r="N50" s="188">
        <v>1.4081858231040851</v>
      </c>
      <c r="O50" s="198">
        <v>6455739.2300000004</v>
      </c>
      <c r="P50" s="190"/>
      <c r="Q50" s="187">
        <v>0</v>
      </c>
      <c r="R50" s="194">
        <v>100</v>
      </c>
      <c r="S50" s="189">
        <f t="shared" si="1"/>
        <v>1291147.8460000001</v>
      </c>
      <c r="T50" s="195" t="str">
        <f t="shared" si="2"/>
        <v>ผ่านเกณฑ์-แนวโน้มปสภ.ดีขึ้น</v>
      </c>
      <c r="U50" s="171"/>
      <c r="V50" s="196" t="str">
        <f t="shared" si="3"/>
        <v>ผ่านเกณฑ์</v>
      </c>
      <c r="W50" s="172">
        <f t="shared" si="6"/>
        <v>0</v>
      </c>
      <c r="X50" s="172">
        <f t="shared" si="4"/>
        <v>1</v>
      </c>
      <c r="Y50" s="172">
        <f t="shared" si="5"/>
        <v>1</v>
      </c>
      <c r="Z50" s="172" t="str">
        <f t="shared" si="7"/>
        <v>-แนวโน้มปสภ.ดีขึ้น</v>
      </c>
    </row>
    <row r="51" spans="1:26" hidden="1" x14ac:dyDescent="0.5">
      <c r="A51" s="184">
        <v>47</v>
      </c>
      <c r="B51" s="185" t="s">
        <v>155</v>
      </c>
      <c r="C51" s="186" t="s">
        <v>179</v>
      </c>
      <c r="D51" s="185" t="s">
        <v>180</v>
      </c>
      <c r="E51" s="187">
        <v>5</v>
      </c>
      <c r="F51" s="184">
        <v>1</v>
      </c>
      <c r="G51" s="188">
        <v>1.75</v>
      </c>
      <c r="H51" s="197">
        <v>-1953286.52</v>
      </c>
      <c r="I51" s="190"/>
      <c r="J51" s="184">
        <v>1</v>
      </c>
      <c r="K51" s="191">
        <v>85.714285714285708</v>
      </c>
      <c r="L51" s="192">
        <f t="shared" si="0"/>
        <v>-162773.87666666668</v>
      </c>
      <c r="M51" s="184">
        <v>0</v>
      </c>
      <c r="N51" s="188">
        <v>1.0863525004540411</v>
      </c>
      <c r="O51" s="198">
        <v>2681750.61</v>
      </c>
      <c r="P51" s="190"/>
      <c r="Q51" s="187">
        <v>0</v>
      </c>
      <c r="R51" s="194">
        <v>71.428571428571431</v>
      </c>
      <c r="S51" s="189">
        <f t="shared" si="1"/>
        <v>536350.12199999997</v>
      </c>
      <c r="T51" s="201" t="str">
        <f t="shared" si="2"/>
        <v>ผ่านเกณฑ์-แนวโน้มปสภ.ลดลง</v>
      </c>
      <c r="U51" s="171"/>
      <c r="V51" s="196" t="str">
        <f t="shared" si="3"/>
        <v>ผ่านเกณฑ์</v>
      </c>
      <c r="W51" s="172">
        <f t="shared" si="6"/>
        <v>0</v>
      </c>
      <c r="X51" s="172">
        <f t="shared" si="4"/>
        <v>0</v>
      </c>
      <c r="Y51" s="172">
        <f t="shared" si="5"/>
        <v>0</v>
      </c>
      <c r="Z51" s="172" t="str">
        <f t="shared" si="7"/>
        <v>-แนวโน้มปสภ.ลดลง</v>
      </c>
    </row>
    <row r="52" spans="1:26" x14ac:dyDescent="0.5">
      <c r="A52" s="184">
        <v>48</v>
      </c>
      <c r="B52" s="185" t="s">
        <v>155</v>
      </c>
      <c r="C52" s="186" t="s">
        <v>181</v>
      </c>
      <c r="D52" s="185" t="s">
        <v>182</v>
      </c>
      <c r="E52" s="187">
        <v>5</v>
      </c>
      <c r="F52" s="184">
        <v>1</v>
      </c>
      <c r="G52" s="188">
        <v>1.88</v>
      </c>
      <c r="H52" s="197">
        <v>-5367876.6399999997</v>
      </c>
      <c r="I52" s="190"/>
      <c r="J52" s="184">
        <v>1</v>
      </c>
      <c r="K52" s="191">
        <v>85.714285714285708</v>
      </c>
      <c r="L52" s="192">
        <f t="shared" si="0"/>
        <v>-447323.05333333329</v>
      </c>
      <c r="M52" s="184">
        <v>1</v>
      </c>
      <c r="N52" s="188">
        <v>1.3066459980368614</v>
      </c>
      <c r="O52" s="198">
        <v>662680.18999999994</v>
      </c>
      <c r="P52" s="190"/>
      <c r="Q52" s="187">
        <v>1</v>
      </c>
      <c r="R52" s="194">
        <v>85.714285714285708</v>
      </c>
      <c r="S52" s="189">
        <f t="shared" si="1"/>
        <v>132536.038</v>
      </c>
      <c r="T52" s="195" t="str">
        <f t="shared" si="2"/>
        <v>ผ่านเกณฑ์-แนวโน้มปสภ.ดีขึ้น</v>
      </c>
      <c r="U52" s="171"/>
      <c r="V52" s="196" t="str">
        <f t="shared" si="3"/>
        <v>ผ่านเกณฑ์</v>
      </c>
      <c r="W52" s="172">
        <f t="shared" si="6"/>
        <v>0</v>
      </c>
      <c r="X52" s="172">
        <f t="shared" si="4"/>
        <v>0</v>
      </c>
      <c r="Y52" s="172">
        <f t="shared" si="5"/>
        <v>1</v>
      </c>
      <c r="Z52" s="172" t="str">
        <f t="shared" si="7"/>
        <v>-แนวโน้มปสภ.ดีขึ้น</v>
      </c>
    </row>
    <row r="53" spans="1:26" x14ac:dyDescent="0.5">
      <c r="A53" s="184">
        <v>49</v>
      </c>
      <c r="B53" s="185" t="s">
        <v>155</v>
      </c>
      <c r="C53" s="186" t="s">
        <v>183</v>
      </c>
      <c r="D53" s="185" t="s">
        <v>184</v>
      </c>
      <c r="E53" s="187">
        <v>6</v>
      </c>
      <c r="F53" s="184">
        <v>0</v>
      </c>
      <c r="G53" s="188">
        <v>1.68</v>
      </c>
      <c r="H53" s="197">
        <v>11132991.060000001</v>
      </c>
      <c r="I53" s="190"/>
      <c r="J53" s="184">
        <v>0</v>
      </c>
      <c r="K53" s="191">
        <v>100</v>
      </c>
      <c r="L53" s="192">
        <f t="shared" si="0"/>
        <v>927749.255</v>
      </c>
      <c r="M53" s="184">
        <v>1</v>
      </c>
      <c r="N53" s="188">
        <v>1.2361056880689725</v>
      </c>
      <c r="O53" s="198">
        <v>2672890.64</v>
      </c>
      <c r="P53" s="190"/>
      <c r="Q53" s="187">
        <v>1</v>
      </c>
      <c r="R53" s="194">
        <v>100</v>
      </c>
      <c r="S53" s="189">
        <f t="shared" si="1"/>
        <v>534578.12800000003</v>
      </c>
      <c r="T53" s="195" t="str">
        <f t="shared" si="2"/>
        <v>ผ่านเกณฑ์-แนวโน้มปสภ.ดีขึ้น</v>
      </c>
      <c r="U53" s="171"/>
      <c r="V53" s="196" t="str">
        <f t="shared" si="3"/>
        <v>ผ่านเกณฑ์</v>
      </c>
      <c r="W53" s="172">
        <f t="shared" si="6"/>
        <v>0</v>
      </c>
      <c r="X53" s="172">
        <f t="shared" si="4"/>
        <v>1</v>
      </c>
      <c r="Y53" s="172">
        <f t="shared" si="5"/>
        <v>0</v>
      </c>
      <c r="Z53" s="172" t="str">
        <f t="shared" si="7"/>
        <v>-แนวโน้มปสภ.ดีขึ้น</v>
      </c>
    </row>
    <row r="54" spans="1:26" hidden="1" x14ac:dyDescent="0.5">
      <c r="A54" s="184">
        <v>50</v>
      </c>
      <c r="B54" s="185" t="s">
        <v>155</v>
      </c>
      <c r="C54" s="186" t="s">
        <v>185</v>
      </c>
      <c r="D54" s="185" t="s">
        <v>186</v>
      </c>
      <c r="E54" s="187">
        <v>5</v>
      </c>
      <c r="F54" s="184">
        <v>1</v>
      </c>
      <c r="G54" s="188">
        <v>4.3</v>
      </c>
      <c r="H54" s="197">
        <v>-3319049.48</v>
      </c>
      <c r="I54" s="190"/>
      <c r="J54" s="184">
        <v>1</v>
      </c>
      <c r="K54" s="191">
        <v>85.714285714285708</v>
      </c>
      <c r="L54" s="192">
        <f t="shared" si="0"/>
        <v>-276587.45666666667</v>
      </c>
      <c r="M54" s="184">
        <v>1</v>
      </c>
      <c r="N54" s="188">
        <v>1.2057846361327837</v>
      </c>
      <c r="O54" s="198">
        <v>-812619.8</v>
      </c>
      <c r="P54" s="190"/>
      <c r="Q54" s="187">
        <v>1</v>
      </c>
      <c r="R54" s="194">
        <v>71.428571428571431</v>
      </c>
      <c r="S54" s="189">
        <f t="shared" si="1"/>
        <v>-162523.96000000002</v>
      </c>
      <c r="T54" s="201" t="str">
        <f t="shared" si="2"/>
        <v>ผ่านเกณฑ์-แนวโน้มปสภ.ลดลง</v>
      </c>
      <c r="U54" s="171"/>
      <c r="V54" s="196" t="str">
        <f t="shared" si="3"/>
        <v>ผ่านเกณฑ์</v>
      </c>
      <c r="W54" s="172">
        <f t="shared" si="6"/>
        <v>0</v>
      </c>
      <c r="X54" s="172">
        <f t="shared" si="4"/>
        <v>0</v>
      </c>
      <c r="Y54" s="172">
        <f t="shared" si="5"/>
        <v>0</v>
      </c>
      <c r="Z54" s="172" t="str">
        <f t="shared" si="7"/>
        <v>-แนวโน้มปสภ.ลดลง</v>
      </c>
    </row>
    <row r="55" spans="1:26" x14ac:dyDescent="0.5">
      <c r="A55" s="184">
        <v>51</v>
      </c>
      <c r="B55" s="185" t="s">
        <v>155</v>
      </c>
      <c r="C55" s="186" t="s">
        <v>187</v>
      </c>
      <c r="D55" s="185" t="s">
        <v>188</v>
      </c>
      <c r="E55" s="187">
        <v>16</v>
      </c>
      <c r="F55" s="184">
        <v>0</v>
      </c>
      <c r="G55" s="188">
        <v>2.8</v>
      </c>
      <c r="H55" s="197">
        <v>34458678.950000003</v>
      </c>
      <c r="I55" s="190"/>
      <c r="J55" s="184">
        <v>0</v>
      </c>
      <c r="K55" s="191">
        <v>85.714285714285708</v>
      </c>
      <c r="L55" s="192">
        <f t="shared" si="0"/>
        <v>2871556.5791666671</v>
      </c>
      <c r="M55" s="184">
        <v>0</v>
      </c>
      <c r="N55" s="188">
        <v>2.4945186193552402</v>
      </c>
      <c r="O55" s="198">
        <v>34750166.770000003</v>
      </c>
      <c r="P55" s="190"/>
      <c r="Q55" s="187">
        <v>0</v>
      </c>
      <c r="R55" s="194">
        <v>85.714285714285708</v>
      </c>
      <c r="S55" s="189">
        <f t="shared" si="1"/>
        <v>6950033.3540000003</v>
      </c>
      <c r="T55" s="195" t="str">
        <f t="shared" si="2"/>
        <v>ผ่านเกณฑ์-แนวโน้มปสภ.ดีขึ้น</v>
      </c>
      <c r="U55" s="171"/>
      <c r="V55" s="196" t="str">
        <f t="shared" si="3"/>
        <v>ผ่านเกณฑ์</v>
      </c>
      <c r="W55" s="172">
        <f t="shared" si="6"/>
        <v>0</v>
      </c>
      <c r="X55" s="172">
        <f t="shared" si="4"/>
        <v>0</v>
      </c>
      <c r="Y55" s="172">
        <f t="shared" si="5"/>
        <v>1</v>
      </c>
      <c r="Z55" s="172" t="str">
        <f t="shared" si="7"/>
        <v>-แนวโน้มปสภ.ดีขึ้น</v>
      </c>
    </row>
    <row r="56" spans="1:26" hidden="1" x14ac:dyDescent="0.5">
      <c r="A56" s="184">
        <v>52</v>
      </c>
      <c r="B56" s="185" t="s">
        <v>155</v>
      </c>
      <c r="C56" s="186" t="s">
        <v>189</v>
      </c>
      <c r="D56" s="185" t="s">
        <v>190</v>
      </c>
      <c r="E56" s="187">
        <v>5</v>
      </c>
      <c r="F56" s="184">
        <v>1</v>
      </c>
      <c r="G56" s="188">
        <v>4.17</v>
      </c>
      <c r="H56" s="197">
        <v>3261588.15</v>
      </c>
      <c r="I56" s="190"/>
      <c r="J56" s="184">
        <v>1</v>
      </c>
      <c r="K56" s="191">
        <v>100</v>
      </c>
      <c r="L56" s="192">
        <f t="shared" si="0"/>
        <v>271799.01250000001</v>
      </c>
      <c r="M56" s="184">
        <v>1</v>
      </c>
      <c r="N56" s="188">
        <v>1.8898863913038917</v>
      </c>
      <c r="O56" s="198">
        <v>3206700.11</v>
      </c>
      <c r="P56" s="190"/>
      <c r="Q56" s="187">
        <v>1</v>
      </c>
      <c r="R56" s="194">
        <v>71.428571428571431</v>
      </c>
      <c r="S56" s="189">
        <f t="shared" si="1"/>
        <v>641340.022</v>
      </c>
      <c r="T56" s="201" t="str">
        <f t="shared" si="2"/>
        <v>ผ่านเกณฑ์-แนวโน้มปสภ.ลดลง</v>
      </c>
      <c r="U56" s="171"/>
      <c r="V56" s="196" t="str">
        <f t="shared" si="3"/>
        <v>ผ่านเกณฑ์</v>
      </c>
      <c r="W56" s="172">
        <f t="shared" si="6"/>
        <v>0</v>
      </c>
      <c r="X56" s="172">
        <f t="shared" si="4"/>
        <v>0</v>
      </c>
      <c r="Y56" s="172">
        <f t="shared" si="5"/>
        <v>0</v>
      </c>
      <c r="Z56" s="172" t="str">
        <f t="shared" si="7"/>
        <v>-แนวโน้มปสภ.ลดลง</v>
      </c>
    </row>
    <row r="57" spans="1:26" x14ac:dyDescent="0.5">
      <c r="A57" s="184">
        <v>53</v>
      </c>
      <c r="B57" s="185" t="s">
        <v>191</v>
      </c>
      <c r="C57" s="186" t="s">
        <v>192</v>
      </c>
      <c r="D57" s="185" t="s">
        <v>191</v>
      </c>
      <c r="E57" s="187">
        <v>17</v>
      </c>
      <c r="F57" s="184">
        <v>0</v>
      </c>
      <c r="G57" s="188">
        <v>4.2699999999999996</v>
      </c>
      <c r="H57" s="197">
        <v>108858418.83</v>
      </c>
      <c r="I57" s="190"/>
      <c r="J57" s="184">
        <v>0</v>
      </c>
      <c r="K57" s="191">
        <v>85.714285714285708</v>
      </c>
      <c r="L57" s="192">
        <f t="shared" si="0"/>
        <v>9071534.9024999999</v>
      </c>
      <c r="M57" s="184">
        <v>0</v>
      </c>
      <c r="N57" s="188">
        <v>2.8658084696494601</v>
      </c>
      <c r="O57" s="198">
        <v>129983646.65000001</v>
      </c>
      <c r="P57" s="190"/>
      <c r="Q57" s="187">
        <v>0</v>
      </c>
      <c r="R57" s="194">
        <v>85.714285714285708</v>
      </c>
      <c r="S57" s="189">
        <f t="shared" si="1"/>
        <v>25996729.330000002</v>
      </c>
      <c r="T57" s="195" t="str">
        <f t="shared" si="2"/>
        <v>ผ่านเกณฑ์-แนวโน้มปสภ.ดีขึ้น</v>
      </c>
      <c r="U57" s="171"/>
      <c r="V57" s="196" t="str">
        <f t="shared" si="3"/>
        <v>ผ่านเกณฑ์</v>
      </c>
      <c r="W57" s="172">
        <f t="shared" si="6"/>
        <v>0</v>
      </c>
      <c r="X57" s="172">
        <f t="shared" si="4"/>
        <v>0</v>
      </c>
      <c r="Y57" s="172">
        <f t="shared" si="5"/>
        <v>1</v>
      </c>
      <c r="Z57" s="172" t="str">
        <f t="shared" si="7"/>
        <v>-แนวโน้มปสภ.ดีขึ้น</v>
      </c>
    </row>
    <row r="58" spans="1:26" hidden="1" x14ac:dyDescent="0.5">
      <c r="A58" s="184">
        <v>54</v>
      </c>
      <c r="B58" s="185" t="s">
        <v>191</v>
      </c>
      <c r="C58" s="186" t="s">
        <v>193</v>
      </c>
      <c r="D58" s="185" t="s">
        <v>194</v>
      </c>
      <c r="E58" s="187">
        <v>13</v>
      </c>
      <c r="F58" s="184">
        <v>2</v>
      </c>
      <c r="G58" s="188">
        <v>0.57999999999999996</v>
      </c>
      <c r="H58" s="197">
        <v>24963270.93</v>
      </c>
      <c r="I58" s="212"/>
      <c r="J58" s="184">
        <v>2</v>
      </c>
      <c r="K58" s="199">
        <v>42.857142857142854</v>
      </c>
      <c r="L58" s="192">
        <f t="shared" si="0"/>
        <v>2080272.5774999999</v>
      </c>
      <c r="M58" s="184">
        <v>3</v>
      </c>
      <c r="N58" s="207">
        <v>0.47934935549090363</v>
      </c>
      <c r="O58" s="198">
        <v>69943407.060000002</v>
      </c>
      <c r="P58" s="190"/>
      <c r="Q58" s="187">
        <v>3</v>
      </c>
      <c r="R58" s="211">
        <v>28.571428571428569</v>
      </c>
      <c r="S58" s="189">
        <f t="shared" si="1"/>
        <v>13988681.412</v>
      </c>
      <c r="T58" s="201" t="str">
        <f t="shared" si="2"/>
        <v>ผ่านเกณฑ์-แนวโน้มปสภ.ลดลง</v>
      </c>
      <c r="U58" s="171"/>
      <c r="V58" s="196" t="str">
        <f t="shared" si="3"/>
        <v>ผ่านเกณฑ์</v>
      </c>
      <c r="W58" s="172">
        <f t="shared" si="6"/>
        <v>0</v>
      </c>
      <c r="X58" s="172">
        <f t="shared" si="4"/>
        <v>0</v>
      </c>
      <c r="Y58" s="172">
        <f t="shared" si="5"/>
        <v>0</v>
      </c>
      <c r="Z58" s="172" t="str">
        <f t="shared" si="7"/>
        <v>-แนวโน้มปสภ.ลดลง</v>
      </c>
    </row>
    <row r="59" spans="1:26" hidden="1" x14ac:dyDescent="0.5">
      <c r="A59" s="184">
        <v>55</v>
      </c>
      <c r="B59" s="185" t="s">
        <v>191</v>
      </c>
      <c r="C59" s="186" t="s">
        <v>195</v>
      </c>
      <c r="D59" s="185" t="s">
        <v>196</v>
      </c>
      <c r="E59" s="187">
        <v>5</v>
      </c>
      <c r="F59" s="184">
        <v>2</v>
      </c>
      <c r="G59" s="188">
        <v>0.66</v>
      </c>
      <c r="H59" s="197">
        <v>8765950.7400000002</v>
      </c>
      <c r="I59" s="200"/>
      <c r="J59" s="184">
        <v>2</v>
      </c>
      <c r="K59" s="191">
        <v>100</v>
      </c>
      <c r="L59" s="192">
        <f t="shared" si="0"/>
        <v>730495.89500000002</v>
      </c>
      <c r="M59" s="184">
        <v>4</v>
      </c>
      <c r="N59" s="207">
        <v>0.46186193286965077</v>
      </c>
      <c r="O59" s="198">
        <v>-1434700.25</v>
      </c>
      <c r="P59" s="203" t="s">
        <v>12</v>
      </c>
      <c r="Q59" s="187">
        <v>4</v>
      </c>
      <c r="R59" s="194">
        <v>85.714285714285708</v>
      </c>
      <c r="S59" s="189">
        <f t="shared" si="1"/>
        <v>-286940.05</v>
      </c>
      <c r="T59" s="204" t="str">
        <f t="shared" si="2"/>
        <v>ไม่ผ่านเกณฑ์-แนวโน้มปสภ.ลดลง</v>
      </c>
      <c r="U59" s="171"/>
      <c r="V59" s="196" t="str">
        <f t="shared" si="3"/>
        <v>ไม่ผ่านเกณฑ์</v>
      </c>
      <c r="W59" s="172">
        <f t="shared" si="6"/>
        <v>0</v>
      </c>
      <c r="X59" s="172">
        <f t="shared" si="4"/>
        <v>0</v>
      </c>
      <c r="Y59" s="172">
        <f t="shared" si="5"/>
        <v>0</v>
      </c>
      <c r="Z59" s="172" t="str">
        <f t="shared" si="7"/>
        <v>-แนวโน้มปสภ.ลดลง</v>
      </c>
    </row>
    <row r="60" spans="1:26" hidden="1" x14ac:dyDescent="0.5">
      <c r="A60" s="184">
        <v>56</v>
      </c>
      <c r="B60" s="185" t="s">
        <v>191</v>
      </c>
      <c r="C60" s="186" t="s">
        <v>197</v>
      </c>
      <c r="D60" s="185" t="s">
        <v>198</v>
      </c>
      <c r="E60" s="187">
        <v>5</v>
      </c>
      <c r="F60" s="184">
        <v>1</v>
      </c>
      <c r="G60" s="188">
        <v>0.61</v>
      </c>
      <c r="H60" s="197">
        <v>16376303.98</v>
      </c>
      <c r="I60" s="190"/>
      <c r="J60" s="184">
        <v>1</v>
      </c>
      <c r="K60" s="191">
        <v>85.714285714285708</v>
      </c>
      <c r="L60" s="192">
        <f t="shared" si="0"/>
        <v>1364691.9983333333</v>
      </c>
      <c r="M60" s="184">
        <v>1</v>
      </c>
      <c r="N60" s="188">
        <v>0.85137153002225452</v>
      </c>
      <c r="O60" s="198">
        <v>7056061.4500000002</v>
      </c>
      <c r="P60" s="190"/>
      <c r="Q60" s="187">
        <v>1</v>
      </c>
      <c r="R60" s="194">
        <v>71.428571428571431</v>
      </c>
      <c r="S60" s="189">
        <f t="shared" si="1"/>
        <v>1411212.29</v>
      </c>
      <c r="T60" s="201" t="str">
        <f t="shared" si="2"/>
        <v>ผ่านเกณฑ์-แนวโน้มปสภ.ลดลง</v>
      </c>
      <c r="U60" s="171"/>
      <c r="V60" s="196" t="str">
        <f t="shared" si="3"/>
        <v>ผ่านเกณฑ์</v>
      </c>
      <c r="W60" s="172">
        <f t="shared" si="6"/>
        <v>0</v>
      </c>
      <c r="X60" s="172">
        <f t="shared" si="4"/>
        <v>0</v>
      </c>
      <c r="Y60" s="172">
        <f t="shared" si="5"/>
        <v>0</v>
      </c>
      <c r="Z60" s="172" t="str">
        <f t="shared" si="7"/>
        <v>-แนวโน้มปสภ.ลดลง</v>
      </c>
    </row>
    <row r="61" spans="1:26" hidden="1" x14ac:dyDescent="0.5">
      <c r="A61" s="184">
        <v>57</v>
      </c>
      <c r="B61" s="185" t="s">
        <v>191</v>
      </c>
      <c r="C61" s="186" t="s">
        <v>199</v>
      </c>
      <c r="D61" s="185" t="s">
        <v>200</v>
      </c>
      <c r="E61" s="187">
        <v>15</v>
      </c>
      <c r="F61" s="184">
        <v>2</v>
      </c>
      <c r="G61" s="188">
        <v>0.57999999999999996</v>
      </c>
      <c r="H61" s="197">
        <v>113260875.45999999</v>
      </c>
      <c r="I61" s="190"/>
      <c r="J61" s="184">
        <v>2</v>
      </c>
      <c r="K61" s="191">
        <v>100</v>
      </c>
      <c r="L61" s="192">
        <f t="shared" si="0"/>
        <v>9438406.2883333322</v>
      </c>
      <c r="M61" s="184">
        <v>2</v>
      </c>
      <c r="N61" s="188">
        <v>0.71371366206268638</v>
      </c>
      <c r="O61" s="198">
        <v>51484918.340000004</v>
      </c>
      <c r="P61" s="190"/>
      <c r="Q61" s="187">
        <v>2</v>
      </c>
      <c r="R61" s="194">
        <v>85.714285714285708</v>
      </c>
      <c r="S61" s="189">
        <f t="shared" si="1"/>
        <v>10296983.668000001</v>
      </c>
      <c r="T61" s="201" t="str">
        <f t="shared" si="2"/>
        <v>ผ่านเกณฑ์-แนวโน้มปสภ.ลดลง</v>
      </c>
      <c r="U61" s="171"/>
      <c r="V61" s="196" t="str">
        <f t="shared" si="3"/>
        <v>ผ่านเกณฑ์</v>
      </c>
      <c r="W61" s="172">
        <f t="shared" si="6"/>
        <v>0</v>
      </c>
      <c r="X61" s="172">
        <f t="shared" si="4"/>
        <v>0</v>
      </c>
      <c r="Y61" s="172">
        <f t="shared" si="5"/>
        <v>0</v>
      </c>
      <c r="Z61" s="172" t="str">
        <f t="shared" si="7"/>
        <v>-แนวโน้มปสภ.ลดลง</v>
      </c>
    </row>
    <row r="62" spans="1:26" hidden="1" x14ac:dyDescent="0.5">
      <c r="A62" s="184">
        <v>58</v>
      </c>
      <c r="B62" s="185" t="s">
        <v>191</v>
      </c>
      <c r="C62" s="186" t="s">
        <v>201</v>
      </c>
      <c r="D62" s="185" t="s">
        <v>202</v>
      </c>
      <c r="E62" s="187">
        <v>5</v>
      </c>
      <c r="F62" s="184">
        <v>0</v>
      </c>
      <c r="G62" s="188">
        <v>5.2</v>
      </c>
      <c r="H62" s="197">
        <v>14616803.24</v>
      </c>
      <c r="I62" s="190"/>
      <c r="J62" s="184">
        <v>0</v>
      </c>
      <c r="K62" s="191">
        <v>100</v>
      </c>
      <c r="L62" s="192">
        <f t="shared" si="0"/>
        <v>1218066.9366666668</v>
      </c>
      <c r="M62" s="184">
        <v>0</v>
      </c>
      <c r="N62" s="188">
        <v>2.1815641044610588</v>
      </c>
      <c r="O62" s="198">
        <v>6533032.0999999996</v>
      </c>
      <c r="P62" s="190"/>
      <c r="Q62" s="187">
        <v>0</v>
      </c>
      <c r="R62" s="194">
        <v>85.714285714285708</v>
      </c>
      <c r="S62" s="189">
        <f t="shared" si="1"/>
        <v>1306606.42</v>
      </c>
      <c r="T62" s="201" t="str">
        <f t="shared" si="2"/>
        <v>ผ่านเกณฑ์-แนวโน้มปสภ.ลดลง</v>
      </c>
      <c r="U62" s="171"/>
      <c r="V62" s="196" t="str">
        <f t="shared" si="3"/>
        <v>ผ่านเกณฑ์</v>
      </c>
      <c r="W62" s="172">
        <f t="shared" si="6"/>
        <v>0</v>
      </c>
      <c r="X62" s="172">
        <f t="shared" si="4"/>
        <v>0</v>
      </c>
      <c r="Y62" s="172">
        <f t="shared" si="5"/>
        <v>0</v>
      </c>
      <c r="Z62" s="172" t="str">
        <f t="shared" si="7"/>
        <v>-แนวโน้มปสภ.ลดลง</v>
      </c>
    </row>
    <row r="63" spans="1:26" hidden="1" x14ac:dyDescent="0.5">
      <c r="A63" s="184">
        <v>59</v>
      </c>
      <c r="B63" s="185" t="s">
        <v>191</v>
      </c>
      <c r="C63" s="186" t="s">
        <v>203</v>
      </c>
      <c r="D63" s="185" t="s">
        <v>204</v>
      </c>
      <c r="E63" s="187">
        <v>2</v>
      </c>
      <c r="F63" s="184">
        <v>3</v>
      </c>
      <c r="G63" s="188">
        <v>0.69</v>
      </c>
      <c r="H63" s="197">
        <v>6819248.3399999999</v>
      </c>
      <c r="I63" s="200"/>
      <c r="J63" s="184">
        <v>3</v>
      </c>
      <c r="K63" s="191">
        <v>71.428571428571431</v>
      </c>
      <c r="L63" s="192">
        <f t="shared" si="0"/>
        <v>568270.69499999995</v>
      </c>
      <c r="M63" s="184">
        <v>4</v>
      </c>
      <c r="N63" s="188">
        <v>0.69573766637053724</v>
      </c>
      <c r="O63" s="198">
        <v>-1121412.76</v>
      </c>
      <c r="P63" s="203" t="s">
        <v>12</v>
      </c>
      <c r="Q63" s="187">
        <v>4</v>
      </c>
      <c r="R63" s="194">
        <v>71.428571428571431</v>
      </c>
      <c r="S63" s="189">
        <f t="shared" si="1"/>
        <v>-224282.552</v>
      </c>
      <c r="T63" s="204" t="str">
        <f t="shared" si="2"/>
        <v>ไม่ผ่านเกณฑ์-แนวโน้มปสภ.ลดลง</v>
      </c>
      <c r="U63" s="171"/>
      <c r="V63" s="196" t="str">
        <f t="shared" si="3"/>
        <v>ไม่ผ่านเกณฑ์</v>
      </c>
      <c r="W63" s="172">
        <f t="shared" si="6"/>
        <v>0</v>
      </c>
      <c r="X63" s="172">
        <f t="shared" si="4"/>
        <v>0</v>
      </c>
      <c r="Y63" s="172">
        <f t="shared" si="5"/>
        <v>0</v>
      </c>
      <c r="Z63" s="172" t="str">
        <f t="shared" si="7"/>
        <v>-แนวโน้มปสภ.ลดลง</v>
      </c>
    </row>
    <row r="64" spans="1:26" hidden="1" x14ac:dyDescent="0.5">
      <c r="A64" s="184">
        <v>60</v>
      </c>
      <c r="B64" s="185" t="s">
        <v>191</v>
      </c>
      <c r="C64" s="186" t="s">
        <v>205</v>
      </c>
      <c r="D64" s="185" t="s">
        <v>206</v>
      </c>
      <c r="E64" s="187">
        <v>6</v>
      </c>
      <c r="F64" s="184">
        <v>1</v>
      </c>
      <c r="G64" s="188">
        <v>0.91</v>
      </c>
      <c r="H64" s="197">
        <v>190677.74</v>
      </c>
      <c r="I64" s="190"/>
      <c r="J64" s="184">
        <v>1</v>
      </c>
      <c r="K64" s="191">
        <v>71.428571428571431</v>
      </c>
      <c r="L64" s="192">
        <f t="shared" si="0"/>
        <v>15889.811666666666</v>
      </c>
      <c r="M64" s="184">
        <v>0</v>
      </c>
      <c r="N64" s="188">
        <v>0.93819530401626328</v>
      </c>
      <c r="O64" s="198">
        <v>9393591.2799999993</v>
      </c>
      <c r="P64" s="190"/>
      <c r="Q64" s="187">
        <v>0</v>
      </c>
      <c r="R64" s="211">
        <v>42.857142857142854</v>
      </c>
      <c r="S64" s="189">
        <f t="shared" si="1"/>
        <v>1878718.2559999998</v>
      </c>
      <c r="T64" s="201" t="str">
        <f t="shared" si="2"/>
        <v>ผ่านเกณฑ์-แนวโน้มปสภ.ลดลง</v>
      </c>
      <c r="U64" s="171"/>
      <c r="V64" s="196" t="str">
        <f t="shared" si="3"/>
        <v>ผ่านเกณฑ์</v>
      </c>
      <c r="W64" s="172">
        <f t="shared" si="6"/>
        <v>0</v>
      </c>
      <c r="X64" s="172">
        <f t="shared" si="4"/>
        <v>0</v>
      </c>
      <c r="Y64" s="172">
        <f t="shared" si="5"/>
        <v>0</v>
      </c>
      <c r="Z64" s="172" t="str">
        <f t="shared" si="7"/>
        <v>-แนวโน้มปสภ.ลดลง</v>
      </c>
    </row>
    <row r="65" spans="1:26" x14ac:dyDescent="0.5">
      <c r="A65" s="184">
        <v>61</v>
      </c>
      <c r="B65" s="185" t="s">
        <v>191</v>
      </c>
      <c r="C65" s="186" t="s">
        <v>207</v>
      </c>
      <c r="D65" s="185" t="s">
        <v>208</v>
      </c>
      <c r="E65" s="187">
        <v>5</v>
      </c>
      <c r="F65" s="184">
        <v>3</v>
      </c>
      <c r="G65" s="207">
        <v>0.41</v>
      </c>
      <c r="H65" s="197">
        <v>-1801929.59</v>
      </c>
      <c r="I65" s="190"/>
      <c r="J65" s="184">
        <v>3</v>
      </c>
      <c r="K65" s="191">
        <v>57.142857142857139</v>
      </c>
      <c r="L65" s="192">
        <f t="shared" si="0"/>
        <v>-150160.79916666666</v>
      </c>
      <c r="M65" s="184">
        <v>2</v>
      </c>
      <c r="N65" s="188">
        <v>0.75982325806525619</v>
      </c>
      <c r="O65" s="198">
        <v>2933498.23</v>
      </c>
      <c r="P65" s="190"/>
      <c r="Q65" s="187">
        <v>2</v>
      </c>
      <c r="R65" s="194">
        <v>57.142857142857139</v>
      </c>
      <c r="S65" s="189">
        <f t="shared" si="1"/>
        <v>586699.64599999995</v>
      </c>
      <c r="T65" s="195" t="str">
        <f t="shared" si="2"/>
        <v>ผ่านเกณฑ์-แนวโน้มปสภ.ดีขึ้น</v>
      </c>
      <c r="U65" s="171"/>
      <c r="V65" s="196" t="str">
        <f t="shared" si="3"/>
        <v>ผ่านเกณฑ์</v>
      </c>
      <c r="W65" s="172">
        <f t="shared" si="6"/>
        <v>0</v>
      </c>
      <c r="X65" s="172">
        <f t="shared" si="4"/>
        <v>0</v>
      </c>
      <c r="Y65" s="172">
        <f t="shared" si="5"/>
        <v>1</v>
      </c>
      <c r="Z65" s="172" t="str">
        <f t="shared" si="7"/>
        <v>-แนวโน้มปสภ.ดีขึ้น</v>
      </c>
    </row>
    <row r="66" spans="1:26" x14ac:dyDescent="0.5">
      <c r="A66" s="184">
        <v>62</v>
      </c>
      <c r="B66" s="185" t="s">
        <v>209</v>
      </c>
      <c r="C66" s="186" t="s">
        <v>210</v>
      </c>
      <c r="D66" s="185" t="s">
        <v>209</v>
      </c>
      <c r="E66" s="187">
        <v>16</v>
      </c>
      <c r="F66" s="184">
        <v>0</v>
      </c>
      <c r="G66" s="188">
        <v>1.78</v>
      </c>
      <c r="H66" s="197">
        <v>123245146.03</v>
      </c>
      <c r="I66" s="190"/>
      <c r="J66" s="184">
        <v>0</v>
      </c>
      <c r="K66" s="191">
        <v>71.428571428571431</v>
      </c>
      <c r="L66" s="192">
        <f t="shared" si="0"/>
        <v>10270428.835833333</v>
      </c>
      <c r="M66" s="184">
        <v>0</v>
      </c>
      <c r="N66" s="188">
        <v>1.7052852073428482</v>
      </c>
      <c r="O66" s="198">
        <v>74012594.439999998</v>
      </c>
      <c r="P66" s="190"/>
      <c r="Q66" s="187">
        <v>0</v>
      </c>
      <c r="R66" s="194">
        <v>71.428571428571431</v>
      </c>
      <c r="S66" s="189">
        <f t="shared" si="1"/>
        <v>14802518.888</v>
      </c>
      <c r="T66" s="195" t="str">
        <f t="shared" si="2"/>
        <v>ผ่านเกณฑ์-แนวโน้มปสภ.ดีขึ้น</v>
      </c>
      <c r="U66" s="171"/>
      <c r="V66" s="196" t="str">
        <f t="shared" si="3"/>
        <v>ผ่านเกณฑ์</v>
      </c>
      <c r="W66" s="172">
        <f t="shared" si="6"/>
        <v>0</v>
      </c>
      <c r="X66" s="172">
        <f t="shared" si="4"/>
        <v>0</v>
      </c>
      <c r="Y66" s="172">
        <f t="shared" si="5"/>
        <v>1</v>
      </c>
      <c r="Z66" s="172" t="str">
        <f t="shared" si="7"/>
        <v>-แนวโน้มปสภ.ดีขึ้น</v>
      </c>
    </row>
    <row r="67" spans="1:26" x14ac:dyDescent="0.5">
      <c r="A67" s="184">
        <v>63</v>
      </c>
      <c r="B67" s="185" t="s">
        <v>209</v>
      </c>
      <c r="C67" s="186" t="s">
        <v>211</v>
      </c>
      <c r="D67" s="185" t="s">
        <v>212</v>
      </c>
      <c r="E67" s="187">
        <v>10</v>
      </c>
      <c r="F67" s="184">
        <v>4</v>
      </c>
      <c r="G67" s="188">
        <v>0.6</v>
      </c>
      <c r="H67" s="197">
        <v>-15625089.85</v>
      </c>
      <c r="I67" s="203" t="s">
        <v>12</v>
      </c>
      <c r="J67" s="184">
        <v>4</v>
      </c>
      <c r="K67" s="191">
        <v>71.428571428571431</v>
      </c>
      <c r="L67" s="192">
        <f t="shared" si="0"/>
        <v>-1302090.8208333333</v>
      </c>
      <c r="M67" s="184">
        <v>2</v>
      </c>
      <c r="N67" s="188">
        <v>0.72255008025379619</v>
      </c>
      <c r="O67" s="198">
        <v>8642902.6500000004</v>
      </c>
      <c r="P67" s="190"/>
      <c r="Q67" s="187">
        <v>2</v>
      </c>
      <c r="R67" s="194">
        <v>71.428571428571431</v>
      </c>
      <c r="S67" s="189">
        <f t="shared" si="1"/>
        <v>1728580.53</v>
      </c>
      <c r="T67" s="195" t="str">
        <f t="shared" si="2"/>
        <v>ผ่านเกณฑ์-แนวโน้มปสภ.ดีขึ้น</v>
      </c>
      <c r="U67" s="171"/>
      <c r="V67" s="196" t="str">
        <f t="shared" si="3"/>
        <v>ผ่านเกณฑ์</v>
      </c>
      <c r="W67" s="172">
        <f t="shared" si="6"/>
        <v>0</v>
      </c>
      <c r="X67" s="172">
        <f t="shared" si="4"/>
        <v>0</v>
      </c>
      <c r="Y67" s="172">
        <f t="shared" si="5"/>
        <v>1</v>
      </c>
      <c r="Z67" s="172" t="str">
        <f t="shared" si="7"/>
        <v>-แนวโน้มปสภ.ดีขึ้น</v>
      </c>
    </row>
    <row r="68" spans="1:26" x14ac:dyDescent="0.5">
      <c r="A68" s="184">
        <v>64</v>
      </c>
      <c r="B68" s="185" t="s">
        <v>209</v>
      </c>
      <c r="C68" s="186" t="s">
        <v>213</v>
      </c>
      <c r="D68" s="185" t="s">
        <v>214</v>
      </c>
      <c r="E68" s="187">
        <v>6</v>
      </c>
      <c r="F68" s="184">
        <v>1</v>
      </c>
      <c r="G68" s="188">
        <v>1.1100000000000001</v>
      </c>
      <c r="H68" s="197">
        <v>-4418276.24</v>
      </c>
      <c r="I68" s="190"/>
      <c r="J68" s="184">
        <v>1</v>
      </c>
      <c r="K68" s="191">
        <v>71.428571428571431</v>
      </c>
      <c r="L68" s="192">
        <f t="shared" si="0"/>
        <v>-368189.6866666667</v>
      </c>
      <c r="M68" s="184">
        <v>1</v>
      </c>
      <c r="N68" s="188">
        <v>0.9197077326600489</v>
      </c>
      <c r="O68" s="198">
        <v>7498188.9900000002</v>
      </c>
      <c r="P68" s="190"/>
      <c r="Q68" s="187">
        <v>1</v>
      </c>
      <c r="R68" s="194">
        <v>100</v>
      </c>
      <c r="S68" s="189">
        <f t="shared" si="1"/>
        <v>1499637.798</v>
      </c>
      <c r="T68" s="195" t="str">
        <f t="shared" si="2"/>
        <v>ผ่านเกณฑ์-แนวโน้มปสภ.ดีขึ้น</v>
      </c>
      <c r="U68" s="171"/>
      <c r="V68" s="196" t="str">
        <f t="shared" si="3"/>
        <v>ผ่านเกณฑ์</v>
      </c>
      <c r="W68" s="172">
        <f t="shared" si="6"/>
        <v>1</v>
      </c>
      <c r="X68" s="172">
        <f t="shared" si="4"/>
        <v>0</v>
      </c>
      <c r="Y68" s="172">
        <f t="shared" si="5"/>
        <v>0</v>
      </c>
      <c r="Z68" s="172" t="str">
        <f t="shared" si="7"/>
        <v>-แนวโน้มปสภ.ดีขึ้น</v>
      </c>
    </row>
    <row r="69" spans="1:26" hidden="1" x14ac:dyDescent="0.5">
      <c r="A69" s="184">
        <v>65</v>
      </c>
      <c r="B69" s="185" t="s">
        <v>209</v>
      </c>
      <c r="C69" s="186" t="s">
        <v>215</v>
      </c>
      <c r="D69" s="185" t="s">
        <v>216</v>
      </c>
      <c r="E69" s="187">
        <v>12</v>
      </c>
      <c r="F69" s="184">
        <v>7</v>
      </c>
      <c r="G69" s="207">
        <v>0.49</v>
      </c>
      <c r="H69" s="197">
        <v>-1424102.94</v>
      </c>
      <c r="I69" s="208" t="s">
        <v>18</v>
      </c>
      <c r="J69" s="184">
        <v>7</v>
      </c>
      <c r="K69" s="191">
        <v>71.428571428571431</v>
      </c>
      <c r="L69" s="192">
        <f t="shared" si="0"/>
        <v>-118675.245</v>
      </c>
      <c r="M69" s="184">
        <v>4</v>
      </c>
      <c r="N69" s="188">
        <v>0.61703721689792113</v>
      </c>
      <c r="O69" s="198">
        <v>6457426.1500000004</v>
      </c>
      <c r="P69" s="203" t="s">
        <v>10</v>
      </c>
      <c r="Q69" s="187">
        <v>4</v>
      </c>
      <c r="R69" s="194">
        <v>71.428571428571431</v>
      </c>
      <c r="S69" s="189">
        <f t="shared" si="1"/>
        <v>1291485.23</v>
      </c>
      <c r="T69" s="205" t="str">
        <f t="shared" si="2"/>
        <v>ไม่ผ่านเกณฑ์-แนวโน้มปสภ.ดีขึ้น</v>
      </c>
      <c r="U69" s="171"/>
      <c r="V69" s="196" t="str">
        <f t="shared" si="3"/>
        <v>ไม่ผ่านเกณฑ์</v>
      </c>
      <c r="W69" s="172">
        <f t="shared" si="6"/>
        <v>0</v>
      </c>
      <c r="X69" s="172">
        <f t="shared" si="4"/>
        <v>0</v>
      </c>
      <c r="Y69" s="172">
        <f t="shared" si="5"/>
        <v>1</v>
      </c>
      <c r="Z69" s="172" t="str">
        <f t="shared" si="7"/>
        <v>-แนวโน้มปสภ.ดีขึ้น</v>
      </c>
    </row>
    <row r="70" spans="1:26" x14ac:dyDescent="0.5">
      <c r="A70" s="184">
        <v>66</v>
      </c>
      <c r="B70" s="185" t="s">
        <v>209</v>
      </c>
      <c r="C70" s="186" t="s">
        <v>217</v>
      </c>
      <c r="D70" s="185" t="s">
        <v>218</v>
      </c>
      <c r="E70" s="187">
        <v>10</v>
      </c>
      <c r="F70" s="184">
        <v>7</v>
      </c>
      <c r="G70" s="188">
        <v>0.54</v>
      </c>
      <c r="H70" s="197">
        <v>-21445360.989999998</v>
      </c>
      <c r="I70" s="203" t="s">
        <v>12</v>
      </c>
      <c r="J70" s="184">
        <v>7</v>
      </c>
      <c r="K70" s="191">
        <v>57.142857142857139</v>
      </c>
      <c r="L70" s="192">
        <f t="shared" ref="L70:L92" si="8">H70/12</f>
        <v>-1787113.4158333333</v>
      </c>
      <c r="M70" s="184">
        <v>3</v>
      </c>
      <c r="N70" s="188">
        <v>0.66652333014060683</v>
      </c>
      <c r="O70" s="198">
        <v>7534515.0599999996</v>
      </c>
      <c r="P70" s="190"/>
      <c r="Q70" s="187">
        <v>3</v>
      </c>
      <c r="R70" s="194">
        <v>71.428571428571431</v>
      </c>
      <c r="S70" s="189">
        <f t="shared" ref="S70:S92" si="9">O70/5</f>
        <v>1506903.0119999999</v>
      </c>
      <c r="T70" s="195" t="str">
        <f t="shared" ref="T70:T92" si="10">_xlfn.CONCAT(V70&amp;Z70)</f>
        <v>ผ่านเกณฑ์-แนวโน้มปสภ.ดีขึ้น</v>
      </c>
      <c r="U70" s="171"/>
      <c r="V70" s="196" t="str">
        <f t="shared" ref="V70:V92" si="11">IF($Q70&gt;=4,"ไม่ผ่านเกณฑ์","ผ่านเกณฑ์")</f>
        <v>ผ่านเกณฑ์</v>
      </c>
      <c r="W70" s="172">
        <f t="shared" si="6"/>
        <v>1</v>
      </c>
      <c r="X70" s="172">
        <f t="shared" ref="X70:X92" si="12">IF(AND($K70=$R70,$R70=100),1,0)</f>
        <v>0</v>
      </c>
      <c r="Y70" s="172">
        <f t="shared" ref="Y70:Y92" si="13">IF(AND($K70=$R70,$S70&gt;$L70),1,0)</f>
        <v>0</v>
      </c>
      <c r="Z70" s="172" t="str">
        <f t="shared" si="7"/>
        <v>-แนวโน้มปสภ.ดีขึ้น</v>
      </c>
    </row>
    <row r="71" spans="1:26" hidden="1" x14ac:dyDescent="0.5">
      <c r="A71" s="184">
        <v>67</v>
      </c>
      <c r="B71" s="185" t="s">
        <v>209</v>
      </c>
      <c r="C71" s="186" t="s">
        <v>219</v>
      </c>
      <c r="D71" s="185" t="s">
        <v>220</v>
      </c>
      <c r="E71" s="187">
        <v>5</v>
      </c>
      <c r="F71" s="184">
        <v>3</v>
      </c>
      <c r="G71" s="188">
        <v>0.8</v>
      </c>
      <c r="H71" s="197">
        <v>-10221177.699999999</v>
      </c>
      <c r="I71" s="212"/>
      <c r="J71" s="184">
        <v>3</v>
      </c>
      <c r="K71" s="191">
        <v>57.142857142857139</v>
      </c>
      <c r="L71" s="192">
        <f t="shared" si="8"/>
        <v>-851764.80833333323</v>
      </c>
      <c r="M71" s="184">
        <v>6</v>
      </c>
      <c r="N71" s="188">
        <v>0.67508729918184829</v>
      </c>
      <c r="O71" s="198">
        <v>-2360564.91</v>
      </c>
      <c r="P71" s="217" t="s">
        <v>12</v>
      </c>
      <c r="Q71" s="187">
        <v>6</v>
      </c>
      <c r="R71" s="194">
        <v>71.428571428571431</v>
      </c>
      <c r="S71" s="189">
        <f t="shared" si="9"/>
        <v>-472112.98200000002</v>
      </c>
      <c r="T71" s="205" t="str">
        <f t="shared" si="10"/>
        <v>ไม่ผ่านเกณฑ์-แนวโน้มปสภ.ดีขึ้น</v>
      </c>
      <c r="U71" s="171"/>
      <c r="V71" s="196" t="str">
        <f t="shared" si="11"/>
        <v>ไม่ผ่านเกณฑ์</v>
      </c>
      <c r="W71" s="172">
        <f t="shared" ref="W71:W92" si="14">IF($R71&gt;$K71,1,0)</f>
        <v>1</v>
      </c>
      <c r="X71" s="172">
        <f t="shared" si="12"/>
        <v>0</v>
      </c>
      <c r="Y71" s="172">
        <f t="shared" si="13"/>
        <v>0</v>
      </c>
      <c r="Z71" s="172" t="str">
        <f t="shared" ref="Z71:Z92" si="15">IF(OR($X71+$W71&gt;0,$X71+$Y71&gt;0),"-แนวโน้มปสภ.ดีขึ้น","-แนวโน้มปสภ.ลดลง")</f>
        <v>-แนวโน้มปสภ.ดีขึ้น</v>
      </c>
    </row>
    <row r="72" spans="1:26" x14ac:dyDescent="0.5">
      <c r="A72" s="184">
        <v>68</v>
      </c>
      <c r="B72" s="185" t="s">
        <v>221</v>
      </c>
      <c r="C72" s="186" t="s">
        <v>222</v>
      </c>
      <c r="D72" s="185" t="s">
        <v>221</v>
      </c>
      <c r="E72" s="187">
        <v>20</v>
      </c>
      <c r="F72" s="184">
        <v>1</v>
      </c>
      <c r="G72" s="188">
        <v>1.46</v>
      </c>
      <c r="H72" s="197">
        <v>102882876.63</v>
      </c>
      <c r="I72" s="190"/>
      <c r="J72" s="184">
        <v>1</v>
      </c>
      <c r="K72" s="191">
        <v>85.714285714285708</v>
      </c>
      <c r="L72" s="192">
        <f t="shared" si="8"/>
        <v>8573573.0525000002</v>
      </c>
      <c r="M72" s="184">
        <v>0</v>
      </c>
      <c r="N72" s="188">
        <v>1.1899389228364836</v>
      </c>
      <c r="O72" s="198">
        <v>234878036.53</v>
      </c>
      <c r="P72" s="190"/>
      <c r="Q72" s="187">
        <v>0</v>
      </c>
      <c r="R72" s="194">
        <v>85.714285714285708</v>
      </c>
      <c r="S72" s="189">
        <f t="shared" si="9"/>
        <v>46975607.306000002</v>
      </c>
      <c r="T72" s="195" t="str">
        <f t="shared" si="10"/>
        <v>ผ่านเกณฑ์-แนวโน้มปสภ.ดีขึ้น</v>
      </c>
      <c r="U72" s="171"/>
      <c r="V72" s="196" t="str">
        <f t="shared" si="11"/>
        <v>ผ่านเกณฑ์</v>
      </c>
      <c r="W72" s="172">
        <f t="shared" si="14"/>
        <v>0</v>
      </c>
      <c r="X72" s="172">
        <f t="shared" si="12"/>
        <v>0</v>
      </c>
      <c r="Y72" s="172">
        <f t="shared" si="13"/>
        <v>1</v>
      </c>
      <c r="Z72" s="172" t="str">
        <f t="shared" si="15"/>
        <v>-แนวโน้มปสภ.ดีขึ้น</v>
      </c>
    </row>
    <row r="73" spans="1:26" x14ac:dyDescent="0.5">
      <c r="A73" s="184">
        <v>69</v>
      </c>
      <c r="B73" s="185" t="s">
        <v>221</v>
      </c>
      <c r="C73" s="186" t="s">
        <v>223</v>
      </c>
      <c r="D73" s="185" t="s">
        <v>224</v>
      </c>
      <c r="E73" s="187">
        <v>10</v>
      </c>
      <c r="F73" s="184">
        <v>4</v>
      </c>
      <c r="G73" s="188">
        <v>0.51</v>
      </c>
      <c r="H73" s="197">
        <v>4702995.9000000004</v>
      </c>
      <c r="I73" s="203" t="s">
        <v>10</v>
      </c>
      <c r="J73" s="184">
        <v>4</v>
      </c>
      <c r="K73" s="191">
        <v>85.714285714285708</v>
      </c>
      <c r="L73" s="192">
        <f t="shared" si="8"/>
        <v>391916.32500000001</v>
      </c>
      <c r="M73" s="184">
        <v>3</v>
      </c>
      <c r="N73" s="188">
        <v>0.67868634858718624</v>
      </c>
      <c r="O73" s="198">
        <v>12095637.130000001</v>
      </c>
      <c r="P73" s="190"/>
      <c r="Q73" s="187">
        <v>3</v>
      </c>
      <c r="R73" s="194">
        <v>85.714285714285708</v>
      </c>
      <c r="S73" s="189">
        <f t="shared" si="9"/>
        <v>2419127.426</v>
      </c>
      <c r="T73" s="195" t="str">
        <f t="shared" si="10"/>
        <v>ผ่านเกณฑ์-แนวโน้มปสภ.ดีขึ้น</v>
      </c>
      <c r="U73" s="171"/>
      <c r="V73" s="196" t="str">
        <f t="shared" si="11"/>
        <v>ผ่านเกณฑ์</v>
      </c>
      <c r="W73" s="172">
        <f t="shared" si="14"/>
        <v>0</v>
      </c>
      <c r="X73" s="172">
        <f t="shared" si="12"/>
        <v>0</v>
      </c>
      <c r="Y73" s="172">
        <f t="shared" si="13"/>
        <v>1</v>
      </c>
      <c r="Z73" s="172" t="str">
        <f t="shared" si="15"/>
        <v>-แนวโน้มปสภ.ดีขึ้น</v>
      </c>
    </row>
    <row r="74" spans="1:26" x14ac:dyDescent="0.5">
      <c r="A74" s="184">
        <v>70</v>
      </c>
      <c r="B74" s="185" t="s">
        <v>221</v>
      </c>
      <c r="C74" s="186" t="s">
        <v>225</v>
      </c>
      <c r="D74" s="185" t="s">
        <v>226</v>
      </c>
      <c r="E74" s="187">
        <v>9</v>
      </c>
      <c r="F74" s="184">
        <v>4</v>
      </c>
      <c r="G74" s="188">
        <v>0.53</v>
      </c>
      <c r="H74" s="197">
        <v>9084937.0600000005</v>
      </c>
      <c r="I74" s="203" t="s">
        <v>10</v>
      </c>
      <c r="J74" s="184">
        <v>4</v>
      </c>
      <c r="K74" s="191">
        <v>71.428571428571431</v>
      </c>
      <c r="L74" s="192">
        <f t="shared" si="8"/>
        <v>757078.08833333338</v>
      </c>
      <c r="M74" s="184">
        <v>3</v>
      </c>
      <c r="N74" s="188">
        <v>0.63481879540661468</v>
      </c>
      <c r="O74" s="198">
        <v>5419957.2999999998</v>
      </c>
      <c r="P74" s="190"/>
      <c r="Q74" s="187">
        <v>3</v>
      </c>
      <c r="R74" s="194">
        <v>71.428571428571431</v>
      </c>
      <c r="S74" s="189">
        <f t="shared" si="9"/>
        <v>1083991.46</v>
      </c>
      <c r="T74" s="195" t="str">
        <f t="shared" si="10"/>
        <v>ผ่านเกณฑ์-แนวโน้มปสภ.ดีขึ้น</v>
      </c>
      <c r="U74" s="171"/>
      <c r="V74" s="196" t="str">
        <f t="shared" si="11"/>
        <v>ผ่านเกณฑ์</v>
      </c>
      <c r="W74" s="172">
        <f t="shared" si="14"/>
        <v>0</v>
      </c>
      <c r="X74" s="172">
        <f t="shared" si="12"/>
        <v>0</v>
      </c>
      <c r="Y74" s="172">
        <f t="shared" si="13"/>
        <v>1</v>
      </c>
      <c r="Z74" s="172" t="str">
        <f t="shared" si="15"/>
        <v>-แนวโน้มปสภ.ดีขึ้น</v>
      </c>
    </row>
    <row r="75" spans="1:26" x14ac:dyDescent="0.5">
      <c r="A75" s="184">
        <v>71</v>
      </c>
      <c r="B75" s="185" t="s">
        <v>221</v>
      </c>
      <c r="C75" s="186" t="s">
        <v>227</v>
      </c>
      <c r="D75" s="185" t="s">
        <v>228</v>
      </c>
      <c r="E75" s="187">
        <v>16</v>
      </c>
      <c r="F75" s="184">
        <v>3</v>
      </c>
      <c r="G75" s="188">
        <v>0.69</v>
      </c>
      <c r="H75" s="197">
        <v>-14932335.560000001</v>
      </c>
      <c r="I75" s="190"/>
      <c r="J75" s="184">
        <v>3</v>
      </c>
      <c r="K75" s="191">
        <v>57.142857142857139</v>
      </c>
      <c r="L75" s="192">
        <f t="shared" si="8"/>
        <v>-1244361.2966666666</v>
      </c>
      <c r="M75" s="184">
        <v>1</v>
      </c>
      <c r="N75" s="188">
        <v>0.76813135492401619</v>
      </c>
      <c r="O75" s="198">
        <v>85433376.370000005</v>
      </c>
      <c r="P75" s="190"/>
      <c r="Q75" s="187">
        <v>1</v>
      </c>
      <c r="R75" s="194">
        <v>57.142857142857139</v>
      </c>
      <c r="S75" s="189">
        <f t="shared" si="9"/>
        <v>17086675.274</v>
      </c>
      <c r="T75" s="195" t="str">
        <f t="shared" si="10"/>
        <v>ผ่านเกณฑ์-แนวโน้มปสภ.ดีขึ้น</v>
      </c>
      <c r="U75" s="171"/>
      <c r="V75" s="196" t="str">
        <f t="shared" si="11"/>
        <v>ผ่านเกณฑ์</v>
      </c>
      <c r="W75" s="172">
        <f t="shared" si="14"/>
        <v>0</v>
      </c>
      <c r="X75" s="172">
        <f t="shared" si="12"/>
        <v>0</v>
      </c>
      <c r="Y75" s="172">
        <f t="shared" si="13"/>
        <v>1</v>
      </c>
      <c r="Z75" s="172" t="str">
        <f t="shared" si="15"/>
        <v>-แนวโน้มปสภ.ดีขึ้น</v>
      </c>
    </row>
    <row r="76" spans="1:26" x14ac:dyDescent="0.5">
      <c r="A76" s="184">
        <v>72</v>
      </c>
      <c r="B76" s="185" t="s">
        <v>221</v>
      </c>
      <c r="C76" s="186" t="s">
        <v>229</v>
      </c>
      <c r="D76" s="185" t="s">
        <v>230</v>
      </c>
      <c r="E76" s="187">
        <v>2</v>
      </c>
      <c r="F76" s="184">
        <v>1</v>
      </c>
      <c r="G76" s="188">
        <v>3.47</v>
      </c>
      <c r="H76" s="197">
        <v>1963373.6</v>
      </c>
      <c r="I76" s="190"/>
      <c r="J76" s="184">
        <v>1</v>
      </c>
      <c r="K76" s="199">
        <v>42.857142857142854</v>
      </c>
      <c r="L76" s="192">
        <f t="shared" si="8"/>
        <v>163614.46666666667</v>
      </c>
      <c r="M76" s="184">
        <v>0</v>
      </c>
      <c r="N76" s="188">
        <v>1.6439442104303441</v>
      </c>
      <c r="O76" s="198">
        <v>4854562.7699999996</v>
      </c>
      <c r="P76" s="190"/>
      <c r="Q76" s="187">
        <v>0</v>
      </c>
      <c r="R76" s="194">
        <v>71.428571428571431</v>
      </c>
      <c r="S76" s="189">
        <f t="shared" si="9"/>
        <v>970912.55399999989</v>
      </c>
      <c r="T76" s="195" t="str">
        <f t="shared" si="10"/>
        <v>ผ่านเกณฑ์-แนวโน้มปสภ.ดีขึ้น</v>
      </c>
      <c r="U76" s="171"/>
      <c r="V76" s="196" t="str">
        <f t="shared" si="11"/>
        <v>ผ่านเกณฑ์</v>
      </c>
      <c r="W76" s="172">
        <f t="shared" si="14"/>
        <v>1</v>
      </c>
      <c r="X76" s="172">
        <f t="shared" si="12"/>
        <v>0</v>
      </c>
      <c r="Y76" s="172">
        <f t="shared" si="13"/>
        <v>0</v>
      </c>
      <c r="Z76" s="172" t="str">
        <f t="shared" si="15"/>
        <v>-แนวโน้มปสภ.ดีขึ้น</v>
      </c>
    </row>
    <row r="77" spans="1:26" x14ac:dyDescent="0.5">
      <c r="A77" s="184">
        <v>73</v>
      </c>
      <c r="B77" s="185" t="s">
        <v>221</v>
      </c>
      <c r="C77" s="186" t="s">
        <v>231</v>
      </c>
      <c r="D77" s="185" t="s">
        <v>232</v>
      </c>
      <c r="E77" s="187">
        <v>6</v>
      </c>
      <c r="F77" s="184">
        <v>3</v>
      </c>
      <c r="G77" s="188">
        <v>0.63</v>
      </c>
      <c r="H77" s="197">
        <v>7326011.3799999999</v>
      </c>
      <c r="I77" s="212"/>
      <c r="J77" s="184">
        <v>3</v>
      </c>
      <c r="K77" s="191">
        <v>71.428571428571431</v>
      </c>
      <c r="L77" s="192">
        <f t="shared" si="8"/>
        <v>610500.94833333336</v>
      </c>
      <c r="M77" s="184">
        <v>1</v>
      </c>
      <c r="N77" s="188">
        <v>0.90541532144909731</v>
      </c>
      <c r="O77" s="198">
        <v>9079273.4900000002</v>
      </c>
      <c r="P77" s="190"/>
      <c r="Q77" s="187">
        <v>1</v>
      </c>
      <c r="R77" s="194">
        <v>85.714285714285708</v>
      </c>
      <c r="S77" s="189">
        <f t="shared" si="9"/>
        <v>1815854.6980000001</v>
      </c>
      <c r="T77" s="195" t="str">
        <f t="shared" si="10"/>
        <v>ผ่านเกณฑ์-แนวโน้มปสภ.ดีขึ้น</v>
      </c>
      <c r="U77" s="171"/>
      <c r="V77" s="196" t="str">
        <f t="shared" si="11"/>
        <v>ผ่านเกณฑ์</v>
      </c>
      <c r="W77" s="172">
        <f t="shared" si="14"/>
        <v>1</v>
      </c>
      <c r="X77" s="172">
        <f t="shared" si="12"/>
        <v>0</v>
      </c>
      <c r="Y77" s="172">
        <f t="shared" si="13"/>
        <v>0</v>
      </c>
      <c r="Z77" s="172" t="str">
        <f t="shared" si="15"/>
        <v>-แนวโน้มปสภ.ดีขึ้น</v>
      </c>
    </row>
    <row r="78" spans="1:26" x14ac:dyDescent="0.5">
      <c r="A78" s="184">
        <v>74</v>
      </c>
      <c r="B78" s="185" t="s">
        <v>221</v>
      </c>
      <c r="C78" s="186" t="s">
        <v>233</v>
      </c>
      <c r="D78" s="185" t="s">
        <v>234</v>
      </c>
      <c r="E78" s="187">
        <v>13</v>
      </c>
      <c r="F78" s="184">
        <v>3</v>
      </c>
      <c r="G78" s="207">
        <v>0.47</v>
      </c>
      <c r="H78" s="197">
        <v>26200937.84</v>
      </c>
      <c r="I78" s="212"/>
      <c r="J78" s="184">
        <v>3</v>
      </c>
      <c r="K78" s="191">
        <v>85.714285714285708</v>
      </c>
      <c r="L78" s="192">
        <f t="shared" si="8"/>
        <v>2183411.4866666668</v>
      </c>
      <c r="M78" s="184">
        <v>2</v>
      </c>
      <c r="N78" s="188">
        <v>0.61096575034477318</v>
      </c>
      <c r="O78" s="198">
        <v>21726597.68</v>
      </c>
      <c r="P78" s="190"/>
      <c r="Q78" s="315">
        <v>2</v>
      </c>
      <c r="R78" s="194">
        <v>100</v>
      </c>
      <c r="S78" s="189">
        <f t="shared" si="9"/>
        <v>4345319.5360000003</v>
      </c>
      <c r="T78" s="195" t="str">
        <f t="shared" si="10"/>
        <v>ผ่านเกณฑ์-แนวโน้มปสภ.ดีขึ้น</v>
      </c>
      <c r="U78" s="171"/>
      <c r="V78" s="196" t="str">
        <f t="shared" si="11"/>
        <v>ผ่านเกณฑ์</v>
      </c>
      <c r="W78" s="172">
        <f t="shared" si="14"/>
        <v>1</v>
      </c>
      <c r="X78" s="172">
        <f t="shared" si="12"/>
        <v>0</v>
      </c>
      <c r="Y78" s="172">
        <f t="shared" si="13"/>
        <v>0</v>
      </c>
      <c r="Z78" s="172" t="str">
        <f t="shared" si="15"/>
        <v>-แนวโน้มปสภ.ดีขึ้น</v>
      </c>
    </row>
    <row r="79" spans="1:26" hidden="1" x14ac:dyDescent="0.5">
      <c r="A79" s="184">
        <v>75</v>
      </c>
      <c r="B79" s="185" t="s">
        <v>221</v>
      </c>
      <c r="C79" s="186" t="s">
        <v>235</v>
      </c>
      <c r="D79" s="185" t="s">
        <v>236</v>
      </c>
      <c r="E79" s="187">
        <v>5</v>
      </c>
      <c r="F79" s="184">
        <v>4</v>
      </c>
      <c r="G79" s="188">
        <v>0.71</v>
      </c>
      <c r="H79" s="197">
        <v>555013.93999999994</v>
      </c>
      <c r="I79" s="203" t="s">
        <v>10</v>
      </c>
      <c r="J79" s="184">
        <v>4</v>
      </c>
      <c r="K79" s="191">
        <v>85.714285714285708</v>
      </c>
      <c r="L79" s="192">
        <f t="shared" si="8"/>
        <v>46251.16166666666</v>
      </c>
      <c r="M79" s="184">
        <v>7</v>
      </c>
      <c r="N79" s="188">
        <v>0.64011756925093577</v>
      </c>
      <c r="O79" s="198">
        <v>2325984.34</v>
      </c>
      <c r="P79" s="203" t="s">
        <v>10</v>
      </c>
      <c r="Q79" s="187">
        <v>7</v>
      </c>
      <c r="R79" s="194">
        <v>71.428571428571431</v>
      </c>
      <c r="S79" s="189">
        <f t="shared" si="9"/>
        <v>465196.86799999996</v>
      </c>
      <c r="T79" s="204" t="str">
        <f t="shared" si="10"/>
        <v>ไม่ผ่านเกณฑ์-แนวโน้มปสภ.ลดลง</v>
      </c>
      <c r="U79" s="171"/>
      <c r="V79" s="196" t="str">
        <f t="shared" si="11"/>
        <v>ไม่ผ่านเกณฑ์</v>
      </c>
      <c r="W79" s="172">
        <f t="shared" si="14"/>
        <v>0</v>
      </c>
      <c r="X79" s="172">
        <f t="shared" si="12"/>
        <v>0</v>
      </c>
      <c r="Y79" s="172">
        <f t="shared" si="13"/>
        <v>0</v>
      </c>
      <c r="Z79" s="172" t="str">
        <f t="shared" si="15"/>
        <v>-แนวโน้มปสภ.ลดลง</v>
      </c>
    </row>
    <row r="80" spans="1:26" hidden="1" x14ac:dyDescent="0.5">
      <c r="A80" s="184">
        <v>76</v>
      </c>
      <c r="B80" s="185" t="s">
        <v>221</v>
      </c>
      <c r="C80" s="186" t="s">
        <v>237</v>
      </c>
      <c r="D80" s="185" t="s">
        <v>238</v>
      </c>
      <c r="E80" s="187">
        <v>5</v>
      </c>
      <c r="F80" s="184">
        <v>3</v>
      </c>
      <c r="G80" s="207">
        <v>0.48</v>
      </c>
      <c r="H80" s="197">
        <v>4723432.5</v>
      </c>
      <c r="I80" s="212"/>
      <c r="J80" s="184">
        <v>3</v>
      </c>
      <c r="K80" s="191">
        <v>71.428571428571431</v>
      </c>
      <c r="L80" s="192">
        <f t="shared" si="8"/>
        <v>393619.375</v>
      </c>
      <c r="M80" s="184">
        <v>6</v>
      </c>
      <c r="N80" s="188">
        <v>0.52336901656720591</v>
      </c>
      <c r="O80" s="198">
        <v>2548797.29</v>
      </c>
      <c r="P80" s="203" t="s">
        <v>10</v>
      </c>
      <c r="Q80" s="187">
        <v>6</v>
      </c>
      <c r="R80" s="194">
        <v>85.714285714285708</v>
      </c>
      <c r="S80" s="189">
        <f t="shared" si="9"/>
        <v>509759.45799999998</v>
      </c>
      <c r="T80" s="205" t="str">
        <f t="shared" si="10"/>
        <v>ไม่ผ่านเกณฑ์-แนวโน้มปสภ.ดีขึ้น</v>
      </c>
      <c r="U80" s="171"/>
      <c r="V80" s="196" t="str">
        <f t="shared" si="11"/>
        <v>ไม่ผ่านเกณฑ์</v>
      </c>
      <c r="W80" s="172">
        <f t="shared" si="14"/>
        <v>1</v>
      </c>
      <c r="X80" s="172">
        <f t="shared" si="12"/>
        <v>0</v>
      </c>
      <c r="Y80" s="172">
        <f t="shared" si="13"/>
        <v>0</v>
      </c>
      <c r="Z80" s="172" t="str">
        <f t="shared" si="15"/>
        <v>-แนวโน้มปสภ.ดีขึ้น</v>
      </c>
    </row>
    <row r="81" spans="1:26" x14ac:dyDescent="0.5">
      <c r="A81" s="184">
        <v>77</v>
      </c>
      <c r="B81" s="185" t="s">
        <v>221</v>
      </c>
      <c r="C81" s="186" t="s">
        <v>239</v>
      </c>
      <c r="D81" s="185" t="s">
        <v>240</v>
      </c>
      <c r="E81" s="187">
        <v>6</v>
      </c>
      <c r="F81" s="184">
        <v>1</v>
      </c>
      <c r="G81" s="188">
        <v>1.1599999999999999</v>
      </c>
      <c r="H81" s="197">
        <v>-2417503.54</v>
      </c>
      <c r="I81" s="190"/>
      <c r="J81" s="184">
        <v>1</v>
      </c>
      <c r="K81" s="191">
        <v>100</v>
      </c>
      <c r="L81" s="192">
        <f t="shared" si="8"/>
        <v>-201458.62833333333</v>
      </c>
      <c r="M81" s="184">
        <v>1</v>
      </c>
      <c r="N81" s="188">
        <v>0.92829817088521971</v>
      </c>
      <c r="O81" s="198">
        <v>9255160.4900000002</v>
      </c>
      <c r="P81" s="190"/>
      <c r="Q81" s="187">
        <v>1</v>
      </c>
      <c r="R81" s="194">
        <v>100</v>
      </c>
      <c r="S81" s="189">
        <f t="shared" si="9"/>
        <v>1851032.098</v>
      </c>
      <c r="T81" s="195" t="str">
        <f t="shared" si="10"/>
        <v>ผ่านเกณฑ์-แนวโน้มปสภ.ดีขึ้น</v>
      </c>
      <c r="U81" s="171"/>
      <c r="V81" s="196" t="str">
        <f t="shared" si="11"/>
        <v>ผ่านเกณฑ์</v>
      </c>
      <c r="W81" s="172">
        <f t="shared" si="14"/>
        <v>0</v>
      </c>
      <c r="X81" s="172">
        <f t="shared" si="12"/>
        <v>1</v>
      </c>
      <c r="Y81" s="172">
        <f t="shared" si="13"/>
        <v>1</v>
      </c>
      <c r="Z81" s="172" t="str">
        <f t="shared" si="15"/>
        <v>-แนวโน้มปสภ.ดีขึ้น</v>
      </c>
    </row>
    <row r="82" spans="1:26" hidden="1" x14ac:dyDescent="0.5">
      <c r="A82" s="184">
        <v>78</v>
      </c>
      <c r="B82" s="185" t="s">
        <v>221</v>
      </c>
      <c r="C82" s="186" t="s">
        <v>241</v>
      </c>
      <c r="D82" s="185" t="s">
        <v>242</v>
      </c>
      <c r="E82" s="187">
        <v>9</v>
      </c>
      <c r="F82" s="184">
        <v>3</v>
      </c>
      <c r="G82" s="188">
        <v>0.52</v>
      </c>
      <c r="H82" s="197">
        <v>-4231685.7</v>
      </c>
      <c r="I82" s="190"/>
      <c r="J82" s="184">
        <v>3</v>
      </c>
      <c r="K82" s="191">
        <v>100</v>
      </c>
      <c r="L82" s="192">
        <f t="shared" si="8"/>
        <v>-352640.47500000003</v>
      </c>
      <c r="M82" s="184">
        <v>2</v>
      </c>
      <c r="N82" s="188">
        <v>0.60958825261432614</v>
      </c>
      <c r="O82" s="198">
        <v>13280465.84</v>
      </c>
      <c r="P82" s="190"/>
      <c r="Q82" s="187">
        <v>2</v>
      </c>
      <c r="R82" s="194">
        <v>85.714285714285708</v>
      </c>
      <c r="S82" s="189">
        <f t="shared" si="9"/>
        <v>2656093.1680000001</v>
      </c>
      <c r="T82" s="201" t="str">
        <f t="shared" si="10"/>
        <v>ผ่านเกณฑ์-แนวโน้มปสภ.ลดลง</v>
      </c>
      <c r="U82" s="171"/>
      <c r="V82" s="196" t="str">
        <f t="shared" si="11"/>
        <v>ผ่านเกณฑ์</v>
      </c>
      <c r="W82" s="172">
        <f t="shared" si="14"/>
        <v>0</v>
      </c>
      <c r="X82" s="172">
        <f t="shared" si="12"/>
        <v>0</v>
      </c>
      <c r="Y82" s="172">
        <f t="shared" si="13"/>
        <v>0</v>
      </c>
      <c r="Z82" s="172" t="str">
        <f t="shared" si="15"/>
        <v>-แนวโน้มปสภ.ลดลง</v>
      </c>
    </row>
    <row r="83" spans="1:26" hidden="1" x14ac:dyDescent="0.5">
      <c r="A83" s="184">
        <v>79</v>
      </c>
      <c r="B83" s="185" t="s">
        <v>221</v>
      </c>
      <c r="C83" s="186" t="s">
        <v>243</v>
      </c>
      <c r="D83" s="185" t="s">
        <v>244</v>
      </c>
      <c r="E83" s="187">
        <v>13</v>
      </c>
      <c r="F83" s="184">
        <v>6</v>
      </c>
      <c r="G83" s="188">
        <v>0.6</v>
      </c>
      <c r="H83" s="197">
        <v>-86855.72</v>
      </c>
      <c r="I83" s="203" t="s">
        <v>12</v>
      </c>
      <c r="J83" s="184">
        <v>6</v>
      </c>
      <c r="K83" s="191">
        <v>71.428571428571431</v>
      </c>
      <c r="L83" s="192">
        <f t="shared" si="8"/>
        <v>-7237.9766666666665</v>
      </c>
      <c r="M83" s="184">
        <v>4</v>
      </c>
      <c r="N83" s="188">
        <v>0.61135410518764632</v>
      </c>
      <c r="O83" s="198">
        <v>20091909.449999999</v>
      </c>
      <c r="P83" s="203" t="s">
        <v>10</v>
      </c>
      <c r="Q83" s="315">
        <v>4</v>
      </c>
      <c r="R83" s="194">
        <v>85.714285714285708</v>
      </c>
      <c r="S83" s="189">
        <f t="shared" si="9"/>
        <v>4018381.8899999997</v>
      </c>
      <c r="T83" s="205" t="str">
        <f t="shared" si="10"/>
        <v>ไม่ผ่านเกณฑ์-แนวโน้มปสภ.ดีขึ้น</v>
      </c>
      <c r="U83" s="171"/>
      <c r="V83" s="196" t="str">
        <f t="shared" si="11"/>
        <v>ไม่ผ่านเกณฑ์</v>
      </c>
      <c r="W83" s="172">
        <f t="shared" si="14"/>
        <v>1</v>
      </c>
      <c r="X83" s="172">
        <f t="shared" si="12"/>
        <v>0</v>
      </c>
      <c r="Y83" s="172">
        <f t="shared" si="13"/>
        <v>0</v>
      </c>
      <c r="Z83" s="172" t="str">
        <f t="shared" si="15"/>
        <v>-แนวโน้มปสภ.ดีขึ้น</v>
      </c>
    </row>
    <row r="84" spans="1:26" x14ac:dyDescent="0.5">
      <c r="A84" s="184">
        <v>80</v>
      </c>
      <c r="B84" s="185" t="s">
        <v>221</v>
      </c>
      <c r="C84" s="186" t="s">
        <v>245</v>
      </c>
      <c r="D84" s="185" t="s">
        <v>246</v>
      </c>
      <c r="E84" s="187">
        <v>6</v>
      </c>
      <c r="F84" s="184">
        <v>1</v>
      </c>
      <c r="G84" s="188">
        <v>1.73</v>
      </c>
      <c r="H84" s="197">
        <v>-6096380.1399999997</v>
      </c>
      <c r="I84" s="190"/>
      <c r="J84" s="184">
        <v>1</v>
      </c>
      <c r="K84" s="191">
        <v>85.714285714285708</v>
      </c>
      <c r="L84" s="192">
        <f t="shared" si="8"/>
        <v>-508031.67833333329</v>
      </c>
      <c r="M84" s="184">
        <v>0</v>
      </c>
      <c r="N84" s="188">
        <v>1.4575748031449787</v>
      </c>
      <c r="O84" s="198">
        <v>11785901.689999999</v>
      </c>
      <c r="P84" s="190"/>
      <c r="Q84" s="187">
        <v>0</v>
      </c>
      <c r="R84" s="194">
        <v>85.714285714285708</v>
      </c>
      <c r="S84" s="189">
        <f t="shared" si="9"/>
        <v>2357180.338</v>
      </c>
      <c r="T84" s="195" t="str">
        <f t="shared" si="10"/>
        <v>ผ่านเกณฑ์-แนวโน้มปสภ.ดีขึ้น</v>
      </c>
      <c r="U84" s="171"/>
      <c r="V84" s="196" t="str">
        <f t="shared" si="11"/>
        <v>ผ่านเกณฑ์</v>
      </c>
      <c r="W84" s="172">
        <f t="shared" si="14"/>
        <v>0</v>
      </c>
      <c r="X84" s="172">
        <f t="shared" si="12"/>
        <v>0</v>
      </c>
      <c r="Y84" s="172">
        <f t="shared" si="13"/>
        <v>1</v>
      </c>
      <c r="Z84" s="172" t="str">
        <f t="shared" si="15"/>
        <v>-แนวโน้มปสภ.ดีขึ้น</v>
      </c>
    </row>
    <row r="85" spans="1:26" hidden="1" x14ac:dyDescent="0.5">
      <c r="A85" s="184">
        <v>81</v>
      </c>
      <c r="B85" s="185" t="s">
        <v>221</v>
      </c>
      <c r="C85" s="186" t="s">
        <v>247</v>
      </c>
      <c r="D85" s="185" t="s">
        <v>248</v>
      </c>
      <c r="E85" s="187">
        <v>13</v>
      </c>
      <c r="F85" s="184">
        <v>4</v>
      </c>
      <c r="G85" s="188">
        <v>0.68</v>
      </c>
      <c r="H85" s="197">
        <v>-8611584.5199999996</v>
      </c>
      <c r="I85" s="203" t="s">
        <v>12</v>
      </c>
      <c r="J85" s="184">
        <v>4</v>
      </c>
      <c r="K85" s="191">
        <v>57.142857142857139</v>
      </c>
      <c r="L85" s="192">
        <f t="shared" si="8"/>
        <v>-717632.04333333333</v>
      </c>
      <c r="M85" s="184">
        <v>4</v>
      </c>
      <c r="N85" s="188">
        <v>0.75838698469524446</v>
      </c>
      <c r="O85" s="198">
        <v>3327737.41</v>
      </c>
      <c r="P85" s="203" t="s">
        <v>10</v>
      </c>
      <c r="Q85" s="187">
        <v>4</v>
      </c>
      <c r="R85" s="194">
        <v>100</v>
      </c>
      <c r="S85" s="189">
        <f t="shared" si="9"/>
        <v>665547.48200000008</v>
      </c>
      <c r="T85" s="316" t="str">
        <f t="shared" si="10"/>
        <v>ไม่ผ่านเกณฑ์-แนวโน้มปสภ.ดีขึ้น</v>
      </c>
      <c r="U85" s="171"/>
      <c r="V85" s="196" t="str">
        <f t="shared" si="11"/>
        <v>ไม่ผ่านเกณฑ์</v>
      </c>
      <c r="W85" s="172">
        <f t="shared" si="14"/>
        <v>1</v>
      </c>
      <c r="X85" s="172">
        <f t="shared" si="12"/>
        <v>0</v>
      </c>
      <c r="Y85" s="172">
        <f t="shared" si="13"/>
        <v>0</v>
      </c>
      <c r="Z85" s="172" t="str">
        <f t="shared" si="15"/>
        <v>-แนวโน้มปสภ.ดีขึ้น</v>
      </c>
    </row>
    <row r="86" spans="1:26" x14ac:dyDescent="0.5">
      <c r="A86" s="184">
        <v>82</v>
      </c>
      <c r="B86" s="185" t="s">
        <v>221</v>
      </c>
      <c r="C86" s="186" t="s">
        <v>249</v>
      </c>
      <c r="D86" s="185" t="s">
        <v>250</v>
      </c>
      <c r="E86" s="187">
        <v>5</v>
      </c>
      <c r="F86" s="184">
        <v>4</v>
      </c>
      <c r="G86" s="188">
        <v>0.78</v>
      </c>
      <c r="H86" s="197">
        <v>568626.57999999996</v>
      </c>
      <c r="I86" s="203" t="s">
        <v>10</v>
      </c>
      <c r="J86" s="184">
        <v>4</v>
      </c>
      <c r="K86" s="191">
        <v>85.714285714285708</v>
      </c>
      <c r="L86" s="192">
        <f t="shared" si="8"/>
        <v>47385.548333333332</v>
      </c>
      <c r="M86" s="184">
        <v>3</v>
      </c>
      <c r="N86" s="188">
        <v>0.71668676229501838</v>
      </c>
      <c r="O86" s="198">
        <v>5996849.5099999998</v>
      </c>
      <c r="P86" s="190"/>
      <c r="Q86" s="315">
        <v>3</v>
      </c>
      <c r="R86" s="194">
        <v>85.714285714285708</v>
      </c>
      <c r="S86" s="189">
        <f t="shared" si="9"/>
        <v>1199369.902</v>
      </c>
      <c r="T86" s="195" t="str">
        <f t="shared" si="10"/>
        <v>ผ่านเกณฑ์-แนวโน้มปสภ.ดีขึ้น</v>
      </c>
      <c r="U86" s="171"/>
      <c r="V86" s="196" t="str">
        <f t="shared" si="11"/>
        <v>ผ่านเกณฑ์</v>
      </c>
      <c r="W86" s="172">
        <f t="shared" si="14"/>
        <v>0</v>
      </c>
      <c r="X86" s="172">
        <f t="shared" si="12"/>
        <v>0</v>
      </c>
      <c r="Y86" s="172">
        <f t="shared" si="13"/>
        <v>1</v>
      </c>
      <c r="Z86" s="172" t="str">
        <f t="shared" si="15"/>
        <v>-แนวโน้มปสภ.ดีขึ้น</v>
      </c>
    </row>
    <row r="87" spans="1:26" x14ac:dyDescent="0.5">
      <c r="A87" s="184">
        <v>83</v>
      </c>
      <c r="B87" s="185" t="s">
        <v>221</v>
      </c>
      <c r="C87" s="186" t="s">
        <v>251</v>
      </c>
      <c r="D87" s="185" t="s">
        <v>252</v>
      </c>
      <c r="E87" s="187">
        <v>5</v>
      </c>
      <c r="F87" s="184">
        <v>3</v>
      </c>
      <c r="G87" s="207">
        <v>0.44</v>
      </c>
      <c r="H87" s="197">
        <v>-970535.93</v>
      </c>
      <c r="I87" s="212"/>
      <c r="J87" s="184">
        <v>3</v>
      </c>
      <c r="K87" s="199">
        <v>42.857142857142854</v>
      </c>
      <c r="L87" s="192">
        <f t="shared" si="8"/>
        <v>-80877.994166666671</v>
      </c>
      <c r="M87" s="184">
        <v>3</v>
      </c>
      <c r="N87" s="188">
        <v>0.56431671807134554</v>
      </c>
      <c r="O87" s="198">
        <v>1632599.59</v>
      </c>
      <c r="P87" s="190"/>
      <c r="Q87" s="187">
        <v>3</v>
      </c>
      <c r="R87" s="194">
        <v>57.142857142857139</v>
      </c>
      <c r="S87" s="189">
        <f t="shared" si="9"/>
        <v>326519.91800000001</v>
      </c>
      <c r="T87" s="195" t="str">
        <f t="shared" si="10"/>
        <v>ผ่านเกณฑ์-แนวโน้มปสภ.ดีขึ้น</v>
      </c>
      <c r="U87" s="171"/>
      <c r="V87" s="196" t="str">
        <f t="shared" si="11"/>
        <v>ผ่านเกณฑ์</v>
      </c>
      <c r="W87" s="172">
        <f t="shared" si="14"/>
        <v>1</v>
      </c>
      <c r="X87" s="172">
        <f t="shared" si="12"/>
        <v>0</v>
      </c>
      <c r="Y87" s="172">
        <f t="shared" si="13"/>
        <v>0</v>
      </c>
      <c r="Z87" s="172" t="str">
        <f t="shared" si="15"/>
        <v>-แนวโน้มปสภ.ดีขึ้น</v>
      </c>
    </row>
    <row r="88" spans="1:26" hidden="1" x14ac:dyDescent="0.5">
      <c r="A88" s="184">
        <v>84</v>
      </c>
      <c r="B88" s="185" t="s">
        <v>221</v>
      </c>
      <c r="C88" s="186" t="s">
        <v>253</v>
      </c>
      <c r="D88" s="185" t="s">
        <v>254</v>
      </c>
      <c r="E88" s="187">
        <v>5</v>
      </c>
      <c r="F88" s="184">
        <v>3</v>
      </c>
      <c r="G88" s="188">
        <v>0.74</v>
      </c>
      <c r="H88" s="197">
        <v>128969.69</v>
      </c>
      <c r="I88" s="190"/>
      <c r="J88" s="184">
        <v>3</v>
      </c>
      <c r="K88" s="191">
        <v>71.428571428571431</v>
      </c>
      <c r="L88" s="192">
        <f t="shared" si="8"/>
        <v>10747.474166666667</v>
      </c>
      <c r="M88" s="184">
        <v>4</v>
      </c>
      <c r="N88" s="188">
        <v>0.73365970928308089</v>
      </c>
      <c r="O88" s="198">
        <v>1320946.48</v>
      </c>
      <c r="P88" s="203" t="s">
        <v>10</v>
      </c>
      <c r="Q88" s="187">
        <v>4</v>
      </c>
      <c r="R88" s="194">
        <v>71.428571428571431</v>
      </c>
      <c r="S88" s="189">
        <f t="shared" si="9"/>
        <v>264189.29599999997</v>
      </c>
      <c r="T88" s="205" t="str">
        <f t="shared" si="10"/>
        <v>ไม่ผ่านเกณฑ์-แนวโน้มปสภ.ดีขึ้น</v>
      </c>
      <c r="U88" s="171"/>
      <c r="V88" s="196" t="str">
        <f t="shared" si="11"/>
        <v>ไม่ผ่านเกณฑ์</v>
      </c>
      <c r="W88" s="172">
        <f t="shared" si="14"/>
        <v>0</v>
      </c>
      <c r="X88" s="172">
        <f t="shared" si="12"/>
        <v>0</v>
      </c>
      <c r="Y88" s="172">
        <f t="shared" si="13"/>
        <v>1</v>
      </c>
      <c r="Z88" s="172" t="str">
        <f t="shared" si="15"/>
        <v>-แนวโน้มปสภ.ดีขึ้น</v>
      </c>
    </row>
    <row r="89" spans="1:26" hidden="1" x14ac:dyDescent="0.5">
      <c r="A89" s="184">
        <v>85</v>
      </c>
      <c r="B89" s="185" t="s">
        <v>221</v>
      </c>
      <c r="C89" s="186" t="s">
        <v>255</v>
      </c>
      <c r="D89" s="185" t="s">
        <v>256</v>
      </c>
      <c r="E89" s="187">
        <v>5</v>
      </c>
      <c r="F89" s="184">
        <v>2</v>
      </c>
      <c r="G89" s="188">
        <v>0.84</v>
      </c>
      <c r="H89" s="197">
        <v>-90088.3</v>
      </c>
      <c r="I89" s="190"/>
      <c r="J89" s="184">
        <v>2</v>
      </c>
      <c r="K89" s="191">
        <v>85.714285714285708</v>
      </c>
      <c r="L89" s="192">
        <f t="shared" si="8"/>
        <v>-7507.3583333333336</v>
      </c>
      <c r="M89" s="184">
        <v>4</v>
      </c>
      <c r="N89" s="188">
        <v>0.71889015019449232</v>
      </c>
      <c r="O89" s="198">
        <v>1629980.14</v>
      </c>
      <c r="P89" s="203" t="s">
        <v>10</v>
      </c>
      <c r="Q89" s="187">
        <v>4</v>
      </c>
      <c r="R89" s="194">
        <v>85.714285714285708</v>
      </c>
      <c r="S89" s="189">
        <f t="shared" si="9"/>
        <v>325996.02799999999</v>
      </c>
      <c r="T89" s="205" t="str">
        <f t="shared" si="10"/>
        <v>ไม่ผ่านเกณฑ์-แนวโน้มปสภ.ดีขึ้น</v>
      </c>
      <c r="U89" s="171"/>
      <c r="V89" s="196" t="str">
        <f t="shared" si="11"/>
        <v>ไม่ผ่านเกณฑ์</v>
      </c>
      <c r="W89" s="172">
        <f t="shared" si="14"/>
        <v>0</v>
      </c>
      <c r="X89" s="172">
        <f t="shared" si="12"/>
        <v>0</v>
      </c>
      <c r="Y89" s="172">
        <f t="shared" si="13"/>
        <v>1</v>
      </c>
      <c r="Z89" s="172" t="str">
        <f t="shared" si="15"/>
        <v>-แนวโน้มปสภ.ดีขึ้น</v>
      </c>
    </row>
    <row r="90" spans="1:26" x14ac:dyDescent="0.5">
      <c r="A90" s="184">
        <v>86</v>
      </c>
      <c r="B90" s="185" t="s">
        <v>221</v>
      </c>
      <c r="C90" s="186" t="s">
        <v>257</v>
      </c>
      <c r="D90" s="185" t="s">
        <v>258</v>
      </c>
      <c r="E90" s="187">
        <v>13</v>
      </c>
      <c r="F90" s="184">
        <v>3</v>
      </c>
      <c r="G90" s="188">
        <v>0.62</v>
      </c>
      <c r="H90" s="197">
        <v>26236306.420000002</v>
      </c>
      <c r="I90" s="212"/>
      <c r="J90" s="184">
        <v>3</v>
      </c>
      <c r="K90" s="191">
        <v>100</v>
      </c>
      <c r="L90" s="192">
        <f t="shared" si="8"/>
        <v>2186358.8683333336</v>
      </c>
      <c r="M90" s="184">
        <v>3</v>
      </c>
      <c r="N90" s="188">
        <v>0.65752787236259502</v>
      </c>
      <c r="O90" s="198">
        <v>16205436.91</v>
      </c>
      <c r="P90" s="190"/>
      <c r="Q90" s="315">
        <v>3</v>
      </c>
      <c r="R90" s="194">
        <v>100</v>
      </c>
      <c r="S90" s="189">
        <f t="shared" si="9"/>
        <v>3241087.3820000002</v>
      </c>
      <c r="T90" s="195" t="str">
        <f t="shared" si="10"/>
        <v>ผ่านเกณฑ์-แนวโน้มปสภ.ดีขึ้น</v>
      </c>
      <c r="U90" s="171"/>
      <c r="V90" s="196" t="str">
        <f t="shared" si="11"/>
        <v>ผ่านเกณฑ์</v>
      </c>
      <c r="W90" s="172">
        <f t="shared" si="14"/>
        <v>0</v>
      </c>
      <c r="X90" s="172">
        <f t="shared" si="12"/>
        <v>1</v>
      </c>
      <c r="Y90" s="172">
        <f t="shared" si="13"/>
        <v>1</v>
      </c>
      <c r="Z90" s="172" t="str">
        <f t="shared" si="15"/>
        <v>-แนวโน้มปสภ.ดีขึ้น</v>
      </c>
    </row>
    <row r="91" spans="1:26" hidden="1" x14ac:dyDescent="0.5">
      <c r="A91" s="184">
        <v>87</v>
      </c>
      <c r="B91" s="185" t="s">
        <v>221</v>
      </c>
      <c r="C91" s="186" t="s">
        <v>259</v>
      </c>
      <c r="D91" s="185" t="s">
        <v>260</v>
      </c>
      <c r="E91" s="187">
        <v>5</v>
      </c>
      <c r="F91" s="184">
        <v>2</v>
      </c>
      <c r="G91" s="188">
        <v>0.82</v>
      </c>
      <c r="H91" s="197">
        <v>4389882.8600000003</v>
      </c>
      <c r="I91" s="200"/>
      <c r="J91" s="184">
        <v>2</v>
      </c>
      <c r="K91" s="191">
        <v>71.428571428571431</v>
      </c>
      <c r="L91" s="192">
        <f t="shared" si="8"/>
        <v>365823.57166666671</v>
      </c>
      <c r="M91" s="184">
        <v>6</v>
      </c>
      <c r="N91" s="188">
        <v>0.61446135644239297</v>
      </c>
      <c r="O91" s="198">
        <v>2133351.63</v>
      </c>
      <c r="P91" s="203" t="s">
        <v>10</v>
      </c>
      <c r="Q91" s="187">
        <v>6</v>
      </c>
      <c r="R91" s="194">
        <v>85.714285714285708</v>
      </c>
      <c r="S91" s="189">
        <f t="shared" si="9"/>
        <v>426670.326</v>
      </c>
      <c r="T91" s="205" t="str">
        <f t="shared" si="10"/>
        <v>ไม่ผ่านเกณฑ์-แนวโน้มปสภ.ดีขึ้น</v>
      </c>
      <c r="U91" s="171"/>
      <c r="V91" s="196" t="str">
        <f t="shared" si="11"/>
        <v>ไม่ผ่านเกณฑ์</v>
      </c>
      <c r="W91" s="172">
        <f t="shared" si="14"/>
        <v>1</v>
      </c>
      <c r="X91" s="172">
        <f t="shared" si="12"/>
        <v>0</v>
      </c>
      <c r="Y91" s="172">
        <f t="shared" si="13"/>
        <v>0</v>
      </c>
      <c r="Z91" s="172" t="str">
        <f t="shared" si="15"/>
        <v>-แนวโน้มปสภ.ดีขึ้น</v>
      </c>
    </row>
    <row r="92" spans="1:26" x14ac:dyDescent="0.5">
      <c r="A92" s="184">
        <v>88</v>
      </c>
      <c r="B92" s="185" t="s">
        <v>221</v>
      </c>
      <c r="C92" s="186" t="s">
        <v>261</v>
      </c>
      <c r="D92" s="185" t="s">
        <v>262</v>
      </c>
      <c r="E92" s="187">
        <v>3</v>
      </c>
      <c r="F92" s="184">
        <v>1</v>
      </c>
      <c r="G92" s="188">
        <v>1.94</v>
      </c>
      <c r="H92" s="198">
        <v>3926872.79</v>
      </c>
      <c r="I92" s="190"/>
      <c r="J92" s="184">
        <v>1</v>
      </c>
      <c r="K92" s="191">
        <v>71.428571428571431</v>
      </c>
      <c r="L92" s="192">
        <f t="shared" si="8"/>
        <v>327239.39916666667</v>
      </c>
      <c r="M92" s="184">
        <v>0</v>
      </c>
      <c r="N92" s="188">
        <v>1.3523566502010378</v>
      </c>
      <c r="O92" s="198">
        <v>3278809.51</v>
      </c>
      <c r="P92" s="190"/>
      <c r="Q92" s="187">
        <v>0</v>
      </c>
      <c r="R92" s="194">
        <v>71.428571428571431</v>
      </c>
      <c r="S92" s="189">
        <f t="shared" si="9"/>
        <v>655761.902</v>
      </c>
      <c r="T92" s="195" t="str">
        <f t="shared" si="10"/>
        <v>ผ่านเกณฑ์-แนวโน้มปสภ.ดีขึ้น</v>
      </c>
      <c r="U92" s="171"/>
      <c r="V92" s="196" t="str">
        <f t="shared" si="11"/>
        <v>ผ่านเกณฑ์</v>
      </c>
      <c r="W92" s="172">
        <f t="shared" si="14"/>
        <v>0</v>
      </c>
      <c r="X92" s="172">
        <f t="shared" si="12"/>
        <v>0</v>
      </c>
      <c r="Y92" s="172">
        <f t="shared" si="13"/>
        <v>1</v>
      </c>
      <c r="Z92" s="172" t="str">
        <f t="shared" si="15"/>
        <v>-แนวโน้มปสภ.ดีขึ้น</v>
      </c>
    </row>
    <row r="96" spans="1:26" x14ac:dyDescent="0.5">
      <c r="L96" s="214" t="s">
        <v>1</v>
      </c>
      <c r="M96" s="215" t="s">
        <v>2</v>
      </c>
      <c r="N96" s="215" t="s">
        <v>3</v>
      </c>
      <c r="O96" s="215" t="s">
        <v>4</v>
      </c>
      <c r="P96" s="215" t="s">
        <v>5</v>
      </c>
    </row>
    <row r="97" spans="7:16" x14ac:dyDescent="0.5">
      <c r="L97" s="291" t="s">
        <v>6</v>
      </c>
      <c r="M97" s="293" t="s">
        <v>7</v>
      </c>
      <c r="N97" s="295" t="s">
        <v>8</v>
      </c>
      <c r="O97" s="203" t="s">
        <v>9</v>
      </c>
      <c r="P97" s="203" t="s">
        <v>10</v>
      </c>
    </row>
    <row r="98" spans="7:16" x14ac:dyDescent="0.5">
      <c r="L98" s="292"/>
      <c r="M98" s="294"/>
      <c r="N98" s="296"/>
      <c r="O98" s="217" t="s">
        <v>11</v>
      </c>
      <c r="P98" s="217" t="s">
        <v>12</v>
      </c>
    </row>
    <row r="99" spans="7:16" x14ac:dyDescent="0.5">
      <c r="L99" s="292"/>
      <c r="M99" s="293" t="s">
        <v>13</v>
      </c>
      <c r="N99" s="295" t="s">
        <v>14</v>
      </c>
      <c r="O99" s="203" t="s">
        <v>9</v>
      </c>
      <c r="P99" s="203" t="s">
        <v>10</v>
      </c>
    </row>
    <row r="100" spans="7:16" x14ac:dyDescent="0.5">
      <c r="L100" s="216"/>
      <c r="M100" s="294"/>
      <c r="N100" s="296"/>
      <c r="O100" s="217" t="s">
        <v>11</v>
      </c>
      <c r="P100" s="217" t="s">
        <v>12</v>
      </c>
    </row>
    <row r="101" spans="7:16" x14ac:dyDescent="0.5">
      <c r="L101" s="218" t="s">
        <v>15</v>
      </c>
      <c r="M101" s="219">
        <v>6</v>
      </c>
      <c r="N101" s="220" t="s">
        <v>16</v>
      </c>
      <c r="O101" s="219" t="s">
        <v>17</v>
      </c>
      <c r="P101" s="219" t="s">
        <v>18</v>
      </c>
    </row>
    <row r="102" spans="7:16" x14ac:dyDescent="0.5">
      <c r="L102" s="221" t="s">
        <v>19</v>
      </c>
      <c r="M102" s="221">
        <v>7</v>
      </c>
      <c r="N102" s="222" t="s">
        <v>16</v>
      </c>
      <c r="O102" s="221" t="s">
        <v>17</v>
      </c>
      <c r="P102" s="221" t="s">
        <v>18</v>
      </c>
    </row>
    <row r="111" spans="7:16" x14ac:dyDescent="0.5">
      <c r="G111" s="223"/>
      <c r="H111" s="223"/>
    </row>
    <row r="112" spans="7:16" x14ac:dyDescent="0.5">
      <c r="G112" s="223"/>
      <c r="H112" s="223"/>
    </row>
    <row r="115" spans="4:5" ht="32.4" x14ac:dyDescent="0.9">
      <c r="D115" s="224"/>
      <c r="E115" s="224"/>
    </row>
    <row r="116" spans="4:5" ht="32.4" x14ac:dyDescent="0.9">
      <c r="D116" s="224"/>
      <c r="E116" s="224"/>
    </row>
    <row r="117" spans="4:5" ht="32.4" x14ac:dyDescent="0.9">
      <c r="D117" s="224"/>
      <c r="E117" s="224"/>
    </row>
    <row r="118" spans="4:5" ht="32.4" x14ac:dyDescent="0.9">
      <c r="D118" s="224"/>
      <c r="E118" s="225"/>
    </row>
    <row r="119" spans="4:5" ht="32.4" x14ac:dyDescent="0.9">
      <c r="D119" s="224"/>
      <c r="E119" s="225"/>
    </row>
    <row r="120" spans="4:5" ht="32.4" x14ac:dyDescent="0.9">
      <c r="D120" s="224"/>
      <c r="E120" s="225"/>
    </row>
    <row r="123" spans="4:5" ht="32.4" x14ac:dyDescent="0.9">
      <c r="D123" s="224"/>
    </row>
    <row r="126" spans="4:5" ht="32.4" x14ac:dyDescent="0.9">
      <c r="D126" s="224"/>
    </row>
    <row r="127" spans="4:5" ht="32.4" x14ac:dyDescent="0.9">
      <c r="D127" s="224"/>
    </row>
    <row r="128" spans="4:5" ht="32.4" x14ac:dyDescent="0.9">
      <c r="D128" s="224"/>
    </row>
    <row r="130" spans="4:4" ht="32.4" x14ac:dyDescent="0.9">
      <c r="D130" s="224"/>
    </row>
    <row r="131" spans="4:4" ht="32.4" x14ac:dyDescent="0.9">
      <c r="D131" s="224"/>
    </row>
  </sheetData>
  <autoFilter ref="A4:Z92" xr:uid="{4D759D82-9EDC-4269-B2B1-91B8CEDA7B0E}">
    <filterColumn colId="19">
      <filters>
        <filter val="ผ่านเกณฑ์-แนวโน้มปสภ.ดีขึ้น"/>
      </filters>
    </filterColumn>
  </autoFilter>
  <mergeCells count="18">
    <mergeCell ref="L97:L99"/>
    <mergeCell ref="M97:M98"/>
    <mergeCell ref="N97:N98"/>
    <mergeCell ref="M99:M100"/>
    <mergeCell ref="N99:N100"/>
    <mergeCell ref="V2:Z2"/>
    <mergeCell ref="F3:I3"/>
    <mergeCell ref="J3:L3"/>
    <mergeCell ref="M3:P3"/>
    <mergeCell ref="Q3:T3"/>
    <mergeCell ref="A1:T1"/>
    <mergeCell ref="A2:A4"/>
    <mergeCell ref="B2:B4"/>
    <mergeCell ref="C2:C4"/>
    <mergeCell ref="D2:D4"/>
    <mergeCell ref="E2:E4"/>
    <mergeCell ref="F2:L2"/>
    <mergeCell ref="M2:T2"/>
  </mergeCells>
  <conditionalFormatting sqref="F5:F92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:J92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5:M92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5:Q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1BDE0-3A09-4063-B1F0-E702970D9AA4}">
  <dimension ref="A1:AH92"/>
  <sheetViews>
    <sheetView topLeftCell="A70" zoomScale="50" zoomScaleNormal="50" workbookViewId="0">
      <selection activeCell="I32" sqref="I32"/>
    </sheetView>
  </sheetViews>
  <sheetFormatPr defaultRowHeight="23.4" x14ac:dyDescent="0.45"/>
  <cols>
    <col min="1" max="1" width="8.796875" style="63"/>
    <col min="2" max="2" width="14.796875" style="63" customWidth="1"/>
    <col min="3" max="3" width="8.796875" style="63"/>
    <col min="4" max="4" width="15.59765625" style="63" customWidth="1"/>
    <col min="5" max="5" width="8.796875" style="63"/>
    <col min="6" max="6" width="10.796875" style="63" customWidth="1"/>
    <col min="7" max="7" width="13" style="63" customWidth="1"/>
    <col min="8" max="8" width="19.3984375" style="63" customWidth="1"/>
    <col min="9" max="9" width="18.19921875" style="63" customWidth="1"/>
    <col min="10" max="10" width="8.796875" style="63"/>
    <col min="11" max="11" width="11.59765625" style="63" customWidth="1"/>
    <col min="12" max="12" width="17.19921875" style="63" customWidth="1"/>
    <col min="13" max="13" width="32" style="63" customWidth="1"/>
    <col min="14" max="14" width="14.09765625" style="63" customWidth="1"/>
    <col min="15" max="15" width="9.09765625" style="63" bestFit="1" customWidth="1"/>
    <col min="16" max="16" width="10.8984375" style="63" bestFit="1" customWidth="1"/>
    <col min="17" max="17" width="11.09765625" style="63" customWidth="1"/>
    <col min="18" max="18" width="11.69921875" style="63" bestFit="1" customWidth="1"/>
    <col min="19" max="19" width="12.5" style="63" bestFit="1" customWidth="1"/>
    <col min="20" max="20" width="10.69921875" style="63" customWidth="1"/>
    <col min="21" max="21" width="12.296875" style="63" bestFit="1" customWidth="1"/>
    <col min="22" max="22" width="11.09765625" style="63" bestFit="1" customWidth="1"/>
    <col min="23" max="23" width="10.8984375" style="63" bestFit="1" customWidth="1"/>
    <col min="24" max="24" width="13.19921875" style="63" customWidth="1"/>
    <col min="25" max="25" width="13.09765625" style="63" customWidth="1"/>
    <col min="26" max="27" width="12.5" style="63" bestFit="1" customWidth="1"/>
    <col min="28" max="28" width="9.8984375" style="63" customWidth="1"/>
    <col min="29" max="29" width="12.296875" style="63" bestFit="1" customWidth="1"/>
    <col min="30" max="30" width="11.09765625" style="63" bestFit="1" customWidth="1"/>
    <col min="31" max="31" width="10.8984375" style="63" bestFit="1" customWidth="1"/>
    <col min="32" max="32" width="13.19921875" style="63" customWidth="1"/>
    <col min="33" max="33" width="11.8984375" style="63" customWidth="1"/>
    <col min="34" max="34" width="16" style="63" customWidth="1"/>
    <col min="35" max="16384" width="8.796875" style="63"/>
  </cols>
  <sheetData>
    <row r="1" spans="1:34" x14ac:dyDescent="0.45">
      <c r="A1" s="61"/>
      <c r="B1" s="37"/>
      <c r="C1" s="37"/>
      <c r="D1" s="37"/>
      <c r="E1" s="62"/>
      <c r="F1" s="62"/>
      <c r="G1" s="62"/>
      <c r="H1" s="36"/>
      <c r="I1" s="36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</row>
    <row r="2" spans="1:34" x14ac:dyDescent="0.45">
      <c r="A2" s="64" t="s">
        <v>263</v>
      </c>
      <c r="B2" s="64"/>
      <c r="C2" s="64"/>
      <c r="D2" s="64"/>
      <c r="E2" s="65"/>
      <c r="F2" s="64"/>
      <c r="G2" s="64"/>
      <c r="H2" s="64"/>
      <c r="I2" s="36"/>
      <c r="J2" s="64"/>
      <c r="K2" s="64"/>
      <c r="L2" s="64"/>
      <c r="M2" s="64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</row>
    <row r="3" spans="1:34" x14ac:dyDescent="0.45">
      <c r="A3" s="304" t="s">
        <v>68</v>
      </c>
      <c r="B3" s="306" t="s">
        <v>69</v>
      </c>
      <c r="C3" s="306" t="s">
        <v>70</v>
      </c>
      <c r="D3" s="306" t="s">
        <v>71</v>
      </c>
      <c r="E3" s="308" t="s">
        <v>72</v>
      </c>
      <c r="F3" s="310" t="s">
        <v>75</v>
      </c>
      <c r="G3" s="311"/>
      <c r="H3" s="311"/>
      <c r="I3" s="312"/>
      <c r="J3" s="297" t="s">
        <v>77</v>
      </c>
      <c r="K3" s="298"/>
      <c r="L3" s="298"/>
      <c r="M3" s="299"/>
      <c r="N3" s="300" t="s">
        <v>264</v>
      </c>
      <c r="O3" s="300"/>
      <c r="P3" s="300"/>
      <c r="Q3" s="300"/>
      <c r="R3" s="300"/>
      <c r="S3" s="301" t="s">
        <v>23</v>
      </c>
      <c r="T3" s="302"/>
      <c r="U3" s="302"/>
      <c r="V3" s="302"/>
      <c r="W3" s="302"/>
      <c r="X3" s="302"/>
      <c r="Y3" s="302"/>
      <c r="Z3" s="303"/>
      <c r="AA3" s="301" t="s">
        <v>265</v>
      </c>
      <c r="AB3" s="302"/>
      <c r="AC3" s="302"/>
      <c r="AD3" s="302"/>
      <c r="AE3" s="302"/>
      <c r="AF3" s="302"/>
      <c r="AG3" s="302"/>
      <c r="AH3" s="303"/>
    </row>
    <row r="4" spans="1:34" ht="70.2" x14ac:dyDescent="0.45">
      <c r="A4" s="305"/>
      <c r="B4" s="307"/>
      <c r="C4" s="307"/>
      <c r="D4" s="307"/>
      <c r="E4" s="309"/>
      <c r="F4" s="66" t="s">
        <v>52</v>
      </c>
      <c r="G4" s="38" t="s">
        <v>83</v>
      </c>
      <c r="H4" s="67" t="s">
        <v>4</v>
      </c>
      <c r="I4" s="68" t="s">
        <v>5</v>
      </c>
      <c r="J4" s="39" t="s">
        <v>52</v>
      </c>
      <c r="K4" s="40" t="s">
        <v>81</v>
      </c>
      <c r="L4" s="38" t="s">
        <v>266</v>
      </c>
      <c r="M4" s="39" t="s">
        <v>84</v>
      </c>
      <c r="N4" s="69" t="s">
        <v>35</v>
      </c>
      <c r="O4" s="70" t="s">
        <v>36</v>
      </c>
      <c r="P4" s="38" t="s">
        <v>37</v>
      </c>
      <c r="Q4" s="39" t="s">
        <v>38</v>
      </c>
      <c r="R4" s="40" t="s">
        <v>39</v>
      </c>
      <c r="S4" s="71" t="s">
        <v>267</v>
      </c>
      <c r="T4" s="71" t="s">
        <v>268</v>
      </c>
      <c r="U4" s="70" t="s">
        <v>269</v>
      </c>
      <c r="V4" s="70" t="s">
        <v>270</v>
      </c>
      <c r="W4" s="38" t="s">
        <v>271</v>
      </c>
      <c r="X4" s="38" t="s">
        <v>272</v>
      </c>
      <c r="Y4" s="39" t="s">
        <v>38</v>
      </c>
      <c r="Z4" s="39" t="s">
        <v>273</v>
      </c>
      <c r="AA4" s="71" t="s">
        <v>267</v>
      </c>
      <c r="AB4" s="71" t="s">
        <v>268</v>
      </c>
      <c r="AC4" s="70" t="s">
        <v>269</v>
      </c>
      <c r="AD4" s="70" t="s">
        <v>270</v>
      </c>
      <c r="AE4" s="38" t="s">
        <v>271</v>
      </c>
      <c r="AF4" s="38" t="s">
        <v>272</v>
      </c>
      <c r="AG4" s="39" t="s">
        <v>38</v>
      </c>
      <c r="AH4" s="40" t="s">
        <v>274</v>
      </c>
    </row>
    <row r="5" spans="1:34" ht="25.8" x14ac:dyDescent="0.5">
      <c r="A5" s="41">
        <v>1</v>
      </c>
      <c r="B5" s="42" t="s">
        <v>86</v>
      </c>
      <c r="C5" s="43" t="s">
        <v>87</v>
      </c>
      <c r="D5" s="42" t="s">
        <v>88</v>
      </c>
      <c r="E5" s="44">
        <v>16</v>
      </c>
      <c r="F5" s="184">
        <v>0</v>
      </c>
      <c r="G5" s="188">
        <v>0.79746766041076977</v>
      </c>
      <c r="H5" s="193">
        <v>105013529.93000001</v>
      </c>
      <c r="I5" s="190"/>
      <c r="J5" s="41">
        <v>0</v>
      </c>
      <c r="K5" s="169">
        <v>85.714285714285708</v>
      </c>
      <c r="L5" s="46">
        <v>21002705.986000001</v>
      </c>
      <c r="M5" s="195" t="s">
        <v>275</v>
      </c>
      <c r="N5" s="72">
        <f>AA5+AB5</f>
        <v>100</v>
      </c>
      <c r="O5" s="72">
        <f>AC5+AD5</f>
        <v>100</v>
      </c>
      <c r="P5" s="72">
        <f>AE5+AF5</f>
        <v>50</v>
      </c>
      <c r="Q5" s="72">
        <f>AG5</f>
        <v>100</v>
      </c>
      <c r="R5" s="169">
        <v>85.714285714285708</v>
      </c>
      <c r="S5" s="73">
        <v>1</v>
      </c>
      <c r="T5" s="73">
        <v>1</v>
      </c>
      <c r="U5" s="73">
        <v>1</v>
      </c>
      <c r="V5" s="73">
        <v>1</v>
      </c>
      <c r="W5" s="73">
        <v>0</v>
      </c>
      <c r="X5" s="73">
        <v>1</v>
      </c>
      <c r="Y5" s="73">
        <v>1</v>
      </c>
      <c r="Z5" s="74">
        <f>S5+T5+U5+V5+W5+X5+Y5</f>
        <v>6</v>
      </c>
      <c r="AA5" s="75">
        <f>IF(S5=1,50,0)</f>
        <v>50</v>
      </c>
      <c r="AB5" s="75">
        <f>IF(T5=1,50,0)</f>
        <v>50</v>
      </c>
      <c r="AC5" s="75">
        <f t="shared" ref="AC5:AF69" si="0">IF(U5=1,50,0)</f>
        <v>50</v>
      </c>
      <c r="AD5" s="75">
        <f>IF(V5=1,50,0)</f>
        <v>50</v>
      </c>
      <c r="AE5" s="75">
        <f>IF(W5=1,50,0)</f>
        <v>0</v>
      </c>
      <c r="AF5" s="75">
        <f>IF(X5=1,50,0)</f>
        <v>50</v>
      </c>
      <c r="AG5" s="76">
        <f>IF(Y5=1,100,0)</f>
        <v>100</v>
      </c>
      <c r="AH5" s="169">
        <f>Z5/7*100</f>
        <v>85.714285714285708</v>
      </c>
    </row>
    <row r="6" spans="1:34" ht="25.8" x14ac:dyDescent="0.5">
      <c r="A6" s="41">
        <v>2</v>
      </c>
      <c r="B6" s="42" t="s">
        <v>86</v>
      </c>
      <c r="C6" s="43" t="s">
        <v>89</v>
      </c>
      <c r="D6" s="42" t="s">
        <v>90</v>
      </c>
      <c r="E6" s="44">
        <v>6</v>
      </c>
      <c r="F6" s="184">
        <v>1</v>
      </c>
      <c r="G6" s="188">
        <v>1.3710718968940563</v>
      </c>
      <c r="H6" s="198">
        <v>-2661444.4500000002</v>
      </c>
      <c r="I6" s="190"/>
      <c r="J6" s="41">
        <v>1</v>
      </c>
      <c r="K6" s="169">
        <v>71.428571428571431</v>
      </c>
      <c r="L6" s="46">
        <v>-532288.89</v>
      </c>
      <c r="M6" s="195" t="s">
        <v>275</v>
      </c>
      <c r="N6" s="72">
        <f t="shared" ref="N6:N69" si="1">AA6+AB6</f>
        <v>0</v>
      </c>
      <c r="O6" s="72">
        <f t="shared" ref="O6:O69" si="2">AC6+AD6</f>
        <v>100</v>
      </c>
      <c r="P6" s="72">
        <f t="shared" ref="P6:P69" si="3">AE6+AF6</f>
        <v>100</v>
      </c>
      <c r="Q6" s="72">
        <f t="shared" ref="Q6:Q69" si="4">AG6</f>
        <v>100</v>
      </c>
      <c r="R6" s="169">
        <v>71.428571428571431</v>
      </c>
      <c r="S6" s="73">
        <v>0</v>
      </c>
      <c r="T6" s="73">
        <v>0</v>
      </c>
      <c r="U6" s="73">
        <v>1</v>
      </c>
      <c r="V6" s="73">
        <v>1</v>
      </c>
      <c r="W6" s="73">
        <v>1</v>
      </c>
      <c r="X6" s="73">
        <v>1</v>
      </c>
      <c r="Y6" s="73">
        <v>1</v>
      </c>
      <c r="Z6" s="74">
        <f t="shared" ref="Z6:Z69" si="5">S6+T6+U6+V6+W6+X6+Y6</f>
        <v>5</v>
      </c>
      <c r="AA6" s="75">
        <f t="shared" ref="AA6:AB69" si="6">IF(S6=1,50,0)</f>
        <v>0</v>
      </c>
      <c r="AB6" s="75">
        <f t="shared" si="6"/>
        <v>0</v>
      </c>
      <c r="AC6" s="75">
        <f t="shared" si="0"/>
        <v>50</v>
      </c>
      <c r="AD6" s="75">
        <f t="shared" si="0"/>
        <v>50</v>
      </c>
      <c r="AE6" s="75">
        <f t="shared" si="0"/>
        <v>50</v>
      </c>
      <c r="AF6" s="75">
        <f t="shared" si="0"/>
        <v>50</v>
      </c>
      <c r="AG6" s="76">
        <f t="shared" ref="AG6:AG69" si="7">IF(Y6=1,100,0)</f>
        <v>100</v>
      </c>
      <c r="AH6" s="169">
        <f t="shared" ref="AH6:AH69" si="8">Z6/7*100</f>
        <v>71.428571428571431</v>
      </c>
    </row>
    <row r="7" spans="1:34" ht="25.8" x14ac:dyDescent="0.5">
      <c r="A7" s="41">
        <v>3</v>
      </c>
      <c r="B7" s="42" t="s">
        <v>86</v>
      </c>
      <c r="C7" s="43" t="s">
        <v>91</v>
      </c>
      <c r="D7" s="42" t="s">
        <v>92</v>
      </c>
      <c r="E7" s="44">
        <v>6</v>
      </c>
      <c r="F7" s="184">
        <v>1</v>
      </c>
      <c r="G7" s="188">
        <v>1.3825704363435083</v>
      </c>
      <c r="H7" s="198">
        <v>-3103517.2</v>
      </c>
      <c r="I7" s="190"/>
      <c r="J7" s="41">
        <v>1</v>
      </c>
      <c r="K7" s="169">
        <v>57.142857142857139</v>
      </c>
      <c r="L7" s="46">
        <v>-620703.44000000006</v>
      </c>
      <c r="M7" s="195" t="s">
        <v>275</v>
      </c>
      <c r="N7" s="72">
        <f t="shared" si="1"/>
        <v>0</v>
      </c>
      <c r="O7" s="72">
        <f t="shared" si="2"/>
        <v>100</v>
      </c>
      <c r="P7" s="72">
        <f t="shared" si="3"/>
        <v>100</v>
      </c>
      <c r="Q7" s="72">
        <f t="shared" si="4"/>
        <v>0</v>
      </c>
      <c r="R7" s="169">
        <v>57.142857142857139</v>
      </c>
      <c r="S7" s="73">
        <v>0</v>
      </c>
      <c r="T7" s="73">
        <v>0</v>
      </c>
      <c r="U7" s="73">
        <v>1</v>
      </c>
      <c r="V7" s="73">
        <v>1</v>
      </c>
      <c r="W7" s="73">
        <v>1</v>
      </c>
      <c r="X7" s="73">
        <v>1</v>
      </c>
      <c r="Y7" s="73">
        <v>0</v>
      </c>
      <c r="Z7" s="74">
        <f t="shared" si="5"/>
        <v>4</v>
      </c>
      <c r="AA7" s="75">
        <f t="shared" si="6"/>
        <v>0</v>
      </c>
      <c r="AB7" s="75">
        <f t="shared" si="6"/>
        <v>0</v>
      </c>
      <c r="AC7" s="75">
        <f t="shared" si="0"/>
        <v>50</v>
      </c>
      <c r="AD7" s="75">
        <f t="shared" si="0"/>
        <v>50</v>
      </c>
      <c r="AE7" s="75">
        <f t="shared" si="0"/>
        <v>50</v>
      </c>
      <c r="AF7" s="75">
        <f t="shared" si="0"/>
        <v>50</v>
      </c>
      <c r="AG7" s="76">
        <f t="shared" si="7"/>
        <v>0</v>
      </c>
      <c r="AH7" s="169">
        <f t="shared" si="8"/>
        <v>57.142857142857139</v>
      </c>
    </row>
    <row r="8" spans="1:34" ht="25.8" x14ac:dyDescent="0.5">
      <c r="A8" s="41">
        <v>4</v>
      </c>
      <c r="B8" s="42" t="s">
        <v>86</v>
      </c>
      <c r="C8" s="43" t="s">
        <v>93</v>
      </c>
      <c r="D8" s="42" t="s">
        <v>94</v>
      </c>
      <c r="E8" s="44">
        <v>5</v>
      </c>
      <c r="F8" s="184">
        <v>1</v>
      </c>
      <c r="G8" s="188">
        <v>0.97207036645365896</v>
      </c>
      <c r="H8" s="198">
        <v>-1684597.56</v>
      </c>
      <c r="I8" s="190"/>
      <c r="J8" s="41">
        <v>1</v>
      </c>
      <c r="K8" s="169">
        <v>85.714285714285708</v>
      </c>
      <c r="L8" s="46">
        <v>-336919.51199999999</v>
      </c>
      <c r="M8" s="195" t="s">
        <v>275</v>
      </c>
      <c r="N8" s="72">
        <f t="shared" si="1"/>
        <v>50</v>
      </c>
      <c r="O8" s="72">
        <f t="shared" si="2"/>
        <v>100</v>
      </c>
      <c r="P8" s="72">
        <f t="shared" si="3"/>
        <v>100</v>
      </c>
      <c r="Q8" s="72">
        <f t="shared" si="4"/>
        <v>100</v>
      </c>
      <c r="R8" s="169">
        <v>85.714285714285708</v>
      </c>
      <c r="S8" s="73">
        <v>0</v>
      </c>
      <c r="T8" s="73">
        <v>1</v>
      </c>
      <c r="U8" s="73">
        <v>1</v>
      </c>
      <c r="V8" s="73">
        <v>1</v>
      </c>
      <c r="W8" s="73">
        <v>1</v>
      </c>
      <c r="X8" s="73">
        <v>1</v>
      </c>
      <c r="Y8" s="73">
        <v>1</v>
      </c>
      <c r="Z8" s="74">
        <f t="shared" si="5"/>
        <v>6</v>
      </c>
      <c r="AA8" s="75">
        <f t="shared" si="6"/>
        <v>0</v>
      </c>
      <c r="AB8" s="75">
        <f t="shared" si="6"/>
        <v>50</v>
      </c>
      <c r="AC8" s="75">
        <f t="shared" si="0"/>
        <v>50</v>
      </c>
      <c r="AD8" s="75">
        <f t="shared" si="0"/>
        <v>50</v>
      </c>
      <c r="AE8" s="75">
        <f t="shared" si="0"/>
        <v>50</v>
      </c>
      <c r="AF8" s="75">
        <f t="shared" si="0"/>
        <v>50</v>
      </c>
      <c r="AG8" s="76">
        <f t="shared" si="7"/>
        <v>100</v>
      </c>
      <c r="AH8" s="169">
        <f t="shared" si="8"/>
        <v>85.714285714285708</v>
      </c>
    </row>
    <row r="9" spans="1:34" ht="25.8" x14ac:dyDescent="0.5">
      <c r="A9" s="41">
        <v>5</v>
      </c>
      <c r="B9" s="42" t="s">
        <v>86</v>
      </c>
      <c r="C9" s="43" t="s">
        <v>95</v>
      </c>
      <c r="D9" s="42" t="s">
        <v>96</v>
      </c>
      <c r="E9" s="44">
        <v>5</v>
      </c>
      <c r="F9" s="184">
        <v>0</v>
      </c>
      <c r="G9" s="188">
        <v>1.4843095586568971</v>
      </c>
      <c r="H9" s="198">
        <v>2546059</v>
      </c>
      <c r="I9" s="190"/>
      <c r="J9" s="41">
        <v>1</v>
      </c>
      <c r="K9" s="169">
        <v>85.714285714285708</v>
      </c>
      <c r="L9" s="46">
        <v>509211.8</v>
      </c>
      <c r="M9" s="195" t="s">
        <v>275</v>
      </c>
      <c r="N9" s="72">
        <f t="shared" si="1"/>
        <v>50</v>
      </c>
      <c r="O9" s="72">
        <f t="shared" si="2"/>
        <v>100</v>
      </c>
      <c r="P9" s="72">
        <f t="shared" si="3"/>
        <v>100</v>
      </c>
      <c r="Q9" s="72">
        <f t="shared" si="4"/>
        <v>100</v>
      </c>
      <c r="R9" s="169">
        <v>85.714285714285708</v>
      </c>
      <c r="S9" s="73">
        <v>0</v>
      </c>
      <c r="T9" s="73">
        <v>1</v>
      </c>
      <c r="U9" s="73">
        <v>1</v>
      </c>
      <c r="V9" s="73">
        <v>1</v>
      </c>
      <c r="W9" s="73">
        <v>1</v>
      </c>
      <c r="X9" s="73">
        <v>1</v>
      </c>
      <c r="Y9" s="73">
        <v>1</v>
      </c>
      <c r="Z9" s="74">
        <f t="shared" si="5"/>
        <v>6</v>
      </c>
      <c r="AA9" s="75">
        <f t="shared" si="6"/>
        <v>0</v>
      </c>
      <c r="AB9" s="75">
        <f t="shared" si="6"/>
        <v>50</v>
      </c>
      <c r="AC9" s="75">
        <f t="shared" si="0"/>
        <v>50</v>
      </c>
      <c r="AD9" s="75">
        <f t="shared" si="0"/>
        <v>50</v>
      </c>
      <c r="AE9" s="75">
        <f t="shared" si="0"/>
        <v>50</v>
      </c>
      <c r="AF9" s="75">
        <f t="shared" si="0"/>
        <v>50</v>
      </c>
      <c r="AG9" s="76">
        <f t="shared" si="7"/>
        <v>100</v>
      </c>
      <c r="AH9" s="169">
        <f t="shared" si="8"/>
        <v>85.714285714285708</v>
      </c>
    </row>
    <row r="10" spans="1:34" ht="25.8" x14ac:dyDescent="0.5">
      <c r="A10" s="41">
        <v>6</v>
      </c>
      <c r="B10" s="42" t="s">
        <v>86</v>
      </c>
      <c r="C10" s="43" t="s">
        <v>97</v>
      </c>
      <c r="D10" s="42" t="s">
        <v>98</v>
      </c>
      <c r="E10" s="44">
        <v>6</v>
      </c>
      <c r="F10" s="184">
        <v>3</v>
      </c>
      <c r="G10" s="188">
        <v>0.62278381016174378</v>
      </c>
      <c r="H10" s="198">
        <v>386403.5</v>
      </c>
      <c r="I10" s="190"/>
      <c r="J10" s="41">
        <v>2</v>
      </c>
      <c r="K10" s="169">
        <v>100</v>
      </c>
      <c r="L10" s="46">
        <v>77280.7</v>
      </c>
      <c r="M10" s="195" t="s">
        <v>275</v>
      </c>
      <c r="N10" s="72">
        <f t="shared" si="1"/>
        <v>100</v>
      </c>
      <c r="O10" s="72">
        <f t="shared" si="2"/>
        <v>100</v>
      </c>
      <c r="P10" s="72">
        <f t="shared" si="3"/>
        <v>100</v>
      </c>
      <c r="Q10" s="72">
        <f t="shared" si="4"/>
        <v>100</v>
      </c>
      <c r="R10" s="169">
        <v>100</v>
      </c>
      <c r="S10" s="73">
        <v>1</v>
      </c>
      <c r="T10" s="73">
        <v>1</v>
      </c>
      <c r="U10" s="73">
        <v>1</v>
      </c>
      <c r="V10" s="73">
        <v>1</v>
      </c>
      <c r="W10" s="73">
        <v>1</v>
      </c>
      <c r="X10" s="73">
        <v>1</v>
      </c>
      <c r="Y10" s="73">
        <v>1</v>
      </c>
      <c r="Z10" s="74">
        <f t="shared" si="5"/>
        <v>7</v>
      </c>
      <c r="AA10" s="75">
        <f t="shared" si="6"/>
        <v>50</v>
      </c>
      <c r="AB10" s="75">
        <f t="shared" si="6"/>
        <v>50</v>
      </c>
      <c r="AC10" s="75">
        <f t="shared" si="0"/>
        <v>50</v>
      </c>
      <c r="AD10" s="75">
        <f t="shared" si="0"/>
        <v>50</v>
      </c>
      <c r="AE10" s="75">
        <f t="shared" si="0"/>
        <v>50</v>
      </c>
      <c r="AF10" s="75">
        <f t="shared" si="0"/>
        <v>50</v>
      </c>
      <c r="AG10" s="76">
        <f t="shared" si="7"/>
        <v>100</v>
      </c>
      <c r="AH10" s="169">
        <f t="shared" si="8"/>
        <v>100</v>
      </c>
    </row>
    <row r="11" spans="1:34" ht="25.8" x14ac:dyDescent="0.5">
      <c r="A11" s="41">
        <v>7</v>
      </c>
      <c r="B11" s="42" t="s">
        <v>86</v>
      </c>
      <c r="C11" s="43" t="s">
        <v>99</v>
      </c>
      <c r="D11" s="42" t="s">
        <v>100</v>
      </c>
      <c r="E11" s="44">
        <v>6</v>
      </c>
      <c r="F11" s="184">
        <v>3</v>
      </c>
      <c r="G11" s="188">
        <v>0.73452193373057639</v>
      </c>
      <c r="H11" s="198">
        <v>-11149244.199999999</v>
      </c>
      <c r="I11" s="190"/>
      <c r="J11" s="41">
        <v>2</v>
      </c>
      <c r="K11" s="169">
        <v>71.428571428571431</v>
      </c>
      <c r="L11" s="46">
        <v>-2229848.84</v>
      </c>
      <c r="M11" s="201" t="s">
        <v>276</v>
      </c>
      <c r="N11" s="72">
        <f t="shared" si="1"/>
        <v>100</v>
      </c>
      <c r="O11" s="72">
        <f t="shared" si="2"/>
        <v>100</v>
      </c>
      <c r="P11" s="72">
        <f t="shared" si="3"/>
        <v>50</v>
      </c>
      <c r="Q11" s="72">
        <f t="shared" si="4"/>
        <v>0</v>
      </c>
      <c r="R11" s="169">
        <v>71.428571428571431</v>
      </c>
      <c r="S11" s="73">
        <v>1</v>
      </c>
      <c r="T11" s="73">
        <v>1</v>
      </c>
      <c r="U11" s="73">
        <v>1</v>
      </c>
      <c r="V11" s="73">
        <v>1</v>
      </c>
      <c r="W11" s="73">
        <v>1</v>
      </c>
      <c r="X11" s="73">
        <v>0</v>
      </c>
      <c r="Y11" s="73">
        <v>0</v>
      </c>
      <c r="Z11" s="74">
        <f t="shared" si="5"/>
        <v>5</v>
      </c>
      <c r="AA11" s="75">
        <f t="shared" si="6"/>
        <v>50</v>
      </c>
      <c r="AB11" s="75">
        <f t="shared" si="6"/>
        <v>50</v>
      </c>
      <c r="AC11" s="75">
        <f t="shared" si="0"/>
        <v>50</v>
      </c>
      <c r="AD11" s="75">
        <f t="shared" si="0"/>
        <v>50</v>
      </c>
      <c r="AE11" s="75">
        <f t="shared" si="0"/>
        <v>50</v>
      </c>
      <c r="AF11" s="75">
        <f t="shared" si="0"/>
        <v>0</v>
      </c>
      <c r="AG11" s="76">
        <f t="shared" si="7"/>
        <v>0</v>
      </c>
      <c r="AH11" s="169">
        <f t="shared" si="8"/>
        <v>71.428571428571431</v>
      </c>
    </row>
    <row r="12" spans="1:34" ht="25.8" x14ac:dyDescent="0.5">
      <c r="A12" s="41">
        <v>8</v>
      </c>
      <c r="B12" s="42" t="s">
        <v>86</v>
      </c>
      <c r="C12" s="43" t="s">
        <v>101</v>
      </c>
      <c r="D12" s="42" t="s">
        <v>102</v>
      </c>
      <c r="E12" s="44">
        <v>12</v>
      </c>
      <c r="F12" s="184">
        <v>3</v>
      </c>
      <c r="G12" s="188">
        <v>0.56794912330459291</v>
      </c>
      <c r="H12" s="198">
        <v>1041919.87</v>
      </c>
      <c r="I12" s="190"/>
      <c r="J12" s="41">
        <v>3</v>
      </c>
      <c r="K12" s="169">
        <v>85.714285714285708</v>
      </c>
      <c r="L12" s="46">
        <v>208383.97399999999</v>
      </c>
      <c r="M12" s="202" t="s">
        <v>275</v>
      </c>
      <c r="N12" s="72">
        <f t="shared" si="1"/>
        <v>100</v>
      </c>
      <c r="O12" s="72">
        <f t="shared" si="2"/>
        <v>100</v>
      </c>
      <c r="P12" s="72">
        <f t="shared" si="3"/>
        <v>100</v>
      </c>
      <c r="Q12" s="72">
        <f t="shared" si="4"/>
        <v>0</v>
      </c>
      <c r="R12" s="169">
        <v>85.714285714285708</v>
      </c>
      <c r="S12" s="73">
        <v>1</v>
      </c>
      <c r="T12" s="73">
        <v>1</v>
      </c>
      <c r="U12" s="73">
        <v>1</v>
      </c>
      <c r="V12" s="73">
        <v>1</v>
      </c>
      <c r="W12" s="73">
        <v>1</v>
      </c>
      <c r="X12" s="73">
        <v>1</v>
      </c>
      <c r="Y12" s="73">
        <v>0</v>
      </c>
      <c r="Z12" s="74">
        <f t="shared" si="5"/>
        <v>6</v>
      </c>
      <c r="AA12" s="75">
        <f t="shared" si="6"/>
        <v>50</v>
      </c>
      <c r="AB12" s="75">
        <f t="shared" si="6"/>
        <v>50</v>
      </c>
      <c r="AC12" s="75">
        <f t="shared" si="0"/>
        <v>50</v>
      </c>
      <c r="AD12" s="75">
        <f t="shared" si="0"/>
        <v>50</v>
      </c>
      <c r="AE12" s="75">
        <f t="shared" si="0"/>
        <v>50</v>
      </c>
      <c r="AF12" s="75">
        <f t="shared" si="0"/>
        <v>50</v>
      </c>
      <c r="AG12" s="76">
        <f t="shared" si="7"/>
        <v>0</v>
      </c>
      <c r="AH12" s="169">
        <f t="shared" si="8"/>
        <v>85.714285714285708</v>
      </c>
    </row>
    <row r="13" spans="1:34" ht="25.8" x14ac:dyDescent="0.5">
      <c r="A13" s="41">
        <v>9</v>
      </c>
      <c r="B13" s="42" t="s">
        <v>86</v>
      </c>
      <c r="C13" s="43" t="s">
        <v>103</v>
      </c>
      <c r="D13" s="42" t="s">
        <v>104</v>
      </c>
      <c r="E13" s="44">
        <v>6</v>
      </c>
      <c r="F13" s="184">
        <v>6</v>
      </c>
      <c r="G13" s="188">
        <v>0.58306906463129227</v>
      </c>
      <c r="H13" s="198">
        <v>-9796453.4000000004</v>
      </c>
      <c r="I13" s="217" t="s">
        <v>12</v>
      </c>
      <c r="J13" s="41">
        <v>5</v>
      </c>
      <c r="K13" s="169">
        <v>57.142857142857139</v>
      </c>
      <c r="L13" s="46">
        <v>-1959290.6800000002</v>
      </c>
      <c r="M13" s="204" t="s">
        <v>278</v>
      </c>
      <c r="N13" s="72">
        <f t="shared" si="1"/>
        <v>50</v>
      </c>
      <c r="O13" s="72">
        <f t="shared" si="2"/>
        <v>100</v>
      </c>
      <c r="P13" s="72">
        <f t="shared" si="3"/>
        <v>0</v>
      </c>
      <c r="Q13" s="72">
        <f t="shared" si="4"/>
        <v>100</v>
      </c>
      <c r="R13" s="169">
        <v>57.142857142857139</v>
      </c>
      <c r="S13" s="73">
        <v>0</v>
      </c>
      <c r="T13" s="73">
        <v>1</v>
      </c>
      <c r="U13" s="73">
        <v>1</v>
      </c>
      <c r="V13" s="73">
        <v>1</v>
      </c>
      <c r="W13" s="73">
        <v>0</v>
      </c>
      <c r="X13" s="73">
        <v>0</v>
      </c>
      <c r="Y13" s="73">
        <v>1</v>
      </c>
      <c r="Z13" s="74">
        <f t="shared" si="5"/>
        <v>4</v>
      </c>
      <c r="AA13" s="75">
        <f t="shared" si="6"/>
        <v>0</v>
      </c>
      <c r="AB13" s="75">
        <f t="shared" si="6"/>
        <v>50</v>
      </c>
      <c r="AC13" s="75">
        <f t="shared" si="0"/>
        <v>50</v>
      </c>
      <c r="AD13" s="75">
        <f t="shared" si="0"/>
        <v>50</v>
      </c>
      <c r="AE13" s="75">
        <f t="shared" si="0"/>
        <v>0</v>
      </c>
      <c r="AF13" s="75">
        <f t="shared" si="0"/>
        <v>0</v>
      </c>
      <c r="AG13" s="76">
        <f t="shared" si="7"/>
        <v>100</v>
      </c>
      <c r="AH13" s="169">
        <f t="shared" si="8"/>
        <v>57.142857142857139</v>
      </c>
    </row>
    <row r="14" spans="1:34" ht="25.8" x14ac:dyDescent="0.5">
      <c r="A14" s="41">
        <v>10</v>
      </c>
      <c r="B14" s="42" t="s">
        <v>86</v>
      </c>
      <c r="C14" s="43" t="s">
        <v>105</v>
      </c>
      <c r="D14" s="42" t="s">
        <v>106</v>
      </c>
      <c r="E14" s="44">
        <v>6</v>
      </c>
      <c r="F14" s="184">
        <v>6</v>
      </c>
      <c r="G14" s="188">
        <v>0.58679149429185962</v>
      </c>
      <c r="H14" s="198">
        <v>-2833994.36</v>
      </c>
      <c r="I14" s="217" t="s">
        <v>12</v>
      </c>
      <c r="J14" s="41">
        <v>5</v>
      </c>
      <c r="K14" s="169">
        <v>100</v>
      </c>
      <c r="L14" s="46">
        <v>-566798.87199999997</v>
      </c>
      <c r="M14" s="205" t="s">
        <v>277</v>
      </c>
      <c r="N14" s="72">
        <f t="shared" si="1"/>
        <v>100</v>
      </c>
      <c r="O14" s="72">
        <f t="shared" si="2"/>
        <v>100</v>
      </c>
      <c r="P14" s="72">
        <f t="shared" si="3"/>
        <v>100</v>
      </c>
      <c r="Q14" s="72">
        <f t="shared" si="4"/>
        <v>100</v>
      </c>
      <c r="R14" s="169">
        <v>100</v>
      </c>
      <c r="S14" s="73">
        <v>1</v>
      </c>
      <c r="T14" s="73">
        <v>1</v>
      </c>
      <c r="U14" s="73">
        <v>1</v>
      </c>
      <c r="V14" s="73">
        <v>1</v>
      </c>
      <c r="W14" s="73">
        <v>1</v>
      </c>
      <c r="X14" s="73">
        <v>1</v>
      </c>
      <c r="Y14" s="73">
        <v>1</v>
      </c>
      <c r="Z14" s="74">
        <f t="shared" si="5"/>
        <v>7</v>
      </c>
      <c r="AA14" s="75">
        <f t="shared" si="6"/>
        <v>50</v>
      </c>
      <c r="AB14" s="75">
        <f t="shared" si="6"/>
        <v>50</v>
      </c>
      <c r="AC14" s="75">
        <f t="shared" si="0"/>
        <v>50</v>
      </c>
      <c r="AD14" s="75">
        <f t="shared" si="0"/>
        <v>50</v>
      </c>
      <c r="AE14" s="75">
        <f t="shared" si="0"/>
        <v>50</v>
      </c>
      <c r="AF14" s="75">
        <f t="shared" si="0"/>
        <v>50</v>
      </c>
      <c r="AG14" s="76">
        <f t="shared" si="7"/>
        <v>100</v>
      </c>
      <c r="AH14" s="169">
        <f t="shared" si="8"/>
        <v>100</v>
      </c>
    </row>
    <row r="15" spans="1:34" ht="25.8" x14ac:dyDescent="0.5">
      <c r="A15" s="41">
        <v>11</v>
      </c>
      <c r="B15" s="42" t="s">
        <v>86</v>
      </c>
      <c r="C15" s="43" t="s">
        <v>107</v>
      </c>
      <c r="D15" s="42" t="s">
        <v>108</v>
      </c>
      <c r="E15" s="44">
        <v>13</v>
      </c>
      <c r="F15" s="184">
        <v>4</v>
      </c>
      <c r="G15" s="207">
        <v>0.3240308645658907</v>
      </c>
      <c r="H15" s="198">
        <v>10934019.85</v>
      </c>
      <c r="I15" s="203" t="s">
        <v>10</v>
      </c>
      <c r="J15" s="41">
        <v>4</v>
      </c>
      <c r="K15" s="169">
        <v>71.428571428571431</v>
      </c>
      <c r="L15" s="46">
        <v>2186803.9699999997</v>
      </c>
      <c r="M15" s="204" t="s">
        <v>278</v>
      </c>
      <c r="N15" s="72">
        <f t="shared" si="1"/>
        <v>50</v>
      </c>
      <c r="O15" s="72">
        <f t="shared" si="2"/>
        <v>50</v>
      </c>
      <c r="P15" s="72">
        <f t="shared" si="3"/>
        <v>100</v>
      </c>
      <c r="Q15" s="72">
        <f t="shared" si="4"/>
        <v>100</v>
      </c>
      <c r="R15" s="169">
        <v>71.428571428571431</v>
      </c>
      <c r="S15" s="73">
        <v>0</v>
      </c>
      <c r="T15" s="73">
        <v>1</v>
      </c>
      <c r="U15" s="73">
        <v>0</v>
      </c>
      <c r="V15" s="73">
        <v>1</v>
      </c>
      <c r="W15" s="73">
        <v>1</v>
      </c>
      <c r="X15" s="73">
        <v>1</v>
      </c>
      <c r="Y15" s="73">
        <v>1</v>
      </c>
      <c r="Z15" s="74">
        <f t="shared" si="5"/>
        <v>5</v>
      </c>
      <c r="AA15" s="75">
        <f t="shared" si="6"/>
        <v>0</v>
      </c>
      <c r="AB15" s="75">
        <f t="shared" si="6"/>
        <v>50</v>
      </c>
      <c r="AC15" s="75">
        <f t="shared" si="0"/>
        <v>0</v>
      </c>
      <c r="AD15" s="75">
        <f t="shared" si="0"/>
        <v>50</v>
      </c>
      <c r="AE15" s="75">
        <f t="shared" si="0"/>
        <v>50</v>
      </c>
      <c r="AF15" s="75">
        <f t="shared" si="0"/>
        <v>50</v>
      </c>
      <c r="AG15" s="76">
        <f t="shared" si="7"/>
        <v>100</v>
      </c>
      <c r="AH15" s="169">
        <f t="shared" si="8"/>
        <v>71.428571428571431</v>
      </c>
    </row>
    <row r="16" spans="1:34" ht="25.8" x14ac:dyDescent="0.5">
      <c r="A16" s="41">
        <v>12</v>
      </c>
      <c r="B16" s="42" t="s">
        <v>86</v>
      </c>
      <c r="C16" s="43" t="s">
        <v>109</v>
      </c>
      <c r="D16" s="42" t="s">
        <v>110</v>
      </c>
      <c r="E16" s="44">
        <v>2</v>
      </c>
      <c r="F16" s="184">
        <v>7</v>
      </c>
      <c r="G16" s="188">
        <v>0.66792834620074204</v>
      </c>
      <c r="H16" s="198">
        <v>-154783.42000000001</v>
      </c>
      <c r="I16" s="217" t="s">
        <v>12</v>
      </c>
      <c r="J16" s="41">
        <v>6</v>
      </c>
      <c r="K16" s="169">
        <v>85.714285714285708</v>
      </c>
      <c r="L16" s="46">
        <v>-30956.684000000001</v>
      </c>
      <c r="M16" s="205" t="s">
        <v>277</v>
      </c>
      <c r="N16" s="72">
        <f t="shared" si="1"/>
        <v>50</v>
      </c>
      <c r="O16" s="72">
        <f t="shared" si="2"/>
        <v>100</v>
      </c>
      <c r="P16" s="72">
        <f t="shared" si="3"/>
        <v>100</v>
      </c>
      <c r="Q16" s="72">
        <f t="shared" si="4"/>
        <v>100</v>
      </c>
      <c r="R16" s="169">
        <v>85.714285714285708</v>
      </c>
      <c r="S16" s="73">
        <v>0</v>
      </c>
      <c r="T16" s="73">
        <v>1</v>
      </c>
      <c r="U16" s="73">
        <v>1</v>
      </c>
      <c r="V16" s="73">
        <v>1</v>
      </c>
      <c r="W16" s="73">
        <v>1</v>
      </c>
      <c r="X16" s="73">
        <v>1</v>
      </c>
      <c r="Y16" s="73">
        <v>1</v>
      </c>
      <c r="Z16" s="74">
        <f t="shared" si="5"/>
        <v>6</v>
      </c>
      <c r="AA16" s="75">
        <f t="shared" si="6"/>
        <v>0</v>
      </c>
      <c r="AB16" s="75">
        <f t="shared" si="6"/>
        <v>50</v>
      </c>
      <c r="AC16" s="75">
        <f t="shared" si="0"/>
        <v>50</v>
      </c>
      <c r="AD16" s="75">
        <f t="shared" si="0"/>
        <v>50</v>
      </c>
      <c r="AE16" s="75">
        <f t="shared" si="0"/>
        <v>50</v>
      </c>
      <c r="AF16" s="75">
        <f t="shared" si="0"/>
        <v>50</v>
      </c>
      <c r="AG16" s="76">
        <f t="shared" si="7"/>
        <v>100</v>
      </c>
      <c r="AH16" s="169">
        <f t="shared" si="8"/>
        <v>85.714285714285708</v>
      </c>
    </row>
    <row r="17" spans="1:34" ht="25.8" x14ac:dyDescent="0.5">
      <c r="A17" s="41">
        <v>13</v>
      </c>
      <c r="B17" s="42" t="s">
        <v>111</v>
      </c>
      <c r="C17" s="43" t="s">
        <v>112</v>
      </c>
      <c r="D17" s="55" t="s">
        <v>111</v>
      </c>
      <c r="E17" s="56">
        <v>16</v>
      </c>
      <c r="F17" s="184">
        <v>0</v>
      </c>
      <c r="G17" s="188">
        <v>0.85085922226422916</v>
      </c>
      <c r="H17" s="198">
        <v>23808764.370000001</v>
      </c>
      <c r="I17" s="190"/>
      <c r="J17" s="41">
        <v>0</v>
      </c>
      <c r="K17" s="169">
        <v>71.428571428571431</v>
      </c>
      <c r="L17" s="46">
        <v>4761752.8739999998</v>
      </c>
      <c r="M17" s="195" t="s">
        <v>275</v>
      </c>
      <c r="N17" s="72">
        <f t="shared" si="1"/>
        <v>100</v>
      </c>
      <c r="O17" s="72">
        <f t="shared" si="2"/>
        <v>50</v>
      </c>
      <c r="P17" s="72">
        <f t="shared" si="3"/>
        <v>50</v>
      </c>
      <c r="Q17" s="72">
        <f t="shared" si="4"/>
        <v>100</v>
      </c>
      <c r="R17" s="169">
        <v>71.428571428571431</v>
      </c>
      <c r="S17" s="73">
        <v>1</v>
      </c>
      <c r="T17" s="73">
        <v>1</v>
      </c>
      <c r="U17" s="73">
        <v>0</v>
      </c>
      <c r="V17" s="73">
        <v>1</v>
      </c>
      <c r="W17" s="73">
        <v>0</v>
      </c>
      <c r="X17" s="73">
        <v>1</v>
      </c>
      <c r="Y17" s="73">
        <v>1</v>
      </c>
      <c r="Z17" s="74">
        <f t="shared" si="5"/>
        <v>5</v>
      </c>
      <c r="AA17" s="75">
        <f t="shared" si="6"/>
        <v>50</v>
      </c>
      <c r="AB17" s="75">
        <f t="shared" si="6"/>
        <v>50</v>
      </c>
      <c r="AC17" s="75">
        <f t="shared" si="0"/>
        <v>0</v>
      </c>
      <c r="AD17" s="75">
        <f t="shared" si="0"/>
        <v>50</v>
      </c>
      <c r="AE17" s="75">
        <f t="shared" si="0"/>
        <v>0</v>
      </c>
      <c r="AF17" s="75">
        <f t="shared" si="0"/>
        <v>50</v>
      </c>
      <c r="AG17" s="76">
        <f t="shared" si="7"/>
        <v>100</v>
      </c>
      <c r="AH17" s="169">
        <f t="shared" si="8"/>
        <v>71.428571428571431</v>
      </c>
    </row>
    <row r="18" spans="1:34" ht="25.8" x14ac:dyDescent="0.5">
      <c r="A18" s="41">
        <v>14</v>
      </c>
      <c r="B18" s="42" t="s">
        <v>111</v>
      </c>
      <c r="C18" s="43" t="s">
        <v>113</v>
      </c>
      <c r="D18" s="55" t="s">
        <v>114</v>
      </c>
      <c r="E18" s="56">
        <v>6</v>
      </c>
      <c r="F18" s="184">
        <v>0</v>
      </c>
      <c r="G18" s="188">
        <v>1.400306609546641</v>
      </c>
      <c r="H18" s="198">
        <v>8238659.5</v>
      </c>
      <c r="I18" s="190"/>
      <c r="J18" s="41">
        <v>0</v>
      </c>
      <c r="K18" s="169">
        <v>100</v>
      </c>
      <c r="L18" s="46">
        <v>1647731.9</v>
      </c>
      <c r="M18" s="195" t="s">
        <v>275</v>
      </c>
      <c r="N18" s="72">
        <f t="shared" si="1"/>
        <v>100</v>
      </c>
      <c r="O18" s="72">
        <f t="shared" si="2"/>
        <v>100</v>
      </c>
      <c r="P18" s="72">
        <f t="shared" si="3"/>
        <v>100</v>
      </c>
      <c r="Q18" s="72">
        <f t="shared" si="4"/>
        <v>100</v>
      </c>
      <c r="R18" s="169">
        <v>100</v>
      </c>
      <c r="S18" s="73">
        <v>1</v>
      </c>
      <c r="T18" s="73">
        <v>1</v>
      </c>
      <c r="U18" s="73">
        <v>1</v>
      </c>
      <c r="V18" s="73">
        <v>1</v>
      </c>
      <c r="W18" s="73">
        <v>1</v>
      </c>
      <c r="X18" s="73">
        <v>1</v>
      </c>
      <c r="Y18" s="73">
        <v>1</v>
      </c>
      <c r="Z18" s="74">
        <f t="shared" si="5"/>
        <v>7</v>
      </c>
      <c r="AA18" s="75">
        <f t="shared" si="6"/>
        <v>50</v>
      </c>
      <c r="AB18" s="75">
        <f t="shared" si="6"/>
        <v>50</v>
      </c>
      <c r="AC18" s="75">
        <f t="shared" si="0"/>
        <v>50</v>
      </c>
      <c r="AD18" s="75">
        <f t="shared" si="0"/>
        <v>50</v>
      </c>
      <c r="AE18" s="75">
        <f t="shared" si="0"/>
        <v>50</v>
      </c>
      <c r="AF18" s="75">
        <f t="shared" si="0"/>
        <v>50</v>
      </c>
      <c r="AG18" s="76">
        <f t="shared" si="7"/>
        <v>100</v>
      </c>
      <c r="AH18" s="169">
        <f t="shared" si="8"/>
        <v>100</v>
      </c>
    </row>
    <row r="19" spans="1:34" ht="25.8" x14ac:dyDescent="0.5">
      <c r="A19" s="41">
        <v>15</v>
      </c>
      <c r="B19" s="42" t="s">
        <v>111</v>
      </c>
      <c r="C19" s="43" t="s">
        <v>115</v>
      </c>
      <c r="D19" s="55" t="s">
        <v>116</v>
      </c>
      <c r="E19" s="56">
        <v>9</v>
      </c>
      <c r="F19" s="184">
        <v>6</v>
      </c>
      <c r="G19" s="207">
        <v>0.21003613687048067</v>
      </c>
      <c r="H19" s="198">
        <v>9910792.9199999999</v>
      </c>
      <c r="I19" s="219" t="s">
        <v>18</v>
      </c>
      <c r="J19" s="41">
        <v>6</v>
      </c>
      <c r="K19" s="169">
        <v>85.714285714285708</v>
      </c>
      <c r="L19" s="46">
        <v>1982158.584</v>
      </c>
      <c r="M19" s="204" t="s">
        <v>278</v>
      </c>
      <c r="N19" s="72">
        <f t="shared" si="1"/>
        <v>100</v>
      </c>
      <c r="O19" s="72">
        <f t="shared" si="2"/>
        <v>100</v>
      </c>
      <c r="P19" s="72">
        <f t="shared" si="3"/>
        <v>50</v>
      </c>
      <c r="Q19" s="72">
        <f t="shared" si="4"/>
        <v>100</v>
      </c>
      <c r="R19" s="169">
        <v>85.714285714285708</v>
      </c>
      <c r="S19" s="73">
        <v>1</v>
      </c>
      <c r="T19" s="73">
        <v>1</v>
      </c>
      <c r="U19" s="73">
        <v>1</v>
      </c>
      <c r="V19" s="73">
        <v>1</v>
      </c>
      <c r="W19" s="73">
        <v>0</v>
      </c>
      <c r="X19" s="73">
        <v>1</v>
      </c>
      <c r="Y19" s="73">
        <v>1</v>
      </c>
      <c r="Z19" s="74">
        <f t="shared" si="5"/>
        <v>6</v>
      </c>
      <c r="AA19" s="75">
        <f t="shared" si="6"/>
        <v>50</v>
      </c>
      <c r="AB19" s="75">
        <f t="shared" si="6"/>
        <v>50</v>
      </c>
      <c r="AC19" s="75">
        <f t="shared" si="0"/>
        <v>50</v>
      </c>
      <c r="AD19" s="75">
        <f t="shared" si="0"/>
        <v>50</v>
      </c>
      <c r="AE19" s="75">
        <f t="shared" si="0"/>
        <v>0</v>
      </c>
      <c r="AF19" s="75">
        <f t="shared" si="0"/>
        <v>50</v>
      </c>
      <c r="AG19" s="76">
        <f t="shared" si="7"/>
        <v>100</v>
      </c>
      <c r="AH19" s="169">
        <f t="shared" si="8"/>
        <v>85.714285714285708</v>
      </c>
    </row>
    <row r="20" spans="1:34" ht="25.8" x14ac:dyDescent="0.5">
      <c r="A20" s="41">
        <v>16</v>
      </c>
      <c r="B20" s="42" t="s">
        <v>111</v>
      </c>
      <c r="C20" s="43" t="s">
        <v>117</v>
      </c>
      <c r="D20" s="55" t="s">
        <v>118</v>
      </c>
      <c r="E20" s="56">
        <v>13</v>
      </c>
      <c r="F20" s="184">
        <v>4</v>
      </c>
      <c r="G20" s="188">
        <v>0.77670468411925231</v>
      </c>
      <c r="H20" s="198">
        <v>-9868572.8800000008</v>
      </c>
      <c r="I20" s="203" t="s">
        <v>12</v>
      </c>
      <c r="J20" s="41">
        <v>3</v>
      </c>
      <c r="K20" s="57">
        <v>28.571428571428569</v>
      </c>
      <c r="L20" s="46">
        <v>-1973714.5760000001</v>
      </c>
      <c r="M20" s="204" t="s">
        <v>278</v>
      </c>
      <c r="N20" s="72">
        <f t="shared" si="1"/>
        <v>50</v>
      </c>
      <c r="O20" s="72">
        <f t="shared" si="2"/>
        <v>50</v>
      </c>
      <c r="P20" s="72">
        <f t="shared" si="3"/>
        <v>0</v>
      </c>
      <c r="Q20" s="72">
        <f t="shared" si="4"/>
        <v>0</v>
      </c>
      <c r="R20" s="57">
        <v>28.571428571428569</v>
      </c>
      <c r="S20" s="73">
        <v>0</v>
      </c>
      <c r="T20" s="73">
        <v>1</v>
      </c>
      <c r="U20" s="73">
        <v>0</v>
      </c>
      <c r="V20" s="73">
        <v>1</v>
      </c>
      <c r="W20" s="73">
        <v>0</v>
      </c>
      <c r="X20" s="73">
        <v>0</v>
      </c>
      <c r="Y20" s="73">
        <v>0</v>
      </c>
      <c r="Z20" s="74">
        <f t="shared" si="5"/>
        <v>2</v>
      </c>
      <c r="AA20" s="75">
        <f t="shared" si="6"/>
        <v>0</v>
      </c>
      <c r="AB20" s="75">
        <f t="shared" si="6"/>
        <v>50</v>
      </c>
      <c r="AC20" s="75">
        <f t="shared" si="0"/>
        <v>0</v>
      </c>
      <c r="AD20" s="75">
        <f t="shared" si="0"/>
        <v>50</v>
      </c>
      <c r="AE20" s="75">
        <f t="shared" si="0"/>
        <v>0</v>
      </c>
      <c r="AF20" s="75">
        <f t="shared" si="0"/>
        <v>0</v>
      </c>
      <c r="AG20" s="76">
        <f t="shared" si="7"/>
        <v>0</v>
      </c>
      <c r="AH20" s="57">
        <f t="shared" si="8"/>
        <v>28.571428571428569</v>
      </c>
    </row>
    <row r="21" spans="1:34" ht="25.8" x14ac:dyDescent="0.5">
      <c r="A21" s="41">
        <v>17</v>
      </c>
      <c r="B21" s="42" t="s">
        <v>111</v>
      </c>
      <c r="C21" s="43" t="s">
        <v>119</v>
      </c>
      <c r="D21" s="55" t="s">
        <v>120</v>
      </c>
      <c r="E21" s="56">
        <v>6</v>
      </c>
      <c r="F21" s="184">
        <v>1</v>
      </c>
      <c r="G21" s="188">
        <v>1.3628689587093503</v>
      </c>
      <c r="H21" s="198">
        <v>1854734.92</v>
      </c>
      <c r="I21" s="190"/>
      <c r="J21" s="41">
        <v>1</v>
      </c>
      <c r="K21" s="169">
        <v>85.714285714285708</v>
      </c>
      <c r="L21" s="46">
        <v>370946.984</v>
      </c>
      <c r="M21" s="201" t="s">
        <v>276</v>
      </c>
      <c r="N21" s="72">
        <f t="shared" si="1"/>
        <v>100</v>
      </c>
      <c r="O21" s="72">
        <f t="shared" si="2"/>
        <v>100</v>
      </c>
      <c r="P21" s="72">
        <f t="shared" si="3"/>
        <v>50</v>
      </c>
      <c r="Q21" s="72">
        <f t="shared" si="4"/>
        <v>100</v>
      </c>
      <c r="R21" s="169">
        <v>85.714285714285708</v>
      </c>
      <c r="S21" s="73">
        <v>1</v>
      </c>
      <c r="T21" s="73">
        <v>1</v>
      </c>
      <c r="U21" s="73">
        <v>1</v>
      </c>
      <c r="V21" s="73">
        <v>1</v>
      </c>
      <c r="W21" s="73">
        <v>0</v>
      </c>
      <c r="X21" s="73">
        <v>1</v>
      </c>
      <c r="Y21" s="73">
        <v>1</v>
      </c>
      <c r="Z21" s="74">
        <f t="shared" si="5"/>
        <v>6</v>
      </c>
      <c r="AA21" s="75">
        <f t="shared" si="6"/>
        <v>50</v>
      </c>
      <c r="AB21" s="75">
        <f t="shared" si="6"/>
        <v>50</v>
      </c>
      <c r="AC21" s="75">
        <f t="shared" si="0"/>
        <v>50</v>
      </c>
      <c r="AD21" s="75">
        <f t="shared" si="0"/>
        <v>50</v>
      </c>
      <c r="AE21" s="75">
        <f t="shared" si="0"/>
        <v>0</v>
      </c>
      <c r="AF21" s="75">
        <f t="shared" si="0"/>
        <v>50</v>
      </c>
      <c r="AG21" s="76">
        <f t="shared" si="7"/>
        <v>100</v>
      </c>
      <c r="AH21" s="169">
        <f t="shared" si="8"/>
        <v>85.714285714285708</v>
      </c>
    </row>
    <row r="22" spans="1:34" ht="25.8" x14ac:dyDescent="0.5">
      <c r="A22" s="41">
        <v>18</v>
      </c>
      <c r="B22" s="42" t="s">
        <v>111</v>
      </c>
      <c r="C22" s="43" t="s">
        <v>121</v>
      </c>
      <c r="D22" s="55" t="s">
        <v>122</v>
      </c>
      <c r="E22" s="56">
        <v>6</v>
      </c>
      <c r="F22" s="184">
        <v>0</v>
      </c>
      <c r="G22" s="188">
        <v>1.5035127066952281</v>
      </c>
      <c r="H22" s="198">
        <v>5241482.84</v>
      </c>
      <c r="I22" s="190"/>
      <c r="J22" s="41">
        <v>0</v>
      </c>
      <c r="K22" s="169">
        <v>57.142857142857139</v>
      </c>
      <c r="L22" s="46">
        <v>1048296.568</v>
      </c>
      <c r="M22" s="201" t="s">
        <v>276</v>
      </c>
      <c r="N22" s="72">
        <f t="shared" si="1"/>
        <v>50</v>
      </c>
      <c r="O22" s="72">
        <f t="shared" si="2"/>
        <v>100</v>
      </c>
      <c r="P22" s="72">
        <f t="shared" si="3"/>
        <v>50</v>
      </c>
      <c r="Q22" s="72">
        <f t="shared" si="4"/>
        <v>0</v>
      </c>
      <c r="R22" s="169">
        <v>57.142857142857139</v>
      </c>
      <c r="S22" s="73">
        <v>0</v>
      </c>
      <c r="T22" s="73">
        <v>1</v>
      </c>
      <c r="U22" s="73">
        <v>1</v>
      </c>
      <c r="V22" s="73">
        <v>1</v>
      </c>
      <c r="W22" s="73">
        <v>0</v>
      </c>
      <c r="X22" s="73">
        <v>1</v>
      </c>
      <c r="Y22" s="73">
        <v>0</v>
      </c>
      <c r="Z22" s="74">
        <f t="shared" si="5"/>
        <v>4</v>
      </c>
      <c r="AA22" s="75">
        <f t="shared" si="6"/>
        <v>0</v>
      </c>
      <c r="AB22" s="75">
        <f t="shared" si="6"/>
        <v>50</v>
      </c>
      <c r="AC22" s="75">
        <f t="shared" si="0"/>
        <v>50</v>
      </c>
      <c r="AD22" s="75">
        <f t="shared" si="0"/>
        <v>50</v>
      </c>
      <c r="AE22" s="75">
        <f t="shared" si="0"/>
        <v>0</v>
      </c>
      <c r="AF22" s="75">
        <f t="shared" si="0"/>
        <v>50</v>
      </c>
      <c r="AG22" s="76">
        <f t="shared" si="7"/>
        <v>0</v>
      </c>
      <c r="AH22" s="169">
        <f t="shared" si="8"/>
        <v>57.142857142857139</v>
      </c>
    </row>
    <row r="23" spans="1:34" ht="25.8" x14ac:dyDescent="0.5">
      <c r="A23" s="41">
        <v>19</v>
      </c>
      <c r="B23" s="42" t="s">
        <v>111</v>
      </c>
      <c r="C23" s="43" t="s">
        <v>123</v>
      </c>
      <c r="D23" s="55" t="s">
        <v>124</v>
      </c>
      <c r="E23" s="56">
        <v>6</v>
      </c>
      <c r="F23" s="184">
        <v>1</v>
      </c>
      <c r="G23" s="188">
        <v>0.99217740234799723</v>
      </c>
      <c r="H23" s="198">
        <v>8368313.21</v>
      </c>
      <c r="I23" s="190"/>
      <c r="J23" s="41">
        <v>1</v>
      </c>
      <c r="K23" s="169">
        <v>71.428571428571431</v>
      </c>
      <c r="L23" s="46">
        <v>1673662.642</v>
      </c>
      <c r="M23" s="195" t="s">
        <v>275</v>
      </c>
      <c r="N23" s="72">
        <f t="shared" si="1"/>
        <v>50</v>
      </c>
      <c r="O23" s="72">
        <f t="shared" si="2"/>
        <v>100</v>
      </c>
      <c r="P23" s="72">
        <f t="shared" si="3"/>
        <v>50</v>
      </c>
      <c r="Q23" s="72">
        <f t="shared" si="4"/>
        <v>100</v>
      </c>
      <c r="R23" s="169">
        <v>71.428571428571431</v>
      </c>
      <c r="S23" s="73">
        <v>0</v>
      </c>
      <c r="T23" s="73">
        <v>1</v>
      </c>
      <c r="U23" s="73">
        <v>1</v>
      </c>
      <c r="V23" s="73">
        <v>1</v>
      </c>
      <c r="W23" s="73">
        <v>0</v>
      </c>
      <c r="X23" s="73">
        <v>1</v>
      </c>
      <c r="Y23" s="73">
        <v>1</v>
      </c>
      <c r="Z23" s="74">
        <f t="shared" si="5"/>
        <v>5</v>
      </c>
      <c r="AA23" s="75">
        <f t="shared" si="6"/>
        <v>0</v>
      </c>
      <c r="AB23" s="75">
        <f t="shared" si="6"/>
        <v>50</v>
      </c>
      <c r="AC23" s="75">
        <f t="shared" si="0"/>
        <v>50</v>
      </c>
      <c r="AD23" s="75">
        <f t="shared" si="0"/>
        <v>50</v>
      </c>
      <c r="AE23" s="75">
        <f t="shared" si="0"/>
        <v>0</v>
      </c>
      <c r="AF23" s="75">
        <f t="shared" si="0"/>
        <v>50</v>
      </c>
      <c r="AG23" s="76">
        <f t="shared" si="7"/>
        <v>100</v>
      </c>
      <c r="AH23" s="169">
        <f t="shared" si="8"/>
        <v>71.428571428571431</v>
      </c>
    </row>
    <row r="24" spans="1:34" ht="25.8" x14ac:dyDescent="0.5">
      <c r="A24" s="41">
        <v>20</v>
      </c>
      <c r="B24" s="42" t="s">
        <v>111</v>
      </c>
      <c r="C24" s="43" t="s">
        <v>125</v>
      </c>
      <c r="D24" s="55" t="s">
        <v>126</v>
      </c>
      <c r="E24" s="56">
        <v>2</v>
      </c>
      <c r="F24" s="184">
        <v>7</v>
      </c>
      <c r="G24" s="207">
        <v>0.47573535831233477</v>
      </c>
      <c r="H24" s="198">
        <v>-517249.18</v>
      </c>
      <c r="I24" s="208" t="s">
        <v>18</v>
      </c>
      <c r="J24" s="41">
        <v>7</v>
      </c>
      <c r="K24" s="169">
        <v>57.142857142857139</v>
      </c>
      <c r="L24" s="46">
        <v>-103449.836</v>
      </c>
      <c r="M24" s="204" t="s">
        <v>278</v>
      </c>
      <c r="N24" s="72">
        <f t="shared" si="1"/>
        <v>50</v>
      </c>
      <c r="O24" s="72">
        <f t="shared" si="2"/>
        <v>50</v>
      </c>
      <c r="P24" s="72">
        <f t="shared" si="3"/>
        <v>100</v>
      </c>
      <c r="Q24" s="72">
        <f t="shared" si="4"/>
        <v>0</v>
      </c>
      <c r="R24" s="169">
        <v>57.142857142857139</v>
      </c>
      <c r="S24" s="73">
        <v>0</v>
      </c>
      <c r="T24" s="73">
        <v>1</v>
      </c>
      <c r="U24" s="73">
        <v>0</v>
      </c>
      <c r="V24" s="73">
        <v>1</v>
      </c>
      <c r="W24" s="73">
        <v>1</v>
      </c>
      <c r="X24" s="73">
        <v>1</v>
      </c>
      <c r="Y24" s="73">
        <v>0</v>
      </c>
      <c r="Z24" s="74">
        <f t="shared" si="5"/>
        <v>4</v>
      </c>
      <c r="AA24" s="75">
        <f t="shared" si="6"/>
        <v>0</v>
      </c>
      <c r="AB24" s="75">
        <f t="shared" si="6"/>
        <v>50</v>
      </c>
      <c r="AC24" s="75">
        <f t="shared" si="0"/>
        <v>0</v>
      </c>
      <c r="AD24" s="75">
        <f t="shared" si="0"/>
        <v>50</v>
      </c>
      <c r="AE24" s="75">
        <f t="shared" si="0"/>
        <v>50</v>
      </c>
      <c r="AF24" s="75">
        <f t="shared" si="0"/>
        <v>50</v>
      </c>
      <c r="AG24" s="76">
        <f t="shared" si="7"/>
        <v>0</v>
      </c>
      <c r="AH24" s="169">
        <f t="shared" si="8"/>
        <v>57.142857142857139</v>
      </c>
    </row>
    <row r="25" spans="1:34" ht="25.8" x14ac:dyDescent="0.5">
      <c r="A25" s="41">
        <v>21</v>
      </c>
      <c r="B25" s="42" t="s">
        <v>127</v>
      </c>
      <c r="C25" s="43" t="s">
        <v>128</v>
      </c>
      <c r="D25" s="55" t="s">
        <v>127</v>
      </c>
      <c r="E25" s="56">
        <v>17</v>
      </c>
      <c r="F25" s="184">
        <v>1</v>
      </c>
      <c r="G25" s="188">
        <v>0.78385271005517043</v>
      </c>
      <c r="H25" s="198">
        <v>153470166.11000001</v>
      </c>
      <c r="I25" s="190"/>
      <c r="J25" s="41">
        <v>0</v>
      </c>
      <c r="K25" s="169">
        <v>57.142857142857139</v>
      </c>
      <c r="L25" s="46">
        <v>30694033.222000003</v>
      </c>
      <c r="M25" s="201" t="s">
        <v>276</v>
      </c>
      <c r="N25" s="72">
        <f t="shared" si="1"/>
        <v>50</v>
      </c>
      <c r="O25" s="72">
        <f t="shared" si="2"/>
        <v>50</v>
      </c>
      <c r="P25" s="72">
        <f t="shared" si="3"/>
        <v>50</v>
      </c>
      <c r="Q25" s="72">
        <f t="shared" si="4"/>
        <v>100</v>
      </c>
      <c r="R25" s="169">
        <v>57.142857142857139</v>
      </c>
      <c r="S25" s="73">
        <v>0</v>
      </c>
      <c r="T25" s="73">
        <v>1</v>
      </c>
      <c r="U25" s="73">
        <v>0</v>
      </c>
      <c r="V25" s="73">
        <v>1</v>
      </c>
      <c r="W25" s="73">
        <v>0</v>
      </c>
      <c r="X25" s="73">
        <v>1</v>
      </c>
      <c r="Y25" s="73">
        <v>1</v>
      </c>
      <c r="Z25" s="74">
        <f t="shared" si="5"/>
        <v>4</v>
      </c>
      <c r="AA25" s="75">
        <f t="shared" si="6"/>
        <v>0</v>
      </c>
      <c r="AB25" s="75">
        <f t="shared" si="6"/>
        <v>50</v>
      </c>
      <c r="AC25" s="75">
        <f t="shared" si="0"/>
        <v>0</v>
      </c>
      <c r="AD25" s="75">
        <f t="shared" si="0"/>
        <v>50</v>
      </c>
      <c r="AE25" s="75">
        <f t="shared" si="0"/>
        <v>0</v>
      </c>
      <c r="AF25" s="75">
        <f t="shared" si="0"/>
        <v>50</v>
      </c>
      <c r="AG25" s="76">
        <f t="shared" si="7"/>
        <v>100</v>
      </c>
      <c r="AH25" s="169">
        <f t="shared" si="8"/>
        <v>57.142857142857139</v>
      </c>
    </row>
    <row r="26" spans="1:34" ht="25.8" x14ac:dyDescent="0.5">
      <c r="A26" s="41">
        <v>22</v>
      </c>
      <c r="B26" s="42" t="s">
        <v>127</v>
      </c>
      <c r="C26" s="43" t="s">
        <v>129</v>
      </c>
      <c r="D26" s="55" t="s">
        <v>130</v>
      </c>
      <c r="E26" s="56">
        <v>5</v>
      </c>
      <c r="F26" s="184">
        <v>0</v>
      </c>
      <c r="G26" s="188">
        <v>1.8350798228152576</v>
      </c>
      <c r="H26" s="198">
        <v>7219598.6200000001</v>
      </c>
      <c r="I26" s="190"/>
      <c r="J26" s="41">
        <v>0</v>
      </c>
      <c r="K26" s="169">
        <v>100</v>
      </c>
      <c r="L26" s="46">
        <v>1443919.7239999999</v>
      </c>
      <c r="M26" s="195" t="s">
        <v>275</v>
      </c>
      <c r="N26" s="72">
        <f t="shared" si="1"/>
        <v>100</v>
      </c>
      <c r="O26" s="72">
        <f t="shared" si="2"/>
        <v>100</v>
      </c>
      <c r="P26" s="72">
        <f t="shared" si="3"/>
        <v>100</v>
      </c>
      <c r="Q26" s="72">
        <f t="shared" si="4"/>
        <v>100</v>
      </c>
      <c r="R26" s="169">
        <v>100</v>
      </c>
      <c r="S26" s="73">
        <v>1</v>
      </c>
      <c r="T26" s="73">
        <v>1</v>
      </c>
      <c r="U26" s="73">
        <v>1</v>
      </c>
      <c r="V26" s="73">
        <v>1</v>
      </c>
      <c r="W26" s="73">
        <v>1</v>
      </c>
      <c r="X26" s="73">
        <v>1</v>
      </c>
      <c r="Y26" s="73">
        <v>1</v>
      </c>
      <c r="Z26" s="74">
        <f t="shared" si="5"/>
        <v>7</v>
      </c>
      <c r="AA26" s="75">
        <f t="shared" si="6"/>
        <v>50</v>
      </c>
      <c r="AB26" s="75">
        <f t="shared" si="6"/>
        <v>50</v>
      </c>
      <c r="AC26" s="75">
        <f t="shared" si="0"/>
        <v>50</v>
      </c>
      <c r="AD26" s="75">
        <f t="shared" si="0"/>
        <v>50</v>
      </c>
      <c r="AE26" s="75">
        <f t="shared" si="0"/>
        <v>50</v>
      </c>
      <c r="AF26" s="75">
        <f t="shared" si="0"/>
        <v>50</v>
      </c>
      <c r="AG26" s="76">
        <f t="shared" si="7"/>
        <v>100</v>
      </c>
      <c r="AH26" s="169">
        <f t="shared" si="8"/>
        <v>100</v>
      </c>
    </row>
    <row r="27" spans="1:34" ht="25.8" x14ac:dyDescent="0.5">
      <c r="A27" s="41">
        <v>23</v>
      </c>
      <c r="B27" s="42" t="s">
        <v>127</v>
      </c>
      <c r="C27" s="43" t="s">
        <v>131</v>
      </c>
      <c r="D27" s="55" t="s">
        <v>132</v>
      </c>
      <c r="E27" s="56">
        <v>6</v>
      </c>
      <c r="F27" s="184">
        <v>3</v>
      </c>
      <c r="G27" s="207">
        <v>0.48150203561237626</v>
      </c>
      <c r="H27" s="198">
        <v>6761658.8200000003</v>
      </c>
      <c r="I27" s="190"/>
      <c r="J27" s="41">
        <v>3</v>
      </c>
      <c r="K27" s="169">
        <v>85.714285714285708</v>
      </c>
      <c r="L27" s="46">
        <v>1352331.764</v>
      </c>
      <c r="M27" s="195" t="s">
        <v>275</v>
      </c>
      <c r="N27" s="72">
        <f t="shared" si="1"/>
        <v>100</v>
      </c>
      <c r="O27" s="72">
        <f t="shared" si="2"/>
        <v>100</v>
      </c>
      <c r="P27" s="72">
        <f t="shared" si="3"/>
        <v>50</v>
      </c>
      <c r="Q27" s="72">
        <f t="shared" si="4"/>
        <v>100</v>
      </c>
      <c r="R27" s="169">
        <v>85.714285714285708</v>
      </c>
      <c r="S27" s="73">
        <v>1</v>
      </c>
      <c r="T27" s="73">
        <v>1</v>
      </c>
      <c r="U27" s="73">
        <v>1</v>
      </c>
      <c r="V27" s="73">
        <v>1</v>
      </c>
      <c r="W27" s="73">
        <v>0</v>
      </c>
      <c r="X27" s="73">
        <v>1</v>
      </c>
      <c r="Y27" s="73">
        <v>1</v>
      </c>
      <c r="Z27" s="74">
        <f t="shared" si="5"/>
        <v>6</v>
      </c>
      <c r="AA27" s="75">
        <f t="shared" si="6"/>
        <v>50</v>
      </c>
      <c r="AB27" s="75">
        <f t="shared" si="6"/>
        <v>50</v>
      </c>
      <c r="AC27" s="75">
        <f t="shared" si="0"/>
        <v>50</v>
      </c>
      <c r="AD27" s="75">
        <f t="shared" si="0"/>
        <v>50</v>
      </c>
      <c r="AE27" s="75">
        <f t="shared" si="0"/>
        <v>0</v>
      </c>
      <c r="AF27" s="75">
        <f t="shared" si="0"/>
        <v>50</v>
      </c>
      <c r="AG27" s="76">
        <f t="shared" si="7"/>
        <v>100</v>
      </c>
      <c r="AH27" s="169">
        <f t="shared" si="8"/>
        <v>85.714285714285708</v>
      </c>
    </row>
    <row r="28" spans="1:34" ht="25.8" x14ac:dyDescent="0.5">
      <c r="A28" s="41">
        <v>24</v>
      </c>
      <c r="B28" s="42" t="s">
        <v>127</v>
      </c>
      <c r="C28" s="43" t="s">
        <v>133</v>
      </c>
      <c r="D28" s="55" t="s">
        <v>134</v>
      </c>
      <c r="E28" s="56">
        <v>6</v>
      </c>
      <c r="F28" s="184">
        <v>1</v>
      </c>
      <c r="G28" s="188">
        <v>0.94224893336288384</v>
      </c>
      <c r="H28" s="198">
        <v>4356755.6399999997</v>
      </c>
      <c r="I28" s="190"/>
      <c r="J28" s="41">
        <v>1</v>
      </c>
      <c r="K28" s="169">
        <v>71.428571428571431</v>
      </c>
      <c r="L28" s="46">
        <v>871351.12799999991</v>
      </c>
      <c r="M28" s="201" t="s">
        <v>276</v>
      </c>
      <c r="N28" s="72">
        <f t="shared" si="1"/>
        <v>100</v>
      </c>
      <c r="O28" s="72">
        <f t="shared" si="2"/>
        <v>100</v>
      </c>
      <c r="P28" s="72">
        <f t="shared" si="3"/>
        <v>50</v>
      </c>
      <c r="Q28" s="72">
        <f t="shared" si="4"/>
        <v>0</v>
      </c>
      <c r="R28" s="169">
        <v>71.428571428571431</v>
      </c>
      <c r="S28" s="73">
        <v>1</v>
      </c>
      <c r="T28" s="73">
        <v>1</v>
      </c>
      <c r="U28" s="73">
        <v>1</v>
      </c>
      <c r="V28" s="73">
        <v>1</v>
      </c>
      <c r="W28" s="73">
        <v>1</v>
      </c>
      <c r="X28" s="73">
        <v>0</v>
      </c>
      <c r="Y28" s="73">
        <v>0</v>
      </c>
      <c r="Z28" s="74">
        <f t="shared" si="5"/>
        <v>5</v>
      </c>
      <c r="AA28" s="75">
        <f t="shared" si="6"/>
        <v>50</v>
      </c>
      <c r="AB28" s="75">
        <f t="shared" si="6"/>
        <v>50</v>
      </c>
      <c r="AC28" s="75">
        <f t="shared" si="0"/>
        <v>50</v>
      </c>
      <c r="AD28" s="75">
        <f t="shared" si="0"/>
        <v>50</v>
      </c>
      <c r="AE28" s="75">
        <f t="shared" si="0"/>
        <v>50</v>
      </c>
      <c r="AF28" s="75">
        <f t="shared" si="0"/>
        <v>0</v>
      </c>
      <c r="AG28" s="76">
        <f t="shared" si="7"/>
        <v>0</v>
      </c>
      <c r="AH28" s="169">
        <f t="shared" si="8"/>
        <v>71.428571428571431</v>
      </c>
    </row>
    <row r="29" spans="1:34" ht="25.8" x14ac:dyDescent="0.5">
      <c r="A29" s="41">
        <v>25</v>
      </c>
      <c r="B29" s="42" t="s">
        <v>127</v>
      </c>
      <c r="C29" s="43" t="s">
        <v>135</v>
      </c>
      <c r="D29" s="55" t="s">
        <v>136</v>
      </c>
      <c r="E29" s="56">
        <v>2</v>
      </c>
      <c r="F29" s="184">
        <v>7</v>
      </c>
      <c r="G29" s="188">
        <v>0.5546060674365223</v>
      </c>
      <c r="H29" s="198">
        <v>1577643.63</v>
      </c>
      <c r="I29" s="203" t="s">
        <v>10</v>
      </c>
      <c r="J29" s="41">
        <v>7</v>
      </c>
      <c r="K29" s="169">
        <v>71.428571428571431</v>
      </c>
      <c r="L29" s="46">
        <v>315528.72599999997</v>
      </c>
      <c r="M29" s="205" t="s">
        <v>277</v>
      </c>
      <c r="N29" s="72">
        <f t="shared" si="1"/>
        <v>50</v>
      </c>
      <c r="O29" s="72">
        <f t="shared" si="2"/>
        <v>50</v>
      </c>
      <c r="P29" s="72">
        <f t="shared" si="3"/>
        <v>100</v>
      </c>
      <c r="Q29" s="72">
        <f t="shared" si="4"/>
        <v>100</v>
      </c>
      <c r="R29" s="169">
        <v>71.428571428571431</v>
      </c>
      <c r="S29" s="73">
        <v>0</v>
      </c>
      <c r="T29" s="73">
        <v>1</v>
      </c>
      <c r="U29" s="73">
        <v>0</v>
      </c>
      <c r="V29" s="73">
        <v>1</v>
      </c>
      <c r="W29" s="73">
        <v>1</v>
      </c>
      <c r="X29" s="73">
        <v>1</v>
      </c>
      <c r="Y29" s="73">
        <v>1</v>
      </c>
      <c r="Z29" s="74">
        <f t="shared" si="5"/>
        <v>5</v>
      </c>
      <c r="AA29" s="75">
        <f t="shared" si="6"/>
        <v>0</v>
      </c>
      <c r="AB29" s="75">
        <f t="shared" si="6"/>
        <v>50</v>
      </c>
      <c r="AC29" s="75">
        <f t="shared" si="0"/>
        <v>0</v>
      </c>
      <c r="AD29" s="75">
        <f t="shared" si="0"/>
        <v>50</v>
      </c>
      <c r="AE29" s="75">
        <f t="shared" si="0"/>
        <v>50</v>
      </c>
      <c r="AF29" s="75">
        <f t="shared" si="0"/>
        <v>50</v>
      </c>
      <c r="AG29" s="76">
        <f t="shared" si="7"/>
        <v>100</v>
      </c>
      <c r="AH29" s="169">
        <f t="shared" si="8"/>
        <v>71.428571428571431</v>
      </c>
    </row>
    <row r="30" spans="1:34" ht="25.8" x14ac:dyDescent="0.5">
      <c r="A30" s="41">
        <v>26</v>
      </c>
      <c r="B30" s="42" t="s">
        <v>127</v>
      </c>
      <c r="C30" s="43" t="s">
        <v>137</v>
      </c>
      <c r="D30" s="55" t="s">
        <v>138</v>
      </c>
      <c r="E30" s="56">
        <v>5</v>
      </c>
      <c r="F30" s="184">
        <v>1</v>
      </c>
      <c r="G30" s="188">
        <v>0.84577949980785438</v>
      </c>
      <c r="H30" s="198">
        <v>1286041.43</v>
      </c>
      <c r="I30" s="190"/>
      <c r="J30" s="41">
        <v>1</v>
      </c>
      <c r="K30" s="169">
        <v>85.714285714285708</v>
      </c>
      <c r="L30" s="46">
        <v>257208.28599999999</v>
      </c>
      <c r="M30" s="195" t="s">
        <v>275</v>
      </c>
      <c r="N30" s="72">
        <f t="shared" si="1"/>
        <v>50</v>
      </c>
      <c r="O30" s="72">
        <f t="shared" si="2"/>
        <v>100</v>
      </c>
      <c r="P30" s="72">
        <f t="shared" si="3"/>
        <v>100</v>
      </c>
      <c r="Q30" s="72">
        <f t="shared" si="4"/>
        <v>100</v>
      </c>
      <c r="R30" s="169">
        <v>85.714285714285708</v>
      </c>
      <c r="S30" s="73">
        <v>0</v>
      </c>
      <c r="T30" s="73">
        <v>1</v>
      </c>
      <c r="U30" s="73">
        <v>1</v>
      </c>
      <c r="V30" s="73">
        <v>1</v>
      </c>
      <c r="W30" s="73">
        <v>1</v>
      </c>
      <c r="X30" s="73">
        <v>1</v>
      </c>
      <c r="Y30" s="73">
        <v>1</v>
      </c>
      <c r="Z30" s="74">
        <f t="shared" si="5"/>
        <v>6</v>
      </c>
      <c r="AA30" s="75">
        <f t="shared" si="6"/>
        <v>0</v>
      </c>
      <c r="AB30" s="75">
        <f t="shared" si="6"/>
        <v>50</v>
      </c>
      <c r="AC30" s="75">
        <f t="shared" si="0"/>
        <v>50</v>
      </c>
      <c r="AD30" s="75">
        <f t="shared" si="0"/>
        <v>50</v>
      </c>
      <c r="AE30" s="75">
        <f t="shared" si="0"/>
        <v>50</v>
      </c>
      <c r="AF30" s="75">
        <f t="shared" si="0"/>
        <v>50</v>
      </c>
      <c r="AG30" s="76">
        <f t="shared" si="7"/>
        <v>100</v>
      </c>
      <c r="AH30" s="169">
        <f t="shared" si="8"/>
        <v>85.714285714285708</v>
      </c>
    </row>
    <row r="31" spans="1:34" ht="25.8" x14ac:dyDescent="0.5">
      <c r="A31" s="41">
        <v>27</v>
      </c>
      <c r="B31" s="42" t="s">
        <v>127</v>
      </c>
      <c r="C31" s="43" t="s">
        <v>139</v>
      </c>
      <c r="D31" s="55" t="s">
        <v>140</v>
      </c>
      <c r="E31" s="56">
        <v>5</v>
      </c>
      <c r="F31" s="184">
        <v>3</v>
      </c>
      <c r="G31" s="188">
        <v>0.75778111855900843</v>
      </c>
      <c r="H31" s="198">
        <v>-1113215.25</v>
      </c>
      <c r="I31" s="190"/>
      <c r="J31" s="41">
        <v>2</v>
      </c>
      <c r="K31" s="169">
        <v>71.428571428571431</v>
      </c>
      <c r="L31" s="46">
        <v>-222643.05</v>
      </c>
      <c r="M31" s="201" t="s">
        <v>276</v>
      </c>
      <c r="N31" s="72">
        <f t="shared" si="1"/>
        <v>100</v>
      </c>
      <c r="O31" s="72">
        <f t="shared" si="2"/>
        <v>100</v>
      </c>
      <c r="P31" s="72">
        <f t="shared" si="3"/>
        <v>50</v>
      </c>
      <c r="Q31" s="72">
        <f t="shared" si="4"/>
        <v>0</v>
      </c>
      <c r="R31" s="169">
        <v>71.428571428571431</v>
      </c>
      <c r="S31" s="73">
        <v>1</v>
      </c>
      <c r="T31" s="73">
        <v>1</v>
      </c>
      <c r="U31" s="73">
        <v>1</v>
      </c>
      <c r="V31" s="73">
        <v>1</v>
      </c>
      <c r="W31" s="73">
        <v>1</v>
      </c>
      <c r="X31" s="73">
        <v>0</v>
      </c>
      <c r="Y31" s="73">
        <v>0</v>
      </c>
      <c r="Z31" s="74">
        <f t="shared" si="5"/>
        <v>5</v>
      </c>
      <c r="AA31" s="75">
        <f t="shared" si="6"/>
        <v>50</v>
      </c>
      <c r="AB31" s="75">
        <f t="shared" si="6"/>
        <v>50</v>
      </c>
      <c r="AC31" s="75">
        <f t="shared" si="0"/>
        <v>50</v>
      </c>
      <c r="AD31" s="75">
        <f t="shared" si="0"/>
        <v>50</v>
      </c>
      <c r="AE31" s="75">
        <f t="shared" si="0"/>
        <v>50</v>
      </c>
      <c r="AF31" s="75">
        <f t="shared" si="0"/>
        <v>0</v>
      </c>
      <c r="AG31" s="76">
        <f t="shared" si="7"/>
        <v>0</v>
      </c>
      <c r="AH31" s="169">
        <f t="shared" si="8"/>
        <v>71.428571428571431</v>
      </c>
    </row>
    <row r="32" spans="1:34" ht="25.8" x14ac:dyDescent="0.5">
      <c r="A32" s="41">
        <v>28</v>
      </c>
      <c r="B32" s="42" t="s">
        <v>127</v>
      </c>
      <c r="C32" s="43" t="s">
        <v>141</v>
      </c>
      <c r="D32" s="55" t="s">
        <v>142</v>
      </c>
      <c r="E32" s="56">
        <v>13</v>
      </c>
      <c r="F32" s="184">
        <v>7</v>
      </c>
      <c r="G32" s="207">
        <v>0.41360572076201285</v>
      </c>
      <c r="H32" s="198">
        <v>-6225694.2199999997</v>
      </c>
      <c r="I32" s="208" t="s">
        <v>18</v>
      </c>
      <c r="J32" s="41">
        <v>7</v>
      </c>
      <c r="K32" s="169">
        <v>100</v>
      </c>
      <c r="L32" s="46">
        <v>-1245138.844</v>
      </c>
      <c r="M32" s="205" t="s">
        <v>277</v>
      </c>
      <c r="N32" s="72">
        <f t="shared" si="1"/>
        <v>100</v>
      </c>
      <c r="O32" s="72">
        <f t="shared" si="2"/>
        <v>100</v>
      </c>
      <c r="P32" s="72">
        <f t="shared" si="3"/>
        <v>100</v>
      </c>
      <c r="Q32" s="72">
        <f t="shared" si="4"/>
        <v>100</v>
      </c>
      <c r="R32" s="169">
        <v>100</v>
      </c>
      <c r="S32" s="73">
        <v>1</v>
      </c>
      <c r="T32" s="73">
        <v>1</v>
      </c>
      <c r="U32" s="73">
        <v>1</v>
      </c>
      <c r="V32" s="73">
        <v>1</v>
      </c>
      <c r="W32" s="73">
        <v>1</v>
      </c>
      <c r="X32" s="73">
        <v>1</v>
      </c>
      <c r="Y32" s="73">
        <v>1</v>
      </c>
      <c r="Z32" s="74">
        <f t="shared" si="5"/>
        <v>7</v>
      </c>
      <c r="AA32" s="75">
        <f t="shared" si="6"/>
        <v>50</v>
      </c>
      <c r="AB32" s="75">
        <f t="shared" si="6"/>
        <v>50</v>
      </c>
      <c r="AC32" s="75">
        <f t="shared" si="0"/>
        <v>50</v>
      </c>
      <c r="AD32" s="75">
        <f t="shared" si="0"/>
        <v>50</v>
      </c>
      <c r="AE32" s="75">
        <f t="shared" si="0"/>
        <v>50</v>
      </c>
      <c r="AF32" s="75">
        <f t="shared" si="0"/>
        <v>50</v>
      </c>
      <c r="AG32" s="76">
        <f t="shared" si="7"/>
        <v>100</v>
      </c>
      <c r="AH32" s="169">
        <f t="shared" si="8"/>
        <v>100</v>
      </c>
    </row>
    <row r="33" spans="1:34" ht="25.8" x14ac:dyDescent="0.5">
      <c r="A33" s="41">
        <v>29</v>
      </c>
      <c r="B33" s="42" t="s">
        <v>127</v>
      </c>
      <c r="C33" s="43" t="s">
        <v>143</v>
      </c>
      <c r="D33" s="55" t="s">
        <v>144</v>
      </c>
      <c r="E33" s="56">
        <v>5</v>
      </c>
      <c r="F33" s="184">
        <v>2</v>
      </c>
      <c r="G33" s="188">
        <v>0.73410921093890746</v>
      </c>
      <c r="H33" s="198">
        <v>4405990.72</v>
      </c>
      <c r="I33" s="190"/>
      <c r="J33" s="41">
        <v>1</v>
      </c>
      <c r="K33" s="169">
        <v>100</v>
      </c>
      <c r="L33" s="46">
        <v>881198.14399999997</v>
      </c>
      <c r="M33" s="195" t="s">
        <v>275</v>
      </c>
      <c r="N33" s="72">
        <f t="shared" si="1"/>
        <v>100</v>
      </c>
      <c r="O33" s="72">
        <f t="shared" si="2"/>
        <v>100</v>
      </c>
      <c r="P33" s="72">
        <f t="shared" si="3"/>
        <v>100</v>
      </c>
      <c r="Q33" s="72">
        <f t="shared" si="4"/>
        <v>100</v>
      </c>
      <c r="R33" s="169">
        <v>100</v>
      </c>
      <c r="S33" s="73">
        <v>1</v>
      </c>
      <c r="T33" s="73">
        <v>1</v>
      </c>
      <c r="U33" s="73">
        <v>1</v>
      </c>
      <c r="V33" s="73">
        <v>1</v>
      </c>
      <c r="W33" s="73">
        <v>1</v>
      </c>
      <c r="X33" s="73">
        <v>1</v>
      </c>
      <c r="Y33" s="73">
        <v>1</v>
      </c>
      <c r="Z33" s="74">
        <f t="shared" si="5"/>
        <v>7</v>
      </c>
      <c r="AA33" s="75">
        <f t="shared" si="6"/>
        <v>50</v>
      </c>
      <c r="AB33" s="75">
        <f t="shared" si="6"/>
        <v>50</v>
      </c>
      <c r="AC33" s="75">
        <f t="shared" si="0"/>
        <v>50</v>
      </c>
      <c r="AD33" s="75">
        <f t="shared" si="0"/>
        <v>50</v>
      </c>
      <c r="AE33" s="75">
        <f t="shared" si="0"/>
        <v>50</v>
      </c>
      <c r="AF33" s="75">
        <f t="shared" si="0"/>
        <v>50</v>
      </c>
      <c r="AG33" s="76">
        <f t="shared" si="7"/>
        <v>100</v>
      </c>
      <c r="AH33" s="169">
        <f t="shared" si="8"/>
        <v>100</v>
      </c>
    </row>
    <row r="34" spans="1:34" ht="25.8" x14ac:dyDescent="0.5">
      <c r="A34" s="41">
        <v>30</v>
      </c>
      <c r="B34" s="42" t="s">
        <v>127</v>
      </c>
      <c r="C34" s="43" t="s">
        <v>145</v>
      </c>
      <c r="D34" s="55" t="s">
        <v>146</v>
      </c>
      <c r="E34" s="56">
        <v>5</v>
      </c>
      <c r="F34" s="184">
        <v>2</v>
      </c>
      <c r="G34" s="188">
        <v>0.67609263208159731</v>
      </c>
      <c r="H34" s="198">
        <v>3789544.11</v>
      </c>
      <c r="I34" s="190"/>
      <c r="J34" s="41">
        <v>1</v>
      </c>
      <c r="K34" s="169">
        <v>100</v>
      </c>
      <c r="L34" s="46">
        <v>757908.82199999993</v>
      </c>
      <c r="M34" s="195" t="s">
        <v>275</v>
      </c>
      <c r="N34" s="72">
        <f t="shared" si="1"/>
        <v>100</v>
      </c>
      <c r="O34" s="72">
        <f t="shared" si="2"/>
        <v>100</v>
      </c>
      <c r="P34" s="72">
        <f t="shared" si="3"/>
        <v>100</v>
      </c>
      <c r="Q34" s="72">
        <f t="shared" si="4"/>
        <v>100</v>
      </c>
      <c r="R34" s="169">
        <v>100</v>
      </c>
      <c r="S34" s="73">
        <v>1</v>
      </c>
      <c r="T34" s="73">
        <v>1</v>
      </c>
      <c r="U34" s="73">
        <v>1</v>
      </c>
      <c r="V34" s="73">
        <v>1</v>
      </c>
      <c r="W34" s="73">
        <v>1</v>
      </c>
      <c r="X34" s="73">
        <v>1</v>
      </c>
      <c r="Y34" s="73">
        <v>1</v>
      </c>
      <c r="Z34" s="74">
        <f t="shared" si="5"/>
        <v>7</v>
      </c>
      <c r="AA34" s="75">
        <f t="shared" si="6"/>
        <v>50</v>
      </c>
      <c r="AB34" s="75">
        <f t="shared" si="6"/>
        <v>50</v>
      </c>
      <c r="AC34" s="75">
        <f t="shared" si="0"/>
        <v>50</v>
      </c>
      <c r="AD34" s="75">
        <f t="shared" si="0"/>
        <v>50</v>
      </c>
      <c r="AE34" s="75">
        <f t="shared" si="0"/>
        <v>50</v>
      </c>
      <c r="AF34" s="75">
        <f t="shared" si="0"/>
        <v>50</v>
      </c>
      <c r="AG34" s="76">
        <f t="shared" si="7"/>
        <v>100</v>
      </c>
      <c r="AH34" s="169">
        <f t="shared" si="8"/>
        <v>100</v>
      </c>
    </row>
    <row r="35" spans="1:34" ht="25.8" x14ac:dyDescent="0.5">
      <c r="A35" s="41">
        <v>31</v>
      </c>
      <c r="B35" s="42" t="s">
        <v>127</v>
      </c>
      <c r="C35" s="43" t="s">
        <v>147</v>
      </c>
      <c r="D35" s="55" t="s">
        <v>148</v>
      </c>
      <c r="E35" s="56">
        <v>6</v>
      </c>
      <c r="F35" s="184">
        <v>7</v>
      </c>
      <c r="G35" s="188">
        <v>0.67005147242452345</v>
      </c>
      <c r="H35" s="198">
        <v>1082034.8700000001</v>
      </c>
      <c r="I35" s="203" t="s">
        <v>10</v>
      </c>
      <c r="J35" s="41">
        <v>6</v>
      </c>
      <c r="K35" s="169">
        <v>100</v>
      </c>
      <c r="L35" s="46">
        <v>216406.97400000002</v>
      </c>
      <c r="M35" s="205" t="s">
        <v>277</v>
      </c>
      <c r="N35" s="72">
        <f t="shared" si="1"/>
        <v>100</v>
      </c>
      <c r="O35" s="72">
        <f t="shared" si="2"/>
        <v>100</v>
      </c>
      <c r="P35" s="72">
        <f t="shared" si="3"/>
        <v>100</v>
      </c>
      <c r="Q35" s="72">
        <f t="shared" si="4"/>
        <v>100</v>
      </c>
      <c r="R35" s="169">
        <v>100</v>
      </c>
      <c r="S35" s="73">
        <v>1</v>
      </c>
      <c r="T35" s="73">
        <v>1</v>
      </c>
      <c r="U35" s="73">
        <v>1</v>
      </c>
      <c r="V35" s="73">
        <v>1</v>
      </c>
      <c r="W35" s="73">
        <v>1</v>
      </c>
      <c r="X35" s="73">
        <v>1</v>
      </c>
      <c r="Y35" s="73">
        <v>1</v>
      </c>
      <c r="Z35" s="74">
        <f t="shared" si="5"/>
        <v>7</v>
      </c>
      <c r="AA35" s="75">
        <f t="shared" si="6"/>
        <v>50</v>
      </c>
      <c r="AB35" s="75">
        <f t="shared" si="6"/>
        <v>50</v>
      </c>
      <c r="AC35" s="75">
        <f t="shared" si="0"/>
        <v>50</v>
      </c>
      <c r="AD35" s="75">
        <f t="shared" si="0"/>
        <v>50</v>
      </c>
      <c r="AE35" s="75">
        <f t="shared" si="0"/>
        <v>50</v>
      </c>
      <c r="AF35" s="75">
        <f t="shared" si="0"/>
        <v>50</v>
      </c>
      <c r="AG35" s="76">
        <f t="shared" si="7"/>
        <v>100</v>
      </c>
      <c r="AH35" s="169">
        <f t="shared" si="8"/>
        <v>100</v>
      </c>
    </row>
    <row r="36" spans="1:34" ht="25.8" x14ac:dyDescent="0.5">
      <c r="A36" s="41">
        <v>32</v>
      </c>
      <c r="B36" s="42" t="s">
        <v>127</v>
      </c>
      <c r="C36" s="43" t="s">
        <v>149</v>
      </c>
      <c r="D36" s="55" t="s">
        <v>150</v>
      </c>
      <c r="E36" s="56">
        <v>12</v>
      </c>
      <c r="F36" s="184">
        <v>3</v>
      </c>
      <c r="G36" s="188">
        <v>0.65968122642013538</v>
      </c>
      <c r="H36" s="198">
        <v>14078705.439999999</v>
      </c>
      <c r="I36" s="190"/>
      <c r="J36" s="41">
        <v>2</v>
      </c>
      <c r="K36" s="169">
        <v>71.428571428571431</v>
      </c>
      <c r="L36" s="46">
        <v>2815741.088</v>
      </c>
      <c r="M36" s="195" t="s">
        <v>275</v>
      </c>
      <c r="N36" s="72">
        <f t="shared" si="1"/>
        <v>50</v>
      </c>
      <c r="O36" s="72">
        <f t="shared" si="2"/>
        <v>100</v>
      </c>
      <c r="P36" s="72">
        <f t="shared" si="3"/>
        <v>50</v>
      </c>
      <c r="Q36" s="72">
        <f t="shared" si="4"/>
        <v>100</v>
      </c>
      <c r="R36" s="169">
        <v>71.428571428571431</v>
      </c>
      <c r="S36" s="73">
        <v>0</v>
      </c>
      <c r="T36" s="73">
        <v>1</v>
      </c>
      <c r="U36" s="73">
        <v>1</v>
      </c>
      <c r="V36" s="73">
        <v>1</v>
      </c>
      <c r="W36" s="73">
        <v>1</v>
      </c>
      <c r="X36" s="73">
        <v>0</v>
      </c>
      <c r="Y36" s="73">
        <v>1</v>
      </c>
      <c r="Z36" s="74">
        <f t="shared" si="5"/>
        <v>5</v>
      </c>
      <c r="AA36" s="75">
        <f t="shared" si="6"/>
        <v>0</v>
      </c>
      <c r="AB36" s="75">
        <f t="shared" si="6"/>
        <v>50</v>
      </c>
      <c r="AC36" s="75">
        <f t="shared" si="0"/>
        <v>50</v>
      </c>
      <c r="AD36" s="75">
        <f t="shared" si="0"/>
        <v>50</v>
      </c>
      <c r="AE36" s="75">
        <f t="shared" si="0"/>
        <v>50</v>
      </c>
      <c r="AF36" s="75">
        <f t="shared" si="0"/>
        <v>0</v>
      </c>
      <c r="AG36" s="76">
        <f t="shared" si="7"/>
        <v>100</v>
      </c>
      <c r="AH36" s="169">
        <f t="shared" si="8"/>
        <v>71.428571428571431</v>
      </c>
    </row>
    <row r="37" spans="1:34" ht="25.8" x14ac:dyDescent="0.5">
      <c r="A37" s="41">
        <v>33</v>
      </c>
      <c r="B37" s="42" t="s">
        <v>127</v>
      </c>
      <c r="C37" s="43" t="s">
        <v>151</v>
      </c>
      <c r="D37" s="55" t="s">
        <v>152</v>
      </c>
      <c r="E37" s="56">
        <v>6</v>
      </c>
      <c r="F37" s="184">
        <v>1</v>
      </c>
      <c r="G37" s="188">
        <v>1.106801650893424</v>
      </c>
      <c r="H37" s="198">
        <v>-2564277.7799999998</v>
      </c>
      <c r="I37" s="190"/>
      <c r="J37" s="41">
        <v>1</v>
      </c>
      <c r="K37" s="169">
        <v>71.428571428571431</v>
      </c>
      <c r="L37" s="46">
        <v>-512855.55599999998</v>
      </c>
      <c r="M37" s="201" t="s">
        <v>276</v>
      </c>
      <c r="N37" s="72">
        <f t="shared" si="1"/>
        <v>50</v>
      </c>
      <c r="O37" s="72">
        <f t="shared" si="2"/>
        <v>100</v>
      </c>
      <c r="P37" s="72">
        <f t="shared" si="3"/>
        <v>50</v>
      </c>
      <c r="Q37" s="72">
        <f t="shared" si="4"/>
        <v>100</v>
      </c>
      <c r="R37" s="169">
        <v>71.428571428571431</v>
      </c>
      <c r="S37" s="73">
        <v>0</v>
      </c>
      <c r="T37" s="73">
        <v>1</v>
      </c>
      <c r="U37" s="73">
        <v>1</v>
      </c>
      <c r="V37" s="73">
        <v>1</v>
      </c>
      <c r="W37" s="73">
        <v>1</v>
      </c>
      <c r="X37" s="73">
        <v>0</v>
      </c>
      <c r="Y37" s="73">
        <v>1</v>
      </c>
      <c r="Z37" s="74">
        <f t="shared" si="5"/>
        <v>5</v>
      </c>
      <c r="AA37" s="75">
        <f t="shared" si="6"/>
        <v>0</v>
      </c>
      <c r="AB37" s="75">
        <f t="shared" si="6"/>
        <v>50</v>
      </c>
      <c r="AC37" s="75">
        <f t="shared" si="0"/>
        <v>50</v>
      </c>
      <c r="AD37" s="75">
        <f t="shared" si="0"/>
        <v>50</v>
      </c>
      <c r="AE37" s="75">
        <f t="shared" si="0"/>
        <v>50</v>
      </c>
      <c r="AF37" s="75">
        <f t="shared" si="0"/>
        <v>0</v>
      </c>
      <c r="AG37" s="76">
        <f t="shared" si="7"/>
        <v>100</v>
      </c>
      <c r="AH37" s="169">
        <f t="shared" si="8"/>
        <v>71.428571428571431</v>
      </c>
    </row>
    <row r="38" spans="1:34" ht="25.8" x14ac:dyDescent="0.5">
      <c r="A38" s="41">
        <v>34</v>
      </c>
      <c r="B38" s="42" t="s">
        <v>127</v>
      </c>
      <c r="C38" s="43" t="s">
        <v>153</v>
      </c>
      <c r="D38" s="55" t="s">
        <v>154</v>
      </c>
      <c r="E38" s="56">
        <v>5</v>
      </c>
      <c r="F38" s="184">
        <v>5</v>
      </c>
      <c r="G38" s="188">
        <v>0.49591257824887369</v>
      </c>
      <c r="H38" s="198">
        <v>299455.57</v>
      </c>
      <c r="I38" s="203" t="s">
        <v>10</v>
      </c>
      <c r="J38" s="41">
        <v>6</v>
      </c>
      <c r="K38" s="169">
        <v>85.714285714285708</v>
      </c>
      <c r="L38" s="46">
        <v>59891.114000000001</v>
      </c>
      <c r="M38" s="205" t="s">
        <v>277</v>
      </c>
      <c r="N38" s="72">
        <f t="shared" si="1"/>
        <v>100</v>
      </c>
      <c r="O38" s="72">
        <f t="shared" si="2"/>
        <v>100</v>
      </c>
      <c r="P38" s="72">
        <f t="shared" si="3"/>
        <v>50</v>
      </c>
      <c r="Q38" s="72">
        <f t="shared" si="4"/>
        <v>100</v>
      </c>
      <c r="R38" s="169">
        <v>85.714285714285708</v>
      </c>
      <c r="S38" s="73">
        <v>1</v>
      </c>
      <c r="T38" s="73">
        <v>1</v>
      </c>
      <c r="U38" s="73">
        <v>1</v>
      </c>
      <c r="V38" s="73">
        <v>1</v>
      </c>
      <c r="W38" s="73">
        <v>1</v>
      </c>
      <c r="X38" s="73">
        <v>0</v>
      </c>
      <c r="Y38" s="73">
        <v>1</v>
      </c>
      <c r="Z38" s="74">
        <f t="shared" si="5"/>
        <v>6</v>
      </c>
      <c r="AA38" s="75">
        <f t="shared" si="6"/>
        <v>50</v>
      </c>
      <c r="AB38" s="75">
        <f t="shared" si="6"/>
        <v>50</v>
      </c>
      <c r="AC38" s="75">
        <f t="shared" si="0"/>
        <v>50</v>
      </c>
      <c r="AD38" s="75">
        <f t="shared" si="0"/>
        <v>50</v>
      </c>
      <c r="AE38" s="75">
        <f t="shared" si="0"/>
        <v>50</v>
      </c>
      <c r="AF38" s="75">
        <f t="shared" si="0"/>
        <v>0</v>
      </c>
      <c r="AG38" s="76">
        <f t="shared" si="7"/>
        <v>100</v>
      </c>
      <c r="AH38" s="169">
        <f t="shared" si="8"/>
        <v>85.714285714285708</v>
      </c>
    </row>
    <row r="39" spans="1:34" ht="25.8" x14ac:dyDescent="0.5">
      <c r="A39" s="41">
        <v>35</v>
      </c>
      <c r="B39" s="42" t="s">
        <v>155</v>
      </c>
      <c r="C39" s="43" t="s">
        <v>156</v>
      </c>
      <c r="D39" s="42" t="s">
        <v>155</v>
      </c>
      <c r="E39" s="44">
        <v>19</v>
      </c>
      <c r="F39" s="184">
        <v>0</v>
      </c>
      <c r="G39" s="188">
        <v>0.92849798932551975</v>
      </c>
      <c r="H39" s="198">
        <v>225195719.34</v>
      </c>
      <c r="I39" s="190"/>
      <c r="J39" s="41">
        <v>0</v>
      </c>
      <c r="K39" s="169">
        <v>57.142857142857139</v>
      </c>
      <c r="L39" s="46">
        <v>45039143.868000001</v>
      </c>
      <c r="M39" s="201" t="s">
        <v>276</v>
      </c>
      <c r="N39" s="72">
        <f t="shared" si="1"/>
        <v>100</v>
      </c>
      <c r="O39" s="72">
        <f t="shared" si="2"/>
        <v>100</v>
      </c>
      <c r="P39" s="72">
        <f t="shared" si="3"/>
        <v>0</v>
      </c>
      <c r="Q39" s="72">
        <f t="shared" si="4"/>
        <v>0</v>
      </c>
      <c r="R39" s="169">
        <v>57.142857142857139</v>
      </c>
      <c r="S39" s="73">
        <v>1</v>
      </c>
      <c r="T39" s="73">
        <v>1</v>
      </c>
      <c r="U39" s="73">
        <v>1</v>
      </c>
      <c r="V39" s="73">
        <v>1</v>
      </c>
      <c r="W39" s="73">
        <v>0</v>
      </c>
      <c r="X39" s="73">
        <v>0</v>
      </c>
      <c r="Y39" s="73">
        <v>0</v>
      </c>
      <c r="Z39" s="74">
        <f t="shared" si="5"/>
        <v>4</v>
      </c>
      <c r="AA39" s="75">
        <f t="shared" si="6"/>
        <v>50</v>
      </c>
      <c r="AB39" s="75">
        <f t="shared" si="6"/>
        <v>50</v>
      </c>
      <c r="AC39" s="75">
        <f t="shared" si="0"/>
        <v>50</v>
      </c>
      <c r="AD39" s="75">
        <f t="shared" si="0"/>
        <v>50</v>
      </c>
      <c r="AE39" s="75">
        <f t="shared" si="0"/>
        <v>0</v>
      </c>
      <c r="AF39" s="75">
        <f t="shared" si="0"/>
        <v>0</v>
      </c>
      <c r="AG39" s="76">
        <f t="shared" si="7"/>
        <v>0</v>
      </c>
      <c r="AH39" s="169">
        <f t="shared" si="8"/>
        <v>57.142857142857139</v>
      </c>
    </row>
    <row r="40" spans="1:34" ht="25.8" x14ac:dyDescent="0.5">
      <c r="A40" s="41">
        <v>36</v>
      </c>
      <c r="B40" s="42" t="s">
        <v>155</v>
      </c>
      <c r="C40" s="43" t="s">
        <v>157</v>
      </c>
      <c r="D40" s="42" t="s">
        <v>158</v>
      </c>
      <c r="E40" s="44">
        <v>6</v>
      </c>
      <c r="F40" s="184">
        <v>1</v>
      </c>
      <c r="G40" s="188">
        <v>1.9794332892026305</v>
      </c>
      <c r="H40" s="198">
        <v>-1817174.17</v>
      </c>
      <c r="I40" s="190"/>
      <c r="J40" s="41">
        <v>1</v>
      </c>
      <c r="K40" s="57">
        <v>28.571428571428569</v>
      </c>
      <c r="L40" s="46">
        <v>-363434.83399999997</v>
      </c>
      <c r="M40" s="201" t="s">
        <v>276</v>
      </c>
      <c r="N40" s="72">
        <f t="shared" si="1"/>
        <v>50</v>
      </c>
      <c r="O40" s="72">
        <f t="shared" si="2"/>
        <v>0</v>
      </c>
      <c r="P40" s="72">
        <f t="shared" si="3"/>
        <v>0</v>
      </c>
      <c r="Q40" s="72">
        <f t="shared" si="4"/>
        <v>100</v>
      </c>
      <c r="R40" s="57">
        <v>28.571428571428569</v>
      </c>
      <c r="S40" s="73">
        <v>1</v>
      </c>
      <c r="T40" s="73">
        <v>0</v>
      </c>
      <c r="U40" s="73">
        <v>0</v>
      </c>
      <c r="V40" s="73">
        <v>0</v>
      </c>
      <c r="W40" s="73">
        <v>0</v>
      </c>
      <c r="X40" s="73">
        <v>0</v>
      </c>
      <c r="Y40" s="73">
        <v>1</v>
      </c>
      <c r="Z40" s="74">
        <f t="shared" si="5"/>
        <v>2</v>
      </c>
      <c r="AA40" s="75">
        <f t="shared" si="6"/>
        <v>50</v>
      </c>
      <c r="AB40" s="75">
        <f t="shared" si="6"/>
        <v>0</v>
      </c>
      <c r="AC40" s="75">
        <f t="shared" si="0"/>
        <v>0</v>
      </c>
      <c r="AD40" s="75">
        <f t="shared" si="0"/>
        <v>0</v>
      </c>
      <c r="AE40" s="75">
        <f t="shared" si="0"/>
        <v>0</v>
      </c>
      <c r="AF40" s="75">
        <f t="shared" si="0"/>
        <v>0</v>
      </c>
      <c r="AG40" s="76">
        <f t="shared" si="7"/>
        <v>100</v>
      </c>
      <c r="AH40" s="57">
        <f t="shared" si="8"/>
        <v>28.571428571428569</v>
      </c>
    </row>
    <row r="41" spans="1:34" ht="25.8" x14ac:dyDescent="0.5">
      <c r="A41" s="41">
        <v>37</v>
      </c>
      <c r="B41" s="42" t="s">
        <v>155</v>
      </c>
      <c r="C41" s="43" t="s">
        <v>159</v>
      </c>
      <c r="D41" s="42" t="s">
        <v>160</v>
      </c>
      <c r="E41" s="44">
        <v>5</v>
      </c>
      <c r="F41" s="184">
        <v>0</v>
      </c>
      <c r="G41" s="188">
        <v>2.0103880272930423</v>
      </c>
      <c r="H41" s="198">
        <v>4407878.16</v>
      </c>
      <c r="I41" s="190"/>
      <c r="J41" s="41">
        <v>0</v>
      </c>
      <c r="K41" s="169">
        <v>85.714285714285708</v>
      </c>
      <c r="L41" s="46">
        <v>881575.63199999998</v>
      </c>
      <c r="M41" s="195" t="s">
        <v>275</v>
      </c>
      <c r="N41" s="72">
        <f t="shared" si="1"/>
        <v>50</v>
      </c>
      <c r="O41" s="72">
        <f t="shared" si="2"/>
        <v>100</v>
      </c>
      <c r="P41" s="72">
        <f t="shared" si="3"/>
        <v>100</v>
      </c>
      <c r="Q41" s="72">
        <f t="shared" si="4"/>
        <v>100</v>
      </c>
      <c r="R41" s="169">
        <v>85.714285714285708</v>
      </c>
      <c r="S41" s="73">
        <v>0</v>
      </c>
      <c r="T41" s="73">
        <v>1</v>
      </c>
      <c r="U41" s="73">
        <v>1</v>
      </c>
      <c r="V41" s="73">
        <v>1</v>
      </c>
      <c r="W41" s="73">
        <v>1</v>
      </c>
      <c r="X41" s="73">
        <v>1</v>
      </c>
      <c r="Y41" s="73">
        <v>1</v>
      </c>
      <c r="Z41" s="74">
        <f t="shared" si="5"/>
        <v>6</v>
      </c>
      <c r="AA41" s="75">
        <f t="shared" si="6"/>
        <v>0</v>
      </c>
      <c r="AB41" s="75">
        <f t="shared" si="6"/>
        <v>50</v>
      </c>
      <c r="AC41" s="75">
        <f t="shared" si="0"/>
        <v>50</v>
      </c>
      <c r="AD41" s="75">
        <f t="shared" si="0"/>
        <v>50</v>
      </c>
      <c r="AE41" s="75">
        <f t="shared" si="0"/>
        <v>50</v>
      </c>
      <c r="AF41" s="75">
        <f t="shared" si="0"/>
        <v>50</v>
      </c>
      <c r="AG41" s="76">
        <f t="shared" si="7"/>
        <v>100</v>
      </c>
      <c r="AH41" s="169">
        <f t="shared" si="8"/>
        <v>85.714285714285708</v>
      </c>
    </row>
    <row r="42" spans="1:34" ht="25.8" x14ac:dyDescent="0.5">
      <c r="A42" s="41">
        <v>38</v>
      </c>
      <c r="B42" s="42" t="s">
        <v>155</v>
      </c>
      <c r="C42" s="43" t="s">
        <v>161</v>
      </c>
      <c r="D42" s="42" t="s">
        <v>162</v>
      </c>
      <c r="E42" s="44">
        <v>10</v>
      </c>
      <c r="F42" s="184">
        <v>1</v>
      </c>
      <c r="G42" s="188">
        <v>0.75525316233451811</v>
      </c>
      <c r="H42" s="198">
        <v>22518057.350000001</v>
      </c>
      <c r="I42" s="190"/>
      <c r="J42" s="41">
        <v>0</v>
      </c>
      <c r="K42" s="169">
        <v>85.714285714285708</v>
      </c>
      <c r="L42" s="46">
        <v>4503611.4700000007</v>
      </c>
      <c r="M42" s="201" t="s">
        <v>276</v>
      </c>
      <c r="N42" s="72">
        <f t="shared" si="1"/>
        <v>50</v>
      </c>
      <c r="O42" s="72">
        <f t="shared" si="2"/>
        <v>100</v>
      </c>
      <c r="P42" s="72">
        <f t="shared" si="3"/>
        <v>100</v>
      </c>
      <c r="Q42" s="72">
        <f t="shared" si="4"/>
        <v>100</v>
      </c>
      <c r="R42" s="169">
        <v>85.714285714285708</v>
      </c>
      <c r="S42" s="73">
        <v>0</v>
      </c>
      <c r="T42" s="73">
        <v>1</v>
      </c>
      <c r="U42" s="73">
        <v>1</v>
      </c>
      <c r="V42" s="73">
        <v>1</v>
      </c>
      <c r="W42" s="73">
        <v>1</v>
      </c>
      <c r="X42" s="73">
        <v>1</v>
      </c>
      <c r="Y42" s="73">
        <v>1</v>
      </c>
      <c r="Z42" s="74">
        <f t="shared" si="5"/>
        <v>6</v>
      </c>
      <c r="AA42" s="75">
        <f t="shared" si="6"/>
        <v>0</v>
      </c>
      <c r="AB42" s="75">
        <f t="shared" si="6"/>
        <v>50</v>
      </c>
      <c r="AC42" s="75">
        <f t="shared" si="0"/>
        <v>50</v>
      </c>
      <c r="AD42" s="75">
        <f t="shared" si="0"/>
        <v>50</v>
      </c>
      <c r="AE42" s="75">
        <f t="shared" si="0"/>
        <v>50</v>
      </c>
      <c r="AF42" s="75">
        <f t="shared" si="0"/>
        <v>50</v>
      </c>
      <c r="AG42" s="76">
        <f t="shared" si="7"/>
        <v>100</v>
      </c>
      <c r="AH42" s="169">
        <f t="shared" si="8"/>
        <v>85.714285714285708</v>
      </c>
    </row>
    <row r="43" spans="1:34" ht="25.8" x14ac:dyDescent="0.5">
      <c r="A43" s="41">
        <v>39</v>
      </c>
      <c r="B43" s="42" t="s">
        <v>155</v>
      </c>
      <c r="C43" s="43" t="s">
        <v>163</v>
      </c>
      <c r="D43" s="42" t="s">
        <v>164</v>
      </c>
      <c r="E43" s="44">
        <v>13</v>
      </c>
      <c r="F43" s="184">
        <v>3</v>
      </c>
      <c r="G43" s="188">
        <v>0.58033725801114888</v>
      </c>
      <c r="H43" s="198">
        <v>-2937698.53</v>
      </c>
      <c r="I43" s="190"/>
      <c r="J43" s="41">
        <v>4</v>
      </c>
      <c r="K43" s="169">
        <v>85.714285714285708</v>
      </c>
      <c r="L43" s="46">
        <v>-587539.70600000001</v>
      </c>
      <c r="M43" s="201" t="s">
        <v>276</v>
      </c>
      <c r="N43" s="72">
        <f t="shared" si="1"/>
        <v>100</v>
      </c>
      <c r="O43" s="72">
        <f t="shared" si="2"/>
        <v>100</v>
      </c>
      <c r="P43" s="72">
        <f t="shared" si="3"/>
        <v>50</v>
      </c>
      <c r="Q43" s="72">
        <f t="shared" si="4"/>
        <v>100</v>
      </c>
      <c r="R43" s="169">
        <v>85.714285714285708</v>
      </c>
      <c r="S43" s="73">
        <v>1</v>
      </c>
      <c r="T43" s="73">
        <v>1</v>
      </c>
      <c r="U43" s="73">
        <v>1</v>
      </c>
      <c r="V43" s="73">
        <v>1</v>
      </c>
      <c r="W43" s="73">
        <v>1</v>
      </c>
      <c r="X43" s="73">
        <v>0</v>
      </c>
      <c r="Y43" s="73">
        <v>1</v>
      </c>
      <c r="Z43" s="74">
        <f t="shared" si="5"/>
        <v>6</v>
      </c>
      <c r="AA43" s="75">
        <f t="shared" si="6"/>
        <v>50</v>
      </c>
      <c r="AB43" s="75">
        <f t="shared" si="6"/>
        <v>50</v>
      </c>
      <c r="AC43" s="75">
        <f t="shared" si="0"/>
        <v>50</v>
      </c>
      <c r="AD43" s="75">
        <f t="shared" si="0"/>
        <v>50</v>
      </c>
      <c r="AE43" s="75">
        <f t="shared" si="0"/>
        <v>50</v>
      </c>
      <c r="AF43" s="75">
        <f t="shared" si="0"/>
        <v>0</v>
      </c>
      <c r="AG43" s="76">
        <f t="shared" si="7"/>
        <v>100</v>
      </c>
      <c r="AH43" s="169">
        <f t="shared" si="8"/>
        <v>85.714285714285708</v>
      </c>
    </row>
    <row r="44" spans="1:34" ht="25.8" x14ac:dyDescent="0.5">
      <c r="A44" s="41">
        <v>40</v>
      </c>
      <c r="B44" s="42" t="s">
        <v>155</v>
      </c>
      <c r="C44" s="43" t="s">
        <v>165</v>
      </c>
      <c r="D44" s="42" t="s">
        <v>166</v>
      </c>
      <c r="E44" s="44">
        <v>6</v>
      </c>
      <c r="F44" s="184">
        <v>0</v>
      </c>
      <c r="G44" s="188">
        <v>1.0841204966712408</v>
      </c>
      <c r="H44" s="198">
        <v>11866533.9</v>
      </c>
      <c r="I44" s="190"/>
      <c r="J44" s="41">
        <v>0</v>
      </c>
      <c r="K44" s="169">
        <v>100</v>
      </c>
      <c r="L44" s="46">
        <v>2373306.7800000003</v>
      </c>
      <c r="M44" s="195" t="s">
        <v>275</v>
      </c>
      <c r="N44" s="72">
        <f t="shared" si="1"/>
        <v>100</v>
      </c>
      <c r="O44" s="72">
        <f t="shared" si="2"/>
        <v>100</v>
      </c>
      <c r="P44" s="72">
        <f t="shared" si="3"/>
        <v>100</v>
      </c>
      <c r="Q44" s="72">
        <f t="shared" si="4"/>
        <v>100</v>
      </c>
      <c r="R44" s="169">
        <v>100</v>
      </c>
      <c r="S44" s="73">
        <v>1</v>
      </c>
      <c r="T44" s="73">
        <v>1</v>
      </c>
      <c r="U44" s="73">
        <v>1</v>
      </c>
      <c r="V44" s="73">
        <v>1</v>
      </c>
      <c r="W44" s="73">
        <v>1</v>
      </c>
      <c r="X44" s="73">
        <v>1</v>
      </c>
      <c r="Y44" s="73">
        <v>1</v>
      </c>
      <c r="Z44" s="74">
        <f t="shared" si="5"/>
        <v>7</v>
      </c>
      <c r="AA44" s="75">
        <f t="shared" si="6"/>
        <v>50</v>
      </c>
      <c r="AB44" s="75">
        <f t="shared" si="6"/>
        <v>50</v>
      </c>
      <c r="AC44" s="75">
        <f t="shared" si="0"/>
        <v>50</v>
      </c>
      <c r="AD44" s="75">
        <f t="shared" si="0"/>
        <v>50</v>
      </c>
      <c r="AE44" s="75">
        <f t="shared" si="0"/>
        <v>50</v>
      </c>
      <c r="AF44" s="75">
        <f t="shared" si="0"/>
        <v>50</v>
      </c>
      <c r="AG44" s="76">
        <f t="shared" si="7"/>
        <v>100</v>
      </c>
      <c r="AH44" s="169">
        <f t="shared" si="8"/>
        <v>100</v>
      </c>
    </row>
    <row r="45" spans="1:34" ht="25.8" x14ac:dyDescent="0.5">
      <c r="A45" s="41">
        <v>41</v>
      </c>
      <c r="B45" s="42" t="s">
        <v>155</v>
      </c>
      <c r="C45" s="43" t="s">
        <v>167</v>
      </c>
      <c r="D45" s="42" t="s">
        <v>168</v>
      </c>
      <c r="E45" s="44">
        <v>2</v>
      </c>
      <c r="F45" s="184">
        <v>0</v>
      </c>
      <c r="G45" s="188">
        <v>1.3481779228913591</v>
      </c>
      <c r="H45" s="198">
        <v>1855180.44</v>
      </c>
      <c r="I45" s="190"/>
      <c r="J45" s="41">
        <v>0</v>
      </c>
      <c r="K45" s="169">
        <v>100</v>
      </c>
      <c r="L45" s="46">
        <v>371036.08799999999</v>
      </c>
      <c r="M45" s="195" t="s">
        <v>275</v>
      </c>
      <c r="N45" s="72">
        <f t="shared" si="1"/>
        <v>100</v>
      </c>
      <c r="O45" s="72">
        <f t="shared" si="2"/>
        <v>100</v>
      </c>
      <c r="P45" s="72">
        <f t="shared" si="3"/>
        <v>100</v>
      </c>
      <c r="Q45" s="72">
        <f t="shared" si="4"/>
        <v>100</v>
      </c>
      <c r="R45" s="169">
        <v>100</v>
      </c>
      <c r="S45" s="73">
        <v>1</v>
      </c>
      <c r="T45" s="73">
        <v>1</v>
      </c>
      <c r="U45" s="73">
        <v>1</v>
      </c>
      <c r="V45" s="73">
        <v>1</v>
      </c>
      <c r="W45" s="73">
        <v>1</v>
      </c>
      <c r="X45" s="73">
        <v>1</v>
      </c>
      <c r="Y45" s="73">
        <v>1</v>
      </c>
      <c r="Z45" s="74">
        <f t="shared" si="5"/>
        <v>7</v>
      </c>
      <c r="AA45" s="75">
        <f t="shared" si="6"/>
        <v>50</v>
      </c>
      <c r="AB45" s="75">
        <f t="shared" si="6"/>
        <v>50</v>
      </c>
      <c r="AC45" s="75">
        <f t="shared" si="0"/>
        <v>50</v>
      </c>
      <c r="AD45" s="75">
        <f t="shared" si="0"/>
        <v>50</v>
      </c>
      <c r="AE45" s="75">
        <f t="shared" si="0"/>
        <v>50</v>
      </c>
      <c r="AF45" s="75">
        <f t="shared" si="0"/>
        <v>50</v>
      </c>
      <c r="AG45" s="76">
        <f t="shared" si="7"/>
        <v>100</v>
      </c>
      <c r="AH45" s="169">
        <f t="shared" si="8"/>
        <v>100</v>
      </c>
    </row>
    <row r="46" spans="1:34" ht="25.8" x14ac:dyDescent="0.5">
      <c r="A46" s="41">
        <v>42</v>
      </c>
      <c r="B46" s="42" t="s">
        <v>155</v>
      </c>
      <c r="C46" s="43" t="s">
        <v>169</v>
      </c>
      <c r="D46" s="42" t="s">
        <v>170</v>
      </c>
      <c r="E46" s="44">
        <v>15</v>
      </c>
      <c r="F46" s="184">
        <v>1</v>
      </c>
      <c r="G46" s="188">
        <v>0.73052581350417822</v>
      </c>
      <c r="H46" s="198">
        <v>16469740.26</v>
      </c>
      <c r="I46" s="190"/>
      <c r="J46" s="41">
        <v>0</v>
      </c>
      <c r="K46" s="169">
        <v>71.428571428571431</v>
      </c>
      <c r="L46" s="46">
        <v>3293948.0520000001</v>
      </c>
      <c r="M46" s="201" t="s">
        <v>276</v>
      </c>
      <c r="N46" s="72">
        <f t="shared" si="1"/>
        <v>50</v>
      </c>
      <c r="O46" s="72">
        <f t="shared" si="2"/>
        <v>100</v>
      </c>
      <c r="P46" s="72">
        <f t="shared" si="3"/>
        <v>50</v>
      </c>
      <c r="Q46" s="72">
        <f t="shared" si="4"/>
        <v>100</v>
      </c>
      <c r="R46" s="169">
        <v>71.428571428571431</v>
      </c>
      <c r="S46" s="73">
        <v>0</v>
      </c>
      <c r="T46" s="73">
        <v>1</v>
      </c>
      <c r="U46" s="73">
        <v>1</v>
      </c>
      <c r="V46" s="73">
        <v>1</v>
      </c>
      <c r="W46" s="73">
        <v>0</v>
      </c>
      <c r="X46" s="73">
        <v>1</v>
      </c>
      <c r="Y46" s="73">
        <v>1</v>
      </c>
      <c r="Z46" s="74">
        <f t="shared" si="5"/>
        <v>5</v>
      </c>
      <c r="AA46" s="75">
        <f t="shared" si="6"/>
        <v>0</v>
      </c>
      <c r="AB46" s="75">
        <f t="shared" si="6"/>
        <v>50</v>
      </c>
      <c r="AC46" s="75">
        <f t="shared" si="0"/>
        <v>50</v>
      </c>
      <c r="AD46" s="75">
        <f t="shared" si="0"/>
        <v>50</v>
      </c>
      <c r="AE46" s="75">
        <f t="shared" si="0"/>
        <v>0</v>
      </c>
      <c r="AF46" s="75">
        <f t="shared" si="0"/>
        <v>50</v>
      </c>
      <c r="AG46" s="76">
        <f t="shared" si="7"/>
        <v>100</v>
      </c>
      <c r="AH46" s="169">
        <f t="shared" si="8"/>
        <v>71.428571428571431</v>
      </c>
    </row>
    <row r="47" spans="1:34" ht="25.8" x14ac:dyDescent="0.5">
      <c r="A47" s="41">
        <v>43</v>
      </c>
      <c r="B47" s="42" t="s">
        <v>155</v>
      </c>
      <c r="C47" s="43" t="s">
        <v>171</v>
      </c>
      <c r="D47" s="42" t="s">
        <v>172</v>
      </c>
      <c r="E47" s="44">
        <v>6</v>
      </c>
      <c r="F47" s="184">
        <v>1</v>
      </c>
      <c r="G47" s="188">
        <v>1.0069124727507537</v>
      </c>
      <c r="H47" s="198">
        <v>-1741523.24</v>
      </c>
      <c r="I47" s="190"/>
      <c r="J47" s="41">
        <v>1</v>
      </c>
      <c r="K47" s="169">
        <v>100</v>
      </c>
      <c r="L47" s="46">
        <v>-348304.64799999999</v>
      </c>
      <c r="M47" s="195" t="s">
        <v>275</v>
      </c>
      <c r="N47" s="72">
        <f t="shared" si="1"/>
        <v>100</v>
      </c>
      <c r="O47" s="72">
        <f t="shared" si="2"/>
        <v>100</v>
      </c>
      <c r="P47" s="72">
        <f t="shared" si="3"/>
        <v>100</v>
      </c>
      <c r="Q47" s="72">
        <f t="shared" si="4"/>
        <v>100</v>
      </c>
      <c r="R47" s="169">
        <v>100</v>
      </c>
      <c r="S47" s="73">
        <v>1</v>
      </c>
      <c r="T47" s="73">
        <v>1</v>
      </c>
      <c r="U47" s="73">
        <v>1</v>
      </c>
      <c r="V47" s="73">
        <v>1</v>
      </c>
      <c r="W47" s="73">
        <v>1</v>
      </c>
      <c r="X47" s="73">
        <v>1</v>
      </c>
      <c r="Y47" s="73">
        <v>1</v>
      </c>
      <c r="Z47" s="74">
        <f t="shared" si="5"/>
        <v>7</v>
      </c>
      <c r="AA47" s="75">
        <f t="shared" si="6"/>
        <v>50</v>
      </c>
      <c r="AB47" s="75">
        <f t="shared" si="6"/>
        <v>50</v>
      </c>
      <c r="AC47" s="75">
        <f t="shared" si="0"/>
        <v>50</v>
      </c>
      <c r="AD47" s="75">
        <f t="shared" si="0"/>
        <v>50</v>
      </c>
      <c r="AE47" s="75">
        <f t="shared" si="0"/>
        <v>50</v>
      </c>
      <c r="AF47" s="75">
        <f t="shared" si="0"/>
        <v>50</v>
      </c>
      <c r="AG47" s="76">
        <f t="shared" si="7"/>
        <v>100</v>
      </c>
      <c r="AH47" s="169">
        <f t="shared" si="8"/>
        <v>100</v>
      </c>
    </row>
    <row r="48" spans="1:34" ht="25.8" x14ac:dyDescent="0.5">
      <c r="A48" s="41">
        <v>44</v>
      </c>
      <c r="B48" s="42" t="s">
        <v>155</v>
      </c>
      <c r="C48" s="43" t="s">
        <v>173</v>
      </c>
      <c r="D48" s="42" t="s">
        <v>174</v>
      </c>
      <c r="E48" s="44">
        <v>10</v>
      </c>
      <c r="F48" s="184">
        <v>2</v>
      </c>
      <c r="G48" s="188">
        <v>0.78068877373040368</v>
      </c>
      <c r="H48" s="198">
        <v>8778651.2300000004</v>
      </c>
      <c r="I48" s="190"/>
      <c r="J48" s="41">
        <v>1</v>
      </c>
      <c r="K48" s="169">
        <v>85.714285714285708</v>
      </c>
      <c r="L48" s="46">
        <v>1755730.246</v>
      </c>
      <c r="M48" s="195" t="s">
        <v>275</v>
      </c>
      <c r="N48" s="72">
        <f t="shared" si="1"/>
        <v>100</v>
      </c>
      <c r="O48" s="72">
        <f t="shared" si="2"/>
        <v>50</v>
      </c>
      <c r="P48" s="72">
        <f t="shared" si="3"/>
        <v>100</v>
      </c>
      <c r="Q48" s="72">
        <f t="shared" si="4"/>
        <v>100</v>
      </c>
      <c r="R48" s="169">
        <v>85.714285714285708</v>
      </c>
      <c r="S48" s="73">
        <v>1</v>
      </c>
      <c r="T48" s="73">
        <v>1</v>
      </c>
      <c r="U48" s="73">
        <v>0</v>
      </c>
      <c r="V48" s="73">
        <v>1</v>
      </c>
      <c r="W48" s="73">
        <v>1</v>
      </c>
      <c r="X48" s="73">
        <v>1</v>
      </c>
      <c r="Y48" s="73">
        <v>1</v>
      </c>
      <c r="Z48" s="74">
        <f t="shared" si="5"/>
        <v>6</v>
      </c>
      <c r="AA48" s="75">
        <f t="shared" si="6"/>
        <v>50</v>
      </c>
      <c r="AB48" s="75">
        <f t="shared" si="6"/>
        <v>50</v>
      </c>
      <c r="AC48" s="75">
        <f t="shared" si="0"/>
        <v>0</v>
      </c>
      <c r="AD48" s="75">
        <f t="shared" si="0"/>
        <v>50</v>
      </c>
      <c r="AE48" s="75">
        <f t="shared" si="0"/>
        <v>50</v>
      </c>
      <c r="AF48" s="75">
        <f t="shared" si="0"/>
        <v>50</v>
      </c>
      <c r="AG48" s="76">
        <f t="shared" si="7"/>
        <v>100</v>
      </c>
      <c r="AH48" s="169">
        <f t="shared" si="8"/>
        <v>85.714285714285708</v>
      </c>
    </row>
    <row r="49" spans="1:34" ht="25.8" x14ac:dyDescent="0.5">
      <c r="A49" s="41">
        <v>45</v>
      </c>
      <c r="B49" s="42" t="s">
        <v>155</v>
      </c>
      <c r="C49" s="43" t="s">
        <v>175</v>
      </c>
      <c r="D49" s="42" t="s">
        <v>176</v>
      </c>
      <c r="E49" s="44">
        <v>10</v>
      </c>
      <c r="F49" s="184">
        <v>3</v>
      </c>
      <c r="G49" s="188">
        <v>0.6092550772569264</v>
      </c>
      <c r="H49" s="198">
        <v>4989811.3</v>
      </c>
      <c r="I49" s="190"/>
      <c r="J49" s="41">
        <v>3</v>
      </c>
      <c r="K49" s="169">
        <v>100</v>
      </c>
      <c r="L49" s="46">
        <v>997962.26</v>
      </c>
      <c r="M49" s="195" t="s">
        <v>275</v>
      </c>
      <c r="N49" s="72">
        <f t="shared" si="1"/>
        <v>100</v>
      </c>
      <c r="O49" s="72">
        <f t="shared" si="2"/>
        <v>100</v>
      </c>
      <c r="P49" s="72">
        <f t="shared" si="3"/>
        <v>100</v>
      </c>
      <c r="Q49" s="72">
        <f t="shared" si="4"/>
        <v>100</v>
      </c>
      <c r="R49" s="169">
        <v>100</v>
      </c>
      <c r="S49" s="73">
        <v>1</v>
      </c>
      <c r="T49" s="73">
        <v>1</v>
      </c>
      <c r="U49" s="73">
        <v>1</v>
      </c>
      <c r="V49" s="73">
        <v>1</v>
      </c>
      <c r="W49" s="73">
        <v>1</v>
      </c>
      <c r="X49" s="73">
        <v>1</v>
      </c>
      <c r="Y49" s="73">
        <v>1</v>
      </c>
      <c r="Z49" s="74">
        <f t="shared" si="5"/>
        <v>7</v>
      </c>
      <c r="AA49" s="75">
        <f t="shared" si="6"/>
        <v>50</v>
      </c>
      <c r="AB49" s="75">
        <f t="shared" si="6"/>
        <v>50</v>
      </c>
      <c r="AC49" s="75">
        <f t="shared" si="0"/>
        <v>50</v>
      </c>
      <c r="AD49" s="75">
        <f t="shared" si="0"/>
        <v>50</v>
      </c>
      <c r="AE49" s="75">
        <f t="shared" si="0"/>
        <v>50</v>
      </c>
      <c r="AF49" s="75">
        <f t="shared" si="0"/>
        <v>50</v>
      </c>
      <c r="AG49" s="76">
        <f t="shared" si="7"/>
        <v>100</v>
      </c>
      <c r="AH49" s="169">
        <f t="shared" si="8"/>
        <v>100</v>
      </c>
    </row>
    <row r="50" spans="1:34" ht="25.8" x14ac:dyDescent="0.5">
      <c r="A50" s="41">
        <v>46</v>
      </c>
      <c r="B50" s="42" t="s">
        <v>155</v>
      </c>
      <c r="C50" s="43" t="s">
        <v>177</v>
      </c>
      <c r="D50" s="42" t="s">
        <v>178</v>
      </c>
      <c r="E50" s="44">
        <v>5</v>
      </c>
      <c r="F50" s="184">
        <v>0</v>
      </c>
      <c r="G50" s="188">
        <v>1.4081858231040851</v>
      </c>
      <c r="H50" s="198">
        <v>6455739.2300000004</v>
      </c>
      <c r="I50" s="190"/>
      <c r="J50" s="41">
        <v>0</v>
      </c>
      <c r="K50" s="169">
        <v>100</v>
      </c>
      <c r="L50" s="46">
        <v>1291147.8460000001</v>
      </c>
      <c r="M50" s="195" t="s">
        <v>275</v>
      </c>
      <c r="N50" s="72">
        <f t="shared" si="1"/>
        <v>100</v>
      </c>
      <c r="O50" s="72">
        <f t="shared" si="2"/>
        <v>100</v>
      </c>
      <c r="P50" s="72">
        <f t="shared" si="3"/>
        <v>100</v>
      </c>
      <c r="Q50" s="72">
        <f t="shared" si="4"/>
        <v>100</v>
      </c>
      <c r="R50" s="169">
        <v>100</v>
      </c>
      <c r="S50" s="73">
        <v>1</v>
      </c>
      <c r="T50" s="73">
        <v>1</v>
      </c>
      <c r="U50" s="73">
        <v>1</v>
      </c>
      <c r="V50" s="73">
        <v>1</v>
      </c>
      <c r="W50" s="73">
        <v>1</v>
      </c>
      <c r="X50" s="73">
        <v>1</v>
      </c>
      <c r="Y50" s="73">
        <v>1</v>
      </c>
      <c r="Z50" s="74">
        <f t="shared" si="5"/>
        <v>7</v>
      </c>
      <c r="AA50" s="75">
        <f t="shared" si="6"/>
        <v>50</v>
      </c>
      <c r="AB50" s="75">
        <f t="shared" si="6"/>
        <v>50</v>
      </c>
      <c r="AC50" s="75">
        <f t="shared" si="0"/>
        <v>50</v>
      </c>
      <c r="AD50" s="75">
        <f t="shared" si="0"/>
        <v>50</v>
      </c>
      <c r="AE50" s="75">
        <f t="shared" si="0"/>
        <v>50</v>
      </c>
      <c r="AF50" s="75">
        <f t="shared" si="0"/>
        <v>50</v>
      </c>
      <c r="AG50" s="76">
        <f t="shared" si="7"/>
        <v>100</v>
      </c>
      <c r="AH50" s="169">
        <f t="shared" si="8"/>
        <v>100</v>
      </c>
    </row>
    <row r="51" spans="1:34" ht="25.8" x14ac:dyDescent="0.5">
      <c r="A51" s="41">
        <v>47</v>
      </c>
      <c r="B51" s="42" t="s">
        <v>155</v>
      </c>
      <c r="C51" s="43" t="s">
        <v>179</v>
      </c>
      <c r="D51" s="42" t="s">
        <v>180</v>
      </c>
      <c r="E51" s="44">
        <v>5</v>
      </c>
      <c r="F51" s="184">
        <v>0</v>
      </c>
      <c r="G51" s="188">
        <v>1.0863525004540411</v>
      </c>
      <c r="H51" s="198">
        <v>2681750.61</v>
      </c>
      <c r="I51" s="190"/>
      <c r="J51" s="41">
        <v>0</v>
      </c>
      <c r="K51" s="169">
        <v>71.428571428571431</v>
      </c>
      <c r="L51" s="46">
        <v>536350.12199999997</v>
      </c>
      <c r="M51" s="201" t="s">
        <v>276</v>
      </c>
      <c r="N51" s="72">
        <f t="shared" si="1"/>
        <v>50</v>
      </c>
      <c r="O51" s="72">
        <f t="shared" si="2"/>
        <v>100</v>
      </c>
      <c r="P51" s="72">
        <f t="shared" si="3"/>
        <v>50</v>
      </c>
      <c r="Q51" s="72">
        <f t="shared" si="4"/>
        <v>100</v>
      </c>
      <c r="R51" s="169">
        <v>71.428571428571431</v>
      </c>
      <c r="S51" s="73">
        <v>0</v>
      </c>
      <c r="T51" s="73">
        <v>1</v>
      </c>
      <c r="U51" s="73">
        <v>1</v>
      </c>
      <c r="V51" s="73">
        <v>1</v>
      </c>
      <c r="W51" s="73">
        <v>1</v>
      </c>
      <c r="X51" s="73">
        <v>0</v>
      </c>
      <c r="Y51" s="73">
        <v>1</v>
      </c>
      <c r="Z51" s="74">
        <f t="shared" si="5"/>
        <v>5</v>
      </c>
      <c r="AA51" s="75">
        <f t="shared" si="6"/>
        <v>0</v>
      </c>
      <c r="AB51" s="75">
        <f t="shared" si="6"/>
        <v>50</v>
      </c>
      <c r="AC51" s="75">
        <f t="shared" si="0"/>
        <v>50</v>
      </c>
      <c r="AD51" s="75">
        <f t="shared" si="0"/>
        <v>50</v>
      </c>
      <c r="AE51" s="75">
        <f t="shared" si="0"/>
        <v>50</v>
      </c>
      <c r="AF51" s="75">
        <f t="shared" si="0"/>
        <v>0</v>
      </c>
      <c r="AG51" s="76">
        <f t="shared" si="7"/>
        <v>100</v>
      </c>
      <c r="AH51" s="169">
        <f t="shared" si="8"/>
        <v>71.428571428571431</v>
      </c>
    </row>
    <row r="52" spans="1:34" ht="25.8" x14ac:dyDescent="0.5">
      <c r="A52" s="41">
        <v>48</v>
      </c>
      <c r="B52" s="42" t="s">
        <v>155</v>
      </c>
      <c r="C52" s="43" t="s">
        <v>181</v>
      </c>
      <c r="D52" s="42" t="s">
        <v>182</v>
      </c>
      <c r="E52" s="44">
        <v>5</v>
      </c>
      <c r="F52" s="184">
        <v>1</v>
      </c>
      <c r="G52" s="188">
        <v>1.3066459980368614</v>
      </c>
      <c r="H52" s="198">
        <v>662680.18999999994</v>
      </c>
      <c r="I52" s="190"/>
      <c r="J52" s="41">
        <v>1</v>
      </c>
      <c r="K52" s="169">
        <v>85.714285714285708</v>
      </c>
      <c r="L52" s="46">
        <v>132536.038</v>
      </c>
      <c r="M52" s="195" t="s">
        <v>275</v>
      </c>
      <c r="N52" s="72">
        <f t="shared" si="1"/>
        <v>100</v>
      </c>
      <c r="O52" s="72">
        <f t="shared" si="2"/>
        <v>100</v>
      </c>
      <c r="P52" s="72">
        <f t="shared" si="3"/>
        <v>50</v>
      </c>
      <c r="Q52" s="72">
        <f t="shared" si="4"/>
        <v>100</v>
      </c>
      <c r="R52" s="169">
        <v>85.714285714285708</v>
      </c>
      <c r="S52" s="73">
        <v>1</v>
      </c>
      <c r="T52" s="73">
        <v>1</v>
      </c>
      <c r="U52" s="73">
        <v>1</v>
      </c>
      <c r="V52" s="73">
        <v>1</v>
      </c>
      <c r="W52" s="73">
        <v>1</v>
      </c>
      <c r="X52" s="73">
        <v>0</v>
      </c>
      <c r="Y52" s="73">
        <v>1</v>
      </c>
      <c r="Z52" s="74">
        <f t="shared" si="5"/>
        <v>6</v>
      </c>
      <c r="AA52" s="75">
        <f t="shared" si="6"/>
        <v>50</v>
      </c>
      <c r="AB52" s="75">
        <f t="shared" si="6"/>
        <v>50</v>
      </c>
      <c r="AC52" s="75">
        <f t="shared" si="0"/>
        <v>50</v>
      </c>
      <c r="AD52" s="75">
        <f t="shared" si="0"/>
        <v>50</v>
      </c>
      <c r="AE52" s="75">
        <f t="shared" si="0"/>
        <v>50</v>
      </c>
      <c r="AF52" s="75">
        <f t="shared" si="0"/>
        <v>0</v>
      </c>
      <c r="AG52" s="76">
        <f t="shared" si="7"/>
        <v>100</v>
      </c>
      <c r="AH52" s="169">
        <f t="shared" si="8"/>
        <v>85.714285714285708</v>
      </c>
    </row>
    <row r="53" spans="1:34" ht="25.8" x14ac:dyDescent="0.5">
      <c r="A53" s="41">
        <v>49</v>
      </c>
      <c r="B53" s="42" t="s">
        <v>155</v>
      </c>
      <c r="C53" s="43" t="s">
        <v>183</v>
      </c>
      <c r="D53" s="42" t="s">
        <v>184</v>
      </c>
      <c r="E53" s="44">
        <v>6</v>
      </c>
      <c r="F53" s="184">
        <v>1</v>
      </c>
      <c r="G53" s="188">
        <v>1.2361056880689725</v>
      </c>
      <c r="H53" s="198">
        <v>2672890.64</v>
      </c>
      <c r="I53" s="190"/>
      <c r="J53" s="41">
        <v>1</v>
      </c>
      <c r="K53" s="169">
        <v>100</v>
      </c>
      <c r="L53" s="46">
        <v>534578.12800000003</v>
      </c>
      <c r="M53" s="195" t="s">
        <v>275</v>
      </c>
      <c r="N53" s="72">
        <f t="shared" si="1"/>
        <v>100</v>
      </c>
      <c r="O53" s="72">
        <f t="shared" si="2"/>
        <v>100</v>
      </c>
      <c r="P53" s="72">
        <f t="shared" si="3"/>
        <v>100</v>
      </c>
      <c r="Q53" s="72">
        <f t="shared" si="4"/>
        <v>100</v>
      </c>
      <c r="R53" s="169">
        <v>100</v>
      </c>
      <c r="S53" s="73">
        <v>1</v>
      </c>
      <c r="T53" s="73">
        <v>1</v>
      </c>
      <c r="U53" s="73">
        <v>1</v>
      </c>
      <c r="V53" s="73">
        <v>1</v>
      </c>
      <c r="W53" s="73">
        <v>1</v>
      </c>
      <c r="X53" s="73">
        <v>1</v>
      </c>
      <c r="Y53" s="73">
        <v>1</v>
      </c>
      <c r="Z53" s="74">
        <f t="shared" si="5"/>
        <v>7</v>
      </c>
      <c r="AA53" s="75">
        <f t="shared" si="6"/>
        <v>50</v>
      </c>
      <c r="AB53" s="75">
        <f t="shared" si="6"/>
        <v>50</v>
      </c>
      <c r="AC53" s="75">
        <f t="shared" si="0"/>
        <v>50</v>
      </c>
      <c r="AD53" s="75">
        <f t="shared" si="0"/>
        <v>50</v>
      </c>
      <c r="AE53" s="75">
        <f t="shared" si="0"/>
        <v>50</v>
      </c>
      <c r="AF53" s="75">
        <f t="shared" si="0"/>
        <v>50</v>
      </c>
      <c r="AG53" s="76">
        <f t="shared" si="7"/>
        <v>100</v>
      </c>
      <c r="AH53" s="169">
        <f t="shared" si="8"/>
        <v>100</v>
      </c>
    </row>
    <row r="54" spans="1:34" ht="25.8" x14ac:dyDescent="0.5">
      <c r="A54" s="41">
        <v>50</v>
      </c>
      <c r="B54" s="42" t="s">
        <v>155</v>
      </c>
      <c r="C54" s="43" t="s">
        <v>185</v>
      </c>
      <c r="D54" s="42" t="s">
        <v>186</v>
      </c>
      <c r="E54" s="44">
        <v>5</v>
      </c>
      <c r="F54" s="184">
        <v>1</v>
      </c>
      <c r="G54" s="188">
        <v>1.2057846361327837</v>
      </c>
      <c r="H54" s="198">
        <v>-812619.8</v>
      </c>
      <c r="I54" s="190"/>
      <c r="J54" s="41">
        <v>1</v>
      </c>
      <c r="K54" s="169">
        <v>71.428571428571431</v>
      </c>
      <c r="L54" s="46">
        <v>-162523.96000000002</v>
      </c>
      <c r="M54" s="201" t="s">
        <v>276</v>
      </c>
      <c r="N54" s="72">
        <f t="shared" si="1"/>
        <v>50</v>
      </c>
      <c r="O54" s="72">
        <f t="shared" si="2"/>
        <v>50</v>
      </c>
      <c r="P54" s="72">
        <f t="shared" si="3"/>
        <v>100</v>
      </c>
      <c r="Q54" s="72">
        <f t="shared" si="4"/>
        <v>100</v>
      </c>
      <c r="R54" s="169">
        <v>71.428571428571431</v>
      </c>
      <c r="S54" s="73">
        <v>0</v>
      </c>
      <c r="T54" s="73">
        <v>1</v>
      </c>
      <c r="U54" s="73">
        <v>0</v>
      </c>
      <c r="V54" s="73">
        <v>1</v>
      </c>
      <c r="W54" s="73">
        <v>1</v>
      </c>
      <c r="X54" s="73">
        <v>1</v>
      </c>
      <c r="Y54" s="73">
        <v>1</v>
      </c>
      <c r="Z54" s="74">
        <f t="shared" si="5"/>
        <v>5</v>
      </c>
      <c r="AA54" s="75">
        <f t="shared" si="6"/>
        <v>0</v>
      </c>
      <c r="AB54" s="75">
        <f t="shared" si="6"/>
        <v>50</v>
      </c>
      <c r="AC54" s="75">
        <f t="shared" si="0"/>
        <v>0</v>
      </c>
      <c r="AD54" s="75">
        <f t="shared" si="0"/>
        <v>50</v>
      </c>
      <c r="AE54" s="75">
        <f t="shared" si="0"/>
        <v>50</v>
      </c>
      <c r="AF54" s="75">
        <f t="shared" si="0"/>
        <v>50</v>
      </c>
      <c r="AG54" s="76">
        <f t="shared" si="7"/>
        <v>100</v>
      </c>
      <c r="AH54" s="169">
        <f t="shared" si="8"/>
        <v>71.428571428571431</v>
      </c>
    </row>
    <row r="55" spans="1:34" ht="25.8" x14ac:dyDescent="0.5">
      <c r="A55" s="41">
        <v>51</v>
      </c>
      <c r="B55" s="42" t="s">
        <v>155</v>
      </c>
      <c r="C55" s="43" t="s">
        <v>187</v>
      </c>
      <c r="D55" s="42" t="s">
        <v>188</v>
      </c>
      <c r="E55" s="44">
        <v>16</v>
      </c>
      <c r="F55" s="184">
        <v>0</v>
      </c>
      <c r="G55" s="188">
        <v>2.4945186193552402</v>
      </c>
      <c r="H55" s="198">
        <v>34750166.770000003</v>
      </c>
      <c r="I55" s="190"/>
      <c r="J55" s="41">
        <v>0</v>
      </c>
      <c r="K55" s="169">
        <v>85.714285714285708</v>
      </c>
      <c r="L55" s="46">
        <v>6950033.3540000003</v>
      </c>
      <c r="M55" s="195" t="s">
        <v>275</v>
      </c>
      <c r="N55" s="72">
        <f t="shared" si="1"/>
        <v>50</v>
      </c>
      <c r="O55" s="72">
        <f t="shared" si="2"/>
        <v>100</v>
      </c>
      <c r="P55" s="72">
        <f t="shared" si="3"/>
        <v>100</v>
      </c>
      <c r="Q55" s="72">
        <f t="shared" si="4"/>
        <v>100</v>
      </c>
      <c r="R55" s="169">
        <v>85.714285714285708</v>
      </c>
      <c r="S55" s="73">
        <v>0</v>
      </c>
      <c r="T55" s="73">
        <v>1</v>
      </c>
      <c r="U55" s="73">
        <v>1</v>
      </c>
      <c r="V55" s="73">
        <v>1</v>
      </c>
      <c r="W55" s="73">
        <v>1</v>
      </c>
      <c r="X55" s="73">
        <v>1</v>
      </c>
      <c r="Y55" s="73">
        <v>1</v>
      </c>
      <c r="Z55" s="74">
        <f t="shared" si="5"/>
        <v>6</v>
      </c>
      <c r="AA55" s="75">
        <f t="shared" si="6"/>
        <v>0</v>
      </c>
      <c r="AB55" s="75">
        <f t="shared" si="6"/>
        <v>50</v>
      </c>
      <c r="AC55" s="75">
        <f t="shared" si="0"/>
        <v>50</v>
      </c>
      <c r="AD55" s="75">
        <f t="shared" si="0"/>
        <v>50</v>
      </c>
      <c r="AE55" s="75">
        <f t="shared" si="0"/>
        <v>50</v>
      </c>
      <c r="AF55" s="75">
        <f t="shared" si="0"/>
        <v>50</v>
      </c>
      <c r="AG55" s="76">
        <f t="shared" si="7"/>
        <v>100</v>
      </c>
      <c r="AH55" s="169">
        <f t="shared" si="8"/>
        <v>85.714285714285708</v>
      </c>
    </row>
    <row r="56" spans="1:34" ht="25.8" x14ac:dyDescent="0.5">
      <c r="A56" s="41">
        <v>52</v>
      </c>
      <c r="B56" s="42" t="s">
        <v>155</v>
      </c>
      <c r="C56" s="43" t="s">
        <v>189</v>
      </c>
      <c r="D56" s="42" t="s">
        <v>190</v>
      </c>
      <c r="E56" s="44">
        <v>5</v>
      </c>
      <c r="F56" s="184">
        <v>1</v>
      </c>
      <c r="G56" s="188">
        <v>1.8898863913038917</v>
      </c>
      <c r="H56" s="198">
        <v>3206700.11</v>
      </c>
      <c r="I56" s="190"/>
      <c r="J56" s="41">
        <v>1</v>
      </c>
      <c r="K56" s="169">
        <v>71.428571428571431</v>
      </c>
      <c r="L56" s="46">
        <v>641340.022</v>
      </c>
      <c r="M56" s="201" t="s">
        <v>276</v>
      </c>
      <c r="N56" s="72">
        <f t="shared" si="1"/>
        <v>100</v>
      </c>
      <c r="O56" s="72">
        <f t="shared" si="2"/>
        <v>50</v>
      </c>
      <c r="P56" s="72">
        <f t="shared" si="3"/>
        <v>50</v>
      </c>
      <c r="Q56" s="72">
        <f t="shared" si="4"/>
        <v>100</v>
      </c>
      <c r="R56" s="169">
        <v>71.428571428571431</v>
      </c>
      <c r="S56" s="73">
        <v>1</v>
      </c>
      <c r="T56" s="73">
        <v>1</v>
      </c>
      <c r="U56" s="73">
        <v>0</v>
      </c>
      <c r="V56" s="73">
        <v>1</v>
      </c>
      <c r="W56" s="73">
        <v>1</v>
      </c>
      <c r="X56" s="73">
        <v>0</v>
      </c>
      <c r="Y56" s="73">
        <v>1</v>
      </c>
      <c r="Z56" s="74">
        <f t="shared" si="5"/>
        <v>5</v>
      </c>
      <c r="AA56" s="75">
        <f t="shared" si="6"/>
        <v>50</v>
      </c>
      <c r="AB56" s="75">
        <f t="shared" si="6"/>
        <v>50</v>
      </c>
      <c r="AC56" s="75">
        <f t="shared" si="0"/>
        <v>0</v>
      </c>
      <c r="AD56" s="75">
        <f t="shared" si="0"/>
        <v>50</v>
      </c>
      <c r="AE56" s="75">
        <f t="shared" si="0"/>
        <v>50</v>
      </c>
      <c r="AF56" s="75">
        <f t="shared" si="0"/>
        <v>0</v>
      </c>
      <c r="AG56" s="76">
        <f t="shared" si="7"/>
        <v>100</v>
      </c>
      <c r="AH56" s="169">
        <f t="shared" si="8"/>
        <v>71.428571428571431</v>
      </c>
    </row>
    <row r="57" spans="1:34" ht="25.8" x14ac:dyDescent="0.5">
      <c r="A57" s="41">
        <v>53</v>
      </c>
      <c r="B57" s="42" t="s">
        <v>191</v>
      </c>
      <c r="C57" s="43" t="s">
        <v>192</v>
      </c>
      <c r="D57" s="42" t="s">
        <v>191</v>
      </c>
      <c r="E57" s="44">
        <v>17</v>
      </c>
      <c r="F57" s="184">
        <v>0</v>
      </c>
      <c r="G57" s="188">
        <v>2.8658084696494601</v>
      </c>
      <c r="H57" s="198">
        <v>129983646.65000001</v>
      </c>
      <c r="I57" s="190"/>
      <c r="J57" s="41">
        <v>0</v>
      </c>
      <c r="K57" s="169">
        <v>85.714285714285708</v>
      </c>
      <c r="L57" s="46">
        <v>25996729.330000002</v>
      </c>
      <c r="M57" s="195" t="s">
        <v>275</v>
      </c>
      <c r="N57" s="72">
        <f t="shared" si="1"/>
        <v>100</v>
      </c>
      <c r="O57" s="72">
        <f t="shared" si="2"/>
        <v>100</v>
      </c>
      <c r="P57" s="72">
        <f t="shared" si="3"/>
        <v>50</v>
      </c>
      <c r="Q57" s="72">
        <f t="shared" si="4"/>
        <v>100</v>
      </c>
      <c r="R57" s="169">
        <v>85.714285714285708</v>
      </c>
      <c r="S57" s="73">
        <v>1</v>
      </c>
      <c r="T57" s="73">
        <v>1</v>
      </c>
      <c r="U57" s="73">
        <v>1</v>
      </c>
      <c r="V57" s="73">
        <v>1</v>
      </c>
      <c r="W57" s="73">
        <v>0</v>
      </c>
      <c r="X57" s="73">
        <v>1</v>
      </c>
      <c r="Y57" s="73">
        <v>1</v>
      </c>
      <c r="Z57" s="74">
        <f t="shared" si="5"/>
        <v>6</v>
      </c>
      <c r="AA57" s="75">
        <f t="shared" si="6"/>
        <v>50</v>
      </c>
      <c r="AB57" s="75">
        <f t="shared" si="6"/>
        <v>50</v>
      </c>
      <c r="AC57" s="75">
        <f t="shared" si="0"/>
        <v>50</v>
      </c>
      <c r="AD57" s="75">
        <f t="shared" si="0"/>
        <v>50</v>
      </c>
      <c r="AE57" s="75">
        <f t="shared" si="0"/>
        <v>0</v>
      </c>
      <c r="AF57" s="75">
        <f t="shared" si="0"/>
        <v>50</v>
      </c>
      <c r="AG57" s="76">
        <f t="shared" si="7"/>
        <v>100</v>
      </c>
      <c r="AH57" s="169">
        <f t="shared" si="8"/>
        <v>85.714285714285708</v>
      </c>
    </row>
    <row r="58" spans="1:34" ht="25.8" x14ac:dyDescent="0.5">
      <c r="A58" s="41">
        <v>54</v>
      </c>
      <c r="B58" s="42" t="s">
        <v>191</v>
      </c>
      <c r="C58" s="43" t="s">
        <v>193</v>
      </c>
      <c r="D58" s="42" t="s">
        <v>194</v>
      </c>
      <c r="E58" s="44">
        <v>13</v>
      </c>
      <c r="F58" s="184">
        <v>3</v>
      </c>
      <c r="G58" s="207">
        <v>0.47934935549090363</v>
      </c>
      <c r="H58" s="198">
        <v>69943407.060000002</v>
      </c>
      <c r="I58" s="190"/>
      <c r="J58" s="41">
        <v>3</v>
      </c>
      <c r="K58" s="57">
        <v>28.571428571428569</v>
      </c>
      <c r="L58" s="46">
        <v>13988681.412</v>
      </c>
      <c r="M58" s="201" t="s">
        <v>276</v>
      </c>
      <c r="N58" s="72">
        <f t="shared" si="1"/>
        <v>50</v>
      </c>
      <c r="O58" s="72">
        <f t="shared" si="2"/>
        <v>50</v>
      </c>
      <c r="P58" s="72">
        <f t="shared" si="3"/>
        <v>0</v>
      </c>
      <c r="Q58" s="72">
        <f t="shared" si="4"/>
        <v>0</v>
      </c>
      <c r="R58" s="57">
        <v>28.571428571428569</v>
      </c>
      <c r="S58" s="73">
        <v>0</v>
      </c>
      <c r="T58" s="73">
        <v>1</v>
      </c>
      <c r="U58" s="73">
        <v>0</v>
      </c>
      <c r="V58" s="73">
        <v>1</v>
      </c>
      <c r="W58" s="73">
        <v>0</v>
      </c>
      <c r="X58" s="73">
        <v>0</v>
      </c>
      <c r="Y58" s="73">
        <v>0</v>
      </c>
      <c r="Z58" s="74">
        <f t="shared" si="5"/>
        <v>2</v>
      </c>
      <c r="AA58" s="75">
        <f t="shared" si="6"/>
        <v>0</v>
      </c>
      <c r="AB58" s="75">
        <f t="shared" si="6"/>
        <v>50</v>
      </c>
      <c r="AC58" s="75">
        <f t="shared" si="0"/>
        <v>0</v>
      </c>
      <c r="AD58" s="75">
        <f t="shared" si="0"/>
        <v>50</v>
      </c>
      <c r="AE58" s="75">
        <f t="shared" si="0"/>
        <v>0</v>
      </c>
      <c r="AF58" s="75">
        <f t="shared" si="0"/>
        <v>0</v>
      </c>
      <c r="AG58" s="76">
        <f t="shared" si="7"/>
        <v>0</v>
      </c>
      <c r="AH58" s="57">
        <f t="shared" si="8"/>
        <v>28.571428571428569</v>
      </c>
    </row>
    <row r="59" spans="1:34" ht="25.8" x14ac:dyDescent="0.5">
      <c r="A59" s="41">
        <v>55</v>
      </c>
      <c r="B59" s="42" t="s">
        <v>191</v>
      </c>
      <c r="C59" s="43" t="s">
        <v>195</v>
      </c>
      <c r="D59" s="42" t="s">
        <v>196</v>
      </c>
      <c r="E59" s="44">
        <v>5</v>
      </c>
      <c r="F59" s="184">
        <v>4</v>
      </c>
      <c r="G59" s="207">
        <v>0.46186193286965077</v>
      </c>
      <c r="H59" s="198">
        <v>-1434700.25</v>
      </c>
      <c r="I59" s="203" t="s">
        <v>12</v>
      </c>
      <c r="J59" s="41">
        <v>4</v>
      </c>
      <c r="K59" s="169">
        <v>85.714285714285708</v>
      </c>
      <c r="L59" s="46">
        <v>-286940.05</v>
      </c>
      <c r="M59" s="204" t="s">
        <v>278</v>
      </c>
      <c r="N59" s="72">
        <f t="shared" si="1"/>
        <v>50</v>
      </c>
      <c r="O59" s="72">
        <f t="shared" si="2"/>
        <v>100</v>
      </c>
      <c r="P59" s="72">
        <f t="shared" si="3"/>
        <v>100</v>
      </c>
      <c r="Q59" s="72">
        <f t="shared" si="4"/>
        <v>100</v>
      </c>
      <c r="R59" s="169">
        <v>85.714285714285708</v>
      </c>
      <c r="S59" s="73">
        <v>0</v>
      </c>
      <c r="T59" s="73">
        <v>1</v>
      </c>
      <c r="U59" s="73">
        <v>1</v>
      </c>
      <c r="V59" s="73">
        <v>1</v>
      </c>
      <c r="W59" s="73">
        <v>1</v>
      </c>
      <c r="X59" s="73">
        <v>1</v>
      </c>
      <c r="Y59" s="73">
        <v>1</v>
      </c>
      <c r="Z59" s="74">
        <f t="shared" si="5"/>
        <v>6</v>
      </c>
      <c r="AA59" s="75">
        <f t="shared" si="6"/>
        <v>0</v>
      </c>
      <c r="AB59" s="75">
        <f t="shared" si="6"/>
        <v>50</v>
      </c>
      <c r="AC59" s="75">
        <f t="shared" si="0"/>
        <v>50</v>
      </c>
      <c r="AD59" s="75">
        <f t="shared" si="0"/>
        <v>50</v>
      </c>
      <c r="AE59" s="75">
        <f t="shared" si="0"/>
        <v>50</v>
      </c>
      <c r="AF59" s="75">
        <f t="shared" si="0"/>
        <v>50</v>
      </c>
      <c r="AG59" s="76">
        <f t="shared" si="7"/>
        <v>100</v>
      </c>
      <c r="AH59" s="169">
        <f t="shared" si="8"/>
        <v>85.714285714285708</v>
      </c>
    </row>
    <row r="60" spans="1:34" ht="25.8" x14ac:dyDescent="0.5">
      <c r="A60" s="41">
        <v>56</v>
      </c>
      <c r="B60" s="42" t="s">
        <v>191</v>
      </c>
      <c r="C60" s="43" t="s">
        <v>197</v>
      </c>
      <c r="D60" s="42" t="s">
        <v>198</v>
      </c>
      <c r="E60" s="44">
        <v>5</v>
      </c>
      <c r="F60" s="184">
        <v>1</v>
      </c>
      <c r="G60" s="188">
        <v>0.85137153002225452</v>
      </c>
      <c r="H60" s="198">
        <v>7056061.4500000002</v>
      </c>
      <c r="I60" s="190"/>
      <c r="J60" s="41">
        <v>1</v>
      </c>
      <c r="K60" s="169">
        <v>71.428571428571431</v>
      </c>
      <c r="L60" s="46">
        <v>1411212.29</v>
      </c>
      <c r="M60" s="201" t="s">
        <v>276</v>
      </c>
      <c r="N60" s="72">
        <f t="shared" si="1"/>
        <v>100</v>
      </c>
      <c r="O60" s="72">
        <f t="shared" si="2"/>
        <v>50</v>
      </c>
      <c r="P60" s="72">
        <f t="shared" si="3"/>
        <v>50</v>
      </c>
      <c r="Q60" s="72">
        <f t="shared" si="4"/>
        <v>100</v>
      </c>
      <c r="R60" s="169">
        <v>71.428571428571431</v>
      </c>
      <c r="S60" s="73">
        <v>1</v>
      </c>
      <c r="T60" s="73">
        <v>1</v>
      </c>
      <c r="U60" s="73">
        <v>0</v>
      </c>
      <c r="V60" s="73">
        <v>1</v>
      </c>
      <c r="W60" s="73">
        <v>1</v>
      </c>
      <c r="X60" s="73">
        <v>0</v>
      </c>
      <c r="Y60" s="73">
        <v>1</v>
      </c>
      <c r="Z60" s="74">
        <f t="shared" si="5"/>
        <v>5</v>
      </c>
      <c r="AA60" s="75">
        <f t="shared" si="6"/>
        <v>50</v>
      </c>
      <c r="AB60" s="75">
        <f t="shared" si="6"/>
        <v>50</v>
      </c>
      <c r="AC60" s="75">
        <f t="shared" si="0"/>
        <v>0</v>
      </c>
      <c r="AD60" s="75">
        <f t="shared" si="0"/>
        <v>50</v>
      </c>
      <c r="AE60" s="75">
        <f t="shared" si="0"/>
        <v>50</v>
      </c>
      <c r="AF60" s="75">
        <f t="shared" si="0"/>
        <v>0</v>
      </c>
      <c r="AG60" s="76">
        <f t="shared" si="7"/>
        <v>100</v>
      </c>
      <c r="AH60" s="169">
        <f t="shared" si="8"/>
        <v>71.428571428571431</v>
      </c>
    </row>
    <row r="61" spans="1:34" ht="25.8" x14ac:dyDescent="0.5">
      <c r="A61" s="41">
        <v>57</v>
      </c>
      <c r="B61" s="42" t="s">
        <v>191</v>
      </c>
      <c r="C61" s="43" t="s">
        <v>199</v>
      </c>
      <c r="D61" s="42" t="s">
        <v>200</v>
      </c>
      <c r="E61" s="44">
        <v>15</v>
      </c>
      <c r="F61" s="184">
        <v>2</v>
      </c>
      <c r="G61" s="188">
        <v>0.71371366206268638</v>
      </c>
      <c r="H61" s="198">
        <v>51484918.340000004</v>
      </c>
      <c r="I61" s="190"/>
      <c r="J61" s="41">
        <v>2</v>
      </c>
      <c r="K61" s="169">
        <v>85.714285714285708</v>
      </c>
      <c r="L61" s="46">
        <v>10296983.668000001</v>
      </c>
      <c r="M61" s="201" t="s">
        <v>276</v>
      </c>
      <c r="N61" s="72">
        <f t="shared" si="1"/>
        <v>100</v>
      </c>
      <c r="O61" s="72">
        <f t="shared" si="2"/>
        <v>50</v>
      </c>
      <c r="P61" s="72">
        <f t="shared" si="3"/>
        <v>100</v>
      </c>
      <c r="Q61" s="72">
        <f t="shared" si="4"/>
        <v>100</v>
      </c>
      <c r="R61" s="169">
        <v>85.714285714285708</v>
      </c>
      <c r="S61" s="73">
        <v>1</v>
      </c>
      <c r="T61" s="73">
        <v>1</v>
      </c>
      <c r="U61" s="73">
        <v>0</v>
      </c>
      <c r="V61" s="73">
        <v>1</v>
      </c>
      <c r="W61" s="73">
        <v>1</v>
      </c>
      <c r="X61" s="73">
        <v>1</v>
      </c>
      <c r="Y61" s="73">
        <v>1</v>
      </c>
      <c r="Z61" s="74">
        <f t="shared" si="5"/>
        <v>6</v>
      </c>
      <c r="AA61" s="75">
        <f t="shared" si="6"/>
        <v>50</v>
      </c>
      <c r="AB61" s="75">
        <f t="shared" si="6"/>
        <v>50</v>
      </c>
      <c r="AC61" s="75">
        <f t="shared" si="0"/>
        <v>0</v>
      </c>
      <c r="AD61" s="75">
        <f t="shared" si="0"/>
        <v>50</v>
      </c>
      <c r="AE61" s="75">
        <f t="shared" si="0"/>
        <v>50</v>
      </c>
      <c r="AF61" s="75">
        <f t="shared" si="0"/>
        <v>50</v>
      </c>
      <c r="AG61" s="76">
        <f t="shared" si="7"/>
        <v>100</v>
      </c>
      <c r="AH61" s="169">
        <f t="shared" si="8"/>
        <v>85.714285714285708</v>
      </c>
    </row>
    <row r="62" spans="1:34" ht="25.8" x14ac:dyDescent="0.5">
      <c r="A62" s="41">
        <v>58</v>
      </c>
      <c r="B62" s="42" t="s">
        <v>191</v>
      </c>
      <c r="C62" s="43" t="s">
        <v>201</v>
      </c>
      <c r="D62" s="42" t="s">
        <v>202</v>
      </c>
      <c r="E62" s="44">
        <v>5</v>
      </c>
      <c r="F62" s="184">
        <v>0</v>
      </c>
      <c r="G62" s="188">
        <v>2.1815641044610588</v>
      </c>
      <c r="H62" s="198">
        <v>6533032.0999999996</v>
      </c>
      <c r="I62" s="190"/>
      <c r="J62" s="41">
        <v>0</v>
      </c>
      <c r="K62" s="169">
        <v>85.714285714285708</v>
      </c>
      <c r="L62" s="46">
        <v>1306606.42</v>
      </c>
      <c r="M62" s="201" t="s">
        <v>276</v>
      </c>
      <c r="N62" s="72">
        <f t="shared" si="1"/>
        <v>100</v>
      </c>
      <c r="O62" s="72">
        <f t="shared" si="2"/>
        <v>100</v>
      </c>
      <c r="P62" s="72">
        <f t="shared" si="3"/>
        <v>100</v>
      </c>
      <c r="Q62" s="72">
        <f t="shared" si="4"/>
        <v>0</v>
      </c>
      <c r="R62" s="169">
        <v>85.714285714285708</v>
      </c>
      <c r="S62" s="73">
        <v>1</v>
      </c>
      <c r="T62" s="73">
        <v>1</v>
      </c>
      <c r="U62" s="73">
        <v>1</v>
      </c>
      <c r="V62" s="73">
        <v>1</v>
      </c>
      <c r="W62" s="73">
        <v>1</v>
      </c>
      <c r="X62" s="73">
        <v>1</v>
      </c>
      <c r="Y62" s="73">
        <v>0</v>
      </c>
      <c r="Z62" s="74">
        <f t="shared" si="5"/>
        <v>6</v>
      </c>
      <c r="AA62" s="75">
        <f t="shared" si="6"/>
        <v>50</v>
      </c>
      <c r="AB62" s="75">
        <f t="shared" si="6"/>
        <v>50</v>
      </c>
      <c r="AC62" s="75">
        <f t="shared" si="0"/>
        <v>50</v>
      </c>
      <c r="AD62" s="75">
        <f t="shared" si="0"/>
        <v>50</v>
      </c>
      <c r="AE62" s="75">
        <f t="shared" si="0"/>
        <v>50</v>
      </c>
      <c r="AF62" s="75">
        <f t="shared" si="0"/>
        <v>50</v>
      </c>
      <c r="AG62" s="76">
        <f t="shared" si="7"/>
        <v>0</v>
      </c>
      <c r="AH62" s="169">
        <f t="shared" si="8"/>
        <v>85.714285714285708</v>
      </c>
    </row>
    <row r="63" spans="1:34" ht="25.8" x14ac:dyDescent="0.5">
      <c r="A63" s="41">
        <v>59</v>
      </c>
      <c r="B63" s="42" t="s">
        <v>191</v>
      </c>
      <c r="C63" s="43" t="s">
        <v>203</v>
      </c>
      <c r="D63" s="42" t="s">
        <v>204</v>
      </c>
      <c r="E63" s="44">
        <v>2</v>
      </c>
      <c r="F63" s="184">
        <v>4</v>
      </c>
      <c r="G63" s="188">
        <v>0.69573766637053724</v>
      </c>
      <c r="H63" s="198">
        <v>-1121412.76</v>
      </c>
      <c r="I63" s="203" t="s">
        <v>12</v>
      </c>
      <c r="J63" s="41">
        <v>3</v>
      </c>
      <c r="K63" s="169">
        <v>71.428571428571431</v>
      </c>
      <c r="L63" s="46">
        <v>-224282.552</v>
      </c>
      <c r="M63" s="204" t="s">
        <v>278</v>
      </c>
      <c r="N63" s="72">
        <f t="shared" si="1"/>
        <v>100</v>
      </c>
      <c r="O63" s="72">
        <f t="shared" si="2"/>
        <v>100</v>
      </c>
      <c r="P63" s="72">
        <f t="shared" si="3"/>
        <v>50</v>
      </c>
      <c r="Q63" s="72">
        <f t="shared" si="4"/>
        <v>0</v>
      </c>
      <c r="R63" s="169">
        <v>71.428571428571431</v>
      </c>
      <c r="S63" s="73">
        <v>1</v>
      </c>
      <c r="T63" s="73">
        <v>1</v>
      </c>
      <c r="U63" s="73">
        <v>1</v>
      </c>
      <c r="V63" s="73">
        <v>1</v>
      </c>
      <c r="W63" s="73">
        <v>1</v>
      </c>
      <c r="X63" s="73">
        <v>0</v>
      </c>
      <c r="Y63" s="73">
        <v>0</v>
      </c>
      <c r="Z63" s="74">
        <f t="shared" si="5"/>
        <v>5</v>
      </c>
      <c r="AA63" s="75">
        <f t="shared" si="6"/>
        <v>50</v>
      </c>
      <c r="AB63" s="75">
        <f t="shared" si="6"/>
        <v>50</v>
      </c>
      <c r="AC63" s="75">
        <f t="shared" si="0"/>
        <v>50</v>
      </c>
      <c r="AD63" s="75">
        <f t="shared" si="0"/>
        <v>50</v>
      </c>
      <c r="AE63" s="75">
        <f t="shared" si="0"/>
        <v>50</v>
      </c>
      <c r="AF63" s="75">
        <f t="shared" si="0"/>
        <v>0</v>
      </c>
      <c r="AG63" s="76">
        <f t="shared" si="7"/>
        <v>0</v>
      </c>
      <c r="AH63" s="169">
        <f t="shared" si="8"/>
        <v>71.428571428571431</v>
      </c>
    </row>
    <row r="64" spans="1:34" ht="25.8" x14ac:dyDescent="0.5">
      <c r="A64" s="41">
        <v>60</v>
      </c>
      <c r="B64" s="42" t="s">
        <v>191</v>
      </c>
      <c r="C64" s="43" t="s">
        <v>205</v>
      </c>
      <c r="D64" s="42" t="s">
        <v>206</v>
      </c>
      <c r="E64" s="44">
        <v>6</v>
      </c>
      <c r="F64" s="184">
        <v>0</v>
      </c>
      <c r="G64" s="188">
        <v>0.93819530401626328</v>
      </c>
      <c r="H64" s="198">
        <v>9393591.2799999993</v>
      </c>
      <c r="I64" s="190"/>
      <c r="J64" s="41">
        <v>0</v>
      </c>
      <c r="K64" s="57">
        <v>42.857142857142854</v>
      </c>
      <c r="L64" s="46">
        <v>1878718.2559999998</v>
      </c>
      <c r="M64" s="201" t="s">
        <v>276</v>
      </c>
      <c r="N64" s="72">
        <f t="shared" si="1"/>
        <v>0</v>
      </c>
      <c r="O64" s="72">
        <f t="shared" si="2"/>
        <v>100</v>
      </c>
      <c r="P64" s="72">
        <f t="shared" si="3"/>
        <v>50</v>
      </c>
      <c r="Q64" s="72">
        <f t="shared" si="4"/>
        <v>0</v>
      </c>
      <c r="R64" s="57">
        <v>42.857142857142854</v>
      </c>
      <c r="S64" s="73">
        <v>0</v>
      </c>
      <c r="T64" s="73">
        <v>0</v>
      </c>
      <c r="U64" s="73">
        <v>1</v>
      </c>
      <c r="V64" s="73">
        <v>1</v>
      </c>
      <c r="W64" s="73">
        <v>1</v>
      </c>
      <c r="X64" s="73">
        <v>0</v>
      </c>
      <c r="Y64" s="73">
        <v>0</v>
      </c>
      <c r="Z64" s="74">
        <f t="shared" si="5"/>
        <v>3</v>
      </c>
      <c r="AA64" s="75">
        <f t="shared" si="6"/>
        <v>0</v>
      </c>
      <c r="AB64" s="75">
        <f t="shared" si="6"/>
        <v>0</v>
      </c>
      <c r="AC64" s="75">
        <f t="shared" si="0"/>
        <v>50</v>
      </c>
      <c r="AD64" s="75">
        <f t="shared" si="0"/>
        <v>50</v>
      </c>
      <c r="AE64" s="75">
        <f t="shared" si="0"/>
        <v>50</v>
      </c>
      <c r="AF64" s="75">
        <f t="shared" si="0"/>
        <v>0</v>
      </c>
      <c r="AG64" s="76">
        <f t="shared" si="7"/>
        <v>0</v>
      </c>
      <c r="AH64" s="57">
        <f t="shared" si="8"/>
        <v>42.857142857142854</v>
      </c>
    </row>
    <row r="65" spans="1:34" ht="25.8" x14ac:dyDescent="0.5">
      <c r="A65" s="41">
        <v>61</v>
      </c>
      <c r="B65" s="42" t="s">
        <v>191</v>
      </c>
      <c r="C65" s="43" t="s">
        <v>207</v>
      </c>
      <c r="D65" s="42" t="s">
        <v>208</v>
      </c>
      <c r="E65" s="44">
        <v>5</v>
      </c>
      <c r="F65" s="184">
        <v>2</v>
      </c>
      <c r="G65" s="188">
        <v>0.75982325806525619</v>
      </c>
      <c r="H65" s="198">
        <v>2933498.23</v>
      </c>
      <c r="I65" s="190"/>
      <c r="J65" s="41">
        <v>1</v>
      </c>
      <c r="K65" s="169">
        <v>57.142857142857139</v>
      </c>
      <c r="L65" s="46">
        <v>586699.64599999995</v>
      </c>
      <c r="M65" s="195" t="s">
        <v>275</v>
      </c>
      <c r="N65" s="72">
        <f t="shared" si="1"/>
        <v>50</v>
      </c>
      <c r="O65" s="72">
        <f t="shared" si="2"/>
        <v>100</v>
      </c>
      <c r="P65" s="72">
        <f t="shared" si="3"/>
        <v>50</v>
      </c>
      <c r="Q65" s="72">
        <f t="shared" si="4"/>
        <v>0</v>
      </c>
      <c r="R65" s="169">
        <v>57.142857142857139</v>
      </c>
      <c r="S65" s="73">
        <v>0</v>
      </c>
      <c r="T65" s="73">
        <v>1</v>
      </c>
      <c r="U65" s="73">
        <v>1</v>
      </c>
      <c r="V65" s="73">
        <v>1</v>
      </c>
      <c r="W65" s="73">
        <v>0</v>
      </c>
      <c r="X65" s="73">
        <v>1</v>
      </c>
      <c r="Y65" s="73">
        <v>0</v>
      </c>
      <c r="Z65" s="74">
        <f t="shared" si="5"/>
        <v>4</v>
      </c>
      <c r="AA65" s="75">
        <f t="shared" si="6"/>
        <v>0</v>
      </c>
      <c r="AB65" s="75">
        <f t="shared" si="6"/>
        <v>50</v>
      </c>
      <c r="AC65" s="75">
        <f t="shared" si="0"/>
        <v>50</v>
      </c>
      <c r="AD65" s="75">
        <f t="shared" si="0"/>
        <v>50</v>
      </c>
      <c r="AE65" s="75">
        <f t="shared" si="0"/>
        <v>0</v>
      </c>
      <c r="AF65" s="75">
        <f t="shared" si="0"/>
        <v>50</v>
      </c>
      <c r="AG65" s="76">
        <f t="shared" si="7"/>
        <v>0</v>
      </c>
      <c r="AH65" s="169">
        <f t="shared" si="8"/>
        <v>57.142857142857139</v>
      </c>
    </row>
    <row r="66" spans="1:34" ht="25.8" x14ac:dyDescent="0.5">
      <c r="A66" s="41">
        <v>62</v>
      </c>
      <c r="B66" s="42" t="s">
        <v>209</v>
      </c>
      <c r="C66" s="43" t="s">
        <v>210</v>
      </c>
      <c r="D66" s="42" t="s">
        <v>209</v>
      </c>
      <c r="E66" s="44">
        <v>16</v>
      </c>
      <c r="F66" s="184">
        <v>0</v>
      </c>
      <c r="G66" s="188">
        <v>1.7052852073428482</v>
      </c>
      <c r="H66" s="198">
        <v>74012594.439999998</v>
      </c>
      <c r="I66" s="190"/>
      <c r="J66" s="41">
        <v>0</v>
      </c>
      <c r="K66" s="169">
        <v>71.428571428571431</v>
      </c>
      <c r="L66" s="46">
        <v>14802518.888</v>
      </c>
      <c r="M66" s="195" t="s">
        <v>275</v>
      </c>
      <c r="N66" s="72">
        <f t="shared" si="1"/>
        <v>100</v>
      </c>
      <c r="O66" s="72">
        <f t="shared" si="2"/>
        <v>100</v>
      </c>
      <c r="P66" s="72">
        <f t="shared" si="3"/>
        <v>0</v>
      </c>
      <c r="Q66" s="72">
        <f t="shared" si="4"/>
        <v>100</v>
      </c>
      <c r="R66" s="169">
        <v>71.428571428571431</v>
      </c>
      <c r="S66" s="73">
        <v>1</v>
      </c>
      <c r="T66" s="73">
        <v>1</v>
      </c>
      <c r="U66" s="73">
        <v>1</v>
      </c>
      <c r="V66" s="73">
        <v>1</v>
      </c>
      <c r="W66" s="73">
        <v>0</v>
      </c>
      <c r="X66" s="73">
        <v>0</v>
      </c>
      <c r="Y66" s="73">
        <v>1</v>
      </c>
      <c r="Z66" s="74">
        <f t="shared" si="5"/>
        <v>5</v>
      </c>
      <c r="AA66" s="75">
        <f t="shared" si="6"/>
        <v>50</v>
      </c>
      <c r="AB66" s="75">
        <f t="shared" si="6"/>
        <v>50</v>
      </c>
      <c r="AC66" s="75">
        <f t="shared" si="0"/>
        <v>50</v>
      </c>
      <c r="AD66" s="75">
        <f t="shared" si="0"/>
        <v>50</v>
      </c>
      <c r="AE66" s="75">
        <f t="shared" si="0"/>
        <v>0</v>
      </c>
      <c r="AF66" s="75">
        <f t="shared" si="0"/>
        <v>0</v>
      </c>
      <c r="AG66" s="76">
        <f t="shared" si="7"/>
        <v>100</v>
      </c>
      <c r="AH66" s="169">
        <f t="shared" si="8"/>
        <v>71.428571428571431</v>
      </c>
    </row>
    <row r="67" spans="1:34" ht="25.8" x14ac:dyDescent="0.5">
      <c r="A67" s="41">
        <v>63</v>
      </c>
      <c r="B67" s="42" t="s">
        <v>209</v>
      </c>
      <c r="C67" s="43" t="s">
        <v>211</v>
      </c>
      <c r="D67" s="42" t="s">
        <v>212</v>
      </c>
      <c r="E67" s="44">
        <v>10</v>
      </c>
      <c r="F67" s="184">
        <v>2</v>
      </c>
      <c r="G67" s="188">
        <v>0.72255008025379619</v>
      </c>
      <c r="H67" s="198">
        <v>8642902.6500000004</v>
      </c>
      <c r="I67" s="190"/>
      <c r="J67" s="41">
        <v>1</v>
      </c>
      <c r="K67" s="169">
        <v>71.428571428571431</v>
      </c>
      <c r="L67" s="46">
        <v>1728580.53</v>
      </c>
      <c r="M67" s="195" t="s">
        <v>275</v>
      </c>
      <c r="N67" s="72">
        <f t="shared" si="1"/>
        <v>100</v>
      </c>
      <c r="O67" s="72">
        <f t="shared" si="2"/>
        <v>100</v>
      </c>
      <c r="P67" s="72">
        <f t="shared" si="3"/>
        <v>0</v>
      </c>
      <c r="Q67" s="72">
        <f t="shared" si="4"/>
        <v>100</v>
      </c>
      <c r="R67" s="169">
        <v>71.428571428571431</v>
      </c>
      <c r="S67" s="73">
        <v>1</v>
      </c>
      <c r="T67" s="73">
        <v>1</v>
      </c>
      <c r="U67" s="73">
        <v>1</v>
      </c>
      <c r="V67" s="73">
        <v>1</v>
      </c>
      <c r="W67" s="73">
        <v>0</v>
      </c>
      <c r="X67" s="73">
        <v>0</v>
      </c>
      <c r="Y67" s="73">
        <v>1</v>
      </c>
      <c r="Z67" s="74">
        <f t="shared" si="5"/>
        <v>5</v>
      </c>
      <c r="AA67" s="75">
        <f t="shared" si="6"/>
        <v>50</v>
      </c>
      <c r="AB67" s="75">
        <f t="shared" si="6"/>
        <v>50</v>
      </c>
      <c r="AC67" s="75">
        <f t="shared" si="0"/>
        <v>50</v>
      </c>
      <c r="AD67" s="75">
        <f t="shared" si="0"/>
        <v>50</v>
      </c>
      <c r="AE67" s="75">
        <f t="shared" si="0"/>
        <v>0</v>
      </c>
      <c r="AF67" s="75">
        <f t="shared" si="0"/>
        <v>0</v>
      </c>
      <c r="AG67" s="76">
        <f t="shared" si="7"/>
        <v>100</v>
      </c>
      <c r="AH67" s="169">
        <f t="shared" si="8"/>
        <v>71.428571428571431</v>
      </c>
    </row>
    <row r="68" spans="1:34" ht="25.8" x14ac:dyDescent="0.5">
      <c r="A68" s="41">
        <v>64</v>
      </c>
      <c r="B68" s="42" t="s">
        <v>209</v>
      </c>
      <c r="C68" s="43" t="s">
        <v>213</v>
      </c>
      <c r="D68" s="42" t="s">
        <v>214</v>
      </c>
      <c r="E68" s="44">
        <v>6</v>
      </c>
      <c r="F68" s="184">
        <v>1</v>
      </c>
      <c r="G68" s="188">
        <v>0.9197077326600489</v>
      </c>
      <c r="H68" s="198">
        <v>7498188.9900000002</v>
      </c>
      <c r="I68" s="190"/>
      <c r="J68" s="41">
        <v>1</v>
      </c>
      <c r="K68" s="169">
        <v>100</v>
      </c>
      <c r="L68" s="46">
        <v>1499637.798</v>
      </c>
      <c r="M68" s="195" t="s">
        <v>275</v>
      </c>
      <c r="N68" s="72">
        <f t="shared" si="1"/>
        <v>100</v>
      </c>
      <c r="O68" s="72">
        <f t="shared" si="2"/>
        <v>100</v>
      </c>
      <c r="P68" s="72">
        <f t="shared" si="3"/>
        <v>100</v>
      </c>
      <c r="Q68" s="72">
        <f t="shared" si="4"/>
        <v>100</v>
      </c>
      <c r="R68" s="169">
        <v>100</v>
      </c>
      <c r="S68" s="73">
        <v>1</v>
      </c>
      <c r="T68" s="73">
        <v>1</v>
      </c>
      <c r="U68" s="73">
        <v>1</v>
      </c>
      <c r="V68" s="73">
        <v>1</v>
      </c>
      <c r="W68" s="73">
        <v>1</v>
      </c>
      <c r="X68" s="73">
        <v>1</v>
      </c>
      <c r="Y68" s="73">
        <v>1</v>
      </c>
      <c r="Z68" s="74">
        <f t="shared" si="5"/>
        <v>7</v>
      </c>
      <c r="AA68" s="75">
        <f t="shared" si="6"/>
        <v>50</v>
      </c>
      <c r="AB68" s="75">
        <f t="shared" si="6"/>
        <v>50</v>
      </c>
      <c r="AC68" s="75">
        <f t="shared" si="0"/>
        <v>50</v>
      </c>
      <c r="AD68" s="75">
        <f t="shared" si="0"/>
        <v>50</v>
      </c>
      <c r="AE68" s="75">
        <f t="shared" si="0"/>
        <v>50</v>
      </c>
      <c r="AF68" s="75">
        <f t="shared" si="0"/>
        <v>50</v>
      </c>
      <c r="AG68" s="76">
        <f t="shared" si="7"/>
        <v>100</v>
      </c>
      <c r="AH68" s="169">
        <f t="shared" si="8"/>
        <v>100</v>
      </c>
    </row>
    <row r="69" spans="1:34" ht="25.8" x14ac:dyDescent="0.5">
      <c r="A69" s="41">
        <v>65</v>
      </c>
      <c r="B69" s="42" t="s">
        <v>209</v>
      </c>
      <c r="C69" s="43" t="s">
        <v>215</v>
      </c>
      <c r="D69" s="42" t="s">
        <v>216</v>
      </c>
      <c r="E69" s="44">
        <v>12</v>
      </c>
      <c r="F69" s="184">
        <v>4</v>
      </c>
      <c r="G69" s="188">
        <v>0.61703721689792113</v>
      </c>
      <c r="H69" s="198">
        <v>6457426.1500000004</v>
      </c>
      <c r="I69" s="203" t="s">
        <v>10</v>
      </c>
      <c r="J69" s="41">
        <v>3</v>
      </c>
      <c r="K69" s="169">
        <v>71.428571428571431</v>
      </c>
      <c r="L69" s="46">
        <v>1291485.23</v>
      </c>
      <c r="M69" s="205" t="s">
        <v>277</v>
      </c>
      <c r="N69" s="72">
        <f t="shared" si="1"/>
        <v>50</v>
      </c>
      <c r="O69" s="72">
        <f t="shared" si="2"/>
        <v>100</v>
      </c>
      <c r="P69" s="72">
        <f t="shared" si="3"/>
        <v>50</v>
      </c>
      <c r="Q69" s="72">
        <f t="shared" si="4"/>
        <v>100</v>
      </c>
      <c r="R69" s="169">
        <v>71.428571428571431</v>
      </c>
      <c r="S69" s="73">
        <v>0</v>
      </c>
      <c r="T69" s="73">
        <v>1</v>
      </c>
      <c r="U69" s="73">
        <v>1</v>
      </c>
      <c r="V69" s="73">
        <v>1</v>
      </c>
      <c r="W69" s="73">
        <v>1</v>
      </c>
      <c r="X69" s="73">
        <v>0</v>
      </c>
      <c r="Y69" s="73">
        <v>1</v>
      </c>
      <c r="Z69" s="74">
        <f t="shared" si="5"/>
        <v>5</v>
      </c>
      <c r="AA69" s="75">
        <f t="shared" si="6"/>
        <v>0</v>
      </c>
      <c r="AB69" s="75">
        <f t="shared" si="6"/>
        <v>50</v>
      </c>
      <c r="AC69" s="75">
        <f t="shared" si="0"/>
        <v>50</v>
      </c>
      <c r="AD69" s="75">
        <f t="shared" si="0"/>
        <v>50</v>
      </c>
      <c r="AE69" s="75">
        <f t="shared" ref="AE69:AF92" si="9">IF(W69=1,50,0)</f>
        <v>50</v>
      </c>
      <c r="AF69" s="75">
        <f t="shared" si="9"/>
        <v>0</v>
      </c>
      <c r="AG69" s="76">
        <f t="shared" si="7"/>
        <v>100</v>
      </c>
      <c r="AH69" s="169">
        <f t="shared" si="8"/>
        <v>71.428571428571431</v>
      </c>
    </row>
    <row r="70" spans="1:34" ht="25.8" x14ac:dyDescent="0.5">
      <c r="A70" s="41">
        <v>66</v>
      </c>
      <c r="B70" s="42" t="s">
        <v>209</v>
      </c>
      <c r="C70" s="43" t="s">
        <v>217</v>
      </c>
      <c r="D70" s="42" t="s">
        <v>218</v>
      </c>
      <c r="E70" s="44">
        <v>10</v>
      </c>
      <c r="F70" s="184">
        <v>3</v>
      </c>
      <c r="G70" s="188">
        <v>0.66652333014060683</v>
      </c>
      <c r="H70" s="198">
        <v>7534515.0599999996</v>
      </c>
      <c r="I70" s="190"/>
      <c r="J70" s="41">
        <v>2</v>
      </c>
      <c r="K70" s="169">
        <v>71.428571428571431</v>
      </c>
      <c r="L70" s="46">
        <v>1506903.0119999999</v>
      </c>
      <c r="M70" s="195" t="s">
        <v>275</v>
      </c>
      <c r="N70" s="72">
        <f t="shared" ref="N70:N92" si="10">AA70+AB70</f>
        <v>100</v>
      </c>
      <c r="O70" s="72">
        <f t="shared" ref="O70:O92" si="11">AC70+AD70</f>
        <v>50</v>
      </c>
      <c r="P70" s="72">
        <f t="shared" ref="P70:P92" si="12">AE70+AF70</f>
        <v>100</v>
      </c>
      <c r="Q70" s="72">
        <f t="shared" ref="Q70:Q92" si="13">AG70</f>
        <v>0</v>
      </c>
      <c r="R70" s="169">
        <v>71.428571428571431</v>
      </c>
      <c r="S70" s="73">
        <v>1</v>
      </c>
      <c r="T70" s="73">
        <v>1</v>
      </c>
      <c r="U70" s="73">
        <v>1</v>
      </c>
      <c r="V70" s="73">
        <v>0</v>
      </c>
      <c r="W70" s="73">
        <v>1</v>
      </c>
      <c r="X70" s="73">
        <v>1</v>
      </c>
      <c r="Y70" s="73">
        <v>0</v>
      </c>
      <c r="Z70" s="74">
        <f t="shared" ref="Z70:Z92" si="14">S70+T70+U70+V70+W70+X70+Y70</f>
        <v>5</v>
      </c>
      <c r="AA70" s="75">
        <f t="shared" ref="AA70:AD92" si="15">IF(S70=1,50,0)</f>
        <v>50</v>
      </c>
      <c r="AB70" s="75">
        <f t="shared" si="15"/>
        <v>50</v>
      </c>
      <c r="AC70" s="75">
        <f t="shared" si="15"/>
        <v>50</v>
      </c>
      <c r="AD70" s="75">
        <f t="shared" si="15"/>
        <v>0</v>
      </c>
      <c r="AE70" s="75">
        <f t="shared" si="9"/>
        <v>50</v>
      </c>
      <c r="AF70" s="75">
        <f t="shared" si="9"/>
        <v>50</v>
      </c>
      <c r="AG70" s="76">
        <f t="shared" ref="AG70:AG92" si="16">IF(Y70=1,100,0)</f>
        <v>0</v>
      </c>
      <c r="AH70" s="169">
        <f t="shared" ref="AH70:AH92" si="17">Z70/7*100</f>
        <v>71.428571428571431</v>
      </c>
    </row>
    <row r="71" spans="1:34" ht="25.8" x14ac:dyDescent="0.5">
      <c r="A71" s="41">
        <v>67</v>
      </c>
      <c r="B71" s="42" t="s">
        <v>209</v>
      </c>
      <c r="C71" s="43" t="s">
        <v>219</v>
      </c>
      <c r="D71" s="42" t="s">
        <v>220</v>
      </c>
      <c r="E71" s="44">
        <v>5</v>
      </c>
      <c r="F71" s="184">
        <v>6</v>
      </c>
      <c r="G71" s="188">
        <v>0.67508729918184829</v>
      </c>
      <c r="H71" s="198">
        <v>-2360564.91</v>
      </c>
      <c r="I71" s="217" t="s">
        <v>12</v>
      </c>
      <c r="J71" s="41">
        <v>5</v>
      </c>
      <c r="K71" s="169">
        <v>71.428571428571431</v>
      </c>
      <c r="L71" s="46">
        <v>-472112.98200000002</v>
      </c>
      <c r="M71" s="205" t="s">
        <v>277</v>
      </c>
      <c r="N71" s="72">
        <f t="shared" si="10"/>
        <v>100</v>
      </c>
      <c r="O71" s="72">
        <f t="shared" si="11"/>
        <v>50</v>
      </c>
      <c r="P71" s="72">
        <f t="shared" si="12"/>
        <v>50</v>
      </c>
      <c r="Q71" s="72">
        <f t="shared" si="13"/>
        <v>100</v>
      </c>
      <c r="R71" s="169">
        <v>71.428571428571431</v>
      </c>
      <c r="S71" s="73">
        <v>1</v>
      </c>
      <c r="T71" s="73">
        <v>1</v>
      </c>
      <c r="U71" s="73">
        <v>0</v>
      </c>
      <c r="V71" s="73">
        <v>1</v>
      </c>
      <c r="W71" s="73">
        <v>1</v>
      </c>
      <c r="X71" s="73">
        <v>0</v>
      </c>
      <c r="Y71" s="73">
        <v>1</v>
      </c>
      <c r="Z71" s="74">
        <f t="shared" si="14"/>
        <v>5</v>
      </c>
      <c r="AA71" s="75">
        <f t="shared" si="15"/>
        <v>50</v>
      </c>
      <c r="AB71" s="75">
        <f t="shared" si="15"/>
        <v>50</v>
      </c>
      <c r="AC71" s="75">
        <f t="shared" si="15"/>
        <v>0</v>
      </c>
      <c r="AD71" s="75">
        <f t="shared" si="15"/>
        <v>50</v>
      </c>
      <c r="AE71" s="75">
        <f t="shared" si="9"/>
        <v>50</v>
      </c>
      <c r="AF71" s="75">
        <f t="shared" si="9"/>
        <v>0</v>
      </c>
      <c r="AG71" s="76">
        <f t="shared" si="16"/>
        <v>100</v>
      </c>
      <c r="AH71" s="169">
        <f t="shared" si="17"/>
        <v>71.428571428571431</v>
      </c>
    </row>
    <row r="72" spans="1:34" ht="25.8" x14ac:dyDescent="0.5">
      <c r="A72" s="41">
        <v>68</v>
      </c>
      <c r="B72" s="42" t="s">
        <v>221</v>
      </c>
      <c r="C72" s="43" t="s">
        <v>222</v>
      </c>
      <c r="D72" s="42" t="s">
        <v>221</v>
      </c>
      <c r="E72" s="44">
        <v>20</v>
      </c>
      <c r="F72" s="184">
        <v>0</v>
      </c>
      <c r="G72" s="188">
        <v>1.1899389228364836</v>
      </c>
      <c r="H72" s="198">
        <v>234878036.53</v>
      </c>
      <c r="I72" s="190"/>
      <c r="J72" s="41">
        <v>0</v>
      </c>
      <c r="K72" s="169">
        <v>85.714285714285708</v>
      </c>
      <c r="L72" s="46">
        <v>46975607.306000002</v>
      </c>
      <c r="M72" s="195" t="s">
        <v>275</v>
      </c>
      <c r="N72" s="72">
        <f t="shared" si="10"/>
        <v>100</v>
      </c>
      <c r="O72" s="72">
        <f t="shared" si="11"/>
        <v>100</v>
      </c>
      <c r="P72" s="72">
        <f t="shared" si="12"/>
        <v>50</v>
      </c>
      <c r="Q72" s="72">
        <f t="shared" si="13"/>
        <v>100</v>
      </c>
      <c r="R72" s="169">
        <v>85.714285714285708</v>
      </c>
      <c r="S72" s="73">
        <v>1</v>
      </c>
      <c r="T72" s="73">
        <v>1</v>
      </c>
      <c r="U72" s="73">
        <v>1</v>
      </c>
      <c r="V72" s="73">
        <v>1</v>
      </c>
      <c r="W72" s="73">
        <v>0</v>
      </c>
      <c r="X72" s="73">
        <v>1</v>
      </c>
      <c r="Y72" s="73">
        <v>1</v>
      </c>
      <c r="Z72" s="74">
        <f t="shared" si="14"/>
        <v>6</v>
      </c>
      <c r="AA72" s="75">
        <f t="shared" si="15"/>
        <v>50</v>
      </c>
      <c r="AB72" s="75">
        <f t="shared" si="15"/>
        <v>50</v>
      </c>
      <c r="AC72" s="75">
        <f t="shared" si="15"/>
        <v>50</v>
      </c>
      <c r="AD72" s="75">
        <f t="shared" si="15"/>
        <v>50</v>
      </c>
      <c r="AE72" s="75">
        <f t="shared" si="9"/>
        <v>0</v>
      </c>
      <c r="AF72" s="75">
        <f t="shared" si="9"/>
        <v>50</v>
      </c>
      <c r="AG72" s="76">
        <f t="shared" si="16"/>
        <v>100</v>
      </c>
      <c r="AH72" s="169">
        <f t="shared" si="17"/>
        <v>85.714285714285708</v>
      </c>
    </row>
    <row r="73" spans="1:34" ht="25.8" x14ac:dyDescent="0.5">
      <c r="A73" s="41">
        <v>69</v>
      </c>
      <c r="B73" s="42" t="s">
        <v>221</v>
      </c>
      <c r="C73" s="43" t="s">
        <v>223</v>
      </c>
      <c r="D73" s="42" t="s">
        <v>224</v>
      </c>
      <c r="E73" s="44">
        <v>10</v>
      </c>
      <c r="F73" s="184">
        <v>3</v>
      </c>
      <c r="G73" s="188">
        <v>0.67868634858718624</v>
      </c>
      <c r="H73" s="198">
        <v>12095637.130000001</v>
      </c>
      <c r="I73" s="190"/>
      <c r="J73" s="41">
        <v>2</v>
      </c>
      <c r="K73" s="169">
        <v>85.714285714285708</v>
      </c>
      <c r="L73" s="46">
        <v>2419127.426</v>
      </c>
      <c r="M73" s="195" t="s">
        <v>275</v>
      </c>
      <c r="N73" s="72">
        <f t="shared" si="10"/>
        <v>100</v>
      </c>
      <c r="O73" s="72">
        <f t="shared" si="11"/>
        <v>100</v>
      </c>
      <c r="P73" s="72">
        <f t="shared" si="12"/>
        <v>100</v>
      </c>
      <c r="Q73" s="72">
        <f t="shared" si="13"/>
        <v>0</v>
      </c>
      <c r="R73" s="169">
        <v>85.714285714285708</v>
      </c>
      <c r="S73" s="73">
        <v>1</v>
      </c>
      <c r="T73" s="73">
        <v>1</v>
      </c>
      <c r="U73" s="73">
        <v>1</v>
      </c>
      <c r="V73" s="73">
        <v>1</v>
      </c>
      <c r="W73" s="73">
        <v>1</v>
      </c>
      <c r="X73" s="73">
        <v>1</v>
      </c>
      <c r="Y73" s="73">
        <v>0</v>
      </c>
      <c r="Z73" s="74">
        <f t="shared" si="14"/>
        <v>6</v>
      </c>
      <c r="AA73" s="75">
        <f t="shared" si="15"/>
        <v>50</v>
      </c>
      <c r="AB73" s="75">
        <f t="shared" si="15"/>
        <v>50</v>
      </c>
      <c r="AC73" s="75">
        <f t="shared" si="15"/>
        <v>50</v>
      </c>
      <c r="AD73" s="75">
        <f t="shared" si="15"/>
        <v>50</v>
      </c>
      <c r="AE73" s="75">
        <f t="shared" si="9"/>
        <v>50</v>
      </c>
      <c r="AF73" s="75">
        <f t="shared" si="9"/>
        <v>50</v>
      </c>
      <c r="AG73" s="76">
        <f t="shared" si="16"/>
        <v>0</v>
      </c>
      <c r="AH73" s="169">
        <f>Z73/7*100</f>
        <v>85.714285714285708</v>
      </c>
    </row>
    <row r="74" spans="1:34" ht="25.8" x14ac:dyDescent="0.5">
      <c r="A74" s="41">
        <v>70</v>
      </c>
      <c r="B74" s="42" t="s">
        <v>221</v>
      </c>
      <c r="C74" s="43" t="s">
        <v>225</v>
      </c>
      <c r="D74" s="42" t="s">
        <v>226</v>
      </c>
      <c r="E74" s="44">
        <v>9</v>
      </c>
      <c r="F74" s="184">
        <v>3</v>
      </c>
      <c r="G74" s="188">
        <v>0.63481879540661468</v>
      </c>
      <c r="H74" s="198">
        <v>5419957.2999999998</v>
      </c>
      <c r="I74" s="190"/>
      <c r="J74" s="41">
        <v>2</v>
      </c>
      <c r="K74" s="169">
        <v>71.428571428571431</v>
      </c>
      <c r="L74" s="46">
        <v>1083991.46</v>
      </c>
      <c r="M74" s="195" t="s">
        <v>275</v>
      </c>
      <c r="N74" s="72">
        <f t="shared" si="10"/>
        <v>50</v>
      </c>
      <c r="O74" s="72">
        <f t="shared" si="11"/>
        <v>100</v>
      </c>
      <c r="P74" s="72">
        <f t="shared" si="12"/>
        <v>100</v>
      </c>
      <c r="Q74" s="72">
        <f t="shared" si="13"/>
        <v>0</v>
      </c>
      <c r="R74" s="169">
        <v>71.428571428571431</v>
      </c>
      <c r="S74" s="73">
        <v>0</v>
      </c>
      <c r="T74" s="73">
        <v>1</v>
      </c>
      <c r="U74" s="73">
        <v>1</v>
      </c>
      <c r="V74" s="73">
        <v>1</v>
      </c>
      <c r="W74" s="73">
        <v>1</v>
      </c>
      <c r="X74" s="73">
        <v>1</v>
      </c>
      <c r="Y74" s="73">
        <v>0</v>
      </c>
      <c r="Z74" s="74">
        <f t="shared" si="14"/>
        <v>5</v>
      </c>
      <c r="AA74" s="75">
        <f t="shared" si="15"/>
        <v>0</v>
      </c>
      <c r="AB74" s="75">
        <f t="shared" si="15"/>
        <v>50</v>
      </c>
      <c r="AC74" s="75">
        <f t="shared" si="15"/>
        <v>50</v>
      </c>
      <c r="AD74" s="75">
        <f t="shared" si="15"/>
        <v>50</v>
      </c>
      <c r="AE74" s="75">
        <f t="shared" si="9"/>
        <v>50</v>
      </c>
      <c r="AF74" s="75">
        <f t="shared" si="9"/>
        <v>50</v>
      </c>
      <c r="AG74" s="76">
        <f t="shared" si="16"/>
        <v>0</v>
      </c>
      <c r="AH74" s="169">
        <f t="shared" si="17"/>
        <v>71.428571428571431</v>
      </c>
    </row>
    <row r="75" spans="1:34" ht="25.8" x14ac:dyDescent="0.5">
      <c r="A75" s="41">
        <v>71</v>
      </c>
      <c r="B75" s="42" t="s">
        <v>221</v>
      </c>
      <c r="C75" s="43" t="s">
        <v>227</v>
      </c>
      <c r="D75" s="42" t="s">
        <v>228</v>
      </c>
      <c r="E75" s="44">
        <v>16</v>
      </c>
      <c r="F75" s="184">
        <v>1</v>
      </c>
      <c r="G75" s="188">
        <v>0.76813135492401619</v>
      </c>
      <c r="H75" s="198">
        <v>85433376.370000005</v>
      </c>
      <c r="I75" s="190"/>
      <c r="J75" s="41">
        <v>0</v>
      </c>
      <c r="K75" s="169">
        <v>57.142857142857139</v>
      </c>
      <c r="L75" s="46">
        <v>17086675.274</v>
      </c>
      <c r="M75" s="195" t="s">
        <v>275</v>
      </c>
      <c r="N75" s="72">
        <f t="shared" si="10"/>
        <v>50</v>
      </c>
      <c r="O75" s="72">
        <f t="shared" si="11"/>
        <v>100</v>
      </c>
      <c r="P75" s="72">
        <f t="shared" si="12"/>
        <v>0</v>
      </c>
      <c r="Q75" s="72">
        <f t="shared" si="13"/>
        <v>100</v>
      </c>
      <c r="R75" s="169">
        <v>57.142857142857139</v>
      </c>
      <c r="S75" s="73">
        <v>0</v>
      </c>
      <c r="T75" s="73">
        <v>1</v>
      </c>
      <c r="U75" s="73">
        <v>1</v>
      </c>
      <c r="V75" s="73">
        <v>1</v>
      </c>
      <c r="W75" s="73">
        <v>0</v>
      </c>
      <c r="X75" s="73">
        <v>0</v>
      </c>
      <c r="Y75" s="73">
        <v>1</v>
      </c>
      <c r="Z75" s="74">
        <f t="shared" si="14"/>
        <v>4</v>
      </c>
      <c r="AA75" s="75">
        <f t="shared" si="15"/>
        <v>0</v>
      </c>
      <c r="AB75" s="75">
        <f t="shared" si="15"/>
        <v>50</v>
      </c>
      <c r="AC75" s="75">
        <f t="shared" si="15"/>
        <v>50</v>
      </c>
      <c r="AD75" s="75">
        <f t="shared" si="15"/>
        <v>50</v>
      </c>
      <c r="AE75" s="75">
        <f t="shared" si="9"/>
        <v>0</v>
      </c>
      <c r="AF75" s="75">
        <f t="shared" si="9"/>
        <v>0</v>
      </c>
      <c r="AG75" s="76">
        <f t="shared" si="16"/>
        <v>100</v>
      </c>
      <c r="AH75" s="169">
        <f t="shared" si="17"/>
        <v>57.142857142857139</v>
      </c>
    </row>
    <row r="76" spans="1:34" ht="25.8" x14ac:dyDescent="0.5">
      <c r="A76" s="41">
        <v>72</v>
      </c>
      <c r="B76" s="42" t="s">
        <v>221</v>
      </c>
      <c r="C76" s="43" t="s">
        <v>229</v>
      </c>
      <c r="D76" s="42" t="s">
        <v>230</v>
      </c>
      <c r="E76" s="44">
        <v>2</v>
      </c>
      <c r="F76" s="184">
        <v>0</v>
      </c>
      <c r="G76" s="188">
        <v>1.6439442104303441</v>
      </c>
      <c r="H76" s="198">
        <v>4854562.7699999996</v>
      </c>
      <c r="I76" s="190"/>
      <c r="J76" s="41">
        <v>0</v>
      </c>
      <c r="K76" s="169">
        <v>71.428571428571431</v>
      </c>
      <c r="L76" s="46">
        <v>970912.55399999989</v>
      </c>
      <c r="M76" s="195" t="s">
        <v>275</v>
      </c>
      <c r="N76" s="72">
        <f t="shared" si="10"/>
        <v>50</v>
      </c>
      <c r="O76" s="72">
        <f t="shared" si="11"/>
        <v>100</v>
      </c>
      <c r="P76" s="72">
        <f t="shared" si="12"/>
        <v>50</v>
      </c>
      <c r="Q76" s="72">
        <f t="shared" si="13"/>
        <v>100</v>
      </c>
      <c r="R76" s="169">
        <v>71.428571428571431</v>
      </c>
      <c r="S76" s="73">
        <v>0</v>
      </c>
      <c r="T76" s="73">
        <v>1</v>
      </c>
      <c r="U76" s="73">
        <v>1</v>
      </c>
      <c r="V76" s="73">
        <v>1</v>
      </c>
      <c r="W76" s="73">
        <v>0</v>
      </c>
      <c r="X76" s="73">
        <v>1</v>
      </c>
      <c r="Y76" s="73">
        <v>1</v>
      </c>
      <c r="Z76" s="74">
        <f t="shared" si="14"/>
        <v>5</v>
      </c>
      <c r="AA76" s="75">
        <f t="shared" si="15"/>
        <v>0</v>
      </c>
      <c r="AB76" s="75">
        <f t="shared" si="15"/>
        <v>50</v>
      </c>
      <c r="AC76" s="75">
        <f t="shared" si="15"/>
        <v>50</v>
      </c>
      <c r="AD76" s="75">
        <f t="shared" si="15"/>
        <v>50</v>
      </c>
      <c r="AE76" s="75">
        <f t="shared" si="9"/>
        <v>0</v>
      </c>
      <c r="AF76" s="75">
        <f t="shared" si="9"/>
        <v>50</v>
      </c>
      <c r="AG76" s="76">
        <f t="shared" si="16"/>
        <v>100</v>
      </c>
      <c r="AH76" s="169">
        <f t="shared" si="17"/>
        <v>71.428571428571431</v>
      </c>
    </row>
    <row r="77" spans="1:34" ht="25.8" x14ac:dyDescent="0.5">
      <c r="A77" s="41">
        <v>73</v>
      </c>
      <c r="B77" s="42" t="s">
        <v>221</v>
      </c>
      <c r="C77" s="43" t="s">
        <v>231</v>
      </c>
      <c r="D77" s="42" t="s">
        <v>232</v>
      </c>
      <c r="E77" s="44">
        <v>6</v>
      </c>
      <c r="F77" s="184">
        <v>1</v>
      </c>
      <c r="G77" s="188">
        <v>0.90541532144909731</v>
      </c>
      <c r="H77" s="198">
        <v>9079273.4900000002</v>
      </c>
      <c r="I77" s="190"/>
      <c r="J77" s="41">
        <v>1</v>
      </c>
      <c r="K77" s="169">
        <v>85.714285714285708</v>
      </c>
      <c r="L77" s="46">
        <v>1815854.6980000001</v>
      </c>
      <c r="M77" s="195" t="s">
        <v>275</v>
      </c>
      <c r="N77" s="72">
        <f t="shared" si="10"/>
        <v>100</v>
      </c>
      <c r="O77" s="72">
        <f t="shared" si="11"/>
        <v>100</v>
      </c>
      <c r="P77" s="72">
        <f t="shared" si="12"/>
        <v>50</v>
      </c>
      <c r="Q77" s="72">
        <f t="shared" si="13"/>
        <v>100</v>
      </c>
      <c r="R77" s="169">
        <v>85.714285714285708</v>
      </c>
      <c r="S77" s="73">
        <v>1</v>
      </c>
      <c r="T77" s="73">
        <v>1</v>
      </c>
      <c r="U77" s="73">
        <v>1</v>
      </c>
      <c r="V77" s="73">
        <v>1</v>
      </c>
      <c r="W77" s="73">
        <v>1</v>
      </c>
      <c r="X77" s="73">
        <v>0</v>
      </c>
      <c r="Y77" s="73">
        <v>1</v>
      </c>
      <c r="Z77" s="74">
        <f t="shared" si="14"/>
        <v>6</v>
      </c>
      <c r="AA77" s="75">
        <f t="shared" si="15"/>
        <v>50</v>
      </c>
      <c r="AB77" s="75">
        <f t="shared" si="15"/>
        <v>50</v>
      </c>
      <c r="AC77" s="75">
        <f t="shared" si="15"/>
        <v>50</v>
      </c>
      <c r="AD77" s="75">
        <f t="shared" si="15"/>
        <v>50</v>
      </c>
      <c r="AE77" s="75">
        <f t="shared" si="9"/>
        <v>50</v>
      </c>
      <c r="AF77" s="75">
        <f t="shared" si="9"/>
        <v>0</v>
      </c>
      <c r="AG77" s="76">
        <f t="shared" si="16"/>
        <v>100</v>
      </c>
      <c r="AH77" s="169">
        <f t="shared" si="17"/>
        <v>85.714285714285708</v>
      </c>
    </row>
    <row r="78" spans="1:34" ht="25.8" x14ac:dyDescent="0.5">
      <c r="A78" s="41">
        <v>74</v>
      </c>
      <c r="B78" s="42" t="s">
        <v>221</v>
      </c>
      <c r="C78" s="43" t="s">
        <v>233</v>
      </c>
      <c r="D78" s="42" t="s">
        <v>234</v>
      </c>
      <c r="E78" s="44">
        <v>13</v>
      </c>
      <c r="F78" s="184">
        <v>2</v>
      </c>
      <c r="G78" s="188">
        <v>0.61096575034477318</v>
      </c>
      <c r="H78" s="198">
        <v>21726597.68</v>
      </c>
      <c r="I78" s="190"/>
      <c r="J78" s="41">
        <v>2</v>
      </c>
      <c r="K78" s="169">
        <v>100</v>
      </c>
      <c r="L78" s="46">
        <v>4345319.5360000003</v>
      </c>
      <c r="M78" s="195" t="s">
        <v>275</v>
      </c>
      <c r="N78" s="72">
        <f t="shared" si="10"/>
        <v>100</v>
      </c>
      <c r="O78" s="72">
        <f t="shared" si="11"/>
        <v>100</v>
      </c>
      <c r="P78" s="72">
        <f t="shared" si="12"/>
        <v>100</v>
      </c>
      <c r="Q78" s="72">
        <f t="shared" si="13"/>
        <v>100</v>
      </c>
      <c r="R78" s="169">
        <v>100</v>
      </c>
      <c r="S78" s="73">
        <v>1</v>
      </c>
      <c r="T78" s="73">
        <v>1</v>
      </c>
      <c r="U78" s="73">
        <v>1</v>
      </c>
      <c r="V78" s="73">
        <v>1</v>
      </c>
      <c r="W78" s="73">
        <v>1</v>
      </c>
      <c r="X78" s="73">
        <v>1</v>
      </c>
      <c r="Y78" s="73">
        <v>1</v>
      </c>
      <c r="Z78" s="74">
        <f t="shared" si="14"/>
        <v>7</v>
      </c>
      <c r="AA78" s="75">
        <f t="shared" si="15"/>
        <v>50</v>
      </c>
      <c r="AB78" s="75">
        <f t="shared" si="15"/>
        <v>50</v>
      </c>
      <c r="AC78" s="75">
        <f t="shared" si="15"/>
        <v>50</v>
      </c>
      <c r="AD78" s="75">
        <f t="shared" si="15"/>
        <v>50</v>
      </c>
      <c r="AE78" s="75">
        <f t="shared" si="9"/>
        <v>50</v>
      </c>
      <c r="AF78" s="75">
        <f t="shared" si="9"/>
        <v>50</v>
      </c>
      <c r="AG78" s="76">
        <f t="shared" si="16"/>
        <v>100</v>
      </c>
      <c r="AH78" s="169">
        <f t="shared" si="17"/>
        <v>100</v>
      </c>
    </row>
    <row r="79" spans="1:34" ht="25.8" x14ac:dyDescent="0.5">
      <c r="A79" s="41">
        <v>75</v>
      </c>
      <c r="B79" s="42" t="s">
        <v>221</v>
      </c>
      <c r="C79" s="43" t="s">
        <v>235</v>
      </c>
      <c r="D79" s="42" t="s">
        <v>236</v>
      </c>
      <c r="E79" s="44">
        <v>5</v>
      </c>
      <c r="F79" s="184">
        <v>7</v>
      </c>
      <c r="G79" s="188">
        <v>0.64011756925093577</v>
      </c>
      <c r="H79" s="198">
        <v>2325984.34</v>
      </c>
      <c r="I79" s="203" t="s">
        <v>10</v>
      </c>
      <c r="J79" s="41">
        <v>6</v>
      </c>
      <c r="K79" s="169">
        <v>71.428571428571431</v>
      </c>
      <c r="L79" s="46">
        <v>465196.86799999996</v>
      </c>
      <c r="M79" s="204" t="s">
        <v>278</v>
      </c>
      <c r="N79" s="72">
        <f t="shared" si="10"/>
        <v>50</v>
      </c>
      <c r="O79" s="72">
        <f t="shared" si="11"/>
        <v>100</v>
      </c>
      <c r="P79" s="72">
        <f t="shared" si="12"/>
        <v>100</v>
      </c>
      <c r="Q79" s="72">
        <f t="shared" si="13"/>
        <v>0</v>
      </c>
      <c r="R79" s="169">
        <v>71.428571428571431</v>
      </c>
      <c r="S79" s="73">
        <v>0</v>
      </c>
      <c r="T79" s="73">
        <v>1</v>
      </c>
      <c r="U79" s="73">
        <v>1</v>
      </c>
      <c r="V79" s="73">
        <v>1</v>
      </c>
      <c r="W79" s="73">
        <v>1</v>
      </c>
      <c r="X79" s="73">
        <v>1</v>
      </c>
      <c r="Y79" s="73">
        <v>0</v>
      </c>
      <c r="Z79" s="74">
        <f t="shared" si="14"/>
        <v>5</v>
      </c>
      <c r="AA79" s="75">
        <f t="shared" si="15"/>
        <v>0</v>
      </c>
      <c r="AB79" s="75">
        <f t="shared" si="15"/>
        <v>50</v>
      </c>
      <c r="AC79" s="75">
        <f t="shared" si="15"/>
        <v>50</v>
      </c>
      <c r="AD79" s="75">
        <f t="shared" si="15"/>
        <v>50</v>
      </c>
      <c r="AE79" s="75">
        <f t="shared" si="9"/>
        <v>50</v>
      </c>
      <c r="AF79" s="75">
        <f t="shared" si="9"/>
        <v>50</v>
      </c>
      <c r="AG79" s="76">
        <f t="shared" si="16"/>
        <v>0</v>
      </c>
      <c r="AH79" s="169">
        <f t="shared" si="17"/>
        <v>71.428571428571431</v>
      </c>
    </row>
    <row r="80" spans="1:34" ht="25.8" x14ac:dyDescent="0.5">
      <c r="A80" s="41">
        <v>76</v>
      </c>
      <c r="B80" s="42" t="s">
        <v>221</v>
      </c>
      <c r="C80" s="43" t="s">
        <v>237</v>
      </c>
      <c r="D80" s="42" t="s">
        <v>238</v>
      </c>
      <c r="E80" s="44">
        <v>5</v>
      </c>
      <c r="F80" s="184">
        <v>6</v>
      </c>
      <c r="G80" s="188">
        <v>0.52336901656720591</v>
      </c>
      <c r="H80" s="198">
        <v>2548797.29</v>
      </c>
      <c r="I80" s="203" t="s">
        <v>10</v>
      </c>
      <c r="J80" s="41">
        <v>5</v>
      </c>
      <c r="K80" s="169">
        <v>85.714285714285708</v>
      </c>
      <c r="L80" s="46">
        <v>509759.45799999998</v>
      </c>
      <c r="M80" s="205" t="s">
        <v>277</v>
      </c>
      <c r="N80" s="72">
        <f t="shared" si="10"/>
        <v>50</v>
      </c>
      <c r="O80" s="72">
        <f t="shared" si="11"/>
        <v>100</v>
      </c>
      <c r="P80" s="72">
        <f t="shared" si="12"/>
        <v>100</v>
      </c>
      <c r="Q80" s="72">
        <f t="shared" si="13"/>
        <v>100</v>
      </c>
      <c r="R80" s="169">
        <v>85.714285714285708</v>
      </c>
      <c r="S80" s="73">
        <v>0</v>
      </c>
      <c r="T80" s="73">
        <v>1</v>
      </c>
      <c r="U80" s="73">
        <v>1</v>
      </c>
      <c r="V80" s="73">
        <v>1</v>
      </c>
      <c r="W80" s="73">
        <v>1</v>
      </c>
      <c r="X80" s="73">
        <v>1</v>
      </c>
      <c r="Y80" s="73">
        <v>1</v>
      </c>
      <c r="Z80" s="74">
        <f t="shared" si="14"/>
        <v>6</v>
      </c>
      <c r="AA80" s="75">
        <f t="shared" si="15"/>
        <v>0</v>
      </c>
      <c r="AB80" s="75">
        <f t="shared" si="15"/>
        <v>50</v>
      </c>
      <c r="AC80" s="75">
        <f t="shared" si="15"/>
        <v>50</v>
      </c>
      <c r="AD80" s="75">
        <f t="shared" si="15"/>
        <v>50</v>
      </c>
      <c r="AE80" s="75">
        <f t="shared" si="9"/>
        <v>50</v>
      </c>
      <c r="AF80" s="75">
        <f t="shared" si="9"/>
        <v>50</v>
      </c>
      <c r="AG80" s="76">
        <f t="shared" si="16"/>
        <v>100</v>
      </c>
      <c r="AH80" s="169">
        <f t="shared" si="17"/>
        <v>85.714285714285708</v>
      </c>
    </row>
    <row r="81" spans="1:34" ht="25.8" x14ac:dyDescent="0.5">
      <c r="A81" s="41">
        <v>77</v>
      </c>
      <c r="B81" s="42" t="s">
        <v>221</v>
      </c>
      <c r="C81" s="43" t="s">
        <v>239</v>
      </c>
      <c r="D81" s="42" t="s">
        <v>240</v>
      </c>
      <c r="E81" s="44">
        <v>6</v>
      </c>
      <c r="F81" s="184">
        <v>1</v>
      </c>
      <c r="G81" s="188">
        <v>0.92829817088521971</v>
      </c>
      <c r="H81" s="198">
        <v>9255160.4900000002</v>
      </c>
      <c r="I81" s="190"/>
      <c r="J81" s="41">
        <v>1</v>
      </c>
      <c r="K81" s="169">
        <v>100</v>
      </c>
      <c r="L81" s="46">
        <v>1851032.098</v>
      </c>
      <c r="M81" s="195" t="s">
        <v>275</v>
      </c>
      <c r="N81" s="72">
        <f t="shared" si="10"/>
        <v>100</v>
      </c>
      <c r="O81" s="72">
        <f t="shared" si="11"/>
        <v>100</v>
      </c>
      <c r="P81" s="72">
        <f t="shared" si="12"/>
        <v>100</v>
      </c>
      <c r="Q81" s="72">
        <f t="shared" si="13"/>
        <v>100</v>
      </c>
      <c r="R81" s="169">
        <v>100</v>
      </c>
      <c r="S81" s="73">
        <v>1</v>
      </c>
      <c r="T81" s="73">
        <v>1</v>
      </c>
      <c r="U81" s="73">
        <v>1</v>
      </c>
      <c r="V81" s="73">
        <v>1</v>
      </c>
      <c r="W81" s="73">
        <v>1</v>
      </c>
      <c r="X81" s="73">
        <v>1</v>
      </c>
      <c r="Y81" s="73">
        <v>1</v>
      </c>
      <c r="Z81" s="74">
        <f t="shared" si="14"/>
        <v>7</v>
      </c>
      <c r="AA81" s="75">
        <f t="shared" si="15"/>
        <v>50</v>
      </c>
      <c r="AB81" s="75">
        <f t="shared" si="15"/>
        <v>50</v>
      </c>
      <c r="AC81" s="75">
        <f t="shared" si="15"/>
        <v>50</v>
      </c>
      <c r="AD81" s="75">
        <f t="shared" si="15"/>
        <v>50</v>
      </c>
      <c r="AE81" s="75">
        <f t="shared" si="9"/>
        <v>50</v>
      </c>
      <c r="AF81" s="75">
        <f t="shared" si="9"/>
        <v>50</v>
      </c>
      <c r="AG81" s="76">
        <f t="shared" si="16"/>
        <v>100</v>
      </c>
      <c r="AH81" s="169">
        <f t="shared" si="17"/>
        <v>100</v>
      </c>
    </row>
    <row r="82" spans="1:34" ht="25.8" x14ac:dyDescent="0.5">
      <c r="A82" s="41">
        <v>78</v>
      </c>
      <c r="B82" s="42" t="s">
        <v>221</v>
      </c>
      <c r="C82" s="43" t="s">
        <v>241</v>
      </c>
      <c r="D82" s="42" t="s">
        <v>242</v>
      </c>
      <c r="E82" s="44">
        <v>9</v>
      </c>
      <c r="F82" s="184">
        <v>2</v>
      </c>
      <c r="G82" s="188">
        <v>0.60958825261432614</v>
      </c>
      <c r="H82" s="198">
        <v>13280465.84</v>
      </c>
      <c r="I82" s="190"/>
      <c r="J82" s="41">
        <v>1</v>
      </c>
      <c r="K82" s="169">
        <v>85.714285714285708</v>
      </c>
      <c r="L82" s="46">
        <v>2656093.1680000001</v>
      </c>
      <c r="M82" s="201" t="s">
        <v>276</v>
      </c>
      <c r="N82" s="72">
        <f t="shared" si="10"/>
        <v>100</v>
      </c>
      <c r="O82" s="72">
        <f t="shared" si="11"/>
        <v>100</v>
      </c>
      <c r="P82" s="72">
        <f t="shared" si="12"/>
        <v>50</v>
      </c>
      <c r="Q82" s="72">
        <f t="shared" si="13"/>
        <v>100</v>
      </c>
      <c r="R82" s="169">
        <v>85.714285714285708</v>
      </c>
      <c r="S82" s="73">
        <v>1</v>
      </c>
      <c r="T82" s="73">
        <v>1</v>
      </c>
      <c r="U82" s="73">
        <v>1</v>
      </c>
      <c r="V82" s="73">
        <v>1</v>
      </c>
      <c r="W82" s="73">
        <v>1</v>
      </c>
      <c r="X82" s="73">
        <v>0</v>
      </c>
      <c r="Y82" s="73">
        <v>1</v>
      </c>
      <c r="Z82" s="74">
        <f t="shared" si="14"/>
        <v>6</v>
      </c>
      <c r="AA82" s="75">
        <f t="shared" si="15"/>
        <v>50</v>
      </c>
      <c r="AB82" s="75">
        <f t="shared" si="15"/>
        <v>50</v>
      </c>
      <c r="AC82" s="75">
        <f t="shared" si="15"/>
        <v>50</v>
      </c>
      <c r="AD82" s="75">
        <f t="shared" si="15"/>
        <v>50</v>
      </c>
      <c r="AE82" s="75">
        <f t="shared" si="9"/>
        <v>50</v>
      </c>
      <c r="AF82" s="75">
        <f t="shared" si="9"/>
        <v>0</v>
      </c>
      <c r="AG82" s="76">
        <f t="shared" si="16"/>
        <v>100</v>
      </c>
      <c r="AH82" s="169">
        <f t="shared" si="17"/>
        <v>85.714285714285708</v>
      </c>
    </row>
    <row r="83" spans="1:34" ht="25.8" x14ac:dyDescent="0.5">
      <c r="A83" s="41">
        <v>79</v>
      </c>
      <c r="B83" s="42" t="s">
        <v>221</v>
      </c>
      <c r="C83" s="43" t="s">
        <v>243</v>
      </c>
      <c r="D83" s="42" t="s">
        <v>244</v>
      </c>
      <c r="E83" s="44">
        <v>13</v>
      </c>
      <c r="F83" s="184">
        <v>4</v>
      </c>
      <c r="G83" s="188">
        <v>0.61135410518764632</v>
      </c>
      <c r="H83" s="198">
        <v>20091909.449999999</v>
      </c>
      <c r="I83" s="203" t="s">
        <v>10</v>
      </c>
      <c r="J83" s="41">
        <v>4</v>
      </c>
      <c r="K83" s="169">
        <v>85.714285714285708</v>
      </c>
      <c r="L83" s="46">
        <v>4018381.8899999997</v>
      </c>
      <c r="M83" s="205" t="s">
        <v>277</v>
      </c>
      <c r="N83" s="72">
        <f t="shared" si="10"/>
        <v>100</v>
      </c>
      <c r="O83" s="72">
        <f t="shared" si="11"/>
        <v>100</v>
      </c>
      <c r="P83" s="72">
        <f t="shared" si="12"/>
        <v>100</v>
      </c>
      <c r="Q83" s="72">
        <f t="shared" si="13"/>
        <v>0</v>
      </c>
      <c r="R83" s="169">
        <v>85.714285714285708</v>
      </c>
      <c r="S83" s="73">
        <v>1</v>
      </c>
      <c r="T83" s="73">
        <v>1</v>
      </c>
      <c r="U83" s="73">
        <v>1</v>
      </c>
      <c r="V83" s="73">
        <v>1</v>
      </c>
      <c r="W83" s="73">
        <v>1</v>
      </c>
      <c r="X83" s="73">
        <v>1</v>
      </c>
      <c r="Y83" s="73">
        <v>0</v>
      </c>
      <c r="Z83" s="74">
        <f t="shared" si="14"/>
        <v>6</v>
      </c>
      <c r="AA83" s="75">
        <f t="shared" si="15"/>
        <v>50</v>
      </c>
      <c r="AB83" s="75">
        <f t="shared" si="15"/>
        <v>50</v>
      </c>
      <c r="AC83" s="75">
        <f t="shared" si="15"/>
        <v>50</v>
      </c>
      <c r="AD83" s="75">
        <f t="shared" si="15"/>
        <v>50</v>
      </c>
      <c r="AE83" s="75">
        <f t="shared" si="9"/>
        <v>50</v>
      </c>
      <c r="AF83" s="75">
        <f t="shared" si="9"/>
        <v>50</v>
      </c>
      <c r="AG83" s="76">
        <f t="shared" si="16"/>
        <v>0</v>
      </c>
      <c r="AH83" s="169">
        <f t="shared" si="17"/>
        <v>85.714285714285708</v>
      </c>
    </row>
    <row r="84" spans="1:34" ht="25.8" x14ac:dyDescent="0.5">
      <c r="A84" s="41">
        <v>80</v>
      </c>
      <c r="B84" s="42" t="s">
        <v>221</v>
      </c>
      <c r="C84" s="43" t="s">
        <v>245</v>
      </c>
      <c r="D84" s="42" t="s">
        <v>246</v>
      </c>
      <c r="E84" s="44">
        <v>6</v>
      </c>
      <c r="F84" s="184">
        <v>0</v>
      </c>
      <c r="G84" s="188">
        <v>1.4575748031449787</v>
      </c>
      <c r="H84" s="198">
        <v>11785901.689999999</v>
      </c>
      <c r="I84" s="190"/>
      <c r="J84" s="41">
        <v>0</v>
      </c>
      <c r="K84" s="169">
        <v>85.714285714285708</v>
      </c>
      <c r="L84" s="46">
        <v>2357180.338</v>
      </c>
      <c r="M84" s="195" t="s">
        <v>275</v>
      </c>
      <c r="N84" s="72">
        <f t="shared" si="10"/>
        <v>100</v>
      </c>
      <c r="O84" s="72">
        <f t="shared" si="11"/>
        <v>100</v>
      </c>
      <c r="P84" s="72">
        <f t="shared" si="12"/>
        <v>50</v>
      </c>
      <c r="Q84" s="72">
        <f t="shared" si="13"/>
        <v>100</v>
      </c>
      <c r="R84" s="169">
        <v>85.714285714285708</v>
      </c>
      <c r="S84" s="73">
        <v>1</v>
      </c>
      <c r="T84" s="73">
        <v>1</v>
      </c>
      <c r="U84" s="73">
        <v>1</v>
      </c>
      <c r="V84" s="73">
        <v>1</v>
      </c>
      <c r="W84" s="73">
        <v>1</v>
      </c>
      <c r="X84" s="73">
        <v>0</v>
      </c>
      <c r="Y84" s="73">
        <v>1</v>
      </c>
      <c r="Z84" s="74">
        <f t="shared" si="14"/>
        <v>6</v>
      </c>
      <c r="AA84" s="75">
        <f t="shared" si="15"/>
        <v>50</v>
      </c>
      <c r="AB84" s="75">
        <f t="shared" si="15"/>
        <v>50</v>
      </c>
      <c r="AC84" s="75">
        <f t="shared" si="15"/>
        <v>50</v>
      </c>
      <c r="AD84" s="75">
        <f t="shared" si="15"/>
        <v>50</v>
      </c>
      <c r="AE84" s="75">
        <f t="shared" si="9"/>
        <v>50</v>
      </c>
      <c r="AF84" s="75">
        <f t="shared" si="9"/>
        <v>0</v>
      </c>
      <c r="AG84" s="76">
        <f t="shared" si="16"/>
        <v>100</v>
      </c>
      <c r="AH84" s="169">
        <f t="shared" si="17"/>
        <v>85.714285714285708</v>
      </c>
    </row>
    <row r="85" spans="1:34" ht="25.8" x14ac:dyDescent="0.5">
      <c r="A85" s="41">
        <v>81</v>
      </c>
      <c r="B85" s="42" t="s">
        <v>221</v>
      </c>
      <c r="C85" s="43" t="s">
        <v>247</v>
      </c>
      <c r="D85" s="42" t="s">
        <v>248</v>
      </c>
      <c r="E85" s="44">
        <v>13</v>
      </c>
      <c r="F85" s="184">
        <v>4</v>
      </c>
      <c r="G85" s="188">
        <v>0.75838698469524446</v>
      </c>
      <c r="H85" s="198">
        <v>3327737.41</v>
      </c>
      <c r="I85" s="203" t="s">
        <v>10</v>
      </c>
      <c r="J85" s="41">
        <v>3</v>
      </c>
      <c r="K85" s="169">
        <v>100</v>
      </c>
      <c r="L85" s="46">
        <v>665547.48200000008</v>
      </c>
      <c r="M85" s="316" t="s">
        <v>277</v>
      </c>
      <c r="N85" s="72">
        <f t="shared" si="10"/>
        <v>100</v>
      </c>
      <c r="O85" s="72">
        <f t="shared" si="11"/>
        <v>100</v>
      </c>
      <c r="P85" s="72">
        <f t="shared" si="12"/>
        <v>100</v>
      </c>
      <c r="Q85" s="72">
        <f t="shared" si="13"/>
        <v>100</v>
      </c>
      <c r="R85" s="169">
        <v>100</v>
      </c>
      <c r="S85" s="73">
        <v>1</v>
      </c>
      <c r="T85" s="73">
        <v>1</v>
      </c>
      <c r="U85" s="73">
        <v>1</v>
      </c>
      <c r="V85" s="73">
        <v>1</v>
      </c>
      <c r="W85" s="73">
        <v>1</v>
      </c>
      <c r="X85" s="73">
        <v>1</v>
      </c>
      <c r="Y85" s="73">
        <v>1</v>
      </c>
      <c r="Z85" s="74">
        <f t="shared" si="14"/>
        <v>7</v>
      </c>
      <c r="AA85" s="75">
        <f t="shared" si="15"/>
        <v>50</v>
      </c>
      <c r="AB85" s="75">
        <f t="shared" si="15"/>
        <v>50</v>
      </c>
      <c r="AC85" s="75">
        <f t="shared" si="15"/>
        <v>50</v>
      </c>
      <c r="AD85" s="75">
        <f t="shared" si="15"/>
        <v>50</v>
      </c>
      <c r="AE85" s="75">
        <f t="shared" si="9"/>
        <v>50</v>
      </c>
      <c r="AF85" s="75">
        <f t="shared" si="9"/>
        <v>50</v>
      </c>
      <c r="AG85" s="76">
        <f t="shared" si="16"/>
        <v>100</v>
      </c>
      <c r="AH85" s="169">
        <f t="shared" si="17"/>
        <v>100</v>
      </c>
    </row>
    <row r="86" spans="1:34" ht="25.8" x14ac:dyDescent="0.5">
      <c r="A86" s="41">
        <v>82</v>
      </c>
      <c r="B86" s="42" t="s">
        <v>221</v>
      </c>
      <c r="C86" s="43" t="s">
        <v>249</v>
      </c>
      <c r="D86" s="42" t="s">
        <v>250</v>
      </c>
      <c r="E86" s="44">
        <v>5</v>
      </c>
      <c r="F86" s="184">
        <v>3</v>
      </c>
      <c r="G86" s="188">
        <v>0.71668676229501838</v>
      </c>
      <c r="H86" s="198">
        <v>5996849.5099999998</v>
      </c>
      <c r="I86" s="190"/>
      <c r="J86" s="41">
        <v>2</v>
      </c>
      <c r="K86" s="169">
        <v>85.714285714285708</v>
      </c>
      <c r="L86" s="46">
        <v>1199369.902</v>
      </c>
      <c r="M86" s="195" t="s">
        <v>275</v>
      </c>
      <c r="N86" s="72">
        <f t="shared" si="10"/>
        <v>100</v>
      </c>
      <c r="O86" s="72">
        <f t="shared" si="11"/>
        <v>100</v>
      </c>
      <c r="P86" s="72">
        <f t="shared" si="12"/>
        <v>50</v>
      </c>
      <c r="Q86" s="72">
        <f t="shared" si="13"/>
        <v>100</v>
      </c>
      <c r="R86" s="169">
        <v>85.714285714285708</v>
      </c>
      <c r="S86" s="73">
        <v>1</v>
      </c>
      <c r="T86" s="73">
        <v>1</v>
      </c>
      <c r="U86" s="73">
        <v>1</v>
      </c>
      <c r="V86" s="73">
        <v>1</v>
      </c>
      <c r="W86" s="73">
        <v>1</v>
      </c>
      <c r="X86" s="73">
        <v>0</v>
      </c>
      <c r="Y86" s="73">
        <v>1</v>
      </c>
      <c r="Z86" s="74">
        <f t="shared" si="14"/>
        <v>6</v>
      </c>
      <c r="AA86" s="75">
        <f t="shared" si="15"/>
        <v>50</v>
      </c>
      <c r="AB86" s="75">
        <f t="shared" si="15"/>
        <v>50</v>
      </c>
      <c r="AC86" s="75">
        <f t="shared" si="15"/>
        <v>50</v>
      </c>
      <c r="AD86" s="75">
        <f t="shared" si="15"/>
        <v>50</v>
      </c>
      <c r="AE86" s="75">
        <f t="shared" si="9"/>
        <v>50</v>
      </c>
      <c r="AF86" s="75">
        <f t="shared" si="9"/>
        <v>0</v>
      </c>
      <c r="AG86" s="76">
        <f t="shared" si="16"/>
        <v>100</v>
      </c>
      <c r="AH86" s="169">
        <f t="shared" si="17"/>
        <v>85.714285714285708</v>
      </c>
    </row>
    <row r="87" spans="1:34" ht="25.8" x14ac:dyDescent="0.5">
      <c r="A87" s="41">
        <v>83</v>
      </c>
      <c r="B87" s="42" t="s">
        <v>221</v>
      </c>
      <c r="C87" s="43" t="s">
        <v>251</v>
      </c>
      <c r="D87" s="42" t="s">
        <v>252</v>
      </c>
      <c r="E87" s="44">
        <v>5</v>
      </c>
      <c r="F87" s="184">
        <v>3</v>
      </c>
      <c r="G87" s="188">
        <v>0.56431671807134554</v>
      </c>
      <c r="H87" s="198">
        <v>1632599.59</v>
      </c>
      <c r="I87" s="190"/>
      <c r="J87" s="41">
        <v>3</v>
      </c>
      <c r="K87" s="169">
        <v>57.142857142857139</v>
      </c>
      <c r="L87" s="46">
        <v>326519.91800000001</v>
      </c>
      <c r="M87" s="195" t="s">
        <v>275</v>
      </c>
      <c r="N87" s="72">
        <f t="shared" si="10"/>
        <v>50</v>
      </c>
      <c r="O87" s="72">
        <f t="shared" si="11"/>
        <v>100</v>
      </c>
      <c r="P87" s="72">
        <f t="shared" si="12"/>
        <v>50</v>
      </c>
      <c r="Q87" s="72">
        <f t="shared" si="13"/>
        <v>0</v>
      </c>
      <c r="R87" s="169">
        <v>57.142857142857139</v>
      </c>
      <c r="S87" s="73">
        <v>0</v>
      </c>
      <c r="T87" s="73">
        <v>1</v>
      </c>
      <c r="U87" s="73">
        <v>1</v>
      </c>
      <c r="V87" s="73">
        <v>1</v>
      </c>
      <c r="W87" s="73">
        <v>0</v>
      </c>
      <c r="X87" s="73">
        <v>1</v>
      </c>
      <c r="Y87" s="73">
        <v>0</v>
      </c>
      <c r="Z87" s="74">
        <f t="shared" si="14"/>
        <v>4</v>
      </c>
      <c r="AA87" s="75">
        <f t="shared" si="15"/>
        <v>0</v>
      </c>
      <c r="AB87" s="75">
        <f t="shared" si="15"/>
        <v>50</v>
      </c>
      <c r="AC87" s="75">
        <f t="shared" si="15"/>
        <v>50</v>
      </c>
      <c r="AD87" s="75">
        <f t="shared" si="15"/>
        <v>50</v>
      </c>
      <c r="AE87" s="75">
        <f t="shared" si="9"/>
        <v>0</v>
      </c>
      <c r="AF87" s="75">
        <f t="shared" si="9"/>
        <v>50</v>
      </c>
      <c r="AG87" s="76">
        <f t="shared" si="16"/>
        <v>0</v>
      </c>
      <c r="AH87" s="169">
        <f t="shared" si="17"/>
        <v>57.142857142857139</v>
      </c>
    </row>
    <row r="88" spans="1:34" ht="25.8" x14ac:dyDescent="0.5">
      <c r="A88" s="41">
        <v>84</v>
      </c>
      <c r="B88" s="42" t="s">
        <v>221</v>
      </c>
      <c r="C88" s="43" t="s">
        <v>253</v>
      </c>
      <c r="D88" s="42" t="s">
        <v>254</v>
      </c>
      <c r="E88" s="44">
        <v>5</v>
      </c>
      <c r="F88" s="184">
        <v>4</v>
      </c>
      <c r="G88" s="188">
        <v>0.73365970928308089</v>
      </c>
      <c r="H88" s="198">
        <v>1320946.48</v>
      </c>
      <c r="I88" s="203" t="s">
        <v>10</v>
      </c>
      <c r="J88" s="41">
        <v>3</v>
      </c>
      <c r="K88" s="169">
        <v>71.428571428571431</v>
      </c>
      <c r="L88" s="46">
        <v>264189.29599999997</v>
      </c>
      <c r="M88" s="205" t="s">
        <v>277</v>
      </c>
      <c r="N88" s="72">
        <f t="shared" si="10"/>
        <v>50</v>
      </c>
      <c r="O88" s="72">
        <f t="shared" si="11"/>
        <v>100</v>
      </c>
      <c r="P88" s="72">
        <f t="shared" si="12"/>
        <v>100</v>
      </c>
      <c r="Q88" s="72">
        <f t="shared" si="13"/>
        <v>0</v>
      </c>
      <c r="R88" s="169">
        <v>71.428571428571431</v>
      </c>
      <c r="S88" s="73">
        <v>0</v>
      </c>
      <c r="T88" s="73">
        <v>1</v>
      </c>
      <c r="U88" s="73">
        <v>1</v>
      </c>
      <c r="V88" s="73">
        <v>1</v>
      </c>
      <c r="W88" s="73">
        <v>1</v>
      </c>
      <c r="X88" s="73">
        <v>1</v>
      </c>
      <c r="Y88" s="73">
        <v>0</v>
      </c>
      <c r="Z88" s="74">
        <f t="shared" si="14"/>
        <v>5</v>
      </c>
      <c r="AA88" s="75">
        <f t="shared" si="15"/>
        <v>0</v>
      </c>
      <c r="AB88" s="75">
        <f t="shared" si="15"/>
        <v>50</v>
      </c>
      <c r="AC88" s="75">
        <f t="shared" si="15"/>
        <v>50</v>
      </c>
      <c r="AD88" s="75">
        <f t="shared" si="15"/>
        <v>50</v>
      </c>
      <c r="AE88" s="75">
        <f t="shared" si="9"/>
        <v>50</v>
      </c>
      <c r="AF88" s="75">
        <f t="shared" si="9"/>
        <v>50</v>
      </c>
      <c r="AG88" s="76">
        <f t="shared" si="16"/>
        <v>0</v>
      </c>
      <c r="AH88" s="169">
        <f t="shared" si="17"/>
        <v>71.428571428571431</v>
      </c>
    </row>
    <row r="89" spans="1:34" ht="25.8" x14ac:dyDescent="0.5">
      <c r="A89" s="41">
        <v>85</v>
      </c>
      <c r="B89" s="42" t="s">
        <v>221</v>
      </c>
      <c r="C89" s="43" t="s">
        <v>255</v>
      </c>
      <c r="D89" s="42" t="s">
        <v>256</v>
      </c>
      <c r="E89" s="44">
        <v>5</v>
      </c>
      <c r="F89" s="184">
        <v>4</v>
      </c>
      <c r="G89" s="188">
        <v>0.71889015019449232</v>
      </c>
      <c r="H89" s="198">
        <v>1629980.14</v>
      </c>
      <c r="I89" s="203" t="s">
        <v>10</v>
      </c>
      <c r="J89" s="41">
        <v>6</v>
      </c>
      <c r="K89" s="169">
        <v>85.714285714285708</v>
      </c>
      <c r="L89" s="46">
        <v>325996.02799999999</v>
      </c>
      <c r="M89" s="205" t="s">
        <v>277</v>
      </c>
      <c r="N89" s="72">
        <f t="shared" si="10"/>
        <v>50</v>
      </c>
      <c r="O89" s="72">
        <f t="shared" si="11"/>
        <v>100</v>
      </c>
      <c r="P89" s="72">
        <f t="shared" si="12"/>
        <v>100</v>
      </c>
      <c r="Q89" s="72">
        <f t="shared" si="13"/>
        <v>100</v>
      </c>
      <c r="R89" s="169">
        <v>85.714285714285708</v>
      </c>
      <c r="S89" s="73">
        <v>0</v>
      </c>
      <c r="T89" s="73">
        <v>1</v>
      </c>
      <c r="U89" s="73">
        <v>1</v>
      </c>
      <c r="V89" s="73">
        <v>1</v>
      </c>
      <c r="W89" s="73">
        <v>1</v>
      </c>
      <c r="X89" s="73">
        <v>1</v>
      </c>
      <c r="Y89" s="73">
        <v>1</v>
      </c>
      <c r="Z89" s="74">
        <f t="shared" si="14"/>
        <v>6</v>
      </c>
      <c r="AA89" s="75">
        <f t="shared" si="15"/>
        <v>0</v>
      </c>
      <c r="AB89" s="75">
        <f t="shared" si="15"/>
        <v>50</v>
      </c>
      <c r="AC89" s="75">
        <f t="shared" si="15"/>
        <v>50</v>
      </c>
      <c r="AD89" s="75">
        <f t="shared" si="15"/>
        <v>50</v>
      </c>
      <c r="AE89" s="75">
        <f t="shared" si="9"/>
        <v>50</v>
      </c>
      <c r="AF89" s="75">
        <f t="shared" si="9"/>
        <v>50</v>
      </c>
      <c r="AG89" s="76">
        <f t="shared" si="16"/>
        <v>100</v>
      </c>
      <c r="AH89" s="169">
        <f t="shared" si="17"/>
        <v>85.714285714285708</v>
      </c>
    </row>
    <row r="90" spans="1:34" ht="25.8" x14ac:dyDescent="0.5">
      <c r="A90" s="41">
        <v>86</v>
      </c>
      <c r="B90" s="42" t="s">
        <v>221</v>
      </c>
      <c r="C90" s="43" t="s">
        <v>257</v>
      </c>
      <c r="D90" s="42" t="s">
        <v>258</v>
      </c>
      <c r="E90" s="44">
        <v>13</v>
      </c>
      <c r="F90" s="184">
        <v>3</v>
      </c>
      <c r="G90" s="188">
        <v>0.65752787236259502</v>
      </c>
      <c r="H90" s="198">
        <v>16205436.91</v>
      </c>
      <c r="I90" s="190"/>
      <c r="J90" s="41">
        <v>2</v>
      </c>
      <c r="K90" s="169">
        <v>100</v>
      </c>
      <c r="L90" s="46">
        <v>3241087.3820000002</v>
      </c>
      <c r="M90" s="195" t="s">
        <v>275</v>
      </c>
      <c r="N90" s="72">
        <f t="shared" si="10"/>
        <v>100</v>
      </c>
      <c r="O90" s="72">
        <f t="shared" si="11"/>
        <v>100</v>
      </c>
      <c r="P90" s="72">
        <f t="shared" si="12"/>
        <v>100</v>
      </c>
      <c r="Q90" s="72">
        <f t="shared" si="13"/>
        <v>100</v>
      </c>
      <c r="R90" s="169">
        <v>100</v>
      </c>
      <c r="S90" s="73">
        <v>1</v>
      </c>
      <c r="T90" s="73">
        <v>1</v>
      </c>
      <c r="U90" s="73">
        <v>1</v>
      </c>
      <c r="V90" s="73">
        <v>1</v>
      </c>
      <c r="W90" s="73">
        <v>1</v>
      </c>
      <c r="X90" s="73">
        <v>1</v>
      </c>
      <c r="Y90" s="73">
        <v>1</v>
      </c>
      <c r="Z90" s="74">
        <f t="shared" si="14"/>
        <v>7</v>
      </c>
      <c r="AA90" s="75">
        <f t="shared" si="15"/>
        <v>50</v>
      </c>
      <c r="AB90" s="75">
        <f t="shared" si="15"/>
        <v>50</v>
      </c>
      <c r="AC90" s="75">
        <f t="shared" si="15"/>
        <v>50</v>
      </c>
      <c r="AD90" s="75">
        <f t="shared" si="15"/>
        <v>50</v>
      </c>
      <c r="AE90" s="75">
        <f t="shared" si="9"/>
        <v>50</v>
      </c>
      <c r="AF90" s="75">
        <f t="shared" si="9"/>
        <v>50</v>
      </c>
      <c r="AG90" s="76">
        <f t="shared" si="16"/>
        <v>100</v>
      </c>
      <c r="AH90" s="169">
        <f t="shared" si="17"/>
        <v>100</v>
      </c>
    </row>
    <row r="91" spans="1:34" ht="25.8" x14ac:dyDescent="0.5">
      <c r="A91" s="41">
        <v>87</v>
      </c>
      <c r="B91" s="42" t="s">
        <v>221</v>
      </c>
      <c r="C91" s="43" t="s">
        <v>259</v>
      </c>
      <c r="D91" s="42" t="s">
        <v>260</v>
      </c>
      <c r="E91" s="44">
        <v>5</v>
      </c>
      <c r="F91" s="184">
        <v>6</v>
      </c>
      <c r="G91" s="188">
        <v>0.61446135644239297</v>
      </c>
      <c r="H91" s="198">
        <v>2133351.63</v>
      </c>
      <c r="I91" s="203" t="s">
        <v>10</v>
      </c>
      <c r="J91" s="41">
        <v>6</v>
      </c>
      <c r="K91" s="169">
        <v>85.714285714285708</v>
      </c>
      <c r="L91" s="46">
        <v>426670.326</v>
      </c>
      <c r="M91" s="205" t="s">
        <v>277</v>
      </c>
      <c r="N91" s="72">
        <f t="shared" si="10"/>
        <v>50</v>
      </c>
      <c r="O91" s="72">
        <f t="shared" si="11"/>
        <v>100</v>
      </c>
      <c r="P91" s="72">
        <f t="shared" si="12"/>
        <v>100</v>
      </c>
      <c r="Q91" s="72">
        <f t="shared" si="13"/>
        <v>100</v>
      </c>
      <c r="R91" s="169">
        <v>85.714285714285708</v>
      </c>
      <c r="S91" s="73">
        <v>0</v>
      </c>
      <c r="T91" s="73">
        <v>1</v>
      </c>
      <c r="U91" s="73">
        <v>1</v>
      </c>
      <c r="V91" s="73">
        <v>1</v>
      </c>
      <c r="W91" s="73">
        <v>1</v>
      </c>
      <c r="X91" s="73">
        <v>1</v>
      </c>
      <c r="Y91" s="73">
        <v>1</v>
      </c>
      <c r="Z91" s="74">
        <f t="shared" si="14"/>
        <v>6</v>
      </c>
      <c r="AA91" s="75">
        <f t="shared" si="15"/>
        <v>0</v>
      </c>
      <c r="AB91" s="75">
        <f t="shared" si="15"/>
        <v>50</v>
      </c>
      <c r="AC91" s="75">
        <f t="shared" si="15"/>
        <v>50</v>
      </c>
      <c r="AD91" s="75">
        <f t="shared" si="15"/>
        <v>50</v>
      </c>
      <c r="AE91" s="75">
        <f t="shared" si="9"/>
        <v>50</v>
      </c>
      <c r="AF91" s="75">
        <f t="shared" si="9"/>
        <v>50</v>
      </c>
      <c r="AG91" s="76">
        <f t="shared" si="16"/>
        <v>100</v>
      </c>
      <c r="AH91" s="169">
        <f t="shared" si="17"/>
        <v>85.714285714285708</v>
      </c>
    </row>
    <row r="92" spans="1:34" ht="25.8" x14ac:dyDescent="0.5">
      <c r="A92" s="41">
        <v>88</v>
      </c>
      <c r="B92" s="42" t="s">
        <v>221</v>
      </c>
      <c r="C92" s="43" t="s">
        <v>261</v>
      </c>
      <c r="D92" s="42" t="s">
        <v>262</v>
      </c>
      <c r="E92" s="44">
        <v>3</v>
      </c>
      <c r="F92" s="184">
        <v>0</v>
      </c>
      <c r="G92" s="188">
        <v>1.3523566502010378</v>
      </c>
      <c r="H92" s="198">
        <v>3278809.51</v>
      </c>
      <c r="I92" s="190"/>
      <c r="J92" s="41">
        <v>0</v>
      </c>
      <c r="K92" s="169">
        <v>71.428571428571431</v>
      </c>
      <c r="L92" s="46">
        <v>655761.902</v>
      </c>
      <c r="M92" s="195" t="s">
        <v>275</v>
      </c>
      <c r="N92" s="72">
        <f t="shared" si="10"/>
        <v>50</v>
      </c>
      <c r="O92" s="72">
        <f t="shared" si="11"/>
        <v>100</v>
      </c>
      <c r="P92" s="72">
        <f t="shared" si="12"/>
        <v>50</v>
      </c>
      <c r="Q92" s="72">
        <f t="shared" si="13"/>
        <v>100</v>
      </c>
      <c r="R92" s="169">
        <v>71.428571428571431</v>
      </c>
      <c r="S92" s="73">
        <v>0</v>
      </c>
      <c r="T92" s="73">
        <v>1</v>
      </c>
      <c r="U92" s="73">
        <v>1</v>
      </c>
      <c r="V92" s="73">
        <v>1</v>
      </c>
      <c r="W92" s="73">
        <v>1</v>
      </c>
      <c r="X92" s="73">
        <v>0</v>
      </c>
      <c r="Y92" s="73">
        <v>1</v>
      </c>
      <c r="Z92" s="74">
        <f t="shared" si="14"/>
        <v>5</v>
      </c>
      <c r="AA92" s="75">
        <f t="shared" si="15"/>
        <v>0</v>
      </c>
      <c r="AB92" s="75">
        <f t="shared" si="15"/>
        <v>50</v>
      </c>
      <c r="AC92" s="75">
        <f t="shared" si="15"/>
        <v>50</v>
      </c>
      <c r="AD92" s="75">
        <f t="shared" si="15"/>
        <v>50</v>
      </c>
      <c r="AE92" s="75">
        <f t="shared" si="9"/>
        <v>50</v>
      </c>
      <c r="AF92" s="75">
        <f t="shared" si="9"/>
        <v>0</v>
      </c>
      <c r="AG92" s="76">
        <f t="shared" si="16"/>
        <v>100</v>
      </c>
      <c r="AH92" s="169">
        <f t="shared" si="17"/>
        <v>71.428571428571431</v>
      </c>
    </row>
  </sheetData>
  <autoFilter ref="A4:AH4" xr:uid="{1951BDE0-3A09-4063-B1F0-E702970D9AA4}"/>
  <mergeCells count="10">
    <mergeCell ref="J3:M3"/>
    <mergeCell ref="N3:R3"/>
    <mergeCell ref="S3:Z3"/>
    <mergeCell ref="AA3:AH3"/>
    <mergeCell ref="A3:A4"/>
    <mergeCell ref="B3:B4"/>
    <mergeCell ref="C3:C4"/>
    <mergeCell ref="D3:D4"/>
    <mergeCell ref="E3:E4"/>
    <mergeCell ref="F3:I3"/>
  </mergeCells>
  <conditionalFormatting sqref="J5:J9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5:F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0E4E8-5968-4404-A00F-653198A4EB1B}">
  <dimension ref="A1:AD92"/>
  <sheetViews>
    <sheetView zoomScale="50" zoomScaleNormal="50" workbookViewId="0">
      <selection activeCell="I8" sqref="I8"/>
    </sheetView>
  </sheetViews>
  <sheetFormatPr defaultRowHeight="23.4" x14ac:dyDescent="0.45"/>
  <cols>
    <col min="1" max="1" width="8.796875" style="63"/>
    <col min="2" max="2" width="16" style="63" customWidth="1"/>
    <col min="3" max="3" width="8.796875" style="63"/>
    <col min="4" max="4" width="20.3984375" style="63" customWidth="1"/>
    <col min="5" max="5" width="8.796875" style="63"/>
    <col min="6" max="7" width="13.796875" style="63" customWidth="1"/>
    <col min="8" max="8" width="16.19921875" style="63" customWidth="1"/>
    <col min="9" max="9" width="13.796875" style="63" customWidth="1"/>
    <col min="10" max="10" width="11.296875" style="63" bestFit="1" customWidth="1"/>
    <col min="11" max="11" width="9.09765625" style="63" bestFit="1" customWidth="1"/>
    <col min="12" max="12" width="10.8984375" style="63" bestFit="1" customWidth="1"/>
    <col min="13" max="13" width="9.5" style="63" bestFit="1" customWidth="1"/>
    <col min="14" max="14" width="11.69921875" style="63" bestFit="1" customWidth="1"/>
    <col min="15" max="16" width="9.69921875" style="63" customWidth="1"/>
    <col min="17" max="20" width="9.69921875" style="83" customWidth="1"/>
    <col min="21" max="21" width="10.8984375" style="83" customWidth="1"/>
    <col min="22" max="28" width="9.69921875" style="83" customWidth="1"/>
    <col min="29" max="29" width="12.09765625" style="63" customWidth="1"/>
    <col min="30" max="30" width="22.5" style="63" customWidth="1"/>
    <col min="31" max="16384" width="8.796875" style="63"/>
  </cols>
  <sheetData>
    <row r="1" spans="1:30" x14ac:dyDescent="0.45">
      <c r="A1" s="61"/>
      <c r="B1" s="37"/>
      <c r="C1" s="37"/>
      <c r="D1" s="37"/>
      <c r="E1" s="62"/>
      <c r="F1" s="62"/>
      <c r="G1" s="62"/>
      <c r="H1" s="36"/>
      <c r="I1" s="36"/>
      <c r="J1" s="37"/>
      <c r="K1" s="37"/>
      <c r="L1" s="37"/>
      <c r="M1" s="37"/>
      <c r="N1" s="37"/>
      <c r="O1" s="37"/>
      <c r="P1" s="3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37"/>
      <c r="AD1" s="37"/>
    </row>
    <row r="2" spans="1:30" x14ac:dyDescent="0.45">
      <c r="A2" s="64" t="s">
        <v>279</v>
      </c>
      <c r="B2" s="64"/>
      <c r="C2" s="64"/>
      <c r="D2" s="64"/>
      <c r="E2" s="65"/>
      <c r="F2" s="64"/>
      <c r="G2" s="64"/>
      <c r="H2" s="64"/>
      <c r="I2" s="36"/>
      <c r="J2" s="37"/>
      <c r="K2" s="37"/>
      <c r="L2" s="37"/>
      <c r="M2" s="37"/>
      <c r="N2" s="37"/>
      <c r="O2" s="37"/>
      <c r="P2" s="3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37"/>
      <c r="AD2" s="37"/>
    </row>
    <row r="3" spans="1:30" x14ac:dyDescent="0.45">
      <c r="A3" s="304" t="s">
        <v>68</v>
      </c>
      <c r="B3" s="306" t="s">
        <v>69</v>
      </c>
      <c r="C3" s="306" t="s">
        <v>70</v>
      </c>
      <c r="D3" s="306" t="s">
        <v>71</v>
      </c>
      <c r="E3" s="308" t="s">
        <v>72</v>
      </c>
      <c r="F3" s="310" t="s">
        <v>75</v>
      </c>
      <c r="G3" s="311"/>
      <c r="H3" s="311"/>
      <c r="I3" s="312"/>
      <c r="J3" s="300" t="s">
        <v>264</v>
      </c>
      <c r="K3" s="300"/>
      <c r="L3" s="300"/>
      <c r="M3" s="300"/>
      <c r="N3" s="300"/>
      <c r="O3" s="301" t="s">
        <v>23</v>
      </c>
      <c r="P3" s="302"/>
      <c r="Q3" s="302"/>
      <c r="R3" s="302"/>
      <c r="S3" s="302"/>
      <c r="T3" s="302"/>
      <c r="U3" s="302"/>
      <c r="V3" s="303"/>
      <c r="W3" s="301" t="s">
        <v>265</v>
      </c>
      <c r="X3" s="302"/>
      <c r="Y3" s="302"/>
      <c r="Z3" s="302"/>
      <c r="AA3" s="302"/>
      <c r="AB3" s="302"/>
      <c r="AC3" s="302"/>
      <c r="AD3" s="303"/>
    </row>
    <row r="4" spans="1:30" ht="93.6" x14ac:dyDescent="0.45">
      <c r="A4" s="305"/>
      <c r="B4" s="307"/>
      <c r="C4" s="307"/>
      <c r="D4" s="307"/>
      <c r="E4" s="309"/>
      <c r="F4" s="66" t="s">
        <v>280</v>
      </c>
      <c r="G4" s="38" t="s">
        <v>79</v>
      </c>
      <c r="H4" s="67" t="s">
        <v>80</v>
      </c>
      <c r="I4" s="68" t="s">
        <v>5</v>
      </c>
      <c r="J4" s="69" t="s">
        <v>35</v>
      </c>
      <c r="K4" s="70" t="s">
        <v>36</v>
      </c>
      <c r="L4" s="38" t="s">
        <v>37</v>
      </c>
      <c r="M4" s="39" t="s">
        <v>38</v>
      </c>
      <c r="N4" s="40" t="s">
        <v>39</v>
      </c>
      <c r="O4" s="71" t="s">
        <v>267</v>
      </c>
      <c r="P4" s="71" t="s">
        <v>268</v>
      </c>
      <c r="Q4" s="70" t="s">
        <v>269</v>
      </c>
      <c r="R4" s="70" t="s">
        <v>270</v>
      </c>
      <c r="S4" s="38" t="s">
        <v>271</v>
      </c>
      <c r="T4" s="38" t="s">
        <v>272</v>
      </c>
      <c r="U4" s="39" t="s">
        <v>38</v>
      </c>
      <c r="V4" s="39" t="s">
        <v>273</v>
      </c>
      <c r="W4" s="71" t="s">
        <v>267</v>
      </c>
      <c r="X4" s="71" t="s">
        <v>268</v>
      </c>
      <c r="Y4" s="70" t="s">
        <v>269</v>
      </c>
      <c r="Z4" s="70" t="s">
        <v>270</v>
      </c>
      <c r="AA4" s="38" t="s">
        <v>271</v>
      </c>
      <c r="AB4" s="38" t="s">
        <v>272</v>
      </c>
      <c r="AC4" s="39" t="s">
        <v>38</v>
      </c>
      <c r="AD4" s="40" t="s">
        <v>274</v>
      </c>
    </row>
    <row r="5" spans="1:30" x14ac:dyDescent="0.45">
      <c r="A5" s="41">
        <v>1</v>
      </c>
      <c r="B5" s="42" t="s">
        <v>86</v>
      </c>
      <c r="C5" s="43" t="s">
        <v>87</v>
      </c>
      <c r="D5" s="42" t="s">
        <v>88</v>
      </c>
      <c r="E5" s="44">
        <v>16</v>
      </c>
      <c r="F5" s="41">
        <v>1</v>
      </c>
      <c r="G5" s="45">
        <v>0.63</v>
      </c>
      <c r="H5" s="46">
        <v>60431176.090000004</v>
      </c>
      <c r="I5" s="47"/>
      <c r="J5" s="72">
        <f t="shared" ref="J5:J68" si="0">W5+X5</f>
        <v>100</v>
      </c>
      <c r="K5" s="72">
        <f t="shared" ref="K5:K68" si="1">Y5+Z5</f>
        <v>100</v>
      </c>
      <c r="L5" s="72">
        <f t="shared" ref="L5:L68" si="2">AA5+AB5</f>
        <v>50</v>
      </c>
      <c r="M5" s="72">
        <f t="shared" ref="M5:M68" si="3">AC5</f>
        <v>0</v>
      </c>
      <c r="N5" s="48">
        <f t="shared" ref="N5:N68" si="4">(O5+P5+Q5+R5+S5+T5+U5)/7*100</f>
        <v>71.428571428571431</v>
      </c>
      <c r="O5" s="78">
        <v>1</v>
      </c>
      <c r="P5" s="78">
        <v>1</v>
      </c>
      <c r="Q5" s="79">
        <v>1</v>
      </c>
      <c r="R5" s="79">
        <v>1</v>
      </c>
      <c r="S5" s="80">
        <v>0</v>
      </c>
      <c r="T5" s="80">
        <v>1</v>
      </c>
      <c r="U5" s="80">
        <v>0</v>
      </c>
      <c r="V5" s="166">
        <f t="shared" ref="V5:V68" si="5">O5+P5+Q5+R5+S5+T5+U5</f>
        <v>5</v>
      </c>
      <c r="W5" s="81">
        <f t="shared" ref="W5:AB36" si="6">IF(O5=1,50,0)</f>
        <v>50</v>
      </c>
      <c r="X5" s="81">
        <f t="shared" si="6"/>
        <v>50</v>
      </c>
      <c r="Y5" s="81">
        <f t="shared" si="6"/>
        <v>50</v>
      </c>
      <c r="Z5" s="81">
        <f t="shared" si="6"/>
        <v>50</v>
      </c>
      <c r="AA5" s="81">
        <f t="shared" si="6"/>
        <v>0</v>
      </c>
      <c r="AB5" s="81">
        <f t="shared" si="6"/>
        <v>50</v>
      </c>
      <c r="AC5" s="76">
        <f t="shared" ref="AC5:AC68" si="7">IF(U5=1,100,0)</f>
        <v>0</v>
      </c>
      <c r="AD5" s="49">
        <f t="shared" ref="AD5:AD68" si="8">V5/7*100</f>
        <v>71.428571428571431</v>
      </c>
    </row>
    <row r="6" spans="1:30" x14ac:dyDescent="0.45">
      <c r="A6" s="41">
        <v>5</v>
      </c>
      <c r="B6" s="42" t="s">
        <v>86</v>
      </c>
      <c r="C6" s="43" t="s">
        <v>95</v>
      </c>
      <c r="D6" s="42" t="s">
        <v>96</v>
      </c>
      <c r="E6" s="44">
        <v>5</v>
      </c>
      <c r="F6" s="41">
        <v>1</v>
      </c>
      <c r="G6" s="45">
        <v>1.61</v>
      </c>
      <c r="H6" s="50">
        <v>-4135825.68</v>
      </c>
      <c r="I6" s="47"/>
      <c r="J6" s="72">
        <f t="shared" si="0"/>
        <v>50</v>
      </c>
      <c r="K6" s="72">
        <f t="shared" si="1"/>
        <v>100</v>
      </c>
      <c r="L6" s="72">
        <f t="shared" si="2"/>
        <v>100</v>
      </c>
      <c r="M6" s="72">
        <f t="shared" si="3"/>
        <v>0</v>
      </c>
      <c r="N6" s="48">
        <f t="shared" si="4"/>
        <v>71.428571428571431</v>
      </c>
      <c r="O6" s="78">
        <v>0</v>
      </c>
      <c r="P6" s="78">
        <v>1</v>
      </c>
      <c r="Q6" s="79">
        <v>1</v>
      </c>
      <c r="R6" s="79">
        <v>1</v>
      </c>
      <c r="S6" s="80">
        <v>1</v>
      </c>
      <c r="T6" s="80">
        <v>1</v>
      </c>
      <c r="U6" s="80">
        <v>0</v>
      </c>
      <c r="V6" s="166">
        <f t="shared" si="5"/>
        <v>5</v>
      </c>
      <c r="W6" s="81">
        <f t="shared" si="6"/>
        <v>0</v>
      </c>
      <c r="X6" s="81">
        <f t="shared" si="6"/>
        <v>50</v>
      </c>
      <c r="Y6" s="81">
        <f t="shared" si="6"/>
        <v>50</v>
      </c>
      <c r="Z6" s="81">
        <f t="shared" si="6"/>
        <v>50</v>
      </c>
      <c r="AA6" s="81">
        <f t="shared" si="6"/>
        <v>50</v>
      </c>
      <c r="AB6" s="81">
        <f t="shared" si="6"/>
        <v>50</v>
      </c>
      <c r="AC6" s="76">
        <f t="shared" si="7"/>
        <v>0</v>
      </c>
      <c r="AD6" s="49">
        <f t="shared" si="8"/>
        <v>71.428571428571431</v>
      </c>
    </row>
    <row r="7" spans="1:30" x14ac:dyDescent="0.45">
      <c r="A7" s="41">
        <v>12</v>
      </c>
      <c r="B7" s="42" t="s">
        <v>86</v>
      </c>
      <c r="C7" s="43" t="s">
        <v>109</v>
      </c>
      <c r="D7" s="42" t="s">
        <v>110</v>
      </c>
      <c r="E7" s="44">
        <v>2</v>
      </c>
      <c r="F7" s="41">
        <v>7</v>
      </c>
      <c r="G7" s="54">
        <v>0.46</v>
      </c>
      <c r="H7" s="50">
        <v>397047.11</v>
      </c>
      <c r="I7" s="82" t="s">
        <v>18</v>
      </c>
      <c r="J7" s="72">
        <f t="shared" si="0"/>
        <v>50</v>
      </c>
      <c r="K7" s="72">
        <f t="shared" si="1"/>
        <v>100</v>
      </c>
      <c r="L7" s="72">
        <f t="shared" si="2"/>
        <v>100</v>
      </c>
      <c r="M7" s="72">
        <f t="shared" si="3"/>
        <v>0</v>
      </c>
      <c r="N7" s="48">
        <f t="shared" si="4"/>
        <v>71.428571428571431</v>
      </c>
      <c r="O7" s="78">
        <v>0</v>
      </c>
      <c r="P7" s="78">
        <v>1</v>
      </c>
      <c r="Q7" s="79">
        <v>1</v>
      </c>
      <c r="R7" s="79">
        <v>1</v>
      </c>
      <c r="S7" s="80">
        <v>1</v>
      </c>
      <c r="T7" s="80">
        <v>1</v>
      </c>
      <c r="U7" s="80">
        <v>0</v>
      </c>
      <c r="V7" s="166">
        <f t="shared" si="5"/>
        <v>5</v>
      </c>
      <c r="W7" s="81">
        <f t="shared" si="6"/>
        <v>0</v>
      </c>
      <c r="X7" s="81">
        <f t="shared" si="6"/>
        <v>50</v>
      </c>
      <c r="Y7" s="81">
        <f t="shared" si="6"/>
        <v>50</v>
      </c>
      <c r="Z7" s="81">
        <f t="shared" si="6"/>
        <v>50</v>
      </c>
      <c r="AA7" s="81">
        <f t="shared" si="6"/>
        <v>50</v>
      </c>
      <c r="AB7" s="81">
        <f t="shared" si="6"/>
        <v>50</v>
      </c>
      <c r="AC7" s="76">
        <f t="shared" si="7"/>
        <v>0</v>
      </c>
      <c r="AD7" s="49">
        <f t="shared" si="8"/>
        <v>71.428571428571431</v>
      </c>
    </row>
    <row r="8" spans="1:30" x14ac:dyDescent="0.45">
      <c r="A8" s="41">
        <v>16</v>
      </c>
      <c r="B8" s="42" t="s">
        <v>111</v>
      </c>
      <c r="C8" s="43" t="s">
        <v>117</v>
      </c>
      <c r="D8" s="55" t="s">
        <v>118</v>
      </c>
      <c r="E8" s="56">
        <v>13</v>
      </c>
      <c r="F8" s="41">
        <v>2</v>
      </c>
      <c r="G8" s="45">
        <v>0.69</v>
      </c>
      <c r="H8" s="50">
        <v>-25264497.109999999</v>
      </c>
      <c r="I8" s="47"/>
      <c r="J8" s="72">
        <f t="shared" si="0"/>
        <v>0</v>
      </c>
      <c r="K8" s="72">
        <f t="shared" si="1"/>
        <v>100</v>
      </c>
      <c r="L8" s="72">
        <f t="shared" si="2"/>
        <v>50</v>
      </c>
      <c r="M8" s="72">
        <f t="shared" si="3"/>
        <v>0</v>
      </c>
      <c r="N8" s="51">
        <f t="shared" si="4"/>
        <v>42.857142857142854</v>
      </c>
      <c r="O8" s="78">
        <v>0</v>
      </c>
      <c r="P8" s="78">
        <v>0</v>
      </c>
      <c r="Q8" s="79">
        <v>1</v>
      </c>
      <c r="R8" s="79">
        <v>1</v>
      </c>
      <c r="S8" s="80">
        <v>0</v>
      </c>
      <c r="T8" s="80">
        <v>1</v>
      </c>
      <c r="U8" s="80">
        <v>0</v>
      </c>
      <c r="V8" s="166">
        <f t="shared" si="5"/>
        <v>3</v>
      </c>
      <c r="W8" s="81">
        <f t="shared" si="6"/>
        <v>0</v>
      </c>
      <c r="X8" s="81">
        <f t="shared" si="6"/>
        <v>0</v>
      </c>
      <c r="Y8" s="81">
        <f t="shared" si="6"/>
        <v>50</v>
      </c>
      <c r="Z8" s="81">
        <f t="shared" si="6"/>
        <v>50</v>
      </c>
      <c r="AA8" s="81">
        <f t="shared" si="6"/>
        <v>0</v>
      </c>
      <c r="AB8" s="81">
        <f t="shared" si="6"/>
        <v>50</v>
      </c>
      <c r="AC8" s="76">
        <f t="shared" si="7"/>
        <v>0</v>
      </c>
      <c r="AD8" s="57">
        <f t="shared" si="8"/>
        <v>42.857142857142854</v>
      </c>
    </row>
    <row r="9" spans="1:30" x14ac:dyDescent="0.45">
      <c r="A9" s="41">
        <v>19</v>
      </c>
      <c r="B9" s="42" t="s">
        <v>111</v>
      </c>
      <c r="C9" s="43" t="s">
        <v>123</v>
      </c>
      <c r="D9" s="55" t="s">
        <v>124</v>
      </c>
      <c r="E9" s="56">
        <v>6</v>
      </c>
      <c r="F9" s="41">
        <v>4</v>
      </c>
      <c r="G9" s="45">
        <v>0.73</v>
      </c>
      <c r="H9" s="50">
        <v>-13139633.449999999</v>
      </c>
      <c r="I9" s="53" t="s">
        <v>12</v>
      </c>
      <c r="J9" s="72">
        <f t="shared" si="0"/>
        <v>50</v>
      </c>
      <c r="K9" s="72">
        <f t="shared" si="1"/>
        <v>100</v>
      </c>
      <c r="L9" s="72">
        <f t="shared" si="2"/>
        <v>100</v>
      </c>
      <c r="M9" s="72">
        <f t="shared" si="3"/>
        <v>0</v>
      </c>
      <c r="N9" s="48">
        <f t="shared" si="4"/>
        <v>71.428571428571431</v>
      </c>
      <c r="O9" s="78">
        <v>0</v>
      </c>
      <c r="P9" s="78">
        <v>1</v>
      </c>
      <c r="Q9" s="79">
        <v>1</v>
      </c>
      <c r="R9" s="79">
        <v>1</v>
      </c>
      <c r="S9" s="80">
        <v>1</v>
      </c>
      <c r="T9" s="80">
        <v>1</v>
      </c>
      <c r="U9" s="80">
        <v>0</v>
      </c>
      <c r="V9" s="166">
        <f t="shared" si="5"/>
        <v>5</v>
      </c>
      <c r="W9" s="81">
        <f t="shared" si="6"/>
        <v>0</v>
      </c>
      <c r="X9" s="81">
        <f t="shared" si="6"/>
        <v>50</v>
      </c>
      <c r="Y9" s="81">
        <f t="shared" si="6"/>
        <v>50</v>
      </c>
      <c r="Z9" s="81">
        <f t="shared" si="6"/>
        <v>50</v>
      </c>
      <c r="AA9" s="81">
        <f t="shared" si="6"/>
        <v>50</v>
      </c>
      <c r="AB9" s="81">
        <f t="shared" si="6"/>
        <v>50</v>
      </c>
      <c r="AC9" s="76">
        <f t="shared" si="7"/>
        <v>0</v>
      </c>
      <c r="AD9" s="49">
        <f t="shared" si="8"/>
        <v>71.428571428571431</v>
      </c>
    </row>
    <row r="10" spans="1:30" x14ac:dyDescent="0.45">
      <c r="A10" s="41">
        <v>30</v>
      </c>
      <c r="B10" s="42" t="s">
        <v>127</v>
      </c>
      <c r="C10" s="43" t="s">
        <v>145</v>
      </c>
      <c r="D10" s="55" t="s">
        <v>146</v>
      </c>
      <c r="E10" s="56">
        <v>5</v>
      </c>
      <c r="F10" s="41">
        <v>6</v>
      </c>
      <c r="G10" s="45">
        <v>0.5</v>
      </c>
      <c r="H10" s="50">
        <v>-1020951.68</v>
      </c>
      <c r="I10" s="53" t="s">
        <v>12</v>
      </c>
      <c r="J10" s="72">
        <f t="shared" si="0"/>
        <v>100</v>
      </c>
      <c r="K10" s="72">
        <f t="shared" si="1"/>
        <v>100</v>
      </c>
      <c r="L10" s="72">
        <f t="shared" si="2"/>
        <v>100</v>
      </c>
      <c r="M10" s="72">
        <f t="shared" si="3"/>
        <v>0</v>
      </c>
      <c r="N10" s="48">
        <f t="shared" si="4"/>
        <v>85.714285714285708</v>
      </c>
      <c r="O10" s="78">
        <v>1</v>
      </c>
      <c r="P10" s="78">
        <v>1</v>
      </c>
      <c r="Q10" s="79">
        <v>1</v>
      </c>
      <c r="R10" s="79">
        <v>1</v>
      </c>
      <c r="S10" s="80">
        <v>1</v>
      </c>
      <c r="T10" s="80">
        <v>1</v>
      </c>
      <c r="U10" s="80">
        <v>0</v>
      </c>
      <c r="V10" s="166">
        <f t="shared" si="5"/>
        <v>6</v>
      </c>
      <c r="W10" s="81">
        <f t="shared" si="6"/>
        <v>50</v>
      </c>
      <c r="X10" s="81">
        <f t="shared" si="6"/>
        <v>50</v>
      </c>
      <c r="Y10" s="81">
        <f t="shared" si="6"/>
        <v>50</v>
      </c>
      <c r="Z10" s="81">
        <f t="shared" si="6"/>
        <v>50</v>
      </c>
      <c r="AA10" s="81">
        <f t="shared" si="6"/>
        <v>50</v>
      </c>
      <c r="AB10" s="81">
        <f t="shared" si="6"/>
        <v>50</v>
      </c>
      <c r="AC10" s="76">
        <f t="shared" si="7"/>
        <v>0</v>
      </c>
      <c r="AD10" s="49">
        <f t="shared" si="8"/>
        <v>85.714285714285708</v>
      </c>
    </row>
    <row r="11" spans="1:30" x14ac:dyDescent="0.45">
      <c r="A11" s="41">
        <v>32</v>
      </c>
      <c r="B11" s="42" t="s">
        <v>127</v>
      </c>
      <c r="C11" s="43" t="s">
        <v>149</v>
      </c>
      <c r="D11" s="55" t="s">
        <v>150</v>
      </c>
      <c r="E11" s="56">
        <v>12</v>
      </c>
      <c r="F11" s="41">
        <v>3</v>
      </c>
      <c r="G11" s="45">
        <v>0.68</v>
      </c>
      <c r="H11" s="50">
        <v>2354826.2400000002</v>
      </c>
      <c r="I11" s="47"/>
      <c r="J11" s="72">
        <f t="shared" si="0"/>
        <v>0</v>
      </c>
      <c r="K11" s="72">
        <f t="shared" si="1"/>
        <v>100</v>
      </c>
      <c r="L11" s="72">
        <f t="shared" si="2"/>
        <v>100</v>
      </c>
      <c r="M11" s="72">
        <f t="shared" si="3"/>
        <v>0</v>
      </c>
      <c r="N11" s="48">
        <f t="shared" si="4"/>
        <v>57.142857142857139</v>
      </c>
      <c r="O11" s="78">
        <v>0</v>
      </c>
      <c r="P11" s="78">
        <v>0</v>
      </c>
      <c r="Q11" s="79">
        <v>1</v>
      </c>
      <c r="R11" s="79">
        <v>1</v>
      </c>
      <c r="S11" s="80">
        <v>1</v>
      </c>
      <c r="T11" s="80">
        <v>1</v>
      </c>
      <c r="U11" s="80">
        <v>0</v>
      </c>
      <c r="V11" s="166">
        <f t="shared" si="5"/>
        <v>4</v>
      </c>
      <c r="W11" s="81">
        <f t="shared" si="6"/>
        <v>0</v>
      </c>
      <c r="X11" s="81">
        <f t="shared" si="6"/>
        <v>0</v>
      </c>
      <c r="Y11" s="81">
        <f t="shared" si="6"/>
        <v>50</v>
      </c>
      <c r="Z11" s="81">
        <f t="shared" si="6"/>
        <v>50</v>
      </c>
      <c r="AA11" s="81">
        <f t="shared" si="6"/>
        <v>50</v>
      </c>
      <c r="AB11" s="81">
        <f t="shared" si="6"/>
        <v>50</v>
      </c>
      <c r="AC11" s="76">
        <f t="shared" si="7"/>
        <v>0</v>
      </c>
      <c r="AD11" s="49">
        <f t="shared" si="8"/>
        <v>57.142857142857139</v>
      </c>
    </row>
    <row r="12" spans="1:30" x14ac:dyDescent="0.45">
      <c r="A12" s="41">
        <v>33</v>
      </c>
      <c r="B12" s="42" t="s">
        <v>127</v>
      </c>
      <c r="C12" s="43" t="s">
        <v>151</v>
      </c>
      <c r="D12" s="55" t="s">
        <v>152</v>
      </c>
      <c r="E12" s="56">
        <v>6</v>
      </c>
      <c r="F12" s="41">
        <v>1</v>
      </c>
      <c r="G12" s="45">
        <v>2.29</v>
      </c>
      <c r="H12" s="50">
        <v>-14496734.810000001</v>
      </c>
      <c r="I12" s="47"/>
      <c r="J12" s="72">
        <f t="shared" si="0"/>
        <v>100</v>
      </c>
      <c r="K12" s="72">
        <f t="shared" si="1"/>
        <v>100</v>
      </c>
      <c r="L12" s="72">
        <f t="shared" si="2"/>
        <v>100</v>
      </c>
      <c r="M12" s="72">
        <f t="shared" si="3"/>
        <v>0</v>
      </c>
      <c r="N12" s="48">
        <f t="shared" si="4"/>
        <v>85.714285714285708</v>
      </c>
      <c r="O12" s="78">
        <v>1</v>
      </c>
      <c r="P12" s="78">
        <v>1</v>
      </c>
      <c r="Q12" s="79">
        <v>1</v>
      </c>
      <c r="R12" s="79">
        <v>1</v>
      </c>
      <c r="S12" s="80">
        <v>1</v>
      </c>
      <c r="T12" s="80">
        <v>1</v>
      </c>
      <c r="U12" s="80">
        <v>0</v>
      </c>
      <c r="V12" s="166">
        <f t="shared" si="5"/>
        <v>6</v>
      </c>
      <c r="W12" s="81">
        <f t="shared" si="6"/>
        <v>50</v>
      </c>
      <c r="X12" s="81">
        <f t="shared" si="6"/>
        <v>50</v>
      </c>
      <c r="Y12" s="81">
        <f t="shared" si="6"/>
        <v>50</v>
      </c>
      <c r="Z12" s="81">
        <f t="shared" si="6"/>
        <v>50</v>
      </c>
      <c r="AA12" s="81">
        <f t="shared" si="6"/>
        <v>50</v>
      </c>
      <c r="AB12" s="81">
        <f t="shared" si="6"/>
        <v>50</v>
      </c>
      <c r="AC12" s="76">
        <f t="shared" si="7"/>
        <v>0</v>
      </c>
      <c r="AD12" s="49">
        <f t="shared" si="8"/>
        <v>85.714285714285708</v>
      </c>
    </row>
    <row r="13" spans="1:30" x14ac:dyDescent="0.45">
      <c r="A13" s="41">
        <v>34</v>
      </c>
      <c r="B13" s="42" t="s">
        <v>127</v>
      </c>
      <c r="C13" s="43" t="s">
        <v>153</v>
      </c>
      <c r="D13" s="55" t="s">
        <v>154</v>
      </c>
      <c r="E13" s="56">
        <v>5</v>
      </c>
      <c r="F13" s="41">
        <v>6</v>
      </c>
      <c r="G13" s="45">
        <v>0.54</v>
      </c>
      <c r="H13" s="50">
        <v>-4890526.8899999997</v>
      </c>
      <c r="I13" s="53" t="s">
        <v>12</v>
      </c>
      <c r="J13" s="72">
        <f t="shared" si="0"/>
        <v>50</v>
      </c>
      <c r="K13" s="72">
        <f t="shared" si="1"/>
        <v>100</v>
      </c>
      <c r="L13" s="72">
        <f t="shared" si="2"/>
        <v>50</v>
      </c>
      <c r="M13" s="72">
        <f t="shared" si="3"/>
        <v>0</v>
      </c>
      <c r="N13" s="48">
        <f t="shared" si="4"/>
        <v>57.142857142857139</v>
      </c>
      <c r="O13" s="78">
        <v>0</v>
      </c>
      <c r="P13" s="78">
        <v>1</v>
      </c>
      <c r="Q13" s="79">
        <v>1</v>
      </c>
      <c r="R13" s="79">
        <v>1</v>
      </c>
      <c r="S13" s="80">
        <v>0</v>
      </c>
      <c r="T13" s="80">
        <v>1</v>
      </c>
      <c r="U13" s="80">
        <v>0</v>
      </c>
      <c r="V13" s="166">
        <f t="shared" si="5"/>
        <v>4</v>
      </c>
      <c r="W13" s="81">
        <f t="shared" si="6"/>
        <v>0</v>
      </c>
      <c r="X13" s="81">
        <f t="shared" si="6"/>
        <v>50</v>
      </c>
      <c r="Y13" s="81">
        <f t="shared" si="6"/>
        <v>50</v>
      </c>
      <c r="Z13" s="81">
        <f t="shared" si="6"/>
        <v>50</v>
      </c>
      <c r="AA13" s="81">
        <f t="shared" si="6"/>
        <v>0</v>
      </c>
      <c r="AB13" s="81">
        <f t="shared" si="6"/>
        <v>50</v>
      </c>
      <c r="AC13" s="76">
        <f t="shared" si="7"/>
        <v>0</v>
      </c>
      <c r="AD13" s="49">
        <f t="shared" si="8"/>
        <v>57.142857142857139</v>
      </c>
    </row>
    <row r="14" spans="1:30" x14ac:dyDescent="0.45">
      <c r="A14" s="41">
        <v>35</v>
      </c>
      <c r="B14" s="42" t="s">
        <v>155</v>
      </c>
      <c r="C14" s="43" t="s">
        <v>156</v>
      </c>
      <c r="D14" s="42" t="s">
        <v>155</v>
      </c>
      <c r="E14" s="44">
        <v>19</v>
      </c>
      <c r="F14" s="41">
        <v>1</v>
      </c>
      <c r="G14" s="45">
        <v>0.63</v>
      </c>
      <c r="H14" s="50">
        <v>420107971.42000002</v>
      </c>
      <c r="I14" s="59"/>
      <c r="J14" s="72">
        <f t="shared" si="0"/>
        <v>100</v>
      </c>
      <c r="K14" s="72">
        <f t="shared" si="1"/>
        <v>100</v>
      </c>
      <c r="L14" s="72">
        <f t="shared" si="2"/>
        <v>100</v>
      </c>
      <c r="M14" s="72">
        <f t="shared" si="3"/>
        <v>0</v>
      </c>
      <c r="N14" s="48">
        <f t="shared" si="4"/>
        <v>85.714285714285708</v>
      </c>
      <c r="O14" s="78">
        <v>1</v>
      </c>
      <c r="P14" s="78">
        <v>1</v>
      </c>
      <c r="Q14" s="79">
        <v>1</v>
      </c>
      <c r="R14" s="79">
        <v>1</v>
      </c>
      <c r="S14" s="80">
        <v>1</v>
      </c>
      <c r="T14" s="80">
        <v>1</v>
      </c>
      <c r="U14" s="80">
        <v>0</v>
      </c>
      <c r="V14" s="166">
        <f t="shared" si="5"/>
        <v>6</v>
      </c>
      <c r="W14" s="81">
        <f t="shared" si="6"/>
        <v>50</v>
      </c>
      <c r="X14" s="81">
        <f t="shared" si="6"/>
        <v>50</v>
      </c>
      <c r="Y14" s="81">
        <f t="shared" si="6"/>
        <v>50</v>
      </c>
      <c r="Z14" s="81">
        <f t="shared" si="6"/>
        <v>50</v>
      </c>
      <c r="AA14" s="81">
        <f t="shared" si="6"/>
        <v>50</v>
      </c>
      <c r="AB14" s="81">
        <f t="shared" si="6"/>
        <v>50</v>
      </c>
      <c r="AC14" s="76">
        <f t="shared" si="7"/>
        <v>0</v>
      </c>
      <c r="AD14" s="49">
        <f t="shared" si="8"/>
        <v>85.714285714285708</v>
      </c>
    </row>
    <row r="15" spans="1:30" x14ac:dyDescent="0.45">
      <c r="A15" s="41">
        <v>48</v>
      </c>
      <c r="B15" s="42" t="s">
        <v>155</v>
      </c>
      <c r="C15" s="43" t="s">
        <v>181</v>
      </c>
      <c r="D15" s="42" t="s">
        <v>182</v>
      </c>
      <c r="E15" s="44">
        <v>5</v>
      </c>
      <c r="F15" s="41">
        <v>1</v>
      </c>
      <c r="G15" s="45">
        <v>1.88</v>
      </c>
      <c r="H15" s="50">
        <v>-5367876.6399999997</v>
      </c>
      <c r="I15" s="47"/>
      <c r="J15" s="72">
        <f t="shared" si="0"/>
        <v>100</v>
      </c>
      <c r="K15" s="72">
        <f t="shared" si="1"/>
        <v>100</v>
      </c>
      <c r="L15" s="72">
        <f t="shared" si="2"/>
        <v>100</v>
      </c>
      <c r="M15" s="72">
        <f t="shared" si="3"/>
        <v>0</v>
      </c>
      <c r="N15" s="48">
        <f t="shared" si="4"/>
        <v>85.714285714285708</v>
      </c>
      <c r="O15" s="78">
        <v>1</v>
      </c>
      <c r="P15" s="78">
        <v>1</v>
      </c>
      <c r="Q15" s="79">
        <v>1</v>
      </c>
      <c r="R15" s="79">
        <v>1</v>
      </c>
      <c r="S15" s="80">
        <v>1</v>
      </c>
      <c r="T15" s="80">
        <v>1</v>
      </c>
      <c r="U15" s="80">
        <v>0</v>
      </c>
      <c r="V15" s="166">
        <f t="shared" si="5"/>
        <v>6</v>
      </c>
      <c r="W15" s="81">
        <f t="shared" si="6"/>
        <v>50</v>
      </c>
      <c r="X15" s="81">
        <f t="shared" si="6"/>
        <v>50</v>
      </c>
      <c r="Y15" s="81">
        <f t="shared" si="6"/>
        <v>50</v>
      </c>
      <c r="Z15" s="81">
        <f t="shared" si="6"/>
        <v>50</v>
      </c>
      <c r="AA15" s="81">
        <f t="shared" si="6"/>
        <v>50</v>
      </c>
      <c r="AB15" s="81">
        <f t="shared" si="6"/>
        <v>50</v>
      </c>
      <c r="AC15" s="76">
        <f t="shared" si="7"/>
        <v>0</v>
      </c>
      <c r="AD15" s="49">
        <f t="shared" si="8"/>
        <v>85.714285714285708</v>
      </c>
    </row>
    <row r="16" spans="1:30" x14ac:dyDescent="0.45">
      <c r="A16" s="41">
        <v>54</v>
      </c>
      <c r="B16" s="42" t="s">
        <v>191</v>
      </c>
      <c r="C16" s="43" t="s">
        <v>193</v>
      </c>
      <c r="D16" s="42" t="s">
        <v>194</v>
      </c>
      <c r="E16" s="44">
        <v>13</v>
      </c>
      <c r="F16" s="41">
        <v>2</v>
      </c>
      <c r="G16" s="45">
        <v>0.57999999999999996</v>
      </c>
      <c r="H16" s="50">
        <v>24963270.93</v>
      </c>
      <c r="I16" s="58"/>
      <c r="J16" s="72">
        <f t="shared" si="0"/>
        <v>0</v>
      </c>
      <c r="K16" s="72">
        <f t="shared" si="1"/>
        <v>100</v>
      </c>
      <c r="L16" s="72">
        <f t="shared" si="2"/>
        <v>50</v>
      </c>
      <c r="M16" s="72">
        <f t="shared" si="3"/>
        <v>0</v>
      </c>
      <c r="N16" s="51">
        <f t="shared" si="4"/>
        <v>42.857142857142854</v>
      </c>
      <c r="O16" s="78">
        <v>0</v>
      </c>
      <c r="P16" s="78">
        <v>0</v>
      </c>
      <c r="Q16" s="79">
        <v>1</v>
      </c>
      <c r="R16" s="79">
        <v>1</v>
      </c>
      <c r="S16" s="80">
        <v>1</v>
      </c>
      <c r="T16" s="80">
        <v>0</v>
      </c>
      <c r="U16" s="80">
        <v>0</v>
      </c>
      <c r="V16" s="166">
        <f t="shared" si="5"/>
        <v>3</v>
      </c>
      <c r="W16" s="81">
        <f t="shared" si="6"/>
        <v>0</v>
      </c>
      <c r="X16" s="81">
        <f t="shared" si="6"/>
        <v>0</v>
      </c>
      <c r="Y16" s="81">
        <f t="shared" si="6"/>
        <v>50</v>
      </c>
      <c r="Z16" s="81">
        <f t="shared" si="6"/>
        <v>50</v>
      </c>
      <c r="AA16" s="81">
        <f t="shared" si="6"/>
        <v>50</v>
      </c>
      <c r="AB16" s="81">
        <f t="shared" si="6"/>
        <v>0</v>
      </c>
      <c r="AC16" s="76">
        <f t="shared" si="7"/>
        <v>0</v>
      </c>
      <c r="AD16" s="57">
        <f t="shared" si="8"/>
        <v>42.857142857142854</v>
      </c>
    </row>
    <row r="17" spans="1:30" x14ac:dyDescent="0.45">
      <c r="A17" s="41">
        <v>56</v>
      </c>
      <c r="B17" s="42" t="s">
        <v>191</v>
      </c>
      <c r="C17" s="43" t="s">
        <v>197</v>
      </c>
      <c r="D17" s="42" t="s">
        <v>198</v>
      </c>
      <c r="E17" s="44">
        <v>5</v>
      </c>
      <c r="F17" s="41">
        <v>1</v>
      </c>
      <c r="G17" s="45">
        <v>0.61</v>
      </c>
      <c r="H17" s="50">
        <v>16376303.98</v>
      </c>
      <c r="I17" s="47"/>
      <c r="J17" s="72">
        <f t="shared" si="0"/>
        <v>100</v>
      </c>
      <c r="K17" s="72">
        <f t="shared" si="1"/>
        <v>100</v>
      </c>
      <c r="L17" s="72">
        <f t="shared" si="2"/>
        <v>0</v>
      </c>
      <c r="M17" s="72">
        <f t="shared" si="3"/>
        <v>0</v>
      </c>
      <c r="N17" s="48">
        <f t="shared" si="4"/>
        <v>57.142857142857139</v>
      </c>
      <c r="O17" s="78">
        <v>1</v>
      </c>
      <c r="P17" s="78">
        <v>1</v>
      </c>
      <c r="Q17" s="79">
        <v>1</v>
      </c>
      <c r="R17" s="79">
        <v>1</v>
      </c>
      <c r="S17" s="80">
        <v>0</v>
      </c>
      <c r="T17" s="80">
        <v>0</v>
      </c>
      <c r="U17" s="80">
        <v>0</v>
      </c>
      <c r="V17" s="166">
        <f t="shared" si="5"/>
        <v>4</v>
      </c>
      <c r="W17" s="81">
        <f t="shared" si="6"/>
        <v>50</v>
      </c>
      <c r="X17" s="81">
        <f t="shared" si="6"/>
        <v>50</v>
      </c>
      <c r="Y17" s="81">
        <f t="shared" si="6"/>
        <v>50</v>
      </c>
      <c r="Z17" s="81">
        <f t="shared" si="6"/>
        <v>50</v>
      </c>
      <c r="AA17" s="81">
        <f t="shared" si="6"/>
        <v>0</v>
      </c>
      <c r="AB17" s="81">
        <f t="shared" si="6"/>
        <v>0</v>
      </c>
      <c r="AC17" s="76">
        <f t="shared" si="7"/>
        <v>0</v>
      </c>
      <c r="AD17" s="49">
        <f t="shared" si="8"/>
        <v>57.142857142857139</v>
      </c>
    </row>
    <row r="18" spans="1:30" x14ac:dyDescent="0.45">
      <c r="A18" s="41">
        <v>59</v>
      </c>
      <c r="B18" s="42" t="s">
        <v>191</v>
      </c>
      <c r="C18" s="43" t="s">
        <v>203</v>
      </c>
      <c r="D18" s="42" t="s">
        <v>204</v>
      </c>
      <c r="E18" s="44">
        <v>2</v>
      </c>
      <c r="F18" s="41">
        <v>3</v>
      </c>
      <c r="G18" s="45">
        <v>0.69</v>
      </c>
      <c r="H18" s="50">
        <v>6819248.3399999999</v>
      </c>
      <c r="I18" s="52"/>
      <c r="J18" s="72">
        <f t="shared" si="0"/>
        <v>100</v>
      </c>
      <c r="K18" s="72">
        <f t="shared" si="1"/>
        <v>100</v>
      </c>
      <c r="L18" s="72">
        <f t="shared" si="2"/>
        <v>100</v>
      </c>
      <c r="M18" s="72">
        <f t="shared" si="3"/>
        <v>0</v>
      </c>
      <c r="N18" s="48">
        <f t="shared" si="4"/>
        <v>85.714285714285708</v>
      </c>
      <c r="O18" s="78">
        <v>1</v>
      </c>
      <c r="P18" s="78">
        <v>1</v>
      </c>
      <c r="Q18" s="79">
        <v>1</v>
      </c>
      <c r="R18" s="79">
        <v>1</v>
      </c>
      <c r="S18" s="80">
        <v>1</v>
      </c>
      <c r="T18" s="80">
        <v>1</v>
      </c>
      <c r="U18" s="80">
        <v>0</v>
      </c>
      <c r="V18" s="166">
        <f t="shared" si="5"/>
        <v>6</v>
      </c>
      <c r="W18" s="81">
        <f t="shared" si="6"/>
        <v>50</v>
      </c>
      <c r="X18" s="81">
        <f t="shared" si="6"/>
        <v>50</v>
      </c>
      <c r="Y18" s="81">
        <f t="shared" si="6"/>
        <v>50</v>
      </c>
      <c r="Z18" s="81">
        <f t="shared" si="6"/>
        <v>50</v>
      </c>
      <c r="AA18" s="81">
        <f t="shared" si="6"/>
        <v>50</v>
      </c>
      <c r="AB18" s="81">
        <f t="shared" si="6"/>
        <v>50</v>
      </c>
      <c r="AC18" s="76">
        <f t="shared" si="7"/>
        <v>0</v>
      </c>
      <c r="AD18" s="49">
        <f t="shared" si="8"/>
        <v>85.714285714285708</v>
      </c>
    </row>
    <row r="19" spans="1:30" x14ac:dyDescent="0.45">
      <c r="A19" s="41">
        <v>60</v>
      </c>
      <c r="B19" s="42" t="s">
        <v>191</v>
      </c>
      <c r="C19" s="43" t="s">
        <v>205</v>
      </c>
      <c r="D19" s="42" t="s">
        <v>206</v>
      </c>
      <c r="E19" s="44">
        <v>6</v>
      </c>
      <c r="F19" s="41">
        <v>1</v>
      </c>
      <c r="G19" s="45">
        <v>0.91</v>
      </c>
      <c r="H19" s="50">
        <v>190677.74</v>
      </c>
      <c r="I19" s="47"/>
      <c r="J19" s="72">
        <f t="shared" si="0"/>
        <v>100</v>
      </c>
      <c r="K19" s="72">
        <f t="shared" si="1"/>
        <v>100</v>
      </c>
      <c r="L19" s="72">
        <f t="shared" si="2"/>
        <v>50</v>
      </c>
      <c r="M19" s="72">
        <f t="shared" si="3"/>
        <v>0</v>
      </c>
      <c r="N19" s="48">
        <f t="shared" si="4"/>
        <v>71.428571428571431</v>
      </c>
      <c r="O19" s="78">
        <v>1</v>
      </c>
      <c r="P19" s="78">
        <v>1</v>
      </c>
      <c r="Q19" s="79">
        <v>1</v>
      </c>
      <c r="R19" s="79">
        <v>1</v>
      </c>
      <c r="S19" s="80">
        <v>0</v>
      </c>
      <c r="T19" s="80">
        <v>1</v>
      </c>
      <c r="U19" s="80">
        <v>0</v>
      </c>
      <c r="V19" s="166">
        <f t="shared" si="5"/>
        <v>5</v>
      </c>
      <c r="W19" s="81">
        <f t="shared" si="6"/>
        <v>50</v>
      </c>
      <c r="X19" s="81">
        <f t="shared" si="6"/>
        <v>50</v>
      </c>
      <c r="Y19" s="81">
        <f t="shared" si="6"/>
        <v>50</v>
      </c>
      <c r="Z19" s="81">
        <f t="shared" si="6"/>
        <v>50</v>
      </c>
      <c r="AA19" s="81">
        <f t="shared" si="6"/>
        <v>0</v>
      </c>
      <c r="AB19" s="81">
        <f t="shared" si="6"/>
        <v>50</v>
      </c>
      <c r="AC19" s="76">
        <f t="shared" si="7"/>
        <v>0</v>
      </c>
      <c r="AD19" s="49">
        <f t="shared" si="8"/>
        <v>71.428571428571431</v>
      </c>
    </row>
    <row r="20" spans="1:30" x14ac:dyDescent="0.45">
      <c r="A20" s="41">
        <v>61</v>
      </c>
      <c r="B20" s="42" t="s">
        <v>191</v>
      </c>
      <c r="C20" s="43" t="s">
        <v>207</v>
      </c>
      <c r="D20" s="42" t="s">
        <v>208</v>
      </c>
      <c r="E20" s="44">
        <v>5</v>
      </c>
      <c r="F20" s="41">
        <v>3</v>
      </c>
      <c r="G20" s="54">
        <v>0.41</v>
      </c>
      <c r="H20" s="50">
        <v>-1801929.59</v>
      </c>
      <c r="I20" s="47"/>
      <c r="J20" s="72">
        <f t="shared" si="0"/>
        <v>50</v>
      </c>
      <c r="K20" s="72">
        <f t="shared" si="1"/>
        <v>100</v>
      </c>
      <c r="L20" s="72">
        <f t="shared" si="2"/>
        <v>0</v>
      </c>
      <c r="M20" s="72">
        <f t="shared" si="3"/>
        <v>0</v>
      </c>
      <c r="N20" s="48">
        <f t="shared" si="4"/>
        <v>42.857142857142854</v>
      </c>
      <c r="O20" s="78">
        <v>0</v>
      </c>
      <c r="P20" s="78">
        <v>1</v>
      </c>
      <c r="Q20" s="79">
        <v>1</v>
      </c>
      <c r="R20" s="79">
        <v>1</v>
      </c>
      <c r="S20" s="80">
        <v>0</v>
      </c>
      <c r="T20" s="80">
        <v>0</v>
      </c>
      <c r="U20" s="80">
        <v>0</v>
      </c>
      <c r="V20" s="166">
        <f t="shared" si="5"/>
        <v>3</v>
      </c>
      <c r="W20" s="81">
        <f t="shared" si="6"/>
        <v>0</v>
      </c>
      <c r="X20" s="81">
        <f t="shared" si="6"/>
        <v>50</v>
      </c>
      <c r="Y20" s="81">
        <f t="shared" si="6"/>
        <v>50</v>
      </c>
      <c r="Z20" s="81">
        <f t="shared" si="6"/>
        <v>50</v>
      </c>
      <c r="AA20" s="81">
        <f t="shared" si="6"/>
        <v>0</v>
      </c>
      <c r="AB20" s="81">
        <f t="shared" si="6"/>
        <v>0</v>
      </c>
      <c r="AC20" s="76">
        <f t="shared" si="7"/>
        <v>0</v>
      </c>
      <c r="AD20" s="49">
        <f t="shared" si="8"/>
        <v>42.857142857142854</v>
      </c>
    </row>
    <row r="21" spans="1:30" x14ac:dyDescent="0.45">
      <c r="A21" s="41">
        <v>62</v>
      </c>
      <c r="B21" s="42" t="s">
        <v>209</v>
      </c>
      <c r="C21" s="43" t="s">
        <v>210</v>
      </c>
      <c r="D21" s="42" t="s">
        <v>209</v>
      </c>
      <c r="E21" s="44">
        <v>16</v>
      </c>
      <c r="F21" s="41">
        <v>0</v>
      </c>
      <c r="G21" s="45">
        <v>1.78</v>
      </c>
      <c r="H21" s="50">
        <v>123245146.03</v>
      </c>
      <c r="I21" s="47"/>
      <c r="J21" s="72">
        <f t="shared" si="0"/>
        <v>100</v>
      </c>
      <c r="K21" s="72">
        <f t="shared" si="1"/>
        <v>100</v>
      </c>
      <c r="L21" s="72">
        <f t="shared" si="2"/>
        <v>0</v>
      </c>
      <c r="M21" s="72">
        <f t="shared" si="3"/>
        <v>0</v>
      </c>
      <c r="N21" s="48">
        <f t="shared" si="4"/>
        <v>57.142857142857139</v>
      </c>
      <c r="O21" s="78">
        <v>1</v>
      </c>
      <c r="P21" s="78">
        <v>1</v>
      </c>
      <c r="Q21" s="79">
        <v>1</v>
      </c>
      <c r="R21" s="79">
        <v>1</v>
      </c>
      <c r="S21" s="80">
        <v>0</v>
      </c>
      <c r="T21" s="80">
        <v>0</v>
      </c>
      <c r="U21" s="80">
        <v>0</v>
      </c>
      <c r="V21" s="166">
        <f t="shared" si="5"/>
        <v>4</v>
      </c>
      <c r="W21" s="81">
        <f t="shared" si="6"/>
        <v>50</v>
      </c>
      <c r="X21" s="81">
        <f t="shared" si="6"/>
        <v>50</v>
      </c>
      <c r="Y21" s="81">
        <f t="shared" si="6"/>
        <v>50</v>
      </c>
      <c r="Z21" s="81">
        <f t="shared" si="6"/>
        <v>50</v>
      </c>
      <c r="AA21" s="81">
        <f t="shared" si="6"/>
        <v>0</v>
      </c>
      <c r="AB21" s="81">
        <f t="shared" si="6"/>
        <v>0</v>
      </c>
      <c r="AC21" s="76">
        <f t="shared" si="7"/>
        <v>0</v>
      </c>
      <c r="AD21" s="49">
        <f t="shared" si="8"/>
        <v>57.142857142857139</v>
      </c>
    </row>
    <row r="22" spans="1:30" x14ac:dyDescent="0.45">
      <c r="A22" s="41">
        <v>65</v>
      </c>
      <c r="B22" s="42" t="s">
        <v>209</v>
      </c>
      <c r="C22" s="43" t="s">
        <v>215</v>
      </c>
      <c r="D22" s="42" t="s">
        <v>216</v>
      </c>
      <c r="E22" s="44">
        <v>12</v>
      </c>
      <c r="F22" s="41">
        <v>7</v>
      </c>
      <c r="G22" s="54">
        <v>0.49</v>
      </c>
      <c r="H22" s="50">
        <v>-1424102.94</v>
      </c>
      <c r="I22" s="82" t="s">
        <v>18</v>
      </c>
      <c r="J22" s="72">
        <f t="shared" si="0"/>
        <v>50</v>
      </c>
      <c r="K22" s="72">
        <f t="shared" si="1"/>
        <v>100</v>
      </c>
      <c r="L22" s="72">
        <f t="shared" si="2"/>
        <v>50</v>
      </c>
      <c r="M22" s="72">
        <f t="shared" si="3"/>
        <v>0</v>
      </c>
      <c r="N22" s="48">
        <f t="shared" si="4"/>
        <v>57.142857142857139</v>
      </c>
      <c r="O22" s="78">
        <v>1</v>
      </c>
      <c r="P22" s="78">
        <v>0</v>
      </c>
      <c r="Q22" s="79">
        <v>1</v>
      </c>
      <c r="R22" s="79">
        <v>1</v>
      </c>
      <c r="S22" s="80">
        <v>0</v>
      </c>
      <c r="T22" s="80">
        <v>1</v>
      </c>
      <c r="U22" s="80">
        <v>0</v>
      </c>
      <c r="V22" s="166">
        <f t="shared" si="5"/>
        <v>4</v>
      </c>
      <c r="W22" s="81">
        <f t="shared" si="6"/>
        <v>50</v>
      </c>
      <c r="X22" s="81">
        <f t="shared" si="6"/>
        <v>0</v>
      </c>
      <c r="Y22" s="81">
        <f t="shared" si="6"/>
        <v>50</v>
      </c>
      <c r="Z22" s="81">
        <f t="shared" si="6"/>
        <v>50</v>
      </c>
      <c r="AA22" s="81">
        <f t="shared" si="6"/>
        <v>0</v>
      </c>
      <c r="AB22" s="81">
        <f t="shared" si="6"/>
        <v>50</v>
      </c>
      <c r="AC22" s="76">
        <f t="shared" si="7"/>
        <v>0</v>
      </c>
      <c r="AD22" s="49">
        <f t="shared" si="8"/>
        <v>57.142857142857139</v>
      </c>
    </row>
    <row r="23" spans="1:30" x14ac:dyDescent="0.45">
      <c r="A23" s="41">
        <v>67</v>
      </c>
      <c r="B23" s="42" t="s">
        <v>209</v>
      </c>
      <c r="C23" s="43" t="s">
        <v>219</v>
      </c>
      <c r="D23" s="42" t="s">
        <v>220</v>
      </c>
      <c r="E23" s="44">
        <v>5</v>
      </c>
      <c r="F23" s="41">
        <v>3</v>
      </c>
      <c r="G23" s="45">
        <v>0.8</v>
      </c>
      <c r="H23" s="50">
        <v>-10221177.699999999</v>
      </c>
      <c r="I23" s="58"/>
      <c r="J23" s="72">
        <f t="shared" si="0"/>
        <v>50</v>
      </c>
      <c r="K23" s="72">
        <f t="shared" si="1"/>
        <v>100</v>
      </c>
      <c r="L23" s="72">
        <f t="shared" si="2"/>
        <v>50</v>
      </c>
      <c r="M23" s="72">
        <f t="shared" si="3"/>
        <v>0</v>
      </c>
      <c r="N23" s="48">
        <f t="shared" si="4"/>
        <v>57.142857142857139</v>
      </c>
      <c r="O23" s="78">
        <v>0</v>
      </c>
      <c r="P23" s="78">
        <v>1</v>
      </c>
      <c r="Q23" s="79">
        <v>1</v>
      </c>
      <c r="R23" s="79">
        <v>1</v>
      </c>
      <c r="S23" s="80">
        <v>0</v>
      </c>
      <c r="T23" s="80">
        <v>1</v>
      </c>
      <c r="U23" s="80">
        <v>0</v>
      </c>
      <c r="V23" s="166">
        <f t="shared" si="5"/>
        <v>4</v>
      </c>
      <c r="W23" s="81">
        <f t="shared" si="6"/>
        <v>0</v>
      </c>
      <c r="X23" s="81">
        <f t="shared" si="6"/>
        <v>50</v>
      </c>
      <c r="Y23" s="81">
        <f t="shared" si="6"/>
        <v>50</v>
      </c>
      <c r="Z23" s="81">
        <f t="shared" si="6"/>
        <v>50</v>
      </c>
      <c r="AA23" s="81">
        <f t="shared" si="6"/>
        <v>0</v>
      </c>
      <c r="AB23" s="81">
        <f t="shared" si="6"/>
        <v>50</v>
      </c>
      <c r="AC23" s="76">
        <f t="shared" si="7"/>
        <v>0</v>
      </c>
      <c r="AD23" s="49">
        <f t="shared" si="8"/>
        <v>57.142857142857139</v>
      </c>
    </row>
    <row r="24" spans="1:30" x14ac:dyDescent="0.45">
      <c r="A24" s="41">
        <v>71</v>
      </c>
      <c r="B24" s="42" t="s">
        <v>221</v>
      </c>
      <c r="C24" s="43" t="s">
        <v>227</v>
      </c>
      <c r="D24" s="42" t="s">
        <v>228</v>
      </c>
      <c r="E24" s="44">
        <v>16</v>
      </c>
      <c r="F24" s="41">
        <v>3</v>
      </c>
      <c r="G24" s="45">
        <v>0.69</v>
      </c>
      <c r="H24" s="50">
        <v>-14932335.560000001</v>
      </c>
      <c r="I24" s="47"/>
      <c r="J24" s="72">
        <f t="shared" si="0"/>
        <v>50</v>
      </c>
      <c r="K24" s="72">
        <f t="shared" si="1"/>
        <v>100</v>
      </c>
      <c r="L24" s="72">
        <f t="shared" si="2"/>
        <v>100</v>
      </c>
      <c r="M24" s="72">
        <f t="shared" si="3"/>
        <v>0</v>
      </c>
      <c r="N24" s="48">
        <f t="shared" si="4"/>
        <v>71.428571428571431</v>
      </c>
      <c r="O24" s="78">
        <v>0</v>
      </c>
      <c r="P24" s="78">
        <v>1</v>
      </c>
      <c r="Q24" s="79">
        <v>1</v>
      </c>
      <c r="R24" s="79">
        <v>1</v>
      </c>
      <c r="S24" s="80">
        <v>1</v>
      </c>
      <c r="T24" s="80">
        <v>1</v>
      </c>
      <c r="U24" s="80">
        <v>0</v>
      </c>
      <c r="V24" s="166">
        <f t="shared" si="5"/>
        <v>5</v>
      </c>
      <c r="W24" s="81">
        <f t="shared" si="6"/>
        <v>0</v>
      </c>
      <c r="X24" s="81">
        <f t="shared" si="6"/>
        <v>50</v>
      </c>
      <c r="Y24" s="81">
        <f t="shared" si="6"/>
        <v>50</v>
      </c>
      <c r="Z24" s="81">
        <f t="shared" si="6"/>
        <v>50</v>
      </c>
      <c r="AA24" s="81">
        <f t="shared" si="6"/>
        <v>50</v>
      </c>
      <c r="AB24" s="81">
        <f t="shared" si="6"/>
        <v>50</v>
      </c>
      <c r="AC24" s="76">
        <f t="shared" si="7"/>
        <v>0</v>
      </c>
      <c r="AD24" s="49">
        <f t="shared" si="8"/>
        <v>71.428571428571431</v>
      </c>
    </row>
    <row r="25" spans="1:30" x14ac:dyDescent="0.45">
      <c r="A25" s="41">
        <v>73</v>
      </c>
      <c r="B25" s="42" t="s">
        <v>221</v>
      </c>
      <c r="C25" s="43" t="s">
        <v>231</v>
      </c>
      <c r="D25" s="42" t="s">
        <v>232</v>
      </c>
      <c r="E25" s="44">
        <v>6</v>
      </c>
      <c r="F25" s="41">
        <v>3</v>
      </c>
      <c r="G25" s="45">
        <v>0.63</v>
      </c>
      <c r="H25" s="50">
        <v>7326011.3799999999</v>
      </c>
      <c r="I25" s="58"/>
      <c r="J25" s="72">
        <f t="shared" si="0"/>
        <v>100</v>
      </c>
      <c r="K25" s="72">
        <f t="shared" si="1"/>
        <v>100</v>
      </c>
      <c r="L25" s="72">
        <f t="shared" si="2"/>
        <v>50</v>
      </c>
      <c r="M25" s="72">
        <f t="shared" si="3"/>
        <v>0</v>
      </c>
      <c r="N25" s="48">
        <f t="shared" si="4"/>
        <v>71.428571428571431</v>
      </c>
      <c r="O25" s="78">
        <v>1</v>
      </c>
      <c r="P25" s="78">
        <v>1</v>
      </c>
      <c r="Q25" s="79">
        <v>1</v>
      </c>
      <c r="R25" s="79">
        <v>1</v>
      </c>
      <c r="S25" s="80">
        <v>0</v>
      </c>
      <c r="T25" s="80">
        <v>1</v>
      </c>
      <c r="U25" s="80">
        <v>0</v>
      </c>
      <c r="V25" s="166">
        <f t="shared" si="5"/>
        <v>5</v>
      </c>
      <c r="W25" s="81">
        <f t="shared" si="6"/>
        <v>50</v>
      </c>
      <c r="X25" s="81">
        <f t="shared" si="6"/>
        <v>50</v>
      </c>
      <c r="Y25" s="81">
        <f t="shared" si="6"/>
        <v>50</v>
      </c>
      <c r="Z25" s="81">
        <f t="shared" si="6"/>
        <v>50</v>
      </c>
      <c r="AA25" s="81">
        <f t="shared" si="6"/>
        <v>0</v>
      </c>
      <c r="AB25" s="81">
        <f t="shared" si="6"/>
        <v>50</v>
      </c>
      <c r="AC25" s="76">
        <f t="shared" si="7"/>
        <v>0</v>
      </c>
      <c r="AD25" s="49">
        <f t="shared" si="8"/>
        <v>71.428571428571431</v>
      </c>
    </row>
    <row r="26" spans="1:30" x14ac:dyDescent="0.45">
      <c r="A26" s="41">
        <v>74</v>
      </c>
      <c r="B26" s="42" t="s">
        <v>221</v>
      </c>
      <c r="C26" s="43" t="s">
        <v>233</v>
      </c>
      <c r="D26" s="42" t="s">
        <v>234</v>
      </c>
      <c r="E26" s="44">
        <v>13</v>
      </c>
      <c r="F26" s="41">
        <v>3</v>
      </c>
      <c r="G26" s="54">
        <v>0.47</v>
      </c>
      <c r="H26" s="50">
        <v>26200937.84</v>
      </c>
      <c r="I26" s="58"/>
      <c r="J26" s="72">
        <f t="shared" si="0"/>
        <v>100</v>
      </c>
      <c r="K26" s="72">
        <f t="shared" si="1"/>
        <v>100</v>
      </c>
      <c r="L26" s="72">
        <f t="shared" si="2"/>
        <v>100</v>
      </c>
      <c r="M26" s="72">
        <f t="shared" si="3"/>
        <v>0</v>
      </c>
      <c r="N26" s="48">
        <f t="shared" si="4"/>
        <v>85.714285714285708</v>
      </c>
      <c r="O26" s="78">
        <v>1</v>
      </c>
      <c r="P26" s="78">
        <v>1</v>
      </c>
      <c r="Q26" s="79">
        <v>1</v>
      </c>
      <c r="R26" s="79">
        <v>1</v>
      </c>
      <c r="S26" s="80">
        <v>1</v>
      </c>
      <c r="T26" s="80">
        <v>1</v>
      </c>
      <c r="U26" s="80">
        <v>0</v>
      </c>
      <c r="V26" s="166">
        <f t="shared" si="5"/>
        <v>6</v>
      </c>
      <c r="W26" s="81">
        <f t="shared" si="6"/>
        <v>50</v>
      </c>
      <c r="X26" s="81">
        <f t="shared" si="6"/>
        <v>50</v>
      </c>
      <c r="Y26" s="81">
        <f t="shared" si="6"/>
        <v>50</v>
      </c>
      <c r="Z26" s="81">
        <f t="shared" si="6"/>
        <v>50</v>
      </c>
      <c r="AA26" s="81">
        <f t="shared" si="6"/>
        <v>50</v>
      </c>
      <c r="AB26" s="81">
        <f t="shared" si="6"/>
        <v>50</v>
      </c>
      <c r="AC26" s="76">
        <f t="shared" si="7"/>
        <v>0</v>
      </c>
      <c r="AD26" s="49">
        <f t="shared" si="8"/>
        <v>85.714285714285708</v>
      </c>
    </row>
    <row r="27" spans="1:30" x14ac:dyDescent="0.45">
      <c r="A27" s="41">
        <v>80</v>
      </c>
      <c r="B27" s="42" t="s">
        <v>221</v>
      </c>
      <c r="C27" s="43" t="s">
        <v>245</v>
      </c>
      <c r="D27" s="42" t="s">
        <v>246</v>
      </c>
      <c r="E27" s="44">
        <v>6</v>
      </c>
      <c r="F27" s="41">
        <v>1</v>
      </c>
      <c r="G27" s="45">
        <v>1.73</v>
      </c>
      <c r="H27" s="50">
        <v>-6096380.1399999997</v>
      </c>
      <c r="I27" s="47"/>
      <c r="J27" s="72">
        <f t="shared" si="0"/>
        <v>100</v>
      </c>
      <c r="K27" s="72">
        <f t="shared" si="1"/>
        <v>100</v>
      </c>
      <c r="L27" s="72">
        <f t="shared" si="2"/>
        <v>50</v>
      </c>
      <c r="M27" s="72">
        <f t="shared" si="3"/>
        <v>0</v>
      </c>
      <c r="N27" s="48">
        <f t="shared" si="4"/>
        <v>71.428571428571431</v>
      </c>
      <c r="O27" s="78">
        <v>1</v>
      </c>
      <c r="P27" s="78">
        <v>1</v>
      </c>
      <c r="Q27" s="79">
        <v>1</v>
      </c>
      <c r="R27" s="79">
        <v>1</v>
      </c>
      <c r="S27" s="80">
        <v>0</v>
      </c>
      <c r="T27" s="80">
        <v>1</v>
      </c>
      <c r="U27" s="80">
        <v>0</v>
      </c>
      <c r="V27" s="166">
        <f t="shared" si="5"/>
        <v>5</v>
      </c>
      <c r="W27" s="81">
        <f t="shared" si="6"/>
        <v>50</v>
      </c>
      <c r="X27" s="81">
        <f t="shared" si="6"/>
        <v>50</v>
      </c>
      <c r="Y27" s="81">
        <f t="shared" si="6"/>
        <v>50</v>
      </c>
      <c r="Z27" s="81">
        <f t="shared" si="6"/>
        <v>50</v>
      </c>
      <c r="AA27" s="81">
        <f t="shared" si="6"/>
        <v>0</v>
      </c>
      <c r="AB27" s="81">
        <f t="shared" si="6"/>
        <v>50</v>
      </c>
      <c r="AC27" s="76">
        <f t="shared" si="7"/>
        <v>0</v>
      </c>
      <c r="AD27" s="49">
        <f t="shared" si="8"/>
        <v>71.428571428571431</v>
      </c>
    </row>
    <row r="28" spans="1:30" x14ac:dyDescent="0.45">
      <c r="A28" s="41">
        <v>83</v>
      </c>
      <c r="B28" s="42" t="s">
        <v>221</v>
      </c>
      <c r="C28" s="43" t="s">
        <v>251</v>
      </c>
      <c r="D28" s="42" t="s">
        <v>252</v>
      </c>
      <c r="E28" s="44">
        <v>5</v>
      </c>
      <c r="F28" s="41">
        <v>3</v>
      </c>
      <c r="G28" s="54">
        <v>0.44</v>
      </c>
      <c r="H28" s="50">
        <v>-970535.93</v>
      </c>
      <c r="I28" s="58"/>
      <c r="J28" s="72">
        <f t="shared" si="0"/>
        <v>50</v>
      </c>
      <c r="K28" s="72">
        <f t="shared" si="1"/>
        <v>100</v>
      </c>
      <c r="L28" s="72">
        <f t="shared" si="2"/>
        <v>50</v>
      </c>
      <c r="M28" s="72">
        <f t="shared" si="3"/>
        <v>0</v>
      </c>
      <c r="N28" s="51">
        <f t="shared" si="4"/>
        <v>57.142857142857139</v>
      </c>
      <c r="O28" s="78">
        <v>0</v>
      </c>
      <c r="P28" s="78">
        <v>1</v>
      </c>
      <c r="Q28" s="79">
        <v>1</v>
      </c>
      <c r="R28" s="79">
        <v>1</v>
      </c>
      <c r="S28" s="80">
        <v>1</v>
      </c>
      <c r="T28" s="80">
        <v>0</v>
      </c>
      <c r="U28" s="80">
        <v>0</v>
      </c>
      <c r="V28" s="166">
        <f t="shared" si="5"/>
        <v>4</v>
      </c>
      <c r="W28" s="81">
        <f t="shared" si="6"/>
        <v>0</v>
      </c>
      <c r="X28" s="81">
        <f t="shared" si="6"/>
        <v>50</v>
      </c>
      <c r="Y28" s="81">
        <f t="shared" si="6"/>
        <v>50</v>
      </c>
      <c r="Z28" s="81">
        <f t="shared" si="6"/>
        <v>50</v>
      </c>
      <c r="AA28" s="81">
        <f t="shared" si="6"/>
        <v>50</v>
      </c>
      <c r="AB28" s="81">
        <f t="shared" si="6"/>
        <v>0</v>
      </c>
      <c r="AC28" s="76">
        <f t="shared" si="7"/>
        <v>0</v>
      </c>
      <c r="AD28" s="57">
        <f t="shared" si="8"/>
        <v>57.142857142857139</v>
      </c>
    </row>
    <row r="29" spans="1:30" x14ac:dyDescent="0.45">
      <c r="A29" s="41">
        <v>88</v>
      </c>
      <c r="B29" s="42" t="s">
        <v>221</v>
      </c>
      <c r="C29" s="43" t="s">
        <v>261</v>
      </c>
      <c r="D29" s="42" t="s">
        <v>262</v>
      </c>
      <c r="E29" s="44">
        <v>3</v>
      </c>
      <c r="F29" s="41">
        <v>1</v>
      </c>
      <c r="G29" s="45">
        <v>1.94</v>
      </c>
      <c r="H29" s="60">
        <v>3926872.79</v>
      </c>
      <c r="I29" s="47"/>
      <c r="J29" s="72">
        <f t="shared" si="0"/>
        <v>50</v>
      </c>
      <c r="K29" s="72">
        <f t="shared" si="1"/>
        <v>100</v>
      </c>
      <c r="L29" s="72">
        <f t="shared" si="2"/>
        <v>100</v>
      </c>
      <c r="M29" s="72">
        <f t="shared" si="3"/>
        <v>0</v>
      </c>
      <c r="N29" s="48">
        <f t="shared" si="4"/>
        <v>71.428571428571431</v>
      </c>
      <c r="O29" s="78">
        <v>0</v>
      </c>
      <c r="P29" s="78">
        <v>1</v>
      </c>
      <c r="Q29" s="79">
        <v>1</v>
      </c>
      <c r="R29" s="79">
        <v>1</v>
      </c>
      <c r="S29" s="80">
        <v>1</v>
      </c>
      <c r="T29" s="80">
        <v>1</v>
      </c>
      <c r="U29" s="80">
        <v>0</v>
      </c>
      <c r="V29" s="166">
        <f t="shared" si="5"/>
        <v>5</v>
      </c>
      <c r="W29" s="81">
        <f t="shared" si="6"/>
        <v>0</v>
      </c>
      <c r="X29" s="81">
        <f t="shared" si="6"/>
        <v>50</v>
      </c>
      <c r="Y29" s="81">
        <f t="shared" si="6"/>
        <v>50</v>
      </c>
      <c r="Z29" s="81">
        <f t="shared" si="6"/>
        <v>50</v>
      </c>
      <c r="AA29" s="81">
        <f t="shared" si="6"/>
        <v>50</v>
      </c>
      <c r="AB29" s="81">
        <f t="shared" si="6"/>
        <v>50</v>
      </c>
      <c r="AC29" s="76">
        <f t="shared" si="7"/>
        <v>0</v>
      </c>
      <c r="AD29" s="49">
        <f t="shared" si="8"/>
        <v>71.428571428571431</v>
      </c>
    </row>
    <row r="30" spans="1:30" x14ac:dyDescent="0.45">
      <c r="A30" s="41">
        <v>2</v>
      </c>
      <c r="B30" s="42" t="s">
        <v>86</v>
      </c>
      <c r="C30" s="43" t="s">
        <v>89</v>
      </c>
      <c r="D30" s="42" t="s">
        <v>90</v>
      </c>
      <c r="E30" s="44">
        <v>6</v>
      </c>
      <c r="F30" s="41">
        <v>1</v>
      </c>
      <c r="G30" s="45">
        <v>2.5099999999999998</v>
      </c>
      <c r="H30" s="50">
        <v>-11466462.92</v>
      </c>
      <c r="I30" s="47"/>
      <c r="J30" s="72">
        <f t="shared" si="0"/>
        <v>0</v>
      </c>
      <c r="K30" s="72">
        <f t="shared" si="1"/>
        <v>50</v>
      </c>
      <c r="L30" s="72">
        <f t="shared" si="2"/>
        <v>100</v>
      </c>
      <c r="M30" s="72">
        <f t="shared" si="3"/>
        <v>0</v>
      </c>
      <c r="N30" s="48">
        <f t="shared" si="4"/>
        <v>42.857142857142854</v>
      </c>
      <c r="O30" s="78">
        <v>0</v>
      </c>
      <c r="P30" s="78">
        <v>0</v>
      </c>
      <c r="Q30" s="79">
        <v>0</v>
      </c>
      <c r="R30" s="79">
        <v>1</v>
      </c>
      <c r="S30" s="80">
        <v>1</v>
      </c>
      <c r="T30" s="80">
        <v>1</v>
      </c>
      <c r="U30" s="80">
        <v>0</v>
      </c>
      <c r="V30" s="166">
        <f t="shared" si="5"/>
        <v>3</v>
      </c>
      <c r="W30" s="81">
        <f t="shared" si="6"/>
        <v>0</v>
      </c>
      <c r="X30" s="81">
        <f t="shared" si="6"/>
        <v>0</v>
      </c>
      <c r="Y30" s="81">
        <f t="shared" si="6"/>
        <v>0</v>
      </c>
      <c r="Z30" s="81">
        <f t="shared" si="6"/>
        <v>50</v>
      </c>
      <c r="AA30" s="81">
        <f t="shared" si="6"/>
        <v>50</v>
      </c>
      <c r="AB30" s="81">
        <f t="shared" si="6"/>
        <v>50</v>
      </c>
      <c r="AC30" s="76">
        <f t="shared" si="7"/>
        <v>0</v>
      </c>
      <c r="AD30" s="49">
        <f t="shared" si="8"/>
        <v>42.857142857142854</v>
      </c>
    </row>
    <row r="31" spans="1:30" x14ac:dyDescent="0.45">
      <c r="A31" s="41">
        <v>3</v>
      </c>
      <c r="B31" s="42" t="s">
        <v>86</v>
      </c>
      <c r="C31" s="43" t="s">
        <v>91</v>
      </c>
      <c r="D31" s="42" t="s">
        <v>92</v>
      </c>
      <c r="E31" s="44">
        <v>6</v>
      </c>
      <c r="F31" s="41">
        <v>1</v>
      </c>
      <c r="G31" s="45">
        <v>2.8</v>
      </c>
      <c r="H31" s="50">
        <v>-18233773.800000001</v>
      </c>
      <c r="I31" s="47"/>
      <c r="J31" s="72">
        <f t="shared" si="0"/>
        <v>0</v>
      </c>
      <c r="K31" s="72">
        <f t="shared" si="1"/>
        <v>50</v>
      </c>
      <c r="L31" s="72">
        <f t="shared" si="2"/>
        <v>50</v>
      </c>
      <c r="M31" s="72">
        <f t="shared" si="3"/>
        <v>0</v>
      </c>
      <c r="N31" s="51">
        <f t="shared" si="4"/>
        <v>28.571428571428569</v>
      </c>
      <c r="O31" s="78">
        <v>0</v>
      </c>
      <c r="P31" s="78">
        <v>0</v>
      </c>
      <c r="Q31" s="79">
        <v>0</v>
      </c>
      <c r="R31" s="79">
        <v>1</v>
      </c>
      <c r="S31" s="80">
        <v>1</v>
      </c>
      <c r="T31" s="80">
        <v>0</v>
      </c>
      <c r="U31" s="80">
        <v>0</v>
      </c>
      <c r="V31" s="166">
        <f t="shared" si="5"/>
        <v>2</v>
      </c>
      <c r="W31" s="81">
        <f t="shared" si="6"/>
        <v>0</v>
      </c>
      <c r="X31" s="81">
        <f t="shared" si="6"/>
        <v>0</v>
      </c>
      <c r="Y31" s="81">
        <f t="shared" si="6"/>
        <v>0</v>
      </c>
      <c r="Z31" s="81">
        <f t="shared" si="6"/>
        <v>50</v>
      </c>
      <c r="AA31" s="81">
        <f t="shared" si="6"/>
        <v>50</v>
      </c>
      <c r="AB31" s="81">
        <f t="shared" si="6"/>
        <v>0</v>
      </c>
      <c r="AC31" s="76">
        <f t="shared" si="7"/>
        <v>0</v>
      </c>
      <c r="AD31" s="57">
        <f t="shared" si="8"/>
        <v>28.571428571428569</v>
      </c>
    </row>
    <row r="32" spans="1:30" x14ac:dyDescent="0.45">
      <c r="A32" s="41">
        <v>4</v>
      </c>
      <c r="B32" s="42" t="s">
        <v>86</v>
      </c>
      <c r="C32" s="43" t="s">
        <v>93</v>
      </c>
      <c r="D32" s="42" t="s">
        <v>94</v>
      </c>
      <c r="E32" s="44">
        <v>5</v>
      </c>
      <c r="F32" s="41">
        <v>1</v>
      </c>
      <c r="G32" s="45">
        <v>1.4</v>
      </c>
      <c r="H32" s="50">
        <v>-17222708.920000002</v>
      </c>
      <c r="I32" s="47"/>
      <c r="J32" s="72">
        <f t="shared" si="0"/>
        <v>50</v>
      </c>
      <c r="K32" s="72">
        <f t="shared" si="1"/>
        <v>100</v>
      </c>
      <c r="L32" s="72">
        <f t="shared" si="2"/>
        <v>100</v>
      </c>
      <c r="M32" s="72">
        <f t="shared" si="3"/>
        <v>0</v>
      </c>
      <c r="N32" s="48">
        <f t="shared" si="4"/>
        <v>71.428571428571431</v>
      </c>
      <c r="O32" s="78">
        <v>0</v>
      </c>
      <c r="P32" s="78">
        <v>1</v>
      </c>
      <c r="Q32" s="79">
        <v>1</v>
      </c>
      <c r="R32" s="79">
        <v>1</v>
      </c>
      <c r="S32" s="80">
        <v>1</v>
      </c>
      <c r="T32" s="80">
        <v>1</v>
      </c>
      <c r="U32" s="80">
        <v>0</v>
      </c>
      <c r="V32" s="166">
        <f t="shared" si="5"/>
        <v>5</v>
      </c>
      <c r="W32" s="81">
        <f t="shared" si="6"/>
        <v>0</v>
      </c>
      <c r="X32" s="81">
        <f t="shared" si="6"/>
        <v>50</v>
      </c>
      <c r="Y32" s="81">
        <f t="shared" si="6"/>
        <v>50</v>
      </c>
      <c r="Z32" s="81">
        <f t="shared" si="6"/>
        <v>50</v>
      </c>
      <c r="AA32" s="81">
        <f t="shared" si="6"/>
        <v>50</v>
      </c>
      <c r="AB32" s="81">
        <f t="shared" si="6"/>
        <v>50</v>
      </c>
      <c r="AC32" s="76">
        <f t="shared" si="7"/>
        <v>0</v>
      </c>
      <c r="AD32" s="49">
        <f t="shared" si="8"/>
        <v>71.428571428571431</v>
      </c>
    </row>
    <row r="33" spans="1:30" x14ac:dyDescent="0.45">
      <c r="A33" s="41">
        <v>6</v>
      </c>
      <c r="B33" s="42" t="s">
        <v>86</v>
      </c>
      <c r="C33" s="43" t="s">
        <v>97</v>
      </c>
      <c r="D33" s="42" t="s">
        <v>98</v>
      </c>
      <c r="E33" s="44">
        <v>6</v>
      </c>
      <c r="F33" s="41">
        <v>3</v>
      </c>
      <c r="G33" s="45">
        <v>0.66</v>
      </c>
      <c r="H33" s="50">
        <v>-1975823.87</v>
      </c>
      <c r="I33" s="52"/>
      <c r="J33" s="72">
        <f t="shared" si="0"/>
        <v>100</v>
      </c>
      <c r="K33" s="72">
        <f t="shared" si="1"/>
        <v>100</v>
      </c>
      <c r="L33" s="72">
        <f t="shared" si="2"/>
        <v>100</v>
      </c>
      <c r="M33" s="72">
        <f t="shared" si="3"/>
        <v>0</v>
      </c>
      <c r="N33" s="48">
        <f t="shared" si="4"/>
        <v>85.714285714285708</v>
      </c>
      <c r="O33" s="78">
        <v>1</v>
      </c>
      <c r="P33" s="78">
        <v>1</v>
      </c>
      <c r="Q33" s="79">
        <v>1</v>
      </c>
      <c r="R33" s="79">
        <v>1</v>
      </c>
      <c r="S33" s="80">
        <v>1</v>
      </c>
      <c r="T33" s="80">
        <v>1</v>
      </c>
      <c r="U33" s="80">
        <v>0</v>
      </c>
      <c r="V33" s="166">
        <f t="shared" si="5"/>
        <v>6</v>
      </c>
      <c r="W33" s="81">
        <f t="shared" si="6"/>
        <v>50</v>
      </c>
      <c r="X33" s="81">
        <f t="shared" si="6"/>
        <v>50</v>
      </c>
      <c r="Y33" s="81">
        <f t="shared" si="6"/>
        <v>50</v>
      </c>
      <c r="Z33" s="81">
        <f t="shared" si="6"/>
        <v>50</v>
      </c>
      <c r="AA33" s="81">
        <f t="shared" si="6"/>
        <v>50</v>
      </c>
      <c r="AB33" s="81">
        <f t="shared" si="6"/>
        <v>50</v>
      </c>
      <c r="AC33" s="76">
        <f t="shared" si="7"/>
        <v>0</v>
      </c>
      <c r="AD33" s="49">
        <f t="shared" si="8"/>
        <v>85.714285714285708</v>
      </c>
    </row>
    <row r="34" spans="1:30" x14ac:dyDescent="0.45">
      <c r="A34" s="41">
        <v>7</v>
      </c>
      <c r="B34" s="42" t="s">
        <v>86</v>
      </c>
      <c r="C34" s="43" t="s">
        <v>99</v>
      </c>
      <c r="D34" s="42" t="s">
        <v>100</v>
      </c>
      <c r="E34" s="44">
        <v>6</v>
      </c>
      <c r="F34" s="41">
        <v>1</v>
      </c>
      <c r="G34" s="45">
        <v>1.23</v>
      </c>
      <c r="H34" s="50">
        <v>-18444813.989999998</v>
      </c>
      <c r="I34" s="47"/>
      <c r="J34" s="72">
        <f t="shared" si="0"/>
        <v>50</v>
      </c>
      <c r="K34" s="72">
        <f t="shared" si="1"/>
        <v>100</v>
      </c>
      <c r="L34" s="72">
        <f t="shared" si="2"/>
        <v>100</v>
      </c>
      <c r="M34" s="72">
        <f t="shared" si="3"/>
        <v>0</v>
      </c>
      <c r="N34" s="48">
        <f t="shared" si="4"/>
        <v>71.428571428571431</v>
      </c>
      <c r="O34" s="78">
        <v>0</v>
      </c>
      <c r="P34" s="78">
        <v>1</v>
      </c>
      <c r="Q34" s="79">
        <v>1</v>
      </c>
      <c r="R34" s="79">
        <v>1</v>
      </c>
      <c r="S34" s="80">
        <v>1</v>
      </c>
      <c r="T34" s="80">
        <v>1</v>
      </c>
      <c r="U34" s="80">
        <v>0</v>
      </c>
      <c r="V34" s="166">
        <f t="shared" si="5"/>
        <v>5</v>
      </c>
      <c r="W34" s="81">
        <f t="shared" si="6"/>
        <v>0</v>
      </c>
      <c r="X34" s="81">
        <f t="shared" si="6"/>
        <v>50</v>
      </c>
      <c r="Y34" s="81">
        <f t="shared" si="6"/>
        <v>50</v>
      </c>
      <c r="Z34" s="81">
        <f t="shared" si="6"/>
        <v>50</v>
      </c>
      <c r="AA34" s="81">
        <f t="shared" si="6"/>
        <v>50</v>
      </c>
      <c r="AB34" s="81">
        <f t="shared" si="6"/>
        <v>50</v>
      </c>
      <c r="AC34" s="76">
        <f t="shared" si="7"/>
        <v>0</v>
      </c>
      <c r="AD34" s="49">
        <f t="shared" si="8"/>
        <v>71.428571428571431</v>
      </c>
    </row>
    <row r="35" spans="1:30" x14ac:dyDescent="0.45">
      <c r="A35" s="41">
        <v>8</v>
      </c>
      <c r="B35" s="42" t="s">
        <v>86</v>
      </c>
      <c r="C35" s="43" t="s">
        <v>101</v>
      </c>
      <c r="D35" s="42" t="s">
        <v>102</v>
      </c>
      <c r="E35" s="44">
        <v>12</v>
      </c>
      <c r="F35" s="41">
        <v>3</v>
      </c>
      <c r="G35" s="45">
        <v>0.56999999999999995</v>
      </c>
      <c r="H35" s="50">
        <v>-16757504.529999999</v>
      </c>
      <c r="I35" s="47"/>
      <c r="J35" s="72">
        <f t="shared" si="0"/>
        <v>50</v>
      </c>
      <c r="K35" s="72">
        <f t="shared" si="1"/>
        <v>100</v>
      </c>
      <c r="L35" s="72">
        <f t="shared" si="2"/>
        <v>100</v>
      </c>
      <c r="M35" s="72">
        <f t="shared" si="3"/>
        <v>0</v>
      </c>
      <c r="N35" s="48">
        <f t="shared" si="4"/>
        <v>71.428571428571431</v>
      </c>
      <c r="O35" s="78">
        <v>0</v>
      </c>
      <c r="P35" s="78">
        <v>1</v>
      </c>
      <c r="Q35" s="79">
        <v>1</v>
      </c>
      <c r="R35" s="79">
        <v>1</v>
      </c>
      <c r="S35" s="80">
        <v>1</v>
      </c>
      <c r="T35" s="80">
        <v>1</v>
      </c>
      <c r="U35" s="80">
        <v>0</v>
      </c>
      <c r="V35" s="166">
        <f t="shared" si="5"/>
        <v>5</v>
      </c>
      <c r="W35" s="81">
        <f t="shared" si="6"/>
        <v>0</v>
      </c>
      <c r="X35" s="81">
        <f t="shared" si="6"/>
        <v>50</v>
      </c>
      <c r="Y35" s="81">
        <f t="shared" si="6"/>
        <v>50</v>
      </c>
      <c r="Z35" s="81">
        <f t="shared" si="6"/>
        <v>50</v>
      </c>
      <c r="AA35" s="81">
        <f t="shared" si="6"/>
        <v>50</v>
      </c>
      <c r="AB35" s="81">
        <f t="shared" si="6"/>
        <v>50</v>
      </c>
      <c r="AC35" s="76">
        <f t="shared" si="7"/>
        <v>0</v>
      </c>
      <c r="AD35" s="49">
        <f t="shared" si="8"/>
        <v>71.428571428571431</v>
      </c>
    </row>
    <row r="36" spans="1:30" x14ac:dyDescent="0.45">
      <c r="A36" s="41">
        <v>9</v>
      </c>
      <c r="B36" s="42" t="s">
        <v>86</v>
      </c>
      <c r="C36" s="43" t="s">
        <v>103</v>
      </c>
      <c r="D36" s="42" t="s">
        <v>104</v>
      </c>
      <c r="E36" s="44">
        <v>6</v>
      </c>
      <c r="F36" s="41">
        <v>1</v>
      </c>
      <c r="G36" s="45">
        <v>0.95</v>
      </c>
      <c r="H36" s="50">
        <v>-15874296.289999999</v>
      </c>
      <c r="I36" s="47"/>
      <c r="J36" s="72">
        <f t="shared" si="0"/>
        <v>50</v>
      </c>
      <c r="K36" s="72">
        <f t="shared" si="1"/>
        <v>100</v>
      </c>
      <c r="L36" s="72">
        <f t="shared" si="2"/>
        <v>50</v>
      </c>
      <c r="M36" s="72">
        <f t="shared" si="3"/>
        <v>0</v>
      </c>
      <c r="N36" s="48">
        <f t="shared" si="4"/>
        <v>57.142857142857139</v>
      </c>
      <c r="O36" s="78">
        <v>0</v>
      </c>
      <c r="P36" s="78">
        <v>1</v>
      </c>
      <c r="Q36" s="79">
        <v>1</v>
      </c>
      <c r="R36" s="79">
        <v>1</v>
      </c>
      <c r="S36" s="80">
        <v>1</v>
      </c>
      <c r="T36" s="80">
        <v>0</v>
      </c>
      <c r="U36" s="80">
        <v>0</v>
      </c>
      <c r="V36" s="166">
        <f t="shared" si="5"/>
        <v>4</v>
      </c>
      <c r="W36" s="81">
        <f t="shared" si="6"/>
        <v>0</v>
      </c>
      <c r="X36" s="81">
        <f t="shared" si="6"/>
        <v>50</v>
      </c>
      <c r="Y36" s="81">
        <f t="shared" si="6"/>
        <v>50</v>
      </c>
      <c r="Z36" s="81">
        <f t="shared" si="6"/>
        <v>50</v>
      </c>
      <c r="AA36" s="81">
        <f t="shared" si="6"/>
        <v>50</v>
      </c>
      <c r="AB36" s="81">
        <f t="shared" si="6"/>
        <v>0</v>
      </c>
      <c r="AC36" s="76">
        <f t="shared" si="7"/>
        <v>0</v>
      </c>
      <c r="AD36" s="49">
        <f t="shared" si="8"/>
        <v>57.142857142857139</v>
      </c>
    </row>
    <row r="37" spans="1:30" x14ac:dyDescent="0.45">
      <c r="A37" s="41">
        <v>10</v>
      </c>
      <c r="B37" s="42" t="s">
        <v>86</v>
      </c>
      <c r="C37" s="43" t="s">
        <v>105</v>
      </c>
      <c r="D37" s="42" t="s">
        <v>106</v>
      </c>
      <c r="E37" s="44">
        <v>6</v>
      </c>
      <c r="F37" s="41">
        <v>3</v>
      </c>
      <c r="G37" s="45">
        <v>0.77</v>
      </c>
      <c r="H37" s="50">
        <v>-22227465.600000001</v>
      </c>
      <c r="I37" s="47"/>
      <c r="J37" s="72">
        <f t="shared" si="0"/>
        <v>100</v>
      </c>
      <c r="K37" s="72">
        <f t="shared" si="1"/>
        <v>100</v>
      </c>
      <c r="L37" s="72">
        <f t="shared" si="2"/>
        <v>50</v>
      </c>
      <c r="M37" s="72">
        <f t="shared" si="3"/>
        <v>0</v>
      </c>
      <c r="N37" s="48">
        <f t="shared" si="4"/>
        <v>71.428571428571431</v>
      </c>
      <c r="O37" s="78">
        <v>1</v>
      </c>
      <c r="P37" s="78">
        <v>1</v>
      </c>
      <c r="Q37" s="79">
        <v>1</v>
      </c>
      <c r="R37" s="79">
        <v>1</v>
      </c>
      <c r="S37" s="80">
        <v>1</v>
      </c>
      <c r="T37" s="80">
        <v>0</v>
      </c>
      <c r="U37" s="80">
        <v>0</v>
      </c>
      <c r="V37" s="166">
        <f t="shared" si="5"/>
        <v>5</v>
      </c>
      <c r="W37" s="81">
        <f t="shared" ref="W37:AB68" si="9">IF(O37=1,50,0)</f>
        <v>50</v>
      </c>
      <c r="X37" s="81">
        <f t="shared" si="9"/>
        <v>50</v>
      </c>
      <c r="Y37" s="81">
        <f t="shared" si="9"/>
        <v>50</v>
      </c>
      <c r="Z37" s="81">
        <f t="shared" si="9"/>
        <v>50</v>
      </c>
      <c r="AA37" s="81">
        <f t="shared" si="9"/>
        <v>50</v>
      </c>
      <c r="AB37" s="81">
        <f t="shared" si="9"/>
        <v>0</v>
      </c>
      <c r="AC37" s="76">
        <f t="shared" si="7"/>
        <v>0</v>
      </c>
      <c r="AD37" s="49">
        <f t="shared" si="8"/>
        <v>71.428571428571431</v>
      </c>
    </row>
    <row r="38" spans="1:30" x14ac:dyDescent="0.45">
      <c r="A38" s="41">
        <v>11</v>
      </c>
      <c r="B38" s="42" t="s">
        <v>86</v>
      </c>
      <c r="C38" s="43" t="s">
        <v>107</v>
      </c>
      <c r="D38" s="42" t="s">
        <v>108</v>
      </c>
      <c r="E38" s="44">
        <v>13</v>
      </c>
      <c r="F38" s="41">
        <v>5</v>
      </c>
      <c r="G38" s="54">
        <v>0.32</v>
      </c>
      <c r="H38" s="50">
        <v>6499852.71</v>
      </c>
      <c r="I38" s="53" t="s">
        <v>10</v>
      </c>
      <c r="J38" s="72">
        <f t="shared" si="0"/>
        <v>50</v>
      </c>
      <c r="K38" s="72">
        <f t="shared" si="1"/>
        <v>100</v>
      </c>
      <c r="L38" s="72">
        <f t="shared" si="2"/>
        <v>50</v>
      </c>
      <c r="M38" s="72">
        <f t="shared" si="3"/>
        <v>0</v>
      </c>
      <c r="N38" s="48">
        <f t="shared" si="4"/>
        <v>57.142857142857139</v>
      </c>
      <c r="O38" s="78">
        <v>0</v>
      </c>
      <c r="P38" s="78">
        <v>1</v>
      </c>
      <c r="Q38" s="79">
        <v>1</v>
      </c>
      <c r="R38" s="79">
        <v>1</v>
      </c>
      <c r="S38" s="80">
        <v>1</v>
      </c>
      <c r="T38" s="80">
        <v>0</v>
      </c>
      <c r="U38" s="80">
        <v>0</v>
      </c>
      <c r="V38" s="166">
        <f t="shared" si="5"/>
        <v>4</v>
      </c>
      <c r="W38" s="81">
        <f t="shared" si="9"/>
        <v>0</v>
      </c>
      <c r="X38" s="81">
        <f t="shared" si="9"/>
        <v>50</v>
      </c>
      <c r="Y38" s="81">
        <f t="shared" si="9"/>
        <v>50</v>
      </c>
      <c r="Z38" s="81">
        <f t="shared" si="9"/>
        <v>50</v>
      </c>
      <c r="AA38" s="81">
        <f t="shared" si="9"/>
        <v>50</v>
      </c>
      <c r="AB38" s="81">
        <f t="shared" si="9"/>
        <v>0</v>
      </c>
      <c r="AC38" s="76">
        <f t="shared" si="7"/>
        <v>0</v>
      </c>
      <c r="AD38" s="49">
        <f t="shared" si="8"/>
        <v>57.142857142857139</v>
      </c>
    </row>
    <row r="39" spans="1:30" x14ac:dyDescent="0.45">
      <c r="A39" s="41">
        <v>13</v>
      </c>
      <c r="B39" s="42" t="s">
        <v>111</v>
      </c>
      <c r="C39" s="43" t="s">
        <v>112</v>
      </c>
      <c r="D39" s="55" t="s">
        <v>111</v>
      </c>
      <c r="E39" s="56">
        <v>16</v>
      </c>
      <c r="F39" s="41">
        <v>0</v>
      </c>
      <c r="G39" s="45">
        <v>0.99</v>
      </c>
      <c r="H39" s="50">
        <v>295921272.38999999</v>
      </c>
      <c r="I39" s="47"/>
      <c r="J39" s="72">
        <f t="shared" si="0"/>
        <v>0</v>
      </c>
      <c r="K39" s="72">
        <f t="shared" si="1"/>
        <v>50</v>
      </c>
      <c r="L39" s="72">
        <f t="shared" si="2"/>
        <v>0</v>
      </c>
      <c r="M39" s="72">
        <f t="shared" si="3"/>
        <v>0</v>
      </c>
      <c r="N39" s="51">
        <f t="shared" si="4"/>
        <v>14.285714285714285</v>
      </c>
      <c r="O39" s="78">
        <v>0</v>
      </c>
      <c r="P39" s="78">
        <v>0</v>
      </c>
      <c r="Q39" s="79">
        <v>0</v>
      </c>
      <c r="R39" s="79">
        <v>1</v>
      </c>
      <c r="S39" s="80">
        <v>0</v>
      </c>
      <c r="T39" s="80">
        <v>0</v>
      </c>
      <c r="U39" s="80">
        <v>0</v>
      </c>
      <c r="V39" s="166">
        <f t="shared" si="5"/>
        <v>1</v>
      </c>
      <c r="W39" s="81">
        <f t="shared" si="9"/>
        <v>0</v>
      </c>
      <c r="X39" s="81">
        <f t="shared" si="9"/>
        <v>0</v>
      </c>
      <c r="Y39" s="81">
        <f t="shared" si="9"/>
        <v>0</v>
      </c>
      <c r="Z39" s="81">
        <f t="shared" si="9"/>
        <v>50</v>
      </c>
      <c r="AA39" s="81">
        <f t="shared" si="9"/>
        <v>0</v>
      </c>
      <c r="AB39" s="81">
        <f t="shared" si="9"/>
        <v>0</v>
      </c>
      <c r="AC39" s="76">
        <f t="shared" si="7"/>
        <v>0</v>
      </c>
      <c r="AD39" s="57">
        <f t="shared" si="8"/>
        <v>14.285714285714285</v>
      </c>
    </row>
    <row r="40" spans="1:30" x14ac:dyDescent="0.45">
      <c r="A40" s="41">
        <v>14</v>
      </c>
      <c r="B40" s="42" t="s">
        <v>111</v>
      </c>
      <c r="C40" s="43" t="s">
        <v>113</v>
      </c>
      <c r="D40" s="55" t="s">
        <v>114</v>
      </c>
      <c r="E40" s="56">
        <v>6</v>
      </c>
      <c r="F40" s="41">
        <v>1</v>
      </c>
      <c r="G40" s="45">
        <v>1.85</v>
      </c>
      <c r="H40" s="50">
        <v>-7716233.4100000001</v>
      </c>
      <c r="I40" s="47"/>
      <c r="J40" s="72">
        <f t="shared" si="0"/>
        <v>100</v>
      </c>
      <c r="K40" s="72">
        <f t="shared" si="1"/>
        <v>100</v>
      </c>
      <c r="L40" s="72">
        <f t="shared" si="2"/>
        <v>50</v>
      </c>
      <c r="M40" s="72">
        <f t="shared" si="3"/>
        <v>0</v>
      </c>
      <c r="N40" s="48">
        <f t="shared" si="4"/>
        <v>71.428571428571431</v>
      </c>
      <c r="O40" s="78">
        <v>1</v>
      </c>
      <c r="P40" s="78">
        <v>1</v>
      </c>
      <c r="Q40" s="79">
        <v>1</v>
      </c>
      <c r="R40" s="79">
        <v>1</v>
      </c>
      <c r="S40" s="80">
        <v>0</v>
      </c>
      <c r="T40" s="80">
        <v>1</v>
      </c>
      <c r="U40" s="80">
        <v>0</v>
      </c>
      <c r="V40" s="166">
        <f t="shared" si="5"/>
        <v>5</v>
      </c>
      <c r="W40" s="81">
        <f t="shared" si="9"/>
        <v>50</v>
      </c>
      <c r="X40" s="81">
        <f t="shared" si="9"/>
        <v>50</v>
      </c>
      <c r="Y40" s="81">
        <f t="shared" si="9"/>
        <v>50</v>
      </c>
      <c r="Z40" s="81">
        <f t="shared" si="9"/>
        <v>50</v>
      </c>
      <c r="AA40" s="81">
        <f t="shared" si="9"/>
        <v>0</v>
      </c>
      <c r="AB40" s="81">
        <f t="shared" si="9"/>
        <v>50</v>
      </c>
      <c r="AC40" s="76">
        <f t="shared" si="7"/>
        <v>0</v>
      </c>
      <c r="AD40" s="49">
        <f t="shared" si="8"/>
        <v>71.428571428571431</v>
      </c>
    </row>
    <row r="41" spans="1:30" x14ac:dyDescent="0.45">
      <c r="A41" s="41">
        <v>15</v>
      </c>
      <c r="B41" s="42" t="s">
        <v>111</v>
      </c>
      <c r="C41" s="43" t="s">
        <v>115</v>
      </c>
      <c r="D41" s="55" t="s">
        <v>116</v>
      </c>
      <c r="E41" s="56">
        <v>9</v>
      </c>
      <c r="F41" s="41">
        <v>2</v>
      </c>
      <c r="G41" s="45">
        <v>0.56999999999999995</v>
      </c>
      <c r="H41" s="50">
        <v>8669483.1099999994</v>
      </c>
      <c r="I41" s="47"/>
      <c r="J41" s="72">
        <f t="shared" si="0"/>
        <v>100</v>
      </c>
      <c r="K41" s="72">
        <f t="shared" si="1"/>
        <v>100</v>
      </c>
      <c r="L41" s="72">
        <f t="shared" si="2"/>
        <v>100</v>
      </c>
      <c r="M41" s="72">
        <f t="shared" si="3"/>
        <v>0</v>
      </c>
      <c r="N41" s="48">
        <f t="shared" si="4"/>
        <v>85.714285714285708</v>
      </c>
      <c r="O41" s="78">
        <v>1</v>
      </c>
      <c r="P41" s="78">
        <v>1</v>
      </c>
      <c r="Q41" s="79">
        <v>1</v>
      </c>
      <c r="R41" s="79">
        <v>1</v>
      </c>
      <c r="S41" s="80">
        <v>1</v>
      </c>
      <c r="T41" s="80">
        <v>1</v>
      </c>
      <c r="U41" s="80">
        <v>0</v>
      </c>
      <c r="V41" s="166">
        <f t="shared" si="5"/>
        <v>6</v>
      </c>
      <c r="W41" s="81">
        <f t="shared" si="9"/>
        <v>50</v>
      </c>
      <c r="X41" s="81">
        <f t="shared" si="9"/>
        <v>50</v>
      </c>
      <c r="Y41" s="81">
        <f t="shared" si="9"/>
        <v>50</v>
      </c>
      <c r="Z41" s="81">
        <f t="shared" si="9"/>
        <v>50</v>
      </c>
      <c r="AA41" s="81">
        <f t="shared" si="9"/>
        <v>50</v>
      </c>
      <c r="AB41" s="81">
        <f t="shared" si="9"/>
        <v>50</v>
      </c>
      <c r="AC41" s="76">
        <f t="shared" si="7"/>
        <v>0</v>
      </c>
      <c r="AD41" s="49">
        <f t="shared" si="8"/>
        <v>85.714285714285708</v>
      </c>
    </row>
    <row r="42" spans="1:30" x14ac:dyDescent="0.45">
      <c r="A42" s="41">
        <v>17</v>
      </c>
      <c r="B42" s="42" t="s">
        <v>111</v>
      </c>
      <c r="C42" s="43" t="s">
        <v>119</v>
      </c>
      <c r="D42" s="55" t="s">
        <v>120</v>
      </c>
      <c r="E42" s="56">
        <v>6</v>
      </c>
      <c r="F42" s="41">
        <v>1</v>
      </c>
      <c r="G42" s="45">
        <v>1.1200000000000001</v>
      </c>
      <c r="H42" s="50">
        <v>-14021406.9</v>
      </c>
      <c r="I42" s="47"/>
      <c r="J42" s="72">
        <f t="shared" si="0"/>
        <v>100</v>
      </c>
      <c r="K42" s="72">
        <f t="shared" si="1"/>
        <v>100</v>
      </c>
      <c r="L42" s="72">
        <f t="shared" si="2"/>
        <v>100</v>
      </c>
      <c r="M42" s="72">
        <f t="shared" si="3"/>
        <v>0</v>
      </c>
      <c r="N42" s="48">
        <f t="shared" si="4"/>
        <v>85.714285714285708</v>
      </c>
      <c r="O42" s="78">
        <v>1</v>
      </c>
      <c r="P42" s="78">
        <v>1</v>
      </c>
      <c r="Q42" s="79">
        <v>1</v>
      </c>
      <c r="R42" s="79">
        <v>1</v>
      </c>
      <c r="S42" s="80">
        <v>1</v>
      </c>
      <c r="T42" s="80">
        <v>1</v>
      </c>
      <c r="U42" s="80">
        <v>0</v>
      </c>
      <c r="V42" s="166">
        <f t="shared" si="5"/>
        <v>6</v>
      </c>
      <c r="W42" s="81">
        <f t="shared" si="9"/>
        <v>50</v>
      </c>
      <c r="X42" s="81">
        <f t="shared" si="9"/>
        <v>50</v>
      </c>
      <c r="Y42" s="81">
        <f t="shared" si="9"/>
        <v>50</v>
      </c>
      <c r="Z42" s="81">
        <f t="shared" si="9"/>
        <v>50</v>
      </c>
      <c r="AA42" s="81">
        <f t="shared" si="9"/>
        <v>50</v>
      </c>
      <c r="AB42" s="81">
        <f t="shared" si="9"/>
        <v>50</v>
      </c>
      <c r="AC42" s="76">
        <f t="shared" si="7"/>
        <v>0</v>
      </c>
      <c r="AD42" s="49">
        <f t="shared" si="8"/>
        <v>85.714285714285708</v>
      </c>
    </row>
    <row r="43" spans="1:30" x14ac:dyDescent="0.45">
      <c r="A43" s="41">
        <v>18</v>
      </c>
      <c r="B43" s="42" t="s">
        <v>111</v>
      </c>
      <c r="C43" s="43" t="s">
        <v>121</v>
      </c>
      <c r="D43" s="55" t="s">
        <v>122</v>
      </c>
      <c r="E43" s="56">
        <v>6</v>
      </c>
      <c r="F43" s="41">
        <v>1</v>
      </c>
      <c r="G43" s="45">
        <v>2.36</v>
      </c>
      <c r="H43" s="50">
        <v>1143034.6399999999</v>
      </c>
      <c r="I43" s="47"/>
      <c r="J43" s="72">
        <f t="shared" si="0"/>
        <v>100</v>
      </c>
      <c r="K43" s="72">
        <f t="shared" si="1"/>
        <v>100</v>
      </c>
      <c r="L43" s="72">
        <f t="shared" si="2"/>
        <v>50</v>
      </c>
      <c r="M43" s="72">
        <f t="shared" si="3"/>
        <v>0</v>
      </c>
      <c r="N43" s="48">
        <f t="shared" si="4"/>
        <v>71.428571428571431</v>
      </c>
      <c r="O43" s="78">
        <v>1</v>
      </c>
      <c r="P43" s="78">
        <v>1</v>
      </c>
      <c r="Q43" s="79">
        <v>1</v>
      </c>
      <c r="R43" s="79">
        <v>1</v>
      </c>
      <c r="S43" s="80">
        <v>0</v>
      </c>
      <c r="T43" s="80">
        <v>1</v>
      </c>
      <c r="U43" s="80">
        <v>0</v>
      </c>
      <c r="V43" s="166">
        <f t="shared" si="5"/>
        <v>5</v>
      </c>
      <c r="W43" s="81">
        <f t="shared" si="9"/>
        <v>50</v>
      </c>
      <c r="X43" s="81">
        <f t="shared" si="9"/>
        <v>50</v>
      </c>
      <c r="Y43" s="81">
        <f t="shared" si="9"/>
        <v>50</v>
      </c>
      <c r="Z43" s="81">
        <f t="shared" si="9"/>
        <v>50</v>
      </c>
      <c r="AA43" s="81">
        <f t="shared" si="9"/>
        <v>0</v>
      </c>
      <c r="AB43" s="81">
        <f t="shared" si="9"/>
        <v>50</v>
      </c>
      <c r="AC43" s="76">
        <f t="shared" si="7"/>
        <v>0</v>
      </c>
      <c r="AD43" s="49">
        <f t="shared" si="8"/>
        <v>71.428571428571431</v>
      </c>
    </row>
    <row r="44" spans="1:30" x14ac:dyDescent="0.45">
      <c r="A44" s="41">
        <v>20</v>
      </c>
      <c r="B44" s="42" t="s">
        <v>111</v>
      </c>
      <c r="C44" s="43" t="s">
        <v>125</v>
      </c>
      <c r="D44" s="55" t="s">
        <v>126</v>
      </c>
      <c r="E44" s="56">
        <v>2</v>
      </c>
      <c r="F44" s="41">
        <v>7</v>
      </c>
      <c r="G44" s="54">
        <v>0.45</v>
      </c>
      <c r="H44" s="50">
        <v>-3119916.24</v>
      </c>
      <c r="I44" s="82" t="s">
        <v>18</v>
      </c>
      <c r="J44" s="72">
        <f t="shared" si="0"/>
        <v>50</v>
      </c>
      <c r="K44" s="72">
        <f t="shared" si="1"/>
        <v>50</v>
      </c>
      <c r="L44" s="72">
        <f t="shared" si="2"/>
        <v>100</v>
      </c>
      <c r="M44" s="72">
        <f t="shared" si="3"/>
        <v>0</v>
      </c>
      <c r="N44" s="48">
        <f t="shared" si="4"/>
        <v>57.142857142857139</v>
      </c>
      <c r="O44" s="78">
        <v>0</v>
      </c>
      <c r="P44" s="78">
        <v>1</v>
      </c>
      <c r="Q44" s="79">
        <v>0</v>
      </c>
      <c r="R44" s="79">
        <v>1</v>
      </c>
      <c r="S44" s="80">
        <v>1</v>
      </c>
      <c r="T44" s="80">
        <v>1</v>
      </c>
      <c r="U44" s="80">
        <v>0</v>
      </c>
      <c r="V44" s="166">
        <f t="shared" si="5"/>
        <v>4</v>
      </c>
      <c r="W44" s="81">
        <f t="shared" si="9"/>
        <v>0</v>
      </c>
      <c r="X44" s="81">
        <f t="shared" si="9"/>
        <v>50</v>
      </c>
      <c r="Y44" s="81">
        <f t="shared" si="9"/>
        <v>0</v>
      </c>
      <c r="Z44" s="81">
        <f t="shared" si="9"/>
        <v>50</v>
      </c>
      <c r="AA44" s="81">
        <f t="shared" si="9"/>
        <v>50</v>
      </c>
      <c r="AB44" s="81">
        <f t="shared" si="9"/>
        <v>50</v>
      </c>
      <c r="AC44" s="76">
        <f t="shared" si="7"/>
        <v>0</v>
      </c>
      <c r="AD44" s="49">
        <f t="shared" si="8"/>
        <v>57.142857142857139</v>
      </c>
    </row>
    <row r="45" spans="1:30" x14ac:dyDescent="0.45">
      <c r="A45" s="41">
        <v>21</v>
      </c>
      <c r="B45" s="42" t="s">
        <v>127</v>
      </c>
      <c r="C45" s="43" t="s">
        <v>128</v>
      </c>
      <c r="D45" s="55" t="s">
        <v>127</v>
      </c>
      <c r="E45" s="56">
        <v>17</v>
      </c>
      <c r="F45" s="41">
        <v>0</v>
      </c>
      <c r="G45" s="45">
        <v>0.96</v>
      </c>
      <c r="H45" s="50">
        <v>647845958.17999995</v>
      </c>
      <c r="I45" s="47"/>
      <c r="J45" s="72">
        <f t="shared" si="0"/>
        <v>100</v>
      </c>
      <c r="K45" s="72">
        <f t="shared" si="1"/>
        <v>100</v>
      </c>
      <c r="L45" s="72">
        <f t="shared" si="2"/>
        <v>100</v>
      </c>
      <c r="M45" s="72">
        <f t="shared" si="3"/>
        <v>0</v>
      </c>
      <c r="N45" s="48">
        <f t="shared" si="4"/>
        <v>85.714285714285708</v>
      </c>
      <c r="O45" s="78">
        <v>1</v>
      </c>
      <c r="P45" s="78">
        <v>1</v>
      </c>
      <c r="Q45" s="79">
        <v>1</v>
      </c>
      <c r="R45" s="79">
        <v>1</v>
      </c>
      <c r="S45" s="80">
        <v>1</v>
      </c>
      <c r="T45" s="80">
        <v>1</v>
      </c>
      <c r="U45" s="80">
        <v>0</v>
      </c>
      <c r="V45" s="166">
        <f t="shared" si="5"/>
        <v>6</v>
      </c>
      <c r="W45" s="81">
        <f t="shared" si="9"/>
        <v>50</v>
      </c>
      <c r="X45" s="81">
        <f t="shared" si="9"/>
        <v>50</v>
      </c>
      <c r="Y45" s="81">
        <f t="shared" si="9"/>
        <v>50</v>
      </c>
      <c r="Z45" s="81">
        <f t="shared" si="9"/>
        <v>50</v>
      </c>
      <c r="AA45" s="81">
        <f t="shared" si="9"/>
        <v>50</v>
      </c>
      <c r="AB45" s="81">
        <f t="shared" si="9"/>
        <v>50</v>
      </c>
      <c r="AC45" s="76">
        <f t="shared" si="7"/>
        <v>0</v>
      </c>
      <c r="AD45" s="49">
        <f t="shared" si="8"/>
        <v>85.714285714285708</v>
      </c>
    </row>
    <row r="46" spans="1:30" x14ac:dyDescent="0.45">
      <c r="A46" s="41">
        <v>22</v>
      </c>
      <c r="B46" s="42" t="s">
        <v>127</v>
      </c>
      <c r="C46" s="43" t="s">
        <v>129</v>
      </c>
      <c r="D46" s="55" t="s">
        <v>130</v>
      </c>
      <c r="E46" s="56">
        <v>5</v>
      </c>
      <c r="F46" s="41">
        <v>1</v>
      </c>
      <c r="G46" s="45">
        <v>3.08</v>
      </c>
      <c r="H46" s="50">
        <v>-314093.92</v>
      </c>
      <c r="I46" s="47"/>
      <c r="J46" s="72">
        <f t="shared" si="0"/>
        <v>100</v>
      </c>
      <c r="K46" s="72">
        <f t="shared" si="1"/>
        <v>100</v>
      </c>
      <c r="L46" s="72">
        <f t="shared" si="2"/>
        <v>50</v>
      </c>
      <c r="M46" s="72">
        <f t="shared" si="3"/>
        <v>0</v>
      </c>
      <c r="N46" s="48">
        <f t="shared" si="4"/>
        <v>71.428571428571431</v>
      </c>
      <c r="O46" s="78">
        <v>1</v>
      </c>
      <c r="P46" s="78">
        <v>1</v>
      </c>
      <c r="Q46" s="79">
        <v>1</v>
      </c>
      <c r="R46" s="79">
        <v>1</v>
      </c>
      <c r="S46" s="80">
        <v>0</v>
      </c>
      <c r="T46" s="80">
        <v>1</v>
      </c>
      <c r="U46" s="80">
        <v>0</v>
      </c>
      <c r="V46" s="166">
        <f t="shared" si="5"/>
        <v>5</v>
      </c>
      <c r="W46" s="81">
        <f t="shared" si="9"/>
        <v>50</v>
      </c>
      <c r="X46" s="81">
        <f t="shared" si="9"/>
        <v>50</v>
      </c>
      <c r="Y46" s="81">
        <f t="shared" si="9"/>
        <v>50</v>
      </c>
      <c r="Z46" s="81">
        <f t="shared" si="9"/>
        <v>50</v>
      </c>
      <c r="AA46" s="81">
        <f t="shared" si="9"/>
        <v>0</v>
      </c>
      <c r="AB46" s="81">
        <f t="shared" si="9"/>
        <v>50</v>
      </c>
      <c r="AC46" s="76">
        <f t="shared" si="7"/>
        <v>0</v>
      </c>
      <c r="AD46" s="49">
        <f t="shared" si="8"/>
        <v>71.428571428571431</v>
      </c>
    </row>
    <row r="47" spans="1:30" x14ac:dyDescent="0.45">
      <c r="A47" s="41">
        <v>23</v>
      </c>
      <c r="B47" s="42" t="s">
        <v>127</v>
      </c>
      <c r="C47" s="43" t="s">
        <v>131</v>
      </c>
      <c r="D47" s="55" t="s">
        <v>132</v>
      </c>
      <c r="E47" s="56">
        <v>6</v>
      </c>
      <c r="F47" s="41">
        <v>4</v>
      </c>
      <c r="G47" s="54">
        <v>0.49</v>
      </c>
      <c r="H47" s="50">
        <v>3733588.22</v>
      </c>
      <c r="I47" s="53" t="s">
        <v>10</v>
      </c>
      <c r="J47" s="72">
        <f t="shared" si="0"/>
        <v>100</v>
      </c>
      <c r="K47" s="72">
        <f t="shared" si="1"/>
        <v>100</v>
      </c>
      <c r="L47" s="72">
        <f t="shared" si="2"/>
        <v>100</v>
      </c>
      <c r="M47" s="72">
        <f t="shared" si="3"/>
        <v>0</v>
      </c>
      <c r="N47" s="48">
        <f t="shared" si="4"/>
        <v>85.714285714285708</v>
      </c>
      <c r="O47" s="78">
        <v>1</v>
      </c>
      <c r="P47" s="78">
        <v>1</v>
      </c>
      <c r="Q47" s="79">
        <v>1</v>
      </c>
      <c r="R47" s="79">
        <v>1</v>
      </c>
      <c r="S47" s="80">
        <v>1</v>
      </c>
      <c r="T47" s="80">
        <v>1</v>
      </c>
      <c r="U47" s="80">
        <v>0</v>
      </c>
      <c r="V47" s="166">
        <f t="shared" si="5"/>
        <v>6</v>
      </c>
      <c r="W47" s="81">
        <f t="shared" si="9"/>
        <v>50</v>
      </c>
      <c r="X47" s="81">
        <f t="shared" si="9"/>
        <v>50</v>
      </c>
      <c r="Y47" s="81">
        <f t="shared" si="9"/>
        <v>50</v>
      </c>
      <c r="Z47" s="81">
        <f t="shared" si="9"/>
        <v>50</v>
      </c>
      <c r="AA47" s="81">
        <f t="shared" si="9"/>
        <v>50</v>
      </c>
      <c r="AB47" s="81">
        <f t="shared" si="9"/>
        <v>50</v>
      </c>
      <c r="AC47" s="76">
        <f t="shared" si="7"/>
        <v>0</v>
      </c>
      <c r="AD47" s="49">
        <f t="shared" si="8"/>
        <v>85.714285714285708</v>
      </c>
    </row>
    <row r="48" spans="1:30" x14ac:dyDescent="0.45">
      <c r="A48" s="41">
        <v>24</v>
      </c>
      <c r="B48" s="42" t="s">
        <v>127</v>
      </c>
      <c r="C48" s="43" t="s">
        <v>133</v>
      </c>
      <c r="D48" s="55" t="s">
        <v>134</v>
      </c>
      <c r="E48" s="56">
        <v>6</v>
      </c>
      <c r="F48" s="41">
        <v>1</v>
      </c>
      <c r="G48" s="45">
        <v>1.0900000000000001</v>
      </c>
      <c r="H48" s="50">
        <v>5310869.67</v>
      </c>
      <c r="I48" s="47"/>
      <c r="J48" s="72">
        <f t="shared" si="0"/>
        <v>100</v>
      </c>
      <c r="K48" s="72">
        <f t="shared" si="1"/>
        <v>100</v>
      </c>
      <c r="L48" s="72">
        <f t="shared" si="2"/>
        <v>100</v>
      </c>
      <c r="M48" s="72">
        <f t="shared" si="3"/>
        <v>0</v>
      </c>
      <c r="N48" s="48">
        <f t="shared" si="4"/>
        <v>85.714285714285708</v>
      </c>
      <c r="O48" s="78">
        <v>1</v>
      </c>
      <c r="P48" s="78">
        <v>1</v>
      </c>
      <c r="Q48" s="79">
        <v>1</v>
      </c>
      <c r="R48" s="79">
        <v>1</v>
      </c>
      <c r="S48" s="80">
        <v>1</v>
      </c>
      <c r="T48" s="80">
        <v>1</v>
      </c>
      <c r="U48" s="80">
        <v>0</v>
      </c>
      <c r="V48" s="166">
        <f t="shared" si="5"/>
        <v>6</v>
      </c>
      <c r="W48" s="81">
        <f t="shared" si="9"/>
        <v>50</v>
      </c>
      <c r="X48" s="81">
        <f t="shared" si="9"/>
        <v>50</v>
      </c>
      <c r="Y48" s="81">
        <f t="shared" si="9"/>
        <v>50</v>
      </c>
      <c r="Z48" s="81">
        <f t="shared" si="9"/>
        <v>50</v>
      </c>
      <c r="AA48" s="81">
        <f t="shared" si="9"/>
        <v>50</v>
      </c>
      <c r="AB48" s="81">
        <f t="shared" si="9"/>
        <v>50</v>
      </c>
      <c r="AC48" s="76">
        <f t="shared" si="7"/>
        <v>0</v>
      </c>
      <c r="AD48" s="49">
        <f t="shared" si="8"/>
        <v>85.714285714285708</v>
      </c>
    </row>
    <row r="49" spans="1:30" x14ac:dyDescent="0.45">
      <c r="A49" s="41">
        <v>25</v>
      </c>
      <c r="B49" s="42" t="s">
        <v>127</v>
      </c>
      <c r="C49" s="43" t="s">
        <v>135</v>
      </c>
      <c r="D49" s="55" t="s">
        <v>136</v>
      </c>
      <c r="E49" s="56">
        <v>2</v>
      </c>
      <c r="F49" s="41">
        <v>4</v>
      </c>
      <c r="G49" s="45">
        <v>0.61</v>
      </c>
      <c r="H49" s="50">
        <v>2832180.92</v>
      </c>
      <c r="I49" s="53" t="s">
        <v>10</v>
      </c>
      <c r="J49" s="72">
        <f t="shared" si="0"/>
        <v>50</v>
      </c>
      <c r="K49" s="72">
        <f t="shared" si="1"/>
        <v>50</v>
      </c>
      <c r="L49" s="72">
        <f t="shared" si="2"/>
        <v>100</v>
      </c>
      <c r="M49" s="72">
        <f t="shared" si="3"/>
        <v>0</v>
      </c>
      <c r="N49" s="48">
        <f t="shared" si="4"/>
        <v>57.142857142857139</v>
      </c>
      <c r="O49" s="78">
        <v>0</v>
      </c>
      <c r="P49" s="78">
        <v>1</v>
      </c>
      <c r="Q49" s="79">
        <v>0</v>
      </c>
      <c r="R49" s="79">
        <v>1</v>
      </c>
      <c r="S49" s="80">
        <v>1</v>
      </c>
      <c r="T49" s="80">
        <v>1</v>
      </c>
      <c r="U49" s="80">
        <v>0</v>
      </c>
      <c r="V49" s="166">
        <f t="shared" si="5"/>
        <v>4</v>
      </c>
      <c r="W49" s="81">
        <f t="shared" si="9"/>
        <v>0</v>
      </c>
      <c r="X49" s="81">
        <f t="shared" si="9"/>
        <v>50</v>
      </c>
      <c r="Y49" s="81">
        <f t="shared" si="9"/>
        <v>0</v>
      </c>
      <c r="Z49" s="81">
        <f t="shared" si="9"/>
        <v>50</v>
      </c>
      <c r="AA49" s="81">
        <f t="shared" si="9"/>
        <v>50</v>
      </c>
      <c r="AB49" s="81">
        <f t="shared" si="9"/>
        <v>50</v>
      </c>
      <c r="AC49" s="76">
        <f t="shared" si="7"/>
        <v>0</v>
      </c>
      <c r="AD49" s="49">
        <f t="shared" si="8"/>
        <v>57.142857142857139</v>
      </c>
    </row>
    <row r="50" spans="1:30" x14ac:dyDescent="0.45">
      <c r="A50" s="41">
        <v>26</v>
      </c>
      <c r="B50" s="42" t="s">
        <v>127</v>
      </c>
      <c r="C50" s="43" t="s">
        <v>137</v>
      </c>
      <c r="D50" s="55" t="s">
        <v>138</v>
      </c>
      <c r="E50" s="56">
        <v>5</v>
      </c>
      <c r="F50" s="41">
        <v>1</v>
      </c>
      <c r="G50" s="45">
        <v>1.49</v>
      </c>
      <c r="H50" s="50">
        <v>270547.01</v>
      </c>
      <c r="I50" s="47"/>
      <c r="J50" s="72">
        <f t="shared" si="0"/>
        <v>50</v>
      </c>
      <c r="K50" s="72">
        <f t="shared" si="1"/>
        <v>100</v>
      </c>
      <c r="L50" s="72">
        <f t="shared" si="2"/>
        <v>100</v>
      </c>
      <c r="M50" s="72">
        <f t="shared" si="3"/>
        <v>0</v>
      </c>
      <c r="N50" s="48">
        <f t="shared" si="4"/>
        <v>71.428571428571431</v>
      </c>
      <c r="O50" s="78">
        <v>0</v>
      </c>
      <c r="P50" s="78">
        <v>1</v>
      </c>
      <c r="Q50" s="79">
        <v>1</v>
      </c>
      <c r="R50" s="79">
        <v>1</v>
      </c>
      <c r="S50" s="80">
        <v>1</v>
      </c>
      <c r="T50" s="80">
        <v>1</v>
      </c>
      <c r="U50" s="80">
        <v>0</v>
      </c>
      <c r="V50" s="166">
        <f t="shared" si="5"/>
        <v>5</v>
      </c>
      <c r="W50" s="81">
        <f t="shared" si="9"/>
        <v>0</v>
      </c>
      <c r="X50" s="81">
        <f t="shared" si="9"/>
        <v>50</v>
      </c>
      <c r="Y50" s="81">
        <f t="shared" si="9"/>
        <v>50</v>
      </c>
      <c r="Z50" s="81">
        <f t="shared" si="9"/>
        <v>50</v>
      </c>
      <c r="AA50" s="81">
        <f t="shared" si="9"/>
        <v>50</v>
      </c>
      <c r="AB50" s="81">
        <f t="shared" si="9"/>
        <v>50</v>
      </c>
      <c r="AC50" s="76">
        <f t="shared" si="7"/>
        <v>0</v>
      </c>
      <c r="AD50" s="49">
        <f t="shared" si="8"/>
        <v>71.428571428571431</v>
      </c>
    </row>
    <row r="51" spans="1:30" x14ac:dyDescent="0.45">
      <c r="A51" s="41">
        <v>27</v>
      </c>
      <c r="B51" s="42" t="s">
        <v>127</v>
      </c>
      <c r="C51" s="43" t="s">
        <v>139</v>
      </c>
      <c r="D51" s="55" t="s">
        <v>140</v>
      </c>
      <c r="E51" s="56">
        <v>5</v>
      </c>
      <c r="F51" s="41">
        <v>1</v>
      </c>
      <c r="G51" s="45">
        <v>1.17</v>
      </c>
      <c r="H51" s="50">
        <v>-9986527.2899999991</v>
      </c>
      <c r="I51" s="47"/>
      <c r="J51" s="72">
        <f t="shared" si="0"/>
        <v>100</v>
      </c>
      <c r="K51" s="72">
        <f t="shared" si="1"/>
        <v>100</v>
      </c>
      <c r="L51" s="72">
        <f t="shared" si="2"/>
        <v>50</v>
      </c>
      <c r="M51" s="72">
        <f t="shared" si="3"/>
        <v>0</v>
      </c>
      <c r="N51" s="48">
        <f t="shared" si="4"/>
        <v>71.428571428571431</v>
      </c>
      <c r="O51" s="78">
        <v>1</v>
      </c>
      <c r="P51" s="78">
        <v>1</v>
      </c>
      <c r="Q51" s="79">
        <v>1</v>
      </c>
      <c r="R51" s="79">
        <v>1</v>
      </c>
      <c r="S51" s="80">
        <v>1</v>
      </c>
      <c r="T51" s="80">
        <v>0</v>
      </c>
      <c r="U51" s="80">
        <v>0</v>
      </c>
      <c r="V51" s="166">
        <f t="shared" si="5"/>
        <v>5</v>
      </c>
      <c r="W51" s="81">
        <f t="shared" si="9"/>
        <v>50</v>
      </c>
      <c r="X51" s="81">
        <f t="shared" si="9"/>
        <v>50</v>
      </c>
      <c r="Y51" s="81">
        <f t="shared" si="9"/>
        <v>50</v>
      </c>
      <c r="Z51" s="81">
        <f t="shared" si="9"/>
        <v>50</v>
      </c>
      <c r="AA51" s="81">
        <f t="shared" si="9"/>
        <v>50</v>
      </c>
      <c r="AB51" s="81">
        <f t="shared" si="9"/>
        <v>0</v>
      </c>
      <c r="AC51" s="76">
        <f t="shared" si="7"/>
        <v>0</v>
      </c>
      <c r="AD51" s="49">
        <f t="shared" si="8"/>
        <v>71.428571428571431</v>
      </c>
    </row>
    <row r="52" spans="1:30" x14ac:dyDescent="0.45">
      <c r="A52" s="41">
        <v>28</v>
      </c>
      <c r="B52" s="42" t="s">
        <v>127</v>
      </c>
      <c r="C52" s="43" t="s">
        <v>141</v>
      </c>
      <c r="D52" s="55" t="s">
        <v>142</v>
      </c>
      <c r="E52" s="56">
        <v>13</v>
      </c>
      <c r="F52" s="41">
        <v>3</v>
      </c>
      <c r="G52" s="45">
        <v>0.57999999999999996</v>
      </c>
      <c r="H52" s="50">
        <v>16300856.5</v>
      </c>
      <c r="I52" s="58"/>
      <c r="J52" s="72">
        <f t="shared" si="0"/>
        <v>100</v>
      </c>
      <c r="K52" s="72">
        <f t="shared" si="1"/>
        <v>100</v>
      </c>
      <c r="L52" s="72">
        <f t="shared" si="2"/>
        <v>100</v>
      </c>
      <c r="M52" s="72">
        <f t="shared" si="3"/>
        <v>0</v>
      </c>
      <c r="N52" s="48">
        <f t="shared" si="4"/>
        <v>85.714285714285708</v>
      </c>
      <c r="O52" s="78">
        <v>1</v>
      </c>
      <c r="P52" s="78">
        <v>1</v>
      </c>
      <c r="Q52" s="79">
        <v>1</v>
      </c>
      <c r="R52" s="79">
        <v>1</v>
      </c>
      <c r="S52" s="80">
        <v>1</v>
      </c>
      <c r="T52" s="80">
        <v>1</v>
      </c>
      <c r="U52" s="80">
        <v>0</v>
      </c>
      <c r="V52" s="166">
        <f t="shared" si="5"/>
        <v>6</v>
      </c>
      <c r="W52" s="81">
        <f t="shared" si="9"/>
        <v>50</v>
      </c>
      <c r="X52" s="81">
        <f t="shared" si="9"/>
        <v>50</v>
      </c>
      <c r="Y52" s="81">
        <f t="shared" si="9"/>
        <v>50</v>
      </c>
      <c r="Z52" s="81">
        <f t="shared" si="9"/>
        <v>50</v>
      </c>
      <c r="AA52" s="81">
        <f t="shared" si="9"/>
        <v>50</v>
      </c>
      <c r="AB52" s="81">
        <f t="shared" si="9"/>
        <v>50</v>
      </c>
      <c r="AC52" s="76">
        <f t="shared" si="7"/>
        <v>0</v>
      </c>
      <c r="AD52" s="49">
        <f t="shared" si="8"/>
        <v>85.714285714285708</v>
      </c>
    </row>
    <row r="53" spans="1:30" x14ac:dyDescent="0.45">
      <c r="A53" s="41">
        <v>29</v>
      </c>
      <c r="B53" s="42" t="s">
        <v>127</v>
      </c>
      <c r="C53" s="43" t="s">
        <v>143</v>
      </c>
      <c r="D53" s="55" t="s">
        <v>144</v>
      </c>
      <c r="E53" s="56">
        <v>5</v>
      </c>
      <c r="F53" s="41">
        <v>4</v>
      </c>
      <c r="G53" s="45">
        <v>0.66</v>
      </c>
      <c r="H53" s="50">
        <v>-675576.81</v>
      </c>
      <c r="I53" s="53" t="s">
        <v>12</v>
      </c>
      <c r="J53" s="72">
        <f t="shared" si="0"/>
        <v>100</v>
      </c>
      <c r="K53" s="72">
        <f t="shared" si="1"/>
        <v>100</v>
      </c>
      <c r="L53" s="72">
        <f t="shared" si="2"/>
        <v>100</v>
      </c>
      <c r="M53" s="72">
        <f t="shared" si="3"/>
        <v>0</v>
      </c>
      <c r="N53" s="48">
        <f t="shared" si="4"/>
        <v>85.714285714285708</v>
      </c>
      <c r="O53" s="78">
        <v>1</v>
      </c>
      <c r="P53" s="78">
        <v>1</v>
      </c>
      <c r="Q53" s="79">
        <v>1</v>
      </c>
      <c r="R53" s="79">
        <v>1</v>
      </c>
      <c r="S53" s="80">
        <v>1</v>
      </c>
      <c r="T53" s="80">
        <v>1</v>
      </c>
      <c r="U53" s="80">
        <v>0</v>
      </c>
      <c r="V53" s="166">
        <f t="shared" si="5"/>
        <v>6</v>
      </c>
      <c r="W53" s="81">
        <f t="shared" si="9"/>
        <v>50</v>
      </c>
      <c r="X53" s="81">
        <f t="shared" si="9"/>
        <v>50</v>
      </c>
      <c r="Y53" s="81">
        <f t="shared" si="9"/>
        <v>50</v>
      </c>
      <c r="Z53" s="81">
        <f t="shared" si="9"/>
        <v>50</v>
      </c>
      <c r="AA53" s="81">
        <f t="shared" si="9"/>
        <v>50</v>
      </c>
      <c r="AB53" s="81">
        <f t="shared" si="9"/>
        <v>50</v>
      </c>
      <c r="AC53" s="76">
        <f t="shared" si="7"/>
        <v>0</v>
      </c>
      <c r="AD53" s="49">
        <f t="shared" si="8"/>
        <v>85.714285714285708</v>
      </c>
    </row>
    <row r="54" spans="1:30" x14ac:dyDescent="0.45">
      <c r="A54" s="41">
        <v>31</v>
      </c>
      <c r="B54" s="42" t="s">
        <v>127</v>
      </c>
      <c r="C54" s="43" t="s">
        <v>147</v>
      </c>
      <c r="D54" s="55" t="s">
        <v>148</v>
      </c>
      <c r="E54" s="56">
        <v>6</v>
      </c>
      <c r="F54" s="41">
        <v>5</v>
      </c>
      <c r="G54" s="45">
        <v>0.6</v>
      </c>
      <c r="H54" s="50">
        <v>11487488.1</v>
      </c>
      <c r="I54" s="53" t="s">
        <v>10</v>
      </c>
      <c r="J54" s="72">
        <f t="shared" si="0"/>
        <v>100</v>
      </c>
      <c r="K54" s="72">
        <f t="shared" si="1"/>
        <v>100</v>
      </c>
      <c r="L54" s="72">
        <f t="shared" si="2"/>
        <v>50</v>
      </c>
      <c r="M54" s="72">
        <f t="shared" si="3"/>
        <v>0</v>
      </c>
      <c r="N54" s="48">
        <f t="shared" si="4"/>
        <v>71.428571428571431</v>
      </c>
      <c r="O54" s="78">
        <v>1</v>
      </c>
      <c r="P54" s="78">
        <v>1</v>
      </c>
      <c r="Q54" s="79">
        <v>1</v>
      </c>
      <c r="R54" s="79">
        <v>1</v>
      </c>
      <c r="S54" s="80">
        <v>1</v>
      </c>
      <c r="T54" s="80">
        <v>0</v>
      </c>
      <c r="U54" s="80">
        <v>0</v>
      </c>
      <c r="V54" s="166">
        <f t="shared" si="5"/>
        <v>5</v>
      </c>
      <c r="W54" s="81">
        <f t="shared" si="9"/>
        <v>50</v>
      </c>
      <c r="X54" s="81">
        <f t="shared" si="9"/>
        <v>50</v>
      </c>
      <c r="Y54" s="81">
        <f t="shared" si="9"/>
        <v>50</v>
      </c>
      <c r="Z54" s="81">
        <f t="shared" si="9"/>
        <v>50</v>
      </c>
      <c r="AA54" s="81">
        <f t="shared" si="9"/>
        <v>50</v>
      </c>
      <c r="AB54" s="81">
        <f t="shared" si="9"/>
        <v>0</v>
      </c>
      <c r="AC54" s="76">
        <f t="shared" si="7"/>
        <v>0</v>
      </c>
      <c r="AD54" s="49">
        <f t="shared" si="8"/>
        <v>71.428571428571431</v>
      </c>
    </row>
    <row r="55" spans="1:30" x14ac:dyDescent="0.45">
      <c r="A55" s="41">
        <v>36</v>
      </c>
      <c r="B55" s="42" t="s">
        <v>155</v>
      </c>
      <c r="C55" s="43" t="s">
        <v>157</v>
      </c>
      <c r="D55" s="42" t="s">
        <v>158</v>
      </c>
      <c r="E55" s="44">
        <v>6</v>
      </c>
      <c r="F55" s="41">
        <v>0</v>
      </c>
      <c r="G55" s="45">
        <v>4.79</v>
      </c>
      <c r="H55" s="50">
        <v>5202806.7</v>
      </c>
      <c r="I55" s="47"/>
      <c r="J55" s="72">
        <f t="shared" si="0"/>
        <v>100</v>
      </c>
      <c r="K55" s="72">
        <f t="shared" si="1"/>
        <v>100</v>
      </c>
      <c r="L55" s="72">
        <f t="shared" si="2"/>
        <v>100</v>
      </c>
      <c r="M55" s="72">
        <f t="shared" si="3"/>
        <v>0</v>
      </c>
      <c r="N55" s="48">
        <f t="shared" si="4"/>
        <v>85.714285714285708</v>
      </c>
      <c r="O55" s="78">
        <v>1</v>
      </c>
      <c r="P55" s="78">
        <v>1</v>
      </c>
      <c r="Q55" s="79">
        <v>1</v>
      </c>
      <c r="R55" s="79">
        <v>1</v>
      </c>
      <c r="S55" s="80">
        <v>1</v>
      </c>
      <c r="T55" s="80">
        <v>1</v>
      </c>
      <c r="U55" s="80">
        <v>0</v>
      </c>
      <c r="V55" s="166">
        <f t="shared" si="5"/>
        <v>6</v>
      </c>
      <c r="W55" s="81">
        <f t="shared" si="9"/>
        <v>50</v>
      </c>
      <c r="X55" s="81">
        <f t="shared" si="9"/>
        <v>50</v>
      </c>
      <c r="Y55" s="81">
        <f t="shared" si="9"/>
        <v>50</v>
      </c>
      <c r="Z55" s="81">
        <f t="shared" si="9"/>
        <v>50</v>
      </c>
      <c r="AA55" s="81">
        <f t="shared" si="9"/>
        <v>50</v>
      </c>
      <c r="AB55" s="81">
        <f t="shared" si="9"/>
        <v>50</v>
      </c>
      <c r="AC55" s="76">
        <f t="shared" si="7"/>
        <v>0</v>
      </c>
      <c r="AD55" s="49">
        <f t="shared" si="8"/>
        <v>85.714285714285708</v>
      </c>
    </row>
    <row r="56" spans="1:30" x14ac:dyDescent="0.45">
      <c r="A56" s="41">
        <v>37</v>
      </c>
      <c r="B56" s="42" t="s">
        <v>155</v>
      </c>
      <c r="C56" s="43" t="s">
        <v>159</v>
      </c>
      <c r="D56" s="42" t="s">
        <v>160</v>
      </c>
      <c r="E56" s="44">
        <v>5</v>
      </c>
      <c r="F56" s="41">
        <v>0</v>
      </c>
      <c r="G56" s="45">
        <v>3.74</v>
      </c>
      <c r="H56" s="50">
        <v>2461092.61</v>
      </c>
      <c r="I56" s="47"/>
      <c r="J56" s="72">
        <f t="shared" si="0"/>
        <v>50</v>
      </c>
      <c r="K56" s="72">
        <f t="shared" si="1"/>
        <v>100</v>
      </c>
      <c r="L56" s="72">
        <f t="shared" si="2"/>
        <v>50</v>
      </c>
      <c r="M56" s="72">
        <f t="shared" si="3"/>
        <v>0</v>
      </c>
      <c r="N56" s="48">
        <f t="shared" si="4"/>
        <v>57.142857142857139</v>
      </c>
      <c r="O56" s="78">
        <v>0</v>
      </c>
      <c r="P56" s="78">
        <v>1</v>
      </c>
      <c r="Q56" s="79">
        <v>1</v>
      </c>
      <c r="R56" s="79">
        <v>1</v>
      </c>
      <c r="S56" s="80">
        <v>1</v>
      </c>
      <c r="T56" s="80">
        <v>0</v>
      </c>
      <c r="U56" s="80">
        <v>0</v>
      </c>
      <c r="V56" s="166">
        <f t="shared" si="5"/>
        <v>4</v>
      </c>
      <c r="W56" s="81">
        <f t="shared" si="9"/>
        <v>0</v>
      </c>
      <c r="X56" s="81">
        <f t="shared" si="9"/>
        <v>50</v>
      </c>
      <c r="Y56" s="81">
        <f t="shared" si="9"/>
        <v>50</v>
      </c>
      <c r="Z56" s="81">
        <f t="shared" si="9"/>
        <v>50</v>
      </c>
      <c r="AA56" s="81">
        <f t="shared" si="9"/>
        <v>50</v>
      </c>
      <c r="AB56" s="81">
        <f t="shared" si="9"/>
        <v>0</v>
      </c>
      <c r="AC56" s="76">
        <f t="shared" si="7"/>
        <v>0</v>
      </c>
      <c r="AD56" s="49">
        <f t="shared" si="8"/>
        <v>57.142857142857139</v>
      </c>
    </row>
    <row r="57" spans="1:30" x14ac:dyDescent="0.45">
      <c r="A57" s="41">
        <v>38</v>
      </c>
      <c r="B57" s="42" t="s">
        <v>155</v>
      </c>
      <c r="C57" s="43" t="s">
        <v>161</v>
      </c>
      <c r="D57" s="42" t="s">
        <v>162</v>
      </c>
      <c r="E57" s="44">
        <v>10</v>
      </c>
      <c r="F57" s="41">
        <v>1</v>
      </c>
      <c r="G57" s="45">
        <v>0.77</v>
      </c>
      <c r="H57" s="50">
        <v>53954257.880000003</v>
      </c>
      <c r="I57" s="47"/>
      <c r="J57" s="72">
        <f t="shared" si="0"/>
        <v>100</v>
      </c>
      <c r="K57" s="72">
        <f t="shared" si="1"/>
        <v>100</v>
      </c>
      <c r="L57" s="72">
        <f t="shared" si="2"/>
        <v>50</v>
      </c>
      <c r="M57" s="72">
        <f t="shared" si="3"/>
        <v>0</v>
      </c>
      <c r="N57" s="48">
        <f t="shared" si="4"/>
        <v>71.428571428571431</v>
      </c>
      <c r="O57" s="78">
        <v>1</v>
      </c>
      <c r="P57" s="78">
        <v>1</v>
      </c>
      <c r="Q57" s="79">
        <v>1</v>
      </c>
      <c r="R57" s="79">
        <v>1</v>
      </c>
      <c r="S57" s="80">
        <v>0</v>
      </c>
      <c r="T57" s="80">
        <v>1</v>
      </c>
      <c r="U57" s="80">
        <v>0</v>
      </c>
      <c r="V57" s="166">
        <f t="shared" si="5"/>
        <v>5</v>
      </c>
      <c r="W57" s="81">
        <f t="shared" si="9"/>
        <v>50</v>
      </c>
      <c r="X57" s="81">
        <f t="shared" si="9"/>
        <v>50</v>
      </c>
      <c r="Y57" s="81">
        <f t="shared" si="9"/>
        <v>50</v>
      </c>
      <c r="Z57" s="81">
        <f t="shared" si="9"/>
        <v>50</v>
      </c>
      <c r="AA57" s="81">
        <f t="shared" si="9"/>
        <v>0</v>
      </c>
      <c r="AB57" s="81">
        <f t="shared" si="9"/>
        <v>50</v>
      </c>
      <c r="AC57" s="76">
        <f t="shared" si="7"/>
        <v>0</v>
      </c>
      <c r="AD57" s="49">
        <f t="shared" si="8"/>
        <v>71.428571428571431</v>
      </c>
    </row>
    <row r="58" spans="1:30" x14ac:dyDescent="0.45">
      <c r="A58" s="41">
        <v>39</v>
      </c>
      <c r="B58" s="42" t="s">
        <v>155</v>
      </c>
      <c r="C58" s="43" t="s">
        <v>163</v>
      </c>
      <c r="D58" s="42" t="s">
        <v>164</v>
      </c>
      <c r="E58" s="44">
        <v>13</v>
      </c>
      <c r="F58" s="41">
        <v>2</v>
      </c>
      <c r="G58" s="45">
        <v>0.7</v>
      </c>
      <c r="H58" s="50">
        <v>-5822855.4500000002</v>
      </c>
      <c r="I58" s="47"/>
      <c r="J58" s="72">
        <f t="shared" si="0"/>
        <v>100</v>
      </c>
      <c r="K58" s="72">
        <f t="shared" si="1"/>
        <v>100</v>
      </c>
      <c r="L58" s="72">
        <f t="shared" si="2"/>
        <v>0</v>
      </c>
      <c r="M58" s="72">
        <f t="shared" si="3"/>
        <v>0</v>
      </c>
      <c r="N58" s="48">
        <f t="shared" si="4"/>
        <v>57.142857142857139</v>
      </c>
      <c r="O58" s="78">
        <v>1</v>
      </c>
      <c r="P58" s="78">
        <v>1</v>
      </c>
      <c r="Q58" s="79">
        <v>1</v>
      </c>
      <c r="R58" s="79">
        <v>1</v>
      </c>
      <c r="S58" s="80">
        <v>0</v>
      </c>
      <c r="T58" s="80">
        <v>0</v>
      </c>
      <c r="U58" s="80">
        <v>0</v>
      </c>
      <c r="V58" s="166">
        <f t="shared" si="5"/>
        <v>4</v>
      </c>
      <c r="W58" s="81">
        <f t="shared" si="9"/>
        <v>50</v>
      </c>
      <c r="X58" s="81">
        <f t="shared" si="9"/>
        <v>50</v>
      </c>
      <c r="Y58" s="81">
        <f t="shared" si="9"/>
        <v>50</v>
      </c>
      <c r="Z58" s="81">
        <f t="shared" si="9"/>
        <v>50</v>
      </c>
      <c r="AA58" s="81">
        <f t="shared" si="9"/>
        <v>0</v>
      </c>
      <c r="AB58" s="81">
        <f t="shared" si="9"/>
        <v>0</v>
      </c>
      <c r="AC58" s="76">
        <f t="shared" si="7"/>
        <v>0</v>
      </c>
      <c r="AD58" s="49">
        <f t="shared" si="8"/>
        <v>57.142857142857139</v>
      </c>
    </row>
    <row r="59" spans="1:30" x14ac:dyDescent="0.45">
      <c r="A59" s="41">
        <v>40</v>
      </c>
      <c r="B59" s="42" t="s">
        <v>155</v>
      </c>
      <c r="C59" s="43" t="s">
        <v>165</v>
      </c>
      <c r="D59" s="42" t="s">
        <v>166</v>
      </c>
      <c r="E59" s="44">
        <v>6</v>
      </c>
      <c r="F59" s="41">
        <v>1</v>
      </c>
      <c r="G59" s="45">
        <v>0.8</v>
      </c>
      <c r="H59" s="50">
        <v>-2676469.25</v>
      </c>
      <c r="I59" s="47"/>
      <c r="J59" s="72">
        <f t="shared" si="0"/>
        <v>50</v>
      </c>
      <c r="K59" s="72">
        <f t="shared" si="1"/>
        <v>100</v>
      </c>
      <c r="L59" s="72">
        <f t="shared" si="2"/>
        <v>100</v>
      </c>
      <c r="M59" s="72">
        <f t="shared" si="3"/>
        <v>0</v>
      </c>
      <c r="N59" s="48">
        <f t="shared" si="4"/>
        <v>71.428571428571431</v>
      </c>
      <c r="O59" s="78">
        <v>0</v>
      </c>
      <c r="P59" s="78">
        <v>1</v>
      </c>
      <c r="Q59" s="79">
        <v>1</v>
      </c>
      <c r="R59" s="79">
        <v>1</v>
      </c>
      <c r="S59" s="80">
        <v>1</v>
      </c>
      <c r="T59" s="80">
        <v>1</v>
      </c>
      <c r="U59" s="80">
        <v>0</v>
      </c>
      <c r="V59" s="166">
        <f t="shared" si="5"/>
        <v>5</v>
      </c>
      <c r="W59" s="81">
        <f t="shared" si="9"/>
        <v>0</v>
      </c>
      <c r="X59" s="81">
        <f t="shared" si="9"/>
        <v>50</v>
      </c>
      <c r="Y59" s="81">
        <f t="shared" si="9"/>
        <v>50</v>
      </c>
      <c r="Z59" s="81">
        <f t="shared" si="9"/>
        <v>50</v>
      </c>
      <c r="AA59" s="81">
        <f t="shared" si="9"/>
        <v>50</v>
      </c>
      <c r="AB59" s="81">
        <f t="shared" si="9"/>
        <v>50</v>
      </c>
      <c r="AC59" s="76">
        <f t="shared" si="7"/>
        <v>0</v>
      </c>
      <c r="AD59" s="49">
        <f t="shared" si="8"/>
        <v>71.428571428571431</v>
      </c>
    </row>
    <row r="60" spans="1:30" x14ac:dyDescent="0.45">
      <c r="A60" s="41">
        <v>41</v>
      </c>
      <c r="B60" s="42" t="s">
        <v>155</v>
      </c>
      <c r="C60" s="43" t="s">
        <v>167</v>
      </c>
      <c r="D60" s="42" t="s">
        <v>168</v>
      </c>
      <c r="E60" s="44">
        <v>2</v>
      </c>
      <c r="F60" s="41">
        <v>1</v>
      </c>
      <c r="G60" s="45">
        <v>1.93</v>
      </c>
      <c r="H60" s="50">
        <v>-7889977.1500000004</v>
      </c>
      <c r="I60" s="47"/>
      <c r="J60" s="72">
        <f t="shared" si="0"/>
        <v>100</v>
      </c>
      <c r="K60" s="72">
        <f t="shared" si="1"/>
        <v>100</v>
      </c>
      <c r="L60" s="72">
        <f t="shared" si="2"/>
        <v>50</v>
      </c>
      <c r="M60" s="72">
        <f t="shared" si="3"/>
        <v>0</v>
      </c>
      <c r="N60" s="48">
        <f t="shared" si="4"/>
        <v>71.428571428571431</v>
      </c>
      <c r="O60" s="78">
        <v>1</v>
      </c>
      <c r="P60" s="78">
        <v>1</v>
      </c>
      <c r="Q60" s="79">
        <v>1</v>
      </c>
      <c r="R60" s="79">
        <v>1</v>
      </c>
      <c r="S60" s="80">
        <v>1</v>
      </c>
      <c r="T60" s="80">
        <v>0</v>
      </c>
      <c r="U60" s="80">
        <v>0</v>
      </c>
      <c r="V60" s="166">
        <f t="shared" si="5"/>
        <v>5</v>
      </c>
      <c r="W60" s="81">
        <f t="shared" si="9"/>
        <v>50</v>
      </c>
      <c r="X60" s="81">
        <f t="shared" si="9"/>
        <v>50</v>
      </c>
      <c r="Y60" s="81">
        <f t="shared" si="9"/>
        <v>50</v>
      </c>
      <c r="Z60" s="81">
        <f t="shared" si="9"/>
        <v>50</v>
      </c>
      <c r="AA60" s="81">
        <f t="shared" si="9"/>
        <v>50</v>
      </c>
      <c r="AB60" s="81">
        <f t="shared" si="9"/>
        <v>0</v>
      </c>
      <c r="AC60" s="76">
        <f t="shared" si="7"/>
        <v>0</v>
      </c>
      <c r="AD60" s="49">
        <f t="shared" si="8"/>
        <v>71.428571428571431</v>
      </c>
    </row>
    <row r="61" spans="1:30" x14ac:dyDescent="0.45">
      <c r="A61" s="41">
        <v>42</v>
      </c>
      <c r="B61" s="42" t="s">
        <v>155</v>
      </c>
      <c r="C61" s="43" t="s">
        <v>169</v>
      </c>
      <c r="D61" s="42" t="s">
        <v>170</v>
      </c>
      <c r="E61" s="44">
        <v>15</v>
      </c>
      <c r="F61" s="41">
        <v>2</v>
      </c>
      <c r="G61" s="45">
        <v>0.53</v>
      </c>
      <c r="H61" s="50">
        <v>11387945.119999999</v>
      </c>
      <c r="I61" s="47"/>
      <c r="J61" s="72">
        <f t="shared" si="0"/>
        <v>50</v>
      </c>
      <c r="K61" s="72">
        <f t="shared" si="1"/>
        <v>100</v>
      </c>
      <c r="L61" s="72">
        <f t="shared" si="2"/>
        <v>100</v>
      </c>
      <c r="M61" s="72">
        <f t="shared" si="3"/>
        <v>0</v>
      </c>
      <c r="N61" s="48">
        <f t="shared" si="4"/>
        <v>71.428571428571431</v>
      </c>
      <c r="O61" s="78">
        <v>0</v>
      </c>
      <c r="P61" s="78">
        <v>1</v>
      </c>
      <c r="Q61" s="79">
        <v>1</v>
      </c>
      <c r="R61" s="79">
        <v>1</v>
      </c>
      <c r="S61" s="80">
        <v>1</v>
      </c>
      <c r="T61" s="80">
        <v>1</v>
      </c>
      <c r="U61" s="80">
        <v>0</v>
      </c>
      <c r="V61" s="166">
        <f t="shared" si="5"/>
        <v>5</v>
      </c>
      <c r="W61" s="81">
        <f t="shared" si="9"/>
        <v>0</v>
      </c>
      <c r="X61" s="81">
        <f t="shared" si="9"/>
        <v>50</v>
      </c>
      <c r="Y61" s="81">
        <f t="shared" si="9"/>
        <v>50</v>
      </c>
      <c r="Z61" s="81">
        <f t="shared" si="9"/>
        <v>50</v>
      </c>
      <c r="AA61" s="81">
        <f t="shared" si="9"/>
        <v>50</v>
      </c>
      <c r="AB61" s="81">
        <f t="shared" si="9"/>
        <v>50</v>
      </c>
      <c r="AC61" s="76">
        <f t="shared" si="7"/>
        <v>0</v>
      </c>
      <c r="AD61" s="49">
        <f t="shared" si="8"/>
        <v>71.428571428571431</v>
      </c>
    </row>
    <row r="62" spans="1:30" x14ac:dyDescent="0.45">
      <c r="A62" s="41">
        <v>43</v>
      </c>
      <c r="B62" s="42" t="s">
        <v>155</v>
      </c>
      <c r="C62" s="43" t="s">
        <v>171</v>
      </c>
      <c r="D62" s="42" t="s">
        <v>172</v>
      </c>
      <c r="E62" s="44">
        <v>6</v>
      </c>
      <c r="F62" s="41">
        <v>1</v>
      </c>
      <c r="G62" s="45">
        <v>1.65</v>
      </c>
      <c r="H62" s="50">
        <v>985471.87</v>
      </c>
      <c r="I62" s="47"/>
      <c r="J62" s="72">
        <f t="shared" si="0"/>
        <v>100</v>
      </c>
      <c r="K62" s="72">
        <f t="shared" si="1"/>
        <v>100</v>
      </c>
      <c r="L62" s="72">
        <f t="shared" si="2"/>
        <v>50</v>
      </c>
      <c r="M62" s="72">
        <f t="shared" si="3"/>
        <v>0</v>
      </c>
      <c r="N62" s="48">
        <f t="shared" si="4"/>
        <v>71.428571428571431</v>
      </c>
      <c r="O62" s="78">
        <v>1</v>
      </c>
      <c r="P62" s="78">
        <v>1</v>
      </c>
      <c r="Q62" s="79">
        <v>1</v>
      </c>
      <c r="R62" s="79">
        <v>1</v>
      </c>
      <c r="S62" s="80">
        <v>1</v>
      </c>
      <c r="T62" s="80">
        <v>0</v>
      </c>
      <c r="U62" s="80">
        <v>0</v>
      </c>
      <c r="V62" s="166">
        <f t="shared" si="5"/>
        <v>5</v>
      </c>
      <c r="W62" s="81">
        <f t="shared" si="9"/>
        <v>50</v>
      </c>
      <c r="X62" s="81">
        <f t="shared" si="9"/>
        <v>50</v>
      </c>
      <c r="Y62" s="81">
        <f t="shared" si="9"/>
        <v>50</v>
      </c>
      <c r="Z62" s="81">
        <f t="shared" si="9"/>
        <v>50</v>
      </c>
      <c r="AA62" s="81">
        <f t="shared" si="9"/>
        <v>50</v>
      </c>
      <c r="AB62" s="81">
        <f t="shared" si="9"/>
        <v>0</v>
      </c>
      <c r="AC62" s="76">
        <f t="shared" si="7"/>
        <v>0</v>
      </c>
      <c r="AD62" s="49">
        <f t="shared" si="8"/>
        <v>71.428571428571431</v>
      </c>
    </row>
    <row r="63" spans="1:30" x14ac:dyDescent="0.45">
      <c r="A63" s="41">
        <v>44</v>
      </c>
      <c r="B63" s="42" t="s">
        <v>155</v>
      </c>
      <c r="C63" s="43" t="s">
        <v>173</v>
      </c>
      <c r="D63" s="42" t="s">
        <v>174</v>
      </c>
      <c r="E63" s="44">
        <v>10</v>
      </c>
      <c r="F63" s="41">
        <v>1</v>
      </c>
      <c r="G63" s="45">
        <v>0.85</v>
      </c>
      <c r="H63" s="50">
        <v>8275454.1600000001</v>
      </c>
      <c r="I63" s="47"/>
      <c r="J63" s="72">
        <f t="shared" si="0"/>
        <v>100</v>
      </c>
      <c r="K63" s="72">
        <f t="shared" si="1"/>
        <v>100</v>
      </c>
      <c r="L63" s="72">
        <f t="shared" si="2"/>
        <v>50</v>
      </c>
      <c r="M63" s="72">
        <f t="shared" si="3"/>
        <v>0</v>
      </c>
      <c r="N63" s="48">
        <f t="shared" si="4"/>
        <v>71.428571428571431</v>
      </c>
      <c r="O63" s="78">
        <v>1</v>
      </c>
      <c r="P63" s="78">
        <v>1</v>
      </c>
      <c r="Q63" s="79">
        <v>1</v>
      </c>
      <c r="R63" s="79">
        <v>1</v>
      </c>
      <c r="S63" s="80">
        <v>1</v>
      </c>
      <c r="T63" s="80">
        <v>0</v>
      </c>
      <c r="U63" s="80">
        <v>0</v>
      </c>
      <c r="V63" s="166">
        <f t="shared" si="5"/>
        <v>5</v>
      </c>
      <c r="W63" s="81">
        <f t="shared" si="9"/>
        <v>50</v>
      </c>
      <c r="X63" s="81">
        <f t="shared" si="9"/>
        <v>50</v>
      </c>
      <c r="Y63" s="81">
        <f t="shared" si="9"/>
        <v>50</v>
      </c>
      <c r="Z63" s="81">
        <f t="shared" si="9"/>
        <v>50</v>
      </c>
      <c r="AA63" s="81">
        <f t="shared" si="9"/>
        <v>50</v>
      </c>
      <c r="AB63" s="81">
        <f t="shared" si="9"/>
        <v>0</v>
      </c>
      <c r="AC63" s="76">
        <f t="shared" si="7"/>
        <v>0</v>
      </c>
      <c r="AD63" s="49">
        <f t="shared" si="8"/>
        <v>71.428571428571431</v>
      </c>
    </row>
    <row r="64" spans="1:30" x14ac:dyDescent="0.45">
      <c r="A64" s="41">
        <v>45</v>
      </c>
      <c r="B64" s="42" t="s">
        <v>155</v>
      </c>
      <c r="C64" s="43" t="s">
        <v>175</v>
      </c>
      <c r="D64" s="42" t="s">
        <v>176</v>
      </c>
      <c r="E64" s="44">
        <v>10</v>
      </c>
      <c r="F64" s="41">
        <v>3</v>
      </c>
      <c r="G64" s="45">
        <v>0.54</v>
      </c>
      <c r="H64" s="50">
        <v>1351097.44</v>
      </c>
      <c r="I64" s="47"/>
      <c r="J64" s="72">
        <f t="shared" si="0"/>
        <v>100</v>
      </c>
      <c r="K64" s="72">
        <f t="shared" si="1"/>
        <v>100</v>
      </c>
      <c r="L64" s="72">
        <f t="shared" si="2"/>
        <v>50</v>
      </c>
      <c r="M64" s="72">
        <f t="shared" si="3"/>
        <v>0</v>
      </c>
      <c r="N64" s="48">
        <f t="shared" si="4"/>
        <v>71.428571428571431</v>
      </c>
      <c r="O64" s="78">
        <v>1</v>
      </c>
      <c r="P64" s="78">
        <v>1</v>
      </c>
      <c r="Q64" s="79">
        <v>1</v>
      </c>
      <c r="R64" s="79">
        <v>1</v>
      </c>
      <c r="S64" s="80">
        <v>1</v>
      </c>
      <c r="T64" s="80">
        <v>0</v>
      </c>
      <c r="U64" s="80">
        <v>0</v>
      </c>
      <c r="V64" s="166">
        <f t="shared" si="5"/>
        <v>5</v>
      </c>
      <c r="W64" s="81">
        <f t="shared" si="9"/>
        <v>50</v>
      </c>
      <c r="X64" s="81">
        <f t="shared" si="9"/>
        <v>50</v>
      </c>
      <c r="Y64" s="81">
        <f t="shared" si="9"/>
        <v>50</v>
      </c>
      <c r="Z64" s="81">
        <f t="shared" si="9"/>
        <v>50</v>
      </c>
      <c r="AA64" s="81">
        <f t="shared" si="9"/>
        <v>50</v>
      </c>
      <c r="AB64" s="81">
        <f t="shared" si="9"/>
        <v>0</v>
      </c>
      <c r="AC64" s="76">
        <f t="shared" si="7"/>
        <v>0</v>
      </c>
      <c r="AD64" s="49">
        <f t="shared" si="8"/>
        <v>71.428571428571431</v>
      </c>
    </row>
    <row r="65" spans="1:30" x14ac:dyDescent="0.45">
      <c r="A65" s="41">
        <v>46</v>
      </c>
      <c r="B65" s="42" t="s">
        <v>155</v>
      </c>
      <c r="C65" s="43" t="s">
        <v>177</v>
      </c>
      <c r="D65" s="42" t="s">
        <v>178</v>
      </c>
      <c r="E65" s="44">
        <v>5</v>
      </c>
      <c r="F65" s="41">
        <v>0</v>
      </c>
      <c r="G65" s="45">
        <v>2.6</v>
      </c>
      <c r="H65" s="50">
        <v>7495495.3799999999</v>
      </c>
      <c r="I65" s="47"/>
      <c r="J65" s="72">
        <f t="shared" si="0"/>
        <v>100</v>
      </c>
      <c r="K65" s="72">
        <f t="shared" si="1"/>
        <v>100</v>
      </c>
      <c r="L65" s="72">
        <f t="shared" si="2"/>
        <v>50</v>
      </c>
      <c r="M65" s="72">
        <f t="shared" si="3"/>
        <v>0</v>
      </c>
      <c r="N65" s="48">
        <f t="shared" si="4"/>
        <v>71.428571428571431</v>
      </c>
      <c r="O65" s="78">
        <v>1</v>
      </c>
      <c r="P65" s="78">
        <v>1</v>
      </c>
      <c r="Q65" s="79">
        <v>1</v>
      </c>
      <c r="R65" s="79">
        <v>1</v>
      </c>
      <c r="S65" s="80">
        <v>0</v>
      </c>
      <c r="T65" s="80">
        <v>1</v>
      </c>
      <c r="U65" s="80">
        <v>0</v>
      </c>
      <c r="V65" s="166">
        <f t="shared" si="5"/>
        <v>5</v>
      </c>
      <c r="W65" s="81">
        <f t="shared" si="9"/>
        <v>50</v>
      </c>
      <c r="X65" s="81">
        <f t="shared" si="9"/>
        <v>50</v>
      </c>
      <c r="Y65" s="81">
        <f t="shared" si="9"/>
        <v>50</v>
      </c>
      <c r="Z65" s="81">
        <f t="shared" si="9"/>
        <v>50</v>
      </c>
      <c r="AA65" s="81">
        <f t="shared" si="9"/>
        <v>0</v>
      </c>
      <c r="AB65" s="81">
        <f t="shared" si="9"/>
        <v>50</v>
      </c>
      <c r="AC65" s="76">
        <f t="shared" si="7"/>
        <v>0</v>
      </c>
      <c r="AD65" s="49">
        <f t="shared" si="8"/>
        <v>71.428571428571431</v>
      </c>
    </row>
    <row r="66" spans="1:30" x14ac:dyDescent="0.45">
      <c r="A66" s="41">
        <v>47</v>
      </c>
      <c r="B66" s="42" t="s">
        <v>155</v>
      </c>
      <c r="C66" s="43" t="s">
        <v>179</v>
      </c>
      <c r="D66" s="42" t="s">
        <v>180</v>
      </c>
      <c r="E66" s="44">
        <v>5</v>
      </c>
      <c r="F66" s="41">
        <v>1</v>
      </c>
      <c r="G66" s="45">
        <v>1.75</v>
      </c>
      <c r="H66" s="50">
        <v>-1953286.52</v>
      </c>
      <c r="I66" s="47"/>
      <c r="J66" s="72">
        <f t="shared" si="0"/>
        <v>50</v>
      </c>
      <c r="K66" s="72">
        <f t="shared" si="1"/>
        <v>100</v>
      </c>
      <c r="L66" s="72">
        <f t="shared" si="2"/>
        <v>0</v>
      </c>
      <c r="M66" s="72">
        <f t="shared" si="3"/>
        <v>0</v>
      </c>
      <c r="N66" s="48">
        <f t="shared" si="4"/>
        <v>42.857142857142854</v>
      </c>
      <c r="O66" s="78">
        <v>0</v>
      </c>
      <c r="P66" s="78">
        <v>1</v>
      </c>
      <c r="Q66" s="79">
        <v>1</v>
      </c>
      <c r="R66" s="79">
        <v>1</v>
      </c>
      <c r="S66" s="80">
        <v>0</v>
      </c>
      <c r="T66" s="80">
        <v>0</v>
      </c>
      <c r="U66" s="80">
        <v>0</v>
      </c>
      <c r="V66" s="166">
        <f t="shared" si="5"/>
        <v>3</v>
      </c>
      <c r="W66" s="81">
        <f t="shared" si="9"/>
        <v>0</v>
      </c>
      <c r="X66" s="81">
        <f t="shared" si="9"/>
        <v>50</v>
      </c>
      <c r="Y66" s="81">
        <f t="shared" si="9"/>
        <v>50</v>
      </c>
      <c r="Z66" s="81">
        <f t="shared" si="9"/>
        <v>50</v>
      </c>
      <c r="AA66" s="81">
        <f t="shared" si="9"/>
        <v>0</v>
      </c>
      <c r="AB66" s="81">
        <f t="shared" si="9"/>
        <v>0</v>
      </c>
      <c r="AC66" s="76">
        <f t="shared" si="7"/>
        <v>0</v>
      </c>
      <c r="AD66" s="49">
        <f t="shared" si="8"/>
        <v>42.857142857142854</v>
      </c>
    </row>
    <row r="67" spans="1:30" x14ac:dyDescent="0.45">
      <c r="A67" s="41">
        <v>49</v>
      </c>
      <c r="B67" s="42" t="s">
        <v>155</v>
      </c>
      <c r="C67" s="43" t="s">
        <v>183</v>
      </c>
      <c r="D67" s="42" t="s">
        <v>184</v>
      </c>
      <c r="E67" s="44">
        <v>6</v>
      </c>
      <c r="F67" s="41">
        <v>0</v>
      </c>
      <c r="G67" s="45">
        <v>1.68</v>
      </c>
      <c r="H67" s="50">
        <v>11132991.060000001</v>
      </c>
      <c r="I67" s="47"/>
      <c r="J67" s="72">
        <f t="shared" si="0"/>
        <v>100</v>
      </c>
      <c r="K67" s="72">
        <f t="shared" si="1"/>
        <v>100</v>
      </c>
      <c r="L67" s="72">
        <f t="shared" si="2"/>
        <v>0</v>
      </c>
      <c r="M67" s="72">
        <f t="shared" si="3"/>
        <v>0</v>
      </c>
      <c r="N67" s="48">
        <f t="shared" si="4"/>
        <v>57.142857142857139</v>
      </c>
      <c r="O67" s="78">
        <v>1</v>
      </c>
      <c r="P67" s="78">
        <v>1</v>
      </c>
      <c r="Q67" s="79">
        <v>1</v>
      </c>
      <c r="R67" s="79">
        <v>1</v>
      </c>
      <c r="S67" s="80">
        <v>0</v>
      </c>
      <c r="T67" s="80">
        <v>0</v>
      </c>
      <c r="U67" s="80">
        <v>0</v>
      </c>
      <c r="V67" s="166">
        <f t="shared" si="5"/>
        <v>4</v>
      </c>
      <c r="W67" s="81">
        <f t="shared" si="9"/>
        <v>50</v>
      </c>
      <c r="X67" s="81">
        <f t="shared" si="9"/>
        <v>50</v>
      </c>
      <c r="Y67" s="81">
        <f t="shared" si="9"/>
        <v>50</v>
      </c>
      <c r="Z67" s="81">
        <f t="shared" si="9"/>
        <v>50</v>
      </c>
      <c r="AA67" s="81">
        <f t="shared" si="9"/>
        <v>0</v>
      </c>
      <c r="AB67" s="81">
        <f t="shared" si="9"/>
        <v>0</v>
      </c>
      <c r="AC67" s="76">
        <f t="shared" si="7"/>
        <v>0</v>
      </c>
      <c r="AD67" s="49">
        <f t="shared" si="8"/>
        <v>57.142857142857139</v>
      </c>
    </row>
    <row r="68" spans="1:30" x14ac:dyDescent="0.45">
      <c r="A68" s="41">
        <v>50</v>
      </c>
      <c r="B68" s="42" t="s">
        <v>155</v>
      </c>
      <c r="C68" s="43" t="s">
        <v>185</v>
      </c>
      <c r="D68" s="42" t="s">
        <v>186</v>
      </c>
      <c r="E68" s="44">
        <v>5</v>
      </c>
      <c r="F68" s="41">
        <v>1</v>
      </c>
      <c r="G68" s="45">
        <v>4.3</v>
      </c>
      <c r="H68" s="50">
        <v>-3319049.48</v>
      </c>
      <c r="I68" s="47"/>
      <c r="J68" s="72">
        <f t="shared" si="0"/>
        <v>50</v>
      </c>
      <c r="K68" s="72">
        <f t="shared" si="1"/>
        <v>100</v>
      </c>
      <c r="L68" s="72">
        <f t="shared" si="2"/>
        <v>100</v>
      </c>
      <c r="M68" s="72">
        <f t="shared" si="3"/>
        <v>0</v>
      </c>
      <c r="N68" s="48">
        <f t="shared" si="4"/>
        <v>71.428571428571431</v>
      </c>
      <c r="O68" s="78">
        <v>0</v>
      </c>
      <c r="P68" s="78">
        <v>1</v>
      </c>
      <c r="Q68" s="79">
        <v>1</v>
      </c>
      <c r="R68" s="79">
        <v>1</v>
      </c>
      <c r="S68" s="80">
        <v>1</v>
      </c>
      <c r="T68" s="80">
        <v>1</v>
      </c>
      <c r="U68" s="80">
        <v>0</v>
      </c>
      <c r="V68" s="166">
        <f t="shared" si="5"/>
        <v>5</v>
      </c>
      <c r="W68" s="81">
        <f t="shared" si="9"/>
        <v>0</v>
      </c>
      <c r="X68" s="81">
        <f t="shared" si="9"/>
        <v>50</v>
      </c>
      <c r="Y68" s="81">
        <f t="shared" si="9"/>
        <v>50</v>
      </c>
      <c r="Z68" s="81">
        <f t="shared" si="9"/>
        <v>50</v>
      </c>
      <c r="AA68" s="81">
        <f t="shared" si="9"/>
        <v>50</v>
      </c>
      <c r="AB68" s="81">
        <f t="shared" si="9"/>
        <v>50</v>
      </c>
      <c r="AC68" s="76">
        <f t="shared" si="7"/>
        <v>0</v>
      </c>
      <c r="AD68" s="49">
        <f t="shared" si="8"/>
        <v>71.428571428571431</v>
      </c>
    </row>
    <row r="69" spans="1:30" x14ac:dyDescent="0.45">
      <c r="A69" s="41">
        <v>51</v>
      </c>
      <c r="B69" s="42" t="s">
        <v>155</v>
      </c>
      <c r="C69" s="43" t="s">
        <v>187</v>
      </c>
      <c r="D69" s="42" t="s">
        <v>188</v>
      </c>
      <c r="E69" s="44">
        <v>16</v>
      </c>
      <c r="F69" s="41">
        <v>0</v>
      </c>
      <c r="G69" s="45">
        <v>2.8</v>
      </c>
      <c r="H69" s="50">
        <v>34458678.950000003</v>
      </c>
      <c r="I69" s="47"/>
      <c r="J69" s="72">
        <f t="shared" ref="J69:J92" si="10">W69+X69</f>
        <v>50</v>
      </c>
      <c r="K69" s="72">
        <f t="shared" ref="K69:K92" si="11">Y69+Z69</f>
        <v>100</v>
      </c>
      <c r="L69" s="72">
        <f t="shared" ref="L69:L92" si="12">AA69+AB69</f>
        <v>50</v>
      </c>
      <c r="M69" s="72">
        <f t="shared" ref="M69:M92" si="13">AC69</f>
        <v>0</v>
      </c>
      <c r="N69" s="48">
        <f t="shared" ref="N69:N92" si="14">(O69+P69+Q69+R69+S69+T69+U69)/7*100</f>
        <v>57.142857142857139</v>
      </c>
      <c r="O69" s="78">
        <v>0</v>
      </c>
      <c r="P69" s="78">
        <v>1</v>
      </c>
      <c r="Q69" s="79">
        <v>1</v>
      </c>
      <c r="R69" s="79">
        <v>1</v>
      </c>
      <c r="S69" s="80">
        <v>1</v>
      </c>
      <c r="T69" s="80">
        <v>0</v>
      </c>
      <c r="U69" s="80">
        <v>0</v>
      </c>
      <c r="V69" s="166">
        <f t="shared" ref="V69:V92" si="15">O69+P69+Q69+R69+S69+T69+U69</f>
        <v>4</v>
      </c>
      <c r="W69" s="81">
        <f t="shared" ref="W69:AB92" si="16">IF(O69=1,50,0)</f>
        <v>0</v>
      </c>
      <c r="X69" s="81">
        <f t="shared" si="16"/>
        <v>50</v>
      </c>
      <c r="Y69" s="81">
        <f t="shared" si="16"/>
        <v>50</v>
      </c>
      <c r="Z69" s="81">
        <f t="shared" si="16"/>
        <v>50</v>
      </c>
      <c r="AA69" s="81">
        <f t="shared" si="16"/>
        <v>50</v>
      </c>
      <c r="AB69" s="81">
        <f t="shared" si="16"/>
        <v>0</v>
      </c>
      <c r="AC69" s="76">
        <f t="shared" ref="AC69:AC92" si="17">IF(U69=1,100,0)</f>
        <v>0</v>
      </c>
      <c r="AD69" s="49">
        <f t="shared" ref="AD69:AD92" si="18">V69/7*100</f>
        <v>57.142857142857139</v>
      </c>
    </row>
    <row r="70" spans="1:30" x14ac:dyDescent="0.45">
      <c r="A70" s="41">
        <v>52</v>
      </c>
      <c r="B70" s="42" t="s">
        <v>155</v>
      </c>
      <c r="C70" s="43" t="s">
        <v>189</v>
      </c>
      <c r="D70" s="42" t="s">
        <v>190</v>
      </c>
      <c r="E70" s="44">
        <v>5</v>
      </c>
      <c r="F70" s="41">
        <v>1</v>
      </c>
      <c r="G70" s="45">
        <v>4.17</v>
      </c>
      <c r="H70" s="50">
        <v>3261588.15</v>
      </c>
      <c r="I70" s="47"/>
      <c r="J70" s="72">
        <f t="shared" si="10"/>
        <v>100</v>
      </c>
      <c r="K70" s="72">
        <f t="shared" si="11"/>
        <v>100</v>
      </c>
      <c r="L70" s="72">
        <f t="shared" si="12"/>
        <v>100</v>
      </c>
      <c r="M70" s="72">
        <f t="shared" si="13"/>
        <v>0</v>
      </c>
      <c r="N70" s="48">
        <f t="shared" si="14"/>
        <v>85.714285714285708</v>
      </c>
      <c r="O70" s="78">
        <v>1</v>
      </c>
      <c r="P70" s="78">
        <v>1</v>
      </c>
      <c r="Q70" s="79">
        <v>1</v>
      </c>
      <c r="R70" s="79">
        <v>1</v>
      </c>
      <c r="S70" s="80">
        <v>1</v>
      </c>
      <c r="T70" s="80">
        <v>1</v>
      </c>
      <c r="U70" s="80">
        <v>0</v>
      </c>
      <c r="V70" s="166">
        <f t="shared" si="15"/>
        <v>6</v>
      </c>
      <c r="W70" s="81">
        <f t="shared" si="16"/>
        <v>50</v>
      </c>
      <c r="X70" s="81">
        <f t="shared" si="16"/>
        <v>50</v>
      </c>
      <c r="Y70" s="81">
        <f t="shared" si="16"/>
        <v>50</v>
      </c>
      <c r="Z70" s="81">
        <f t="shared" si="16"/>
        <v>50</v>
      </c>
      <c r="AA70" s="81">
        <f t="shared" si="16"/>
        <v>50</v>
      </c>
      <c r="AB70" s="81">
        <f t="shared" si="16"/>
        <v>50</v>
      </c>
      <c r="AC70" s="76">
        <f t="shared" si="17"/>
        <v>0</v>
      </c>
      <c r="AD70" s="49">
        <f t="shared" si="18"/>
        <v>85.714285714285708</v>
      </c>
    </row>
    <row r="71" spans="1:30" x14ac:dyDescent="0.45">
      <c r="A71" s="41">
        <v>53</v>
      </c>
      <c r="B71" s="42" t="s">
        <v>191</v>
      </c>
      <c r="C71" s="43" t="s">
        <v>192</v>
      </c>
      <c r="D71" s="42" t="s">
        <v>191</v>
      </c>
      <c r="E71" s="44">
        <v>17</v>
      </c>
      <c r="F71" s="41">
        <v>0</v>
      </c>
      <c r="G71" s="45">
        <v>4.2699999999999996</v>
      </c>
      <c r="H71" s="50">
        <v>108858418.83</v>
      </c>
      <c r="I71" s="47"/>
      <c r="J71" s="72">
        <f t="shared" si="10"/>
        <v>100</v>
      </c>
      <c r="K71" s="72">
        <f t="shared" si="11"/>
        <v>100</v>
      </c>
      <c r="L71" s="72">
        <f t="shared" si="12"/>
        <v>50</v>
      </c>
      <c r="M71" s="72">
        <f t="shared" si="13"/>
        <v>0</v>
      </c>
      <c r="N71" s="48">
        <f t="shared" si="14"/>
        <v>71.428571428571431</v>
      </c>
      <c r="O71" s="78">
        <v>1</v>
      </c>
      <c r="P71" s="78">
        <v>1</v>
      </c>
      <c r="Q71" s="79">
        <v>1</v>
      </c>
      <c r="R71" s="79">
        <v>1</v>
      </c>
      <c r="S71" s="80">
        <v>1</v>
      </c>
      <c r="T71" s="80">
        <v>0</v>
      </c>
      <c r="U71" s="80">
        <v>0</v>
      </c>
      <c r="V71" s="166">
        <f t="shared" si="15"/>
        <v>5</v>
      </c>
      <c r="W71" s="81">
        <f t="shared" si="16"/>
        <v>50</v>
      </c>
      <c r="X71" s="81">
        <f t="shared" si="16"/>
        <v>50</v>
      </c>
      <c r="Y71" s="81">
        <f t="shared" si="16"/>
        <v>50</v>
      </c>
      <c r="Z71" s="81">
        <f t="shared" si="16"/>
        <v>50</v>
      </c>
      <c r="AA71" s="81">
        <f t="shared" si="16"/>
        <v>50</v>
      </c>
      <c r="AB71" s="81">
        <f t="shared" si="16"/>
        <v>0</v>
      </c>
      <c r="AC71" s="76">
        <f t="shared" si="17"/>
        <v>0</v>
      </c>
      <c r="AD71" s="49">
        <f t="shared" si="18"/>
        <v>71.428571428571431</v>
      </c>
    </row>
    <row r="72" spans="1:30" x14ac:dyDescent="0.45">
      <c r="A72" s="41">
        <v>55</v>
      </c>
      <c r="B72" s="42" t="s">
        <v>191</v>
      </c>
      <c r="C72" s="43" t="s">
        <v>195</v>
      </c>
      <c r="D72" s="42" t="s">
        <v>196</v>
      </c>
      <c r="E72" s="44">
        <v>5</v>
      </c>
      <c r="F72" s="41">
        <v>2</v>
      </c>
      <c r="G72" s="45">
        <v>0.66</v>
      </c>
      <c r="H72" s="50">
        <v>8765950.7400000002</v>
      </c>
      <c r="I72" s="52"/>
      <c r="J72" s="72">
        <f t="shared" si="10"/>
        <v>100</v>
      </c>
      <c r="K72" s="72">
        <f t="shared" si="11"/>
        <v>100</v>
      </c>
      <c r="L72" s="72">
        <f t="shared" si="12"/>
        <v>50</v>
      </c>
      <c r="M72" s="72">
        <f t="shared" si="13"/>
        <v>0</v>
      </c>
      <c r="N72" s="48">
        <f t="shared" si="14"/>
        <v>71.428571428571431</v>
      </c>
      <c r="O72" s="78">
        <v>1</v>
      </c>
      <c r="P72" s="78">
        <v>1</v>
      </c>
      <c r="Q72" s="79">
        <v>1</v>
      </c>
      <c r="R72" s="79">
        <v>1</v>
      </c>
      <c r="S72" s="80">
        <v>0</v>
      </c>
      <c r="T72" s="80">
        <v>1</v>
      </c>
      <c r="U72" s="80">
        <v>0</v>
      </c>
      <c r="V72" s="166">
        <f t="shared" si="15"/>
        <v>5</v>
      </c>
      <c r="W72" s="81">
        <f t="shared" si="16"/>
        <v>50</v>
      </c>
      <c r="X72" s="81">
        <f t="shared" si="16"/>
        <v>50</v>
      </c>
      <c r="Y72" s="81">
        <f t="shared" si="16"/>
        <v>50</v>
      </c>
      <c r="Z72" s="81">
        <f t="shared" si="16"/>
        <v>50</v>
      </c>
      <c r="AA72" s="81">
        <f t="shared" si="16"/>
        <v>0</v>
      </c>
      <c r="AB72" s="81">
        <f t="shared" si="16"/>
        <v>50</v>
      </c>
      <c r="AC72" s="76">
        <f t="shared" si="17"/>
        <v>0</v>
      </c>
      <c r="AD72" s="49">
        <f t="shared" si="18"/>
        <v>71.428571428571431</v>
      </c>
    </row>
    <row r="73" spans="1:30" x14ac:dyDescent="0.45">
      <c r="A73" s="41">
        <v>57</v>
      </c>
      <c r="B73" s="42" t="s">
        <v>191</v>
      </c>
      <c r="C73" s="43" t="s">
        <v>199</v>
      </c>
      <c r="D73" s="42" t="s">
        <v>200</v>
      </c>
      <c r="E73" s="44">
        <v>15</v>
      </c>
      <c r="F73" s="41">
        <v>2</v>
      </c>
      <c r="G73" s="45">
        <v>0.57999999999999996</v>
      </c>
      <c r="H73" s="50">
        <v>113260875.45999999</v>
      </c>
      <c r="I73" s="47"/>
      <c r="J73" s="72">
        <f t="shared" si="10"/>
        <v>100</v>
      </c>
      <c r="K73" s="72">
        <f t="shared" si="11"/>
        <v>100</v>
      </c>
      <c r="L73" s="72">
        <f t="shared" si="12"/>
        <v>100</v>
      </c>
      <c r="M73" s="72">
        <f t="shared" si="13"/>
        <v>0</v>
      </c>
      <c r="N73" s="48">
        <f t="shared" si="14"/>
        <v>85.714285714285708</v>
      </c>
      <c r="O73" s="78">
        <v>1</v>
      </c>
      <c r="P73" s="78">
        <v>1</v>
      </c>
      <c r="Q73" s="79">
        <v>1</v>
      </c>
      <c r="R73" s="79">
        <v>1</v>
      </c>
      <c r="S73" s="80">
        <v>1</v>
      </c>
      <c r="T73" s="80">
        <v>1</v>
      </c>
      <c r="U73" s="80">
        <v>0</v>
      </c>
      <c r="V73" s="166">
        <f t="shared" si="15"/>
        <v>6</v>
      </c>
      <c r="W73" s="81">
        <f t="shared" si="16"/>
        <v>50</v>
      </c>
      <c r="X73" s="81">
        <f t="shared" si="16"/>
        <v>50</v>
      </c>
      <c r="Y73" s="81">
        <f t="shared" si="16"/>
        <v>50</v>
      </c>
      <c r="Z73" s="81">
        <f t="shared" si="16"/>
        <v>50</v>
      </c>
      <c r="AA73" s="81">
        <f t="shared" si="16"/>
        <v>50</v>
      </c>
      <c r="AB73" s="81">
        <f t="shared" si="16"/>
        <v>50</v>
      </c>
      <c r="AC73" s="76">
        <f t="shared" si="17"/>
        <v>0</v>
      </c>
      <c r="AD73" s="49">
        <f t="shared" si="18"/>
        <v>85.714285714285708</v>
      </c>
    </row>
    <row r="74" spans="1:30" x14ac:dyDescent="0.45">
      <c r="A74" s="41">
        <v>58</v>
      </c>
      <c r="B74" s="42" t="s">
        <v>191</v>
      </c>
      <c r="C74" s="43" t="s">
        <v>201</v>
      </c>
      <c r="D74" s="42" t="s">
        <v>202</v>
      </c>
      <c r="E74" s="44">
        <v>5</v>
      </c>
      <c r="F74" s="41">
        <v>0</v>
      </c>
      <c r="G74" s="45">
        <v>5.2</v>
      </c>
      <c r="H74" s="50">
        <v>14616803.24</v>
      </c>
      <c r="I74" s="47"/>
      <c r="J74" s="72">
        <f t="shared" si="10"/>
        <v>100</v>
      </c>
      <c r="K74" s="72">
        <f t="shared" si="11"/>
        <v>100</v>
      </c>
      <c r="L74" s="72">
        <f t="shared" si="12"/>
        <v>100</v>
      </c>
      <c r="M74" s="72">
        <f t="shared" si="13"/>
        <v>0</v>
      </c>
      <c r="N74" s="48">
        <f t="shared" si="14"/>
        <v>85.714285714285708</v>
      </c>
      <c r="O74" s="78">
        <v>1</v>
      </c>
      <c r="P74" s="78">
        <v>1</v>
      </c>
      <c r="Q74" s="79">
        <v>1</v>
      </c>
      <c r="R74" s="79">
        <v>1</v>
      </c>
      <c r="S74" s="80">
        <v>1</v>
      </c>
      <c r="T74" s="80">
        <v>1</v>
      </c>
      <c r="U74" s="80">
        <v>0</v>
      </c>
      <c r="V74" s="166">
        <f t="shared" si="15"/>
        <v>6</v>
      </c>
      <c r="W74" s="81">
        <f t="shared" si="16"/>
        <v>50</v>
      </c>
      <c r="X74" s="81">
        <f t="shared" si="16"/>
        <v>50</v>
      </c>
      <c r="Y74" s="81">
        <f t="shared" si="16"/>
        <v>50</v>
      </c>
      <c r="Z74" s="81">
        <f t="shared" si="16"/>
        <v>50</v>
      </c>
      <c r="AA74" s="81">
        <f t="shared" si="16"/>
        <v>50</v>
      </c>
      <c r="AB74" s="81">
        <f t="shared" si="16"/>
        <v>50</v>
      </c>
      <c r="AC74" s="76">
        <f t="shared" si="17"/>
        <v>0</v>
      </c>
      <c r="AD74" s="49">
        <f t="shared" si="18"/>
        <v>85.714285714285708</v>
      </c>
    </row>
    <row r="75" spans="1:30" x14ac:dyDescent="0.45">
      <c r="A75" s="41">
        <v>63</v>
      </c>
      <c r="B75" s="42" t="s">
        <v>209</v>
      </c>
      <c r="C75" s="43" t="s">
        <v>211</v>
      </c>
      <c r="D75" s="42" t="s">
        <v>212</v>
      </c>
      <c r="E75" s="44">
        <v>10</v>
      </c>
      <c r="F75" s="41">
        <v>4</v>
      </c>
      <c r="G75" s="45">
        <v>0.6</v>
      </c>
      <c r="H75" s="50">
        <v>-15625089.85</v>
      </c>
      <c r="I75" s="53" t="s">
        <v>12</v>
      </c>
      <c r="J75" s="72">
        <f t="shared" si="10"/>
        <v>0</v>
      </c>
      <c r="K75" s="72">
        <f t="shared" si="11"/>
        <v>100</v>
      </c>
      <c r="L75" s="72">
        <f t="shared" si="12"/>
        <v>0</v>
      </c>
      <c r="M75" s="72">
        <f t="shared" si="13"/>
        <v>0</v>
      </c>
      <c r="N75" s="48">
        <f t="shared" si="14"/>
        <v>28.571428571428569</v>
      </c>
      <c r="O75" s="78">
        <v>0</v>
      </c>
      <c r="P75" s="78">
        <v>0</v>
      </c>
      <c r="Q75" s="79">
        <v>1</v>
      </c>
      <c r="R75" s="79">
        <v>1</v>
      </c>
      <c r="S75" s="80">
        <v>0</v>
      </c>
      <c r="T75" s="80">
        <v>0</v>
      </c>
      <c r="U75" s="80">
        <v>0</v>
      </c>
      <c r="V75" s="166">
        <f t="shared" si="15"/>
        <v>2</v>
      </c>
      <c r="W75" s="81">
        <f t="shared" si="16"/>
        <v>0</v>
      </c>
      <c r="X75" s="81">
        <f t="shared" si="16"/>
        <v>0</v>
      </c>
      <c r="Y75" s="81">
        <f t="shared" si="16"/>
        <v>50</v>
      </c>
      <c r="Z75" s="81">
        <f t="shared" si="16"/>
        <v>50</v>
      </c>
      <c r="AA75" s="81">
        <f t="shared" si="16"/>
        <v>0</v>
      </c>
      <c r="AB75" s="81">
        <f t="shared" si="16"/>
        <v>0</v>
      </c>
      <c r="AC75" s="76">
        <f t="shared" si="17"/>
        <v>0</v>
      </c>
      <c r="AD75" s="49">
        <f t="shared" si="18"/>
        <v>28.571428571428569</v>
      </c>
    </row>
    <row r="76" spans="1:30" x14ac:dyDescent="0.45">
      <c r="A76" s="41">
        <v>64</v>
      </c>
      <c r="B76" s="42" t="s">
        <v>209</v>
      </c>
      <c r="C76" s="43" t="s">
        <v>213</v>
      </c>
      <c r="D76" s="42" t="s">
        <v>214</v>
      </c>
      <c r="E76" s="44">
        <v>6</v>
      </c>
      <c r="F76" s="41">
        <v>1</v>
      </c>
      <c r="G76" s="45">
        <v>1.1100000000000001</v>
      </c>
      <c r="H76" s="50">
        <v>-4418276.24</v>
      </c>
      <c r="I76" s="47"/>
      <c r="J76" s="72">
        <f t="shared" si="10"/>
        <v>50</v>
      </c>
      <c r="K76" s="72">
        <f t="shared" si="11"/>
        <v>50</v>
      </c>
      <c r="L76" s="72">
        <f t="shared" si="12"/>
        <v>50</v>
      </c>
      <c r="M76" s="72">
        <f t="shared" si="13"/>
        <v>0</v>
      </c>
      <c r="N76" s="48">
        <f t="shared" si="14"/>
        <v>42.857142857142854</v>
      </c>
      <c r="O76" s="78">
        <v>0</v>
      </c>
      <c r="P76" s="78">
        <v>1</v>
      </c>
      <c r="Q76" s="79">
        <v>0</v>
      </c>
      <c r="R76" s="79">
        <v>1</v>
      </c>
      <c r="S76" s="80">
        <v>0</v>
      </c>
      <c r="T76" s="80">
        <v>1</v>
      </c>
      <c r="U76" s="80">
        <v>0</v>
      </c>
      <c r="V76" s="166">
        <f t="shared" si="15"/>
        <v>3</v>
      </c>
      <c r="W76" s="81">
        <f t="shared" si="16"/>
        <v>0</v>
      </c>
      <c r="X76" s="81">
        <f t="shared" si="16"/>
        <v>50</v>
      </c>
      <c r="Y76" s="81">
        <f t="shared" si="16"/>
        <v>0</v>
      </c>
      <c r="Z76" s="81">
        <f t="shared" si="16"/>
        <v>50</v>
      </c>
      <c r="AA76" s="81">
        <f t="shared" si="16"/>
        <v>0</v>
      </c>
      <c r="AB76" s="81">
        <f t="shared" si="16"/>
        <v>50</v>
      </c>
      <c r="AC76" s="76">
        <f t="shared" si="17"/>
        <v>0</v>
      </c>
      <c r="AD76" s="49">
        <f t="shared" si="18"/>
        <v>42.857142857142854</v>
      </c>
    </row>
    <row r="77" spans="1:30" x14ac:dyDescent="0.45">
      <c r="A77" s="41">
        <v>66</v>
      </c>
      <c r="B77" s="42" t="s">
        <v>209</v>
      </c>
      <c r="C77" s="43" t="s">
        <v>217</v>
      </c>
      <c r="D77" s="42" t="s">
        <v>218</v>
      </c>
      <c r="E77" s="44">
        <v>10</v>
      </c>
      <c r="F77" s="41">
        <v>7</v>
      </c>
      <c r="G77" s="45">
        <v>0.54</v>
      </c>
      <c r="H77" s="50">
        <v>-21445360.989999998</v>
      </c>
      <c r="I77" s="53" t="s">
        <v>12</v>
      </c>
      <c r="J77" s="72">
        <f t="shared" si="10"/>
        <v>100</v>
      </c>
      <c r="K77" s="72">
        <f t="shared" si="11"/>
        <v>0</v>
      </c>
      <c r="L77" s="72">
        <f t="shared" si="12"/>
        <v>50</v>
      </c>
      <c r="M77" s="72">
        <f t="shared" si="13"/>
        <v>0</v>
      </c>
      <c r="N77" s="48">
        <f t="shared" si="14"/>
        <v>42.857142857142854</v>
      </c>
      <c r="O77" s="78">
        <v>1</v>
      </c>
      <c r="P77" s="78">
        <v>1</v>
      </c>
      <c r="Q77" s="79">
        <v>0</v>
      </c>
      <c r="R77" s="79">
        <v>0</v>
      </c>
      <c r="S77" s="80">
        <v>1</v>
      </c>
      <c r="T77" s="80">
        <v>0</v>
      </c>
      <c r="U77" s="80">
        <v>0</v>
      </c>
      <c r="V77" s="166">
        <f t="shared" si="15"/>
        <v>3</v>
      </c>
      <c r="W77" s="81">
        <f t="shared" si="16"/>
        <v>50</v>
      </c>
      <c r="X77" s="81">
        <f t="shared" si="16"/>
        <v>50</v>
      </c>
      <c r="Y77" s="81">
        <f t="shared" si="16"/>
        <v>0</v>
      </c>
      <c r="Z77" s="81">
        <f t="shared" si="16"/>
        <v>0</v>
      </c>
      <c r="AA77" s="81">
        <f t="shared" si="16"/>
        <v>50</v>
      </c>
      <c r="AB77" s="81">
        <f t="shared" si="16"/>
        <v>0</v>
      </c>
      <c r="AC77" s="76">
        <f t="shared" si="17"/>
        <v>0</v>
      </c>
      <c r="AD77" s="49">
        <f t="shared" si="18"/>
        <v>42.857142857142854</v>
      </c>
    </row>
    <row r="78" spans="1:30" x14ac:dyDescent="0.45">
      <c r="A78" s="41">
        <v>68</v>
      </c>
      <c r="B78" s="42" t="s">
        <v>221</v>
      </c>
      <c r="C78" s="43" t="s">
        <v>222</v>
      </c>
      <c r="D78" s="42" t="s">
        <v>221</v>
      </c>
      <c r="E78" s="44">
        <v>20</v>
      </c>
      <c r="F78" s="41">
        <v>1</v>
      </c>
      <c r="G78" s="45">
        <v>1.46</v>
      </c>
      <c r="H78" s="50">
        <v>102882876.63</v>
      </c>
      <c r="I78" s="47"/>
      <c r="J78" s="72">
        <f t="shared" si="10"/>
        <v>100</v>
      </c>
      <c r="K78" s="72">
        <f t="shared" si="11"/>
        <v>100</v>
      </c>
      <c r="L78" s="72">
        <f t="shared" si="12"/>
        <v>100</v>
      </c>
      <c r="M78" s="72">
        <f t="shared" si="13"/>
        <v>0</v>
      </c>
      <c r="N78" s="48">
        <f t="shared" si="14"/>
        <v>85.714285714285708</v>
      </c>
      <c r="O78" s="78">
        <v>1</v>
      </c>
      <c r="P78" s="78">
        <v>1</v>
      </c>
      <c r="Q78" s="79">
        <v>1</v>
      </c>
      <c r="R78" s="79">
        <v>1</v>
      </c>
      <c r="S78" s="80">
        <v>1</v>
      </c>
      <c r="T78" s="80">
        <v>1</v>
      </c>
      <c r="U78" s="80">
        <v>0</v>
      </c>
      <c r="V78" s="166">
        <f t="shared" si="15"/>
        <v>6</v>
      </c>
      <c r="W78" s="81">
        <f t="shared" si="16"/>
        <v>50</v>
      </c>
      <c r="X78" s="81">
        <f t="shared" si="16"/>
        <v>50</v>
      </c>
      <c r="Y78" s="81">
        <f t="shared" si="16"/>
        <v>50</v>
      </c>
      <c r="Z78" s="81">
        <f t="shared" si="16"/>
        <v>50</v>
      </c>
      <c r="AA78" s="81">
        <f t="shared" si="16"/>
        <v>50</v>
      </c>
      <c r="AB78" s="81">
        <f t="shared" si="16"/>
        <v>50</v>
      </c>
      <c r="AC78" s="76">
        <f t="shared" si="17"/>
        <v>0</v>
      </c>
      <c r="AD78" s="49">
        <f t="shared" si="18"/>
        <v>85.714285714285708</v>
      </c>
    </row>
    <row r="79" spans="1:30" x14ac:dyDescent="0.45">
      <c r="A79" s="41">
        <v>69</v>
      </c>
      <c r="B79" s="42" t="s">
        <v>221</v>
      </c>
      <c r="C79" s="43" t="s">
        <v>223</v>
      </c>
      <c r="D79" s="42" t="s">
        <v>224</v>
      </c>
      <c r="E79" s="44">
        <v>10</v>
      </c>
      <c r="F79" s="41">
        <v>4</v>
      </c>
      <c r="G79" s="45">
        <v>0.51</v>
      </c>
      <c r="H79" s="50">
        <v>4702995.9000000004</v>
      </c>
      <c r="I79" s="53" t="s">
        <v>10</v>
      </c>
      <c r="J79" s="72">
        <f t="shared" si="10"/>
        <v>100</v>
      </c>
      <c r="K79" s="72">
        <f t="shared" si="11"/>
        <v>100</v>
      </c>
      <c r="L79" s="72">
        <f t="shared" si="12"/>
        <v>100</v>
      </c>
      <c r="M79" s="72">
        <f t="shared" si="13"/>
        <v>0</v>
      </c>
      <c r="N79" s="48">
        <f t="shared" si="14"/>
        <v>85.714285714285708</v>
      </c>
      <c r="O79" s="78">
        <v>1</v>
      </c>
      <c r="P79" s="78">
        <v>1</v>
      </c>
      <c r="Q79" s="79">
        <v>1</v>
      </c>
      <c r="R79" s="79">
        <v>1</v>
      </c>
      <c r="S79" s="80">
        <v>1</v>
      </c>
      <c r="T79" s="80">
        <v>1</v>
      </c>
      <c r="U79" s="80">
        <v>0</v>
      </c>
      <c r="V79" s="166">
        <f t="shared" si="15"/>
        <v>6</v>
      </c>
      <c r="W79" s="81">
        <f t="shared" si="16"/>
        <v>50</v>
      </c>
      <c r="X79" s="81">
        <f t="shared" si="16"/>
        <v>50</v>
      </c>
      <c r="Y79" s="81">
        <f t="shared" si="16"/>
        <v>50</v>
      </c>
      <c r="Z79" s="81">
        <f t="shared" si="16"/>
        <v>50</v>
      </c>
      <c r="AA79" s="81">
        <f t="shared" si="16"/>
        <v>50</v>
      </c>
      <c r="AB79" s="81">
        <f t="shared" si="16"/>
        <v>50</v>
      </c>
      <c r="AC79" s="76">
        <f t="shared" si="17"/>
        <v>0</v>
      </c>
      <c r="AD79" s="49">
        <f t="shared" si="18"/>
        <v>85.714285714285708</v>
      </c>
    </row>
    <row r="80" spans="1:30" x14ac:dyDescent="0.45">
      <c r="A80" s="41">
        <v>70</v>
      </c>
      <c r="B80" s="42" t="s">
        <v>221</v>
      </c>
      <c r="C80" s="43" t="s">
        <v>225</v>
      </c>
      <c r="D80" s="42" t="s">
        <v>226</v>
      </c>
      <c r="E80" s="44">
        <v>9</v>
      </c>
      <c r="F80" s="41">
        <v>4</v>
      </c>
      <c r="G80" s="45">
        <v>0.53</v>
      </c>
      <c r="H80" s="50">
        <v>9084937.0600000005</v>
      </c>
      <c r="I80" s="53" t="s">
        <v>10</v>
      </c>
      <c r="J80" s="72">
        <f t="shared" si="10"/>
        <v>50</v>
      </c>
      <c r="K80" s="72">
        <f t="shared" si="11"/>
        <v>100</v>
      </c>
      <c r="L80" s="72">
        <f t="shared" si="12"/>
        <v>100</v>
      </c>
      <c r="M80" s="72">
        <f t="shared" si="13"/>
        <v>0</v>
      </c>
      <c r="N80" s="48">
        <f t="shared" si="14"/>
        <v>71.428571428571431</v>
      </c>
      <c r="O80" s="78">
        <v>0</v>
      </c>
      <c r="P80" s="78">
        <v>1</v>
      </c>
      <c r="Q80" s="79">
        <v>1</v>
      </c>
      <c r="R80" s="79">
        <v>1</v>
      </c>
      <c r="S80" s="80">
        <v>1</v>
      </c>
      <c r="T80" s="80">
        <v>1</v>
      </c>
      <c r="U80" s="80">
        <v>0</v>
      </c>
      <c r="V80" s="166">
        <f t="shared" si="15"/>
        <v>5</v>
      </c>
      <c r="W80" s="81">
        <f t="shared" si="16"/>
        <v>0</v>
      </c>
      <c r="X80" s="81">
        <f t="shared" si="16"/>
        <v>50</v>
      </c>
      <c r="Y80" s="81">
        <f t="shared" si="16"/>
        <v>50</v>
      </c>
      <c r="Z80" s="81">
        <f t="shared" si="16"/>
        <v>50</v>
      </c>
      <c r="AA80" s="81">
        <f t="shared" si="16"/>
        <v>50</v>
      </c>
      <c r="AB80" s="81">
        <f t="shared" si="16"/>
        <v>50</v>
      </c>
      <c r="AC80" s="76">
        <f t="shared" si="17"/>
        <v>0</v>
      </c>
      <c r="AD80" s="49">
        <f t="shared" si="18"/>
        <v>71.428571428571431</v>
      </c>
    </row>
    <row r="81" spans="1:30" x14ac:dyDescent="0.45">
      <c r="A81" s="41">
        <v>72</v>
      </c>
      <c r="B81" s="42" t="s">
        <v>221</v>
      </c>
      <c r="C81" s="43" t="s">
        <v>229</v>
      </c>
      <c r="D81" s="42" t="s">
        <v>230</v>
      </c>
      <c r="E81" s="44">
        <v>2</v>
      </c>
      <c r="F81" s="41">
        <v>1</v>
      </c>
      <c r="G81" s="45">
        <v>3.47</v>
      </c>
      <c r="H81" s="50">
        <v>1963373.6</v>
      </c>
      <c r="I81" s="47"/>
      <c r="J81" s="72">
        <f t="shared" si="10"/>
        <v>50</v>
      </c>
      <c r="K81" s="72">
        <f t="shared" si="11"/>
        <v>50</v>
      </c>
      <c r="L81" s="72">
        <f t="shared" si="12"/>
        <v>100</v>
      </c>
      <c r="M81" s="72">
        <f t="shared" si="13"/>
        <v>0</v>
      </c>
      <c r="N81" s="51">
        <f t="shared" si="14"/>
        <v>57.142857142857139</v>
      </c>
      <c r="O81" s="78">
        <v>0</v>
      </c>
      <c r="P81" s="78">
        <v>1</v>
      </c>
      <c r="Q81" s="79">
        <v>1</v>
      </c>
      <c r="R81" s="79">
        <v>0</v>
      </c>
      <c r="S81" s="80">
        <v>1</v>
      </c>
      <c r="T81" s="80">
        <v>1</v>
      </c>
      <c r="U81" s="80">
        <v>0</v>
      </c>
      <c r="V81" s="166">
        <f t="shared" si="15"/>
        <v>4</v>
      </c>
      <c r="W81" s="81">
        <f t="shared" si="16"/>
        <v>0</v>
      </c>
      <c r="X81" s="81">
        <f t="shared" si="16"/>
        <v>50</v>
      </c>
      <c r="Y81" s="81">
        <f t="shared" si="16"/>
        <v>50</v>
      </c>
      <c r="Z81" s="81">
        <f t="shared" si="16"/>
        <v>0</v>
      </c>
      <c r="AA81" s="81">
        <f t="shared" si="16"/>
        <v>50</v>
      </c>
      <c r="AB81" s="81">
        <f t="shared" si="16"/>
        <v>50</v>
      </c>
      <c r="AC81" s="76">
        <f t="shared" si="17"/>
        <v>0</v>
      </c>
      <c r="AD81" s="57">
        <f t="shared" si="18"/>
        <v>57.142857142857139</v>
      </c>
    </row>
    <row r="82" spans="1:30" x14ac:dyDescent="0.45">
      <c r="A82" s="41">
        <v>75</v>
      </c>
      <c r="B82" s="42" t="s">
        <v>221</v>
      </c>
      <c r="C82" s="43" t="s">
        <v>235</v>
      </c>
      <c r="D82" s="42" t="s">
        <v>236</v>
      </c>
      <c r="E82" s="44">
        <v>5</v>
      </c>
      <c r="F82" s="41">
        <v>4</v>
      </c>
      <c r="G82" s="45">
        <v>0.71</v>
      </c>
      <c r="H82" s="50">
        <v>555013.93999999994</v>
      </c>
      <c r="I82" s="53" t="s">
        <v>10</v>
      </c>
      <c r="J82" s="72">
        <f t="shared" si="10"/>
        <v>50</v>
      </c>
      <c r="K82" s="72">
        <f t="shared" si="11"/>
        <v>100</v>
      </c>
      <c r="L82" s="72">
        <f t="shared" si="12"/>
        <v>50</v>
      </c>
      <c r="M82" s="72">
        <f t="shared" si="13"/>
        <v>0</v>
      </c>
      <c r="N82" s="48">
        <f t="shared" si="14"/>
        <v>57.142857142857139</v>
      </c>
      <c r="O82" s="78">
        <v>0</v>
      </c>
      <c r="P82" s="78">
        <v>1</v>
      </c>
      <c r="Q82" s="79">
        <v>1</v>
      </c>
      <c r="R82" s="79">
        <v>1</v>
      </c>
      <c r="S82" s="80">
        <v>1</v>
      </c>
      <c r="T82" s="80">
        <v>0</v>
      </c>
      <c r="U82" s="80">
        <v>0</v>
      </c>
      <c r="V82" s="166">
        <f t="shared" si="15"/>
        <v>4</v>
      </c>
      <c r="W82" s="81">
        <f t="shared" si="16"/>
        <v>0</v>
      </c>
      <c r="X82" s="81">
        <f t="shared" si="16"/>
        <v>50</v>
      </c>
      <c r="Y82" s="81">
        <f t="shared" si="16"/>
        <v>50</v>
      </c>
      <c r="Z82" s="81">
        <f t="shared" si="16"/>
        <v>50</v>
      </c>
      <c r="AA82" s="81">
        <f t="shared" si="16"/>
        <v>50</v>
      </c>
      <c r="AB82" s="81">
        <f t="shared" si="16"/>
        <v>0</v>
      </c>
      <c r="AC82" s="76">
        <f t="shared" si="17"/>
        <v>0</v>
      </c>
      <c r="AD82" s="49">
        <f t="shared" si="18"/>
        <v>57.142857142857139</v>
      </c>
    </row>
    <row r="83" spans="1:30" x14ac:dyDescent="0.45">
      <c r="A83" s="41">
        <v>76</v>
      </c>
      <c r="B83" s="42" t="s">
        <v>221</v>
      </c>
      <c r="C83" s="43" t="s">
        <v>237</v>
      </c>
      <c r="D83" s="42" t="s">
        <v>238</v>
      </c>
      <c r="E83" s="44">
        <v>5</v>
      </c>
      <c r="F83" s="41">
        <v>3</v>
      </c>
      <c r="G83" s="54">
        <v>0.48</v>
      </c>
      <c r="H83" s="50">
        <v>4723432.5</v>
      </c>
      <c r="I83" s="58"/>
      <c r="J83" s="72">
        <f t="shared" si="10"/>
        <v>50</v>
      </c>
      <c r="K83" s="72">
        <f t="shared" si="11"/>
        <v>100</v>
      </c>
      <c r="L83" s="72">
        <f t="shared" si="12"/>
        <v>100</v>
      </c>
      <c r="M83" s="72">
        <f t="shared" si="13"/>
        <v>0</v>
      </c>
      <c r="N83" s="48">
        <f t="shared" si="14"/>
        <v>71.428571428571431</v>
      </c>
      <c r="O83" s="78">
        <v>0</v>
      </c>
      <c r="P83" s="78">
        <v>1</v>
      </c>
      <c r="Q83" s="79">
        <v>1</v>
      </c>
      <c r="R83" s="79">
        <v>1</v>
      </c>
      <c r="S83" s="80">
        <v>1</v>
      </c>
      <c r="T83" s="80">
        <v>1</v>
      </c>
      <c r="U83" s="80">
        <v>0</v>
      </c>
      <c r="V83" s="166">
        <f t="shared" si="15"/>
        <v>5</v>
      </c>
      <c r="W83" s="81">
        <f t="shared" si="16"/>
        <v>0</v>
      </c>
      <c r="X83" s="81">
        <f t="shared" si="16"/>
        <v>50</v>
      </c>
      <c r="Y83" s="81">
        <f t="shared" si="16"/>
        <v>50</v>
      </c>
      <c r="Z83" s="81">
        <f t="shared" si="16"/>
        <v>50</v>
      </c>
      <c r="AA83" s="81">
        <f t="shared" si="16"/>
        <v>50</v>
      </c>
      <c r="AB83" s="81">
        <f t="shared" si="16"/>
        <v>50</v>
      </c>
      <c r="AC83" s="76">
        <f t="shared" si="17"/>
        <v>0</v>
      </c>
      <c r="AD83" s="49">
        <f t="shared" si="18"/>
        <v>71.428571428571431</v>
      </c>
    </row>
    <row r="84" spans="1:30" x14ac:dyDescent="0.45">
      <c r="A84" s="41">
        <v>77</v>
      </c>
      <c r="B84" s="42" t="s">
        <v>221</v>
      </c>
      <c r="C84" s="43" t="s">
        <v>239</v>
      </c>
      <c r="D84" s="42" t="s">
        <v>240</v>
      </c>
      <c r="E84" s="44">
        <v>6</v>
      </c>
      <c r="F84" s="41">
        <v>1</v>
      </c>
      <c r="G84" s="45">
        <v>1.1599999999999999</v>
      </c>
      <c r="H84" s="50">
        <v>-2417503.54</v>
      </c>
      <c r="I84" s="47"/>
      <c r="J84" s="72">
        <f t="shared" si="10"/>
        <v>100</v>
      </c>
      <c r="K84" s="72">
        <f t="shared" si="11"/>
        <v>100</v>
      </c>
      <c r="L84" s="72">
        <f t="shared" si="12"/>
        <v>100</v>
      </c>
      <c r="M84" s="72">
        <f t="shared" si="13"/>
        <v>0</v>
      </c>
      <c r="N84" s="48">
        <f t="shared" si="14"/>
        <v>85.714285714285708</v>
      </c>
      <c r="O84" s="78">
        <v>1</v>
      </c>
      <c r="P84" s="78">
        <v>1</v>
      </c>
      <c r="Q84" s="79">
        <v>1</v>
      </c>
      <c r="R84" s="79">
        <v>1</v>
      </c>
      <c r="S84" s="80">
        <v>1</v>
      </c>
      <c r="T84" s="80">
        <v>1</v>
      </c>
      <c r="U84" s="80">
        <v>0</v>
      </c>
      <c r="V84" s="166">
        <f t="shared" si="15"/>
        <v>6</v>
      </c>
      <c r="W84" s="81">
        <f t="shared" si="16"/>
        <v>50</v>
      </c>
      <c r="X84" s="81">
        <f t="shared" si="16"/>
        <v>50</v>
      </c>
      <c r="Y84" s="81">
        <f t="shared" si="16"/>
        <v>50</v>
      </c>
      <c r="Z84" s="81">
        <f t="shared" si="16"/>
        <v>50</v>
      </c>
      <c r="AA84" s="81">
        <f t="shared" si="16"/>
        <v>50</v>
      </c>
      <c r="AB84" s="81">
        <f t="shared" si="16"/>
        <v>50</v>
      </c>
      <c r="AC84" s="76">
        <f t="shared" si="17"/>
        <v>0</v>
      </c>
      <c r="AD84" s="49">
        <f t="shared" si="18"/>
        <v>85.714285714285708</v>
      </c>
    </row>
    <row r="85" spans="1:30" x14ac:dyDescent="0.45">
      <c r="A85" s="41">
        <v>78</v>
      </c>
      <c r="B85" s="42" t="s">
        <v>221</v>
      </c>
      <c r="C85" s="43" t="s">
        <v>241</v>
      </c>
      <c r="D85" s="42" t="s">
        <v>242</v>
      </c>
      <c r="E85" s="44">
        <v>9</v>
      </c>
      <c r="F85" s="41">
        <v>3</v>
      </c>
      <c r="G85" s="45">
        <v>0.52</v>
      </c>
      <c r="H85" s="50">
        <v>-4231685.7</v>
      </c>
      <c r="I85" s="47"/>
      <c r="J85" s="72">
        <f t="shared" si="10"/>
        <v>100</v>
      </c>
      <c r="K85" s="72">
        <f t="shared" si="11"/>
        <v>100</v>
      </c>
      <c r="L85" s="72">
        <f t="shared" si="12"/>
        <v>100</v>
      </c>
      <c r="M85" s="72">
        <f t="shared" si="13"/>
        <v>0</v>
      </c>
      <c r="N85" s="48">
        <f t="shared" si="14"/>
        <v>85.714285714285708</v>
      </c>
      <c r="O85" s="78">
        <v>1</v>
      </c>
      <c r="P85" s="78">
        <v>1</v>
      </c>
      <c r="Q85" s="79">
        <v>1</v>
      </c>
      <c r="R85" s="79">
        <v>1</v>
      </c>
      <c r="S85" s="80">
        <v>1</v>
      </c>
      <c r="T85" s="80">
        <v>1</v>
      </c>
      <c r="U85" s="80">
        <v>0</v>
      </c>
      <c r="V85" s="166">
        <f t="shared" si="15"/>
        <v>6</v>
      </c>
      <c r="W85" s="81">
        <f t="shared" si="16"/>
        <v>50</v>
      </c>
      <c r="X85" s="81">
        <f t="shared" si="16"/>
        <v>50</v>
      </c>
      <c r="Y85" s="81">
        <f t="shared" si="16"/>
        <v>50</v>
      </c>
      <c r="Z85" s="81">
        <f t="shared" si="16"/>
        <v>50</v>
      </c>
      <c r="AA85" s="81">
        <f t="shared" si="16"/>
        <v>50</v>
      </c>
      <c r="AB85" s="81">
        <f t="shared" si="16"/>
        <v>50</v>
      </c>
      <c r="AC85" s="76">
        <f t="shared" si="17"/>
        <v>0</v>
      </c>
      <c r="AD85" s="49">
        <f t="shared" si="18"/>
        <v>85.714285714285708</v>
      </c>
    </row>
    <row r="86" spans="1:30" x14ac:dyDescent="0.45">
      <c r="A86" s="41">
        <v>79</v>
      </c>
      <c r="B86" s="42" t="s">
        <v>221</v>
      </c>
      <c r="C86" s="43" t="s">
        <v>243</v>
      </c>
      <c r="D86" s="42" t="s">
        <v>244</v>
      </c>
      <c r="E86" s="44">
        <v>13</v>
      </c>
      <c r="F86" s="41">
        <v>6</v>
      </c>
      <c r="G86" s="45">
        <v>0.6</v>
      </c>
      <c r="H86" s="50">
        <v>-86855.72</v>
      </c>
      <c r="I86" s="53" t="s">
        <v>12</v>
      </c>
      <c r="J86" s="72">
        <f t="shared" si="10"/>
        <v>50</v>
      </c>
      <c r="K86" s="72">
        <f t="shared" si="11"/>
        <v>100</v>
      </c>
      <c r="L86" s="72">
        <f t="shared" si="12"/>
        <v>100</v>
      </c>
      <c r="M86" s="72">
        <f t="shared" si="13"/>
        <v>0</v>
      </c>
      <c r="N86" s="48">
        <f t="shared" si="14"/>
        <v>71.428571428571431</v>
      </c>
      <c r="O86" s="78">
        <v>0</v>
      </c>
      <c r="P86" s="78">
        <v>1</v>
      </c>
      <c r="Q86" s="79">
        <v>1</v>
      </c>
      <c r="R86" s="79">
        <v>1</v>
      </c>
      <c r="S86" s="80">
        <v>1</v>
      </c>
      <c r="T86" s="80">
        <v>1</v>
      </c>
      <c r="U86" s="80">
        <v>0</v>
      </c>
      <c r="V86" s="166">
        <f t="shared" si="15"/>
        <v>5</v>
      </c>
      <c r="W86" s="81">
        <f t="shared" si="16"/>
        <v>0</v>
      </c>
      <c r="X86" s="81">
        <f t="shared" si="16"/>
        <v>50</v>
      </c>
      <c r="Y86" s="81">
        <f t="shared" si="16"/>
        <v>50</v>
      </c>
      <c r="Z86" s="81">
        <f t="shared" si="16"/>
        <v>50</v>
      </c>
      <c r="AA86" s="81">
        <f t="shared" si="16"/>
        <v>50</v>
      </c>
      <c r="AB86" s="81">
        <f t="shared" si="16"/>
        <v>50</v>
      </c>
      <c r="AC86" s="76">
        <f t="shared" si="17"/>
        <v>0</v>
      </c>
      <c r="AD86" s="49">
        <f t="shared" si="18"/>
        <v>71.428571428571431</v>
      </c>
    </row>
    <row r="87" spans="1:30" x14ac:dyDescent="0.45">
      <c r="A87" s="41">
        <v>81</v>
      </c>
      <c r="B87" s="42" t="s">
        <v>221</v>
      </c>
      <c r="C87" s="43" t="s">
        <v>247</v>
      </c>
      <c r="D87" s="42" t="s">
        <v>248</v>
      </c>
      <c r="E87" s="44">
        <v>13</v>
      </c>
      <c r="F87" s="41">
        <v>4</v>
      </c>
      <c r="G87" s="45">
        <v>0.68</v>
      </c>
      <c r="H87" s="50">
        <v>-8611584.5199999996</v>
      </c>
      <c r="I87" s="53" t="s">
        <v>12</v>
      </c>
      <c r="J87" s="72">
        <f t="shared" si="10"/>
        <v>0</v>
      </c>
      <c r="K87" s="72">
        <f t="shared" si="11"/>
        <v>100</v>
      </c>
      <c r="L87" s="72">
        <f t="shared" si="12"/>
        <v>50</v>
      </c>
      <c r="M87" s="72">
        <f t="shared" si="13"/>
        <v>0</v>
      </c>
      <c r="N87" s="48">
        <f t="shared" si="14"/>
        <v>42.857142857142854</v>
      </c>
      <c r="O87" s="78">
        <v>0</v>
      </c>
      <c r="P87" s="78">
        <v>0</v>
      </c>
      <c r="Q87" s="79">
        <v>1</v>
      </c>
      <c r="R87" s="79">
        <v>1</v>
      </c>
      <c r="S87" s="80">
        <v>0</v>
      </c>
      <c r="T87" s="80">
        <v>1</v>
      </c>
      <c r="U87" s="80">
        <v>0</v>
      </c>
      <c r="V87" s="166">
        <f t="shared" si="15"/>
        <v>3</v>
      </c>
      <c r="W87" s="81">
        <f t="shared" si="16"/>
        <v>0</v>
      </c>
      <c r="X87" s="81">
        <f t="shared" si="16"/>
        <v>0</v>
      </c>
      <c r="Y87" s="81">
        <f t="shared" si="16"/>
        <v>50</v>
      </c>
      <c r="Z87" s="81">
        <f t="shared" si="16"/>
        <v>50</v>
      </c>
      <c r="AA87" s="81">
        <f t="shared" si="16"/>
        <v>0</v>
      </c>
      <c r="AB87" s="81">
        <f t="shared" si="16"/>
        <v>50</v>
      </c>
      <c r="AC87" s="76">
        <f t="shared" si="17"/>
        <v>0</v>
      </c>
      <c r="AD87" s="49">
        <f t="shared" si="18"/>
        <v>42.857142857142854</v>
      </c>
    </row>
    <row r="88" spans="1:30" x14ac:dyDescent="0.45">
      <c r="A88" s="41">
        <v>82</v>
      </c>
      <c r="B88" s="42" t="s">
        <v>221</v>
      </c>
      <c r="C88" s="43" t="s">
        <v>249</v>
      </c>
      <c r="D88" s="42" t="s">
        <v>250</v>
      </c>
      <c r="E88" s="44">
        <v>5</v>
      </c>
      <c r="F88" s="41">
        <v>4</v>
      </c>
      <c r="G88" s="45">
        <v>0.78</v>
      </c>
      <c r="H88" s="50">
        <v>568626.57999999996</v>
      </c>
      <c r="I88" s="53" t="s">
        <v>10</v>
      </c>
      <c r="J88" s="72">
        <f t="shared" si="10"/>
        <v>50</v>
      </c>
      <c r="K88" s="72">
        <f t="shared" si="11"/>
        <v>100</v>
      </c>
      <c r="L88" s="72">
        <f t="shared" si="12"/>
        <v>100</v>
      </c>
      <c r="M88" s="72">
        <f t="shared" si="13"/>
        <v>0</v>
      </c>
      <c r="N88" s="48">
        <f t="shared" si="14"/>
        <v>71.428571428571431</v>
      </c>
      <c r="O88" s="78">
        <v>0</v>
      </c>
      <c r="P88" s="78">
        <v>1</v>
      </c>
      <c r="Q88" s="79">
        <v>1</v>
      </c>
      <c r="R88" s="79">
        <v>1</v>
      </c>
      <c r="S88" s="80">
        <v>1</v>
      </c>
      <c r="T88" s="80">
        <v>1</v>
      </c>
      <c r="U88" s="80">
        <v>0</v>
      </c>
      <c r="V88" s="166">
        <f t="shared" si="15"/>
        <v>5</v>
      </c>
      <c r="W88" s="81">
        <f t="shared" si="16"/>
        <v>0</v>
      </c>
      <c r="X88" s="81">
        <f t="shared" si="16"/>
        <v>50</v>
      </c>
      <c r="Y88" s="81">
        <f t="shared" si="16"/>
        <v>50</v>
      </c>
      <c r="Z88" s="81">
        <f t="shared" si="16"/>
        <v>50</v>
      </c>
      <c r="AA88" s="81">
        <f t="shared" si="16"/>
        <v>50</v>
      </c>
      <c r="AB88" s="81">
        <f t="shared" si="16"/>
        <v>50</v>
      </c>
      <c r="AC88" s="76">
        <f t="shared" si="17"/>
        <v>0</v>
      </c>
      <c r="AD88" s="49">
        <f t="shared" si="18"/>
        <v>71.428571428571431</v>
      </c>
    </row>
    <row r="89" spans="1:30" x14ac:dyDescent="0.45">
      <c r="A89" s="41">
        <v>84</v>
      </c>
      <c r="B89" s="42" t="s">
        <v>221</v>
      </c>
      <c r="C89" s="43" t="s">
        <v>253</v>
      </c>
      <c r="D89" s="42" t="s">
        <v>254</v>
      </c>
      <c r="E89" s="44">
        <v>5</v>
      </c>
      <c r="F89" s="41">
        <v>3</v>
      </c>
      <c r="G89" s="45">
        <v>0.74</v>
      </c>
      <c r="H89" s="50">
        <v>128969.69</v>
      </c>
      <c r="I89" s="47"/>
      <c r="J89" s="72">
        <f t="shared" si="10"/>
        <v>50</v>
      </c>
      <c r="K89" s="72">
        <f t="shared" si="11"/>
        <v>100</v>
      </c>
      <c r="L89" s="72">
        <f t="shared" si="12"/>
        <v>100</v>
      </c>
      <c r="M89" s="72">
        <f t="shared" si="13"/>
        <v>0</v>
      </c>
      <c r="N89" s="48">
        <f t="shared" si="14"/>
        <v>71.428571428571431</v>
      </c>
      <c r="O89" s="78">
        <v>0</v>
      </c>
      <c r="P89" s="78">
        <v>1</v>
      </c>
      <c r="Q89" s="79">
        <v>1</v>
      </c>
      <c r="R89" s="79">
        <v>1</v>
      </c>
      <c r="S89" s="80">
        <v>1</v>
      </c>
      <c r="T89" s="80">
        <v>1</v>
      </c>
      <c r="U89" s="80">
        <v>0</v>
      </c>
      <c r="V89" s="166">
        <f t="shared" si="15"/>
        <v>5</v>
      </c>
      <c r="W89" s="81">
        <f t="shared" si="16"/>
        <v>0</v>
      </c>
      <c r="X89" s="81">
        <f t="shared" si="16"/>
        <v>50</v>
      </c>
      <c r="Y89" s="81">
        <f t="shared" si="16"/>
        <v>50</v>
      </c>
      <c r="Z89" s="81">
        <f t="shared" si="16"/>
        <v>50</v>
      </c>
      <c r="AA89" s="81">
        <f t="shared" si="16"/>
        <v>50</v>
      </c>
      <c r="AB89" s="81">
        <f t="shared" si="16"/>
        <v>50</v>
      </c>
      <c r="AC89" s="76">
        <f t="shared" si="17"/>
        <v>0</v>
      </c>
      <c r="AD89" s="49">
        <f t="shared" si="18"/>
        <v>71.428571428571431</v>
      </c>
    </row>
    <row r="90" spans="1:30" x14ac:dyDescent="0.45">
      <c r="A90" s="41">
        <v>85</v>
      </c>
      <c r="B90" s="42" t="s">
        <v>221</v>
      </c>
      <c r="C90" s="43" t="s">
        <v>255</v>
      </c>
      <c r="D90" s="42" t="s">
        <v>256</v>
      </c>
      <c r="E90" s="44">
        <v>5</v>
      </c>
      <c r="F90" s="41">
        <v>2</v>
      </c>
      <c r="G90" s="45">
        <v>0.84</v>
      </c>
      <c r="H90" s="50">
        <v>-90088.3</v>
      </c>
      <c r="I90" s="47"/>
      <c r="J90" s="72">
        <f t="shared" si="10"/>
        <v>50</v>
      </c>
      <c r="K90" s="72">
        <f t="shared" si="11"/>
        <v>100</v>
      </c>
      <c r="L90" s="72">
        <f t="shared" si="12"/>
        <v>50</v>
      </c>
      <c r="M90" s="72">
        <f t="shared" si="13"/>
        <v>0</v>
      </c>
      <c r="N90" s="48">
        <f t="shared" si="14"/>
        <v>57.142857142857139</v>
      </c>
      <c r="O90" s="78">
        <v>0</v>
      </c>
      <c r="P90" s="78">
        <v>1</v>
      </c>
      <c r="Q90" s="79">
        <v>1</v>
      </c>
      <c r="R90" s="79">
        <v>1</v>
      </c>
      <c r="S90" s="80">
        <v>1</v>
      </c>
      <c r="T90" s="80">
        <v>0</v>
      </c>
      <c r="U90" s="80">
        <v>0</v>
      </c>
      <c r="V90" s="166">
        <f t="shared" si="15"/>
        <v>4</v>
      </c>
      <c r="W90" s="81">
        <f t="shared" si="16"/>
        <v>0</v>
      </c>
      <c r="X90" s="81">
        <f t="shared" si="16"/>
        <v>50</v>
      </c>
      <c r="Y90" s="81">
        <f t="shared" si="16"/>
        <v>50</v>
      </c>
      <c r="Z90" s="81">
        <f t="shared" si="16"/>
        <v>50</v>
      </c>
      <c r="AA90" s="81">
        <f t="shared" si="16"/>
        <v>50</v>
      </c>
      <c r="AB90" s="81">
        <f t="shared" si="16"/>
        <v>0</v>
      </c>
      <c r="AC90" s="76">
        <f t="shared" si="17"/>
        <v>0</v>
      </c>
      <c r="AD90" s="49">
        <f t="shared" si="18"/>
        <v>57.142857142857139</v>
      </c>
    </row>
    <row r="91" spans="1:30" x14ac:dyDescent="0.45">
      <c r="A91" s="41">
        <v>86</v>
      </c>
      <c r="B91" s="42" t="s">
        <v>221</v>
      </c>
      <c r="C91" s="43" t="s">
        <v>257</v>
      </c>
      <c r="D91" s="42" t="s">
        <v>258</v>
      </c>
      <c r="E91" s="44">
        <v>13</v>
      </c>
      <c r="F91" s="41">
        <v>3</v>
      </c>
      <c r="G91" s="45">
        <v>0.62</v>
      </c>
      <c r="H91" s="50">
        <v>26236306.420000002</v>
      </c>
      <c r="I91" s="58"/>
      <c r="J91" s="72">
        <f t="shared" si="10"/>
        <v>100</v>
      </c>
      <c r="K91" s="72">
        <f t="shared" si="11"/>
        <v>100</v>
      </c>
      <c r="L91" s="72">
        <f t="shared" si="12"/>
        <v>100</v>
      </c>
      <c r="M91" s="72">
        <f t="shared" si="13"/>
        <v>0</v>
      </c>
      <c r="N91" s="48">
        <f t="shared" si="14"/>
        <v>85.714285714285708</v>
      </c>
      <c r="O91" s="78">
        <v>1</v>
      </c>
      <c r="P91" s="78">
        <v>1</v>
      </c>
      <c r="Q91" s="79">
        <v>1</v>
      </c>
      <c r="R91" s="79">
        <v>1</v>
      </c>
      <c r="S91" s="80">
        <v>1</v>
      </c>
      <c r="T91" s="80">
        <v>1</v>
      </c>
      <c r="U91" s="80">
        <v>0</v>
      </c>
      <c r="V91" s="166">
        <f t="shared" si="15"/>
        <v>6</v>
      </c>
      <c r="W91" s="81">
        <f t="shared" si="16"/>
        <v>50</v>
      </c>
      <c r="X91" s="81">
        <f t="shared" si="16"/>
        <v>50</v>
      </c>
      <c r="Y91" s="81">
        <f t="shared" si="16"/>
        <v>50</v>
      </c>
      <c r="Z91" s="81">
        <f t="shared" si="16"/>
        <v>50</v>
      </c>
      <c r="AA91" s="81">
        <f t="shared" si="16"/>
        <v>50</v>
      </c>
      <c r="AB91" s="81">
        <f t="shared" si="16"/>
        <v>50</v>
      </c>
      <c r="AC91" s="76">
        <f t="shared" si="17"/>
        <v>0</v>
      </c>
      <c r="AD91" s="49">
        <f t="shared" si="18"/>
        <v>85.714285714285708</v>
      </c>
    </row>
    <row r="92" spans="1:30" x14ac:dyDescent="0.45">
      <c r="A92" s="41">
        <v>87</v>
      </c>
      <c r="B92" s="42" t="s">
        <v>221</v>
      </c>
      <c r="C92" s="43" t="s">
        <v>259</v>
      </c>
      <c r="D92" s="42" t="s">
        <v>260</v>
      </c>
      <c r="E92" s="44">
        <v>5</v>
      </c>
      <c r="F92" s="41">
        <v>2</v>
      </c>
      <c r="G92" s="45">
        <v>0.82</v>
      </c>
      <c r="H92" s="50">
        <v>4389882.8600000003</v>
      </c>
      <c r="I92" s="52"/>
      <c r="J92" s="72">
        <f t="shared" si="10"/>
        <v>50</v>
      </c>
      <c r="K92" s="72">
        <f t="shared" si="11"/>
        <v>100</v>
      </c>
      <c r="L92" s="72">
        <f t="shared" si="12"/>
        <v>50</v>
      </c>
      <c r="M92" s="72">
        <f t="shared" si="13"/>
        <v>0</v>
      </c>
      <c r="N92" s="48">
        <f t="shared" si="14"/>
        <v>57.142857142857139</v>
      </c>
      <c r="O92" s="78">
        <v>0</v>
      </c>
      <c r="P92" s="78">
        <v>1</v>
      </c>
      <c r="Q92" s="79">
        <v>1</v>
      </c>
      <c r="R92" s="79">
        <v>1</v>
      </c>
      <c r="S92" s="80">
        <v>1</v>
      </c>
      <c r="T92" s="80">
        <v>0</v>
      </c>
      <c r="U92" s="80">
        <v>0</v>
      </c>
      <c r="V92" s="166">
        <f t="shared" si="15"/>
        <v>4</v>
      </c>
      <c r="W92" s="81">
        <f t="shared" si="16"/>
        <v>0</v>
      </c>
      <c r="X92" s="81">
        <f t="shared" si="16"/>
        <v>50</v>
      </c>
      <c r="Y92" s="81">
        <f t="shared" si="16"/>
        <v>50</v>
      </c>
      <c r="Z92" s="81">
        <f t="shared" si="16"/>
        <v>50</v>
      </c>
      <c r="AA92" s="81">
        <f t="shared" si="16"/>
        <v>50</v>
      </c>
      <c r="AB92" s="81">
        <f t="shared" si="16"/>
        <v>0</v>
      </c>
      <c r="AC92" s="76">
        <f t="shared" si="17"/>
        <v>0</v>
      </c>
      <c r="AD92" s="49">
        <f t="shared" si="18"/>
        <v>57.142857142857139</v>
      </c>
    </row>
  </sheetData>
  <mergeCells count="9">
    <mergeCell ref="J3:N3"/>
    <mergeCell ref="O3:V3"/>
    <mergeCell ref="W3:AD3"/>
    <mergeCell ref="A3:A4"/>
    <mergeCell ref="B3:B4"/>
    <mergeCell ref="C3:C4"/>
    <mergeCell ref="D3:D4"/>
    <mergeCell ref="E3:E4"/>
    <mergeCell ref="F3:I3"/>
  </mergeCells>
  <conditionalFormatting sqref="F5:F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56C46-2E80-4B35-A8C8-B72560E489F6}">
  <dimension ref="B1:V91"/>
  <sheetViews>
    <sheetView topLeftCell="A61" zoomScale="60" zoomScaleNormal="60" workbookViewId="0">
      <selection activeCell="D70" sqref="D70"/>
    </sheetView>
  </sheetViews>
  <sheetFormatPr defaultRowHeight="21" x14ac:dyDescent="0.4"/>
  <cols>
    <col min="2" max="2" width="12.796875" customWidth="1"/>
    <col min="3" max="3" width="5.8984375" bestFit="1" customWidth="1"/>
    <col min="4" max="4" width="36.5" customWidth="1"/>
    <col min="5" max="5" width="9" customWidth="1"/>
    <col min="6" max="6" width="8.19921875" customWidth="1"/>
    <col min="7" max="7" width="26.8984375" customWidth="1"/>
    <col min="8" max="8" width="12.59765625" customWidth="1"/>
    <col min="9" max="9" width="12.8984375" customWidth="1"/>
    <col min="10" max="10" width="14.8984375" bestFit="1" customWidth="1"/>
    <col min="11" max="11" width="18.796875" customWidth="1"/>
    <col min="12" max="12" width="17.5" bestFit="1" customWidth="1"/>
    <col min="13" max="13" width="10.19921875" customWidth="1"/>
    <col min="14" max="14" width="14.19921875" customWidth="1"/>
    <col min="15" max="15" width="7.296875" bestFit="1" customWidth="1"/>
    <col min="16" max="16" width="9" customWidth="1"/>
    <col min="17" max="17" width="12.796875" customWidth="1"/>
    <col min="18" max="18" width="14.3984375" bestFit="1" customWidth="1"/>
    <col min="19" max="19" width="19" customWidth="1"/>
    <col min="20" max="20" width="10.8984375" bestFit="1" customWidth="1"/>
    <col min="21" max="21" width="5.09765625" bestFit="1" customWidth="1"/>
    <col min="22" max="22" width="15.19921875" bestFit="1" customWidth="1"/>
  </cols>
  <sheetData>
    <row r="1" spans="2:22" x14ac:dyDescent="0.4">
      <c r="B1" s="84" t="s">
        <v>281</v>
      </c>
      <c r="C1" s="84" t="s">
        <v>282</v>
      </c>
      <c r="D1" s="84" t="s">
        <v>283</v>
      </c>
      <c r="E1" s="85" t="s">
        <v>284</v>
      </c>
      <c r="F1" s="85" t="s">
        <v>68</v>
      </c>
      <c r="G1" s="85" t="s">
        <v>285</v>
      </c>
      <c r="H1" s="86" t="s">
        <v>286</v>
      </c>
      <c r="I1" s="86"/>
      <c r="J1" s="86"/>
      <c r="K1" s="87" t="s">
        <v>287</v>
      </c>
      <c r="L1" s="88"/>
      <c r="M1" s="89" t="s">
        <v>288</v>
      </c>
      <c r="N1" s="90" t="s">
        <v>289</v>
      </c>
      <c r="O1" s="91"/>
      <c r="P1" s="92"/>
      <c r="Q1" s="93"/>
      <c r="R1" s="93"/>
      <c r="S1" s="93"/>
      <c r="T1" s="93" t="s">
        <v>290</v>
      </c>
      <c r="U1" s="94"/>
      <c r="V1" s="94"/>
    </row>
    <row r="2" spans="2:22" ht="42" x14ac:dyDescent="0.4">
      <c r="B2" s="95" t="s">
        <v>281</v>
      </c>
      <c r="C2" s="95" t="s">
        <v>282</v>
      </c>
      <c r="D2" s="95" t="s">
        <v>283</v>
      </c>
      <c r="E2" s="95" t="s">
        <v>284</v>
      </c>
      <c r="F2" s="95" t="s">
        <v>68</v>
      </c>
      <c r="G2" s="95" t="s">
        <v>285</v>
      </c>
      <c r="H2" s="96" t="s">
        <v>291</v>
      </c>
      <c r="I2" s="97" t="s">
        <v>448</v>
      </c>
      <c r="J2" s="98" t="s">
        <v>449</v>
      </c>
      <c r="K2" s="99" t="s">
        <v>292</v>
      </c>
      <c r="L2" s="99" t="s">
        <v>293</v>
      </c>
      <c r="M2" s="100" t="s">
        <v>294</v>
      </c>
      <c r="N2" s="101" t="s">
        <v>295</v>
      </c>
      <c r="O2" s="101" t="s">
        <v>296</v>
      </c>
      <c r="P2" s="102" t="s">
        <v>297</v>
      </c>
      <c r="Q2" s="103" t="s">
        <v>298</v>
      </c>
      <c r="R2" s="104" t="s">
        <v>299</v>
      </c>
      <c r="S2" s="105"/>
      <c r="T2" s="106" t="s">
        <v>300</v>
      </c>
      <c r="U2" s="94"/>
      <c r="V2" s="105" t="s">
        <v>301</v>
      </c>
    </row>
    <row r="3" spans="2:22" x14ac:dyDescent="0.4">
      <c r="B3" s="95"/>
      <c r="C3" s="95"/>
      <c r="D3" s="95"/>
      <c r="E3" s="95"/>
      <c r="F3" s="95"/>
      <c r="G3" s="95"/>
      <c r="H3" s="107">
        <v>1</v>
      </c>
      <c r="I3" s="107">
        <v>2</v>
      </c>
      <c r="J3" s="107">
        <v>3</v>
      </c>
      <c r="K3" s="99">
        <v>4</v>
      </c>
      <c r="L3" s="99" t="s">
        <v>302</v>
      </c>
      <c r="M3" s="100"/>
      <c r="N3" s="101" t="s">
        <v>303</v>
      </c>
      <c r="O3" s="101" t="s">
        <v>304</v>
      </c>
      <c r="P3" s="102"/>
      <c r="Q3" s="103"/>
      <c r="R3" s="104"/>
      <c r="S3" s="105"/>
      <c r="T3" s="106"/>
      <c r="U3" s="94"/>
      <c r="V3" s="105"/>
    </row>
    <row r="4" spans="2:22" x14ac:dyDescent="0.4">
      <c r="B4" s="108" t="s">
        <v>86</v>
      </c>
      <c r="C4" s="109" t="s">
        <v>87</v>
      </c>
      <c r="D4" s="110" t="s">
        <v>305</v>
      </c>
      <c r="E4" s="109" t="s">
        <v>306</v>
      </c>
      <c r="F4" s="109">
        <v>16</v>
      </c>
      <c r="G4" s="111" t="s">
        <v>307</v>
      </c>
      <c r="H4" s="112">
        <f>'SumAdjRw Q2Y67'!I3</f>
        <v>21505.439999999999</v>
      </c>
      <c r="I4" s="112">
        <f>H4/6*5</f>
        <v>17921.199999999997</v>
      </c>
      <c r="J4" s="112">
        <f>'CMI 21.3.68'!R3</f>
        <v>19149.400000000001</v>
      </c>
      <c r="K4" s="113">
        <f>'CMI 21.3.68'!T3</f>
        <v>9432.7800000000007</v>
      </c>
      <c r="L4" s="113">
        <f>SUM(J4-K4)</f>
        <v>9716.6200000000008</v>
      </c>
      <c r="M4" s="114">
        <f>IF(V4=0,1,IF(L4&gt;1,1,0))</f>
        <v>1</v>
      </c>
      <c r="N4" s="115">
        <f>SUM(J4-I4)</f>
        <v>1228.2000000000044</v>
      </c>
      <c r="O4" s="115">
        <f>IFERROR((N4/I4)*100,0)</f>
        <v>6.8533357141263114</v>
      </c>
      <c r="P4" s="102">
        <f t="shared" ref="P4:P67" si="0">IF(V4=0,1,IF(O4&gt;=5,1,0))</f>
        <v>1</v>
      </c>
      <c r="Q4" s="116">
        <f t="shared" ref="Q4:Q67" si="1">SUM(M4,P4)</f>
        <v>2</v>
      </c>
      <c r="R4" s="117">
        <f>IF(Q4&gt;=1,1,0)</f>
        <v>1</v>
      </c>
      <c r="S4" s="116"/>
      <c r="T4" s="106">
        <f t="shared" ref="T4:T67" si="2">IF(AND(M4=0,P4=0),0,1)</f>
        <v>1</v>
      </c>
      <c r="U4" s="118" t="b">
        <f t="shared" ref="U4:U67" si="3">T4=R4</f>
        <v>1</v>
      </c>
      <c r="V4" s="106">
        <v>372</v>
      </c>
    </row>
    <row r="5" spans="2:22" x14ac:dyDescent="0.4">
      <c r="B5" s="108" t="s">
        <v>86</v>
      </c>
      <c r="C5" s="109" t="s">
        <v>89</v>
      </c>
      <c r="D5" s="110" t="s">
        <v>308</v>
      </c>
      <c r="E5" s="109" t="s">
        <v>309</v>
      </c>
      <c r="F5" s="109">
        <v>6</v>
      </c>
      <c r="G5" s="111" t="s">
        <v>310</v>
      </c>
      <c r="H5" s="112">
        <f>'SumAdjRw Q2Y67'!I4</f>
        <v>670.84</v>
      </c>
      <c r="I5" s="112">
        <f t="shared" ref="I5:I68" si="4">H5/6*5</f>
        <v>559.0333333333333</v>
      </c>
      <c r="J5" s="112">
        <f>'CMI 21.3.68'!R4</f>
        <v>536.30399999999997</v>
      </c>
      <c r="K5" s="113">
        <f>'CMI 21.3.68'!T4</f>
        <v>785.05333333333328</v>
      </c>
      <c r="L5" s="113">
        <f t="shared" ref="L5:L68" si="5">SUM(J5-K5)</f>
        <v>-248.74933333333331</v>
      </c>
      <c r="M5" s="114">
        <f t="shared" ref="M5:M68" si="6">IF(V5=0,1,IF(L5&gt;1,1,0))</f>
        <v>0</v>
      </c>
      <c r="N5" s="115">
        <f t="shared" ref="N5:N68" si="7">SUM(J5-I5)</f>
        <v>-22.729333333333329</v>
      </c>
      <c r="O5" s="115">
        <f t="shared" ref="O5:O68" si="8">IFERROR((N5/I5)*100,0)</f>
        <v>-4.0658279172380896</v>
      </c>
      <c r="P5" s="102">
        <f t="shared" si="0"/>
        <v>0</v>
      </c>
      <c r="Q5" s="116">
        <f t="shared" si="1"/>
        <v>0</v>
      </c>
      <c r="R5" s="117">
        <f t="shared" ref="R5:R68" si="9">IF(Q5&gt;=1,1,0)</f>
        <v>0</v>
      </c>
      <c r="S5" s="116"/>
      <c r="T5" s="106">
        <f t="shared" si="2"/>
        <v>0</v>
      </c>
      <c r="U5" s="118" t="b">
        <f t="shared" si="3"/>
        <v>1</v>
      </c>
      <c r="V5" s="106">
        <v>40</v>
      </c>
    </row>
    <row r="6" spans="2:22" x14ac:dyDescent="0.4">
      <c r="B6" s="108" t="s">
        <v>86</v>
      </c>
      <c r="C6" s="109" t="s">
        <v>91</v>
      </c>
      <c r="D6" s="110" t="s">
        <v>311</v>
      </c>
      <c r="E6" s="109" t="s">
        <v>309</v>
      </c>
      <c r="F6" s="109">
        <v>6</v>
      </c>
      <c r="G6" s="111" t="s">
        <v>310</v>
      </c>
      <c r="H6" s="112">
        <f>'SumAdjRw Q2Y67'!I5</f>
        <v>831.25</v>
      </c>
      <c r="I6" s="112">
        <f t="shared" si="4"/>
        <v>692.70833333333326</v>
      </c>
      <c r="J6" s="112">
        <f>'CMI 21.3.68'!R5</f>
        <v>673.00199999999995</v>
      </c>
      <c r="K6" s="113">
        <f>'CMI 21.3.68'!T5</f>
        <v>785.05333333333328</v>
      </c>
      <c r="L6" s="113">
        <f t="shared" si="5"/>
        <v>-112.05133333333333</v>
      </c>
      <c r="M6" s="114">
        <f t="shared" si="6"/>
        <v>0</v>
      </c>
      <c r="N6" s="115">
        <f t="shared" si="7"/>
        <v>-19.706333333333305</v>
      </c>
      <c r="O6" s="115">
        <f t="shared" si="8"/>
        <v>-2.8448240601503723</v>
      </c>
      <c r="P6" s="102">
        <f t="shared" si="0"/>
        <v>0</v>
      </c>
      <c r="Q6" s="116">
        <f t="shared" si="1"/>
        <v>0</v>
      </c>
      <c r="R6" s="117">
        <f t="shared" si="9"/>
        <v>0</v>
      </c>
      <c r="S6" s="116"/>
      <c r="T6" s="106">
        <f t="shared" si="2"/>
        <v>0</v>
      </c>
      <c r="U6" s="118" t="b">
        <f t="shared" si="3"/>
        <v>1</v>
      </c>
      <c r="V6" s="106">
        <v>47</v>
      </c>
    </row>
    <row r="7" spans="2:22" x14ac:dyDescent="0.4">
      <c r="B7" s="108" t="s">
        <v>86</v>
      </c>
      <c r="C7" s="109" t="s">
        <v>93</v>
      </c>
      <c r="D7" s="110" t="s">
        <v>312</v>
      </c>
      <c r="E7" s="109" t="s">
        <v>309</v>
      </c>
      <c r="F7" s="109">
        <v>5</v>
      </c>
      <c r="G7" s="111" t="s">
        <v>313</v>
      </c>
      <c r="H7" s="112">
        <f>'SumAdjRw Q2Y67'!I6</f>
        <v>927.47</v>
      </c>
      <c r="I7" s="112">
        <f t="shared" si="4"/>
        <v>772.89166666666677</v>
      </c>
      <c r="J7" s="112">
        <f>'CMI 21.3.68'!R6</f>
        <v>855.947</v>
      </c>
      <c r="K7" s="113">
        <f>'CMI 21.3.68'!T6</f>
        <v>503.50666666666666</v>
      </c>
      <c r="L7" s="113">
        <f t="shared" si="5"/>
        <v>352.44033333333334</v>
      </c>
      <c r="M7" s="114">
        <f t="shared" si="6"/>
        <v>1</v>
      </c>
      <c r="N7" s="115">
        <f t="shared" si="7"/>
        <v>83.055333333333238</v>
      </c>
      <c r="O7" s="115">
        <f t="shared" si="8"/>
        <v>10.74605108521029</v>
      </c>
      <c r="P7" s="102">
        <f t="shared" si="0"/>
        <v>1</v>
      </c>
      <c r="Q7" s="116">
        <f t="shared" si="1"/>
        <v>2</v>
      </c>
      <c r="R7" s="117">
        <f t="shared" si="9"/>
        <v>1</v>
      </c>
      <c r="S7" s="116"/>
      <c r="T7" s="106">
        <f t="shared" si="2"/>
        <v>1</v>
      </c>
      <c r="U7" s="118" t="b">
        <f t="shared" si="3"/>
        <v>1</v>
      </c>
      <c r="V7" s="106">
        <v>43</v>
      </c>
    </row>
    <row r="8" spans="2:22" x14ac:dyDescent="0.4">
      <c r="B8" s="108" t="s">
        <v>86</v>
      </c>
      <c r="C8" s="109" t="s">
        <v>95</v>
      </c>
      <c r="D8" s="110" t="s">
        <v>314</v>
      </c>
      <c r="E8" s="109" t="s">
        <v>309</v>
      </c>
      <c r="F8" s="109">
        <v>5</v>
      </c>
      <c r="G8" s="111" t="s">
        <v>313</v>
      </c>
      <c r="H8" s="112">
        <f>'SumAdjRw Q2Y67'!I7</f>
        <v>581.31999999999994</v>
      </c>
      <c r="I8" s="112">
        <f t="shared" si="4"/>
        <v>484.43333333333328</v>
      </c>
      <c r="J8" s="112">
        <f>'CMI 21.3.68'!R7</f>
        <v>634.8954500000001</v>
      </c>
      <c r="K8" s="113">
        <f>'CMI 21.3.68'!T7</f>
        <v>503.50666666666666</v>
      </c>
      <c r="L8" s="113">
        <f t="shared" si="5"/>
        <v>131.38878333333344</v>
      </c>
      <c r="M8" s="114">
        <f t="shared" si="6"/>
        <v>1</v>
      </c>
      <c r="N8" s="115">
        <f t="shared" si="7"/>
        <v>150.46211666666682</v>
      </c>
      <c r="O8" s="115">
        <f t="shared" si="8"/>
        <v>31.059406179040838</v>
      </c>
      <c r="P8" s="102">
        <f t="shared" si="0"/>
        <v>1</v>
      </c>
      <c r="Q8" s="116">
        <f t="shared" si="1"/>
        <v>2</v>
      </c>
      <c r="R8" s="117">
        <f t="shared" si="9"/>
        <v>1</v>
      </c>
      <c r="S8" s="116"/>
      <c r="T8" s="106">
        <f t="shared" si="2"/>
        <v>1</v>
      </c>
      <c r="U8" s="118" t="b">
        <f t="shared" si="3"/>
        <v>1</v>
      </c>
      <c r="V8" s="106">
        <v>43</v>
      </c>
    </row>
    <row r="9" spans="2:22" x14ac:dyDescent="0.4">
      <c r="B9" s="108" t="s">
        <v>86</v>
      </c>
      <c r="C9" s="109" t="s">
        <v>97</v>
      </c>
      <c r="D9" s="110" t="s">
        <v>315</v>
      </c>
      <c r="E9" s="109" t="s">
        <v>309</v>
      </c>
      <c r="F9" s="109">
        <v>6</v>
      </c>
      <c r="G9" s="111" t="s">
        <v>310</v>
      </c>
      <c r="H9" s="112">
        <f>'SumAdjRw Q2Y67'!I8</f>
        <v>932.37000000000012</v>
      </c>
      <c r="I9" s="112">
        <f t="shared" si="4"/>
        <v>776.97500000000002</v>
      </c>
      <c r="J9" s="112">
        <f>'CMI 21.3.68'!R8</f>
        <v>1163.74</v>
      </c>
      <c r="K9" s="113">
        <f>'CMI 21.3.68'!T8</f>
        <v>785.05333333333328</v>
      </c>
      <c r="L9" s="113">
        <f t="shared" si="5"/>
        <v>378.68666666666672</v>
      </c>
      <c r="M9" s="114">
        <f t="shared" si="6"/>
        <v>1</v>
      </c>
      <c r="N9" s="115">
        <f t="shared" si="7"/>
        <v>386.76499999999999</v>
      </c>
      <c r="O9" s="115">
        <f t="shared" si="8"/>
        <v>49.778306895331248</v>
      </c>
      <c r="P9" s="102">
        <f t="shared" si="0"/>
        <v>1</v>
      </c>
      <c r="Q9" s="116">
        <f t="shared" si="1"/>
        <v>2</v>
      </c>
      <c r="R9" s="117">
        <f t="shared" si="9"/>
        <v>1</v>
      </c>
      <c r="S9" s="116"/>
      <c r="T9" s="106">
        <f t="shared" si="2"/>
        <v>1</v>
      </c>
      <c r="U9" s="118" t="b">
        <f t="shared" si="3"/>
        <v>1</v>
      </c>
      <c r="V9" s="106">
        <v>59</v>
      </c>
    </row>
    <row r="10" spans="2:22" x14ac:dyDescent="0.4">
      <c r="B10" s="108" t="s">
        <v>86</v>
      </c>
      <c r="C10" s="109" t="s">
        <v>99</v>
      </c>
      <c r="D10" s="110" t="s">
        <v>316</v>
      </c>
      <c r="E10" s="109" t="s">
        <v>309</v>
      </c>
      <c r="F10" s="109">
        <v>6</v>
      </c>
      <c r="G10" s="111" t="s">
        <v>310</v>
      </c>
      <c r="H10" s="112">
        <f>'SumAdjRw Q2Y67'!I9</f>
        <v>1655.38</v>
      </c>
      <c r="I10" s="112">
        <f t="shared" si="4"/>
        <v>1379.4833333333336</v>
      </c>
      <c r="J10" s="112">
        <f>'CMI 21.3.68'!R9</f>
        <v>1347.98</v>
      </c>
      <c r="K10" s="113">
        <f>'CMI 21.3.68'!T9</f>
        <v>785.05333333333328</v>
      </c>
      <c r="L10" s="113">
        <f t="shared" si="5"/>
        <v>562.92666666666673</v>
      </c>
      <c r="M10" s="114">
        <f t="shared" si="6"/>
        <v>1</v>
      </c>
      <c r="N10" s="115">
        <f t="shared" si="7"/>
        <v>-31.503333333333558</v>
      </c>
      <c r="O10" s="115">
        <f t="shared" si="8"/>
        <v>-2.2837052519663317</v>
      </c>
      <c r="P10" s="102">
        <f t="shared" si="0"/>
        <v>0</v>
      </c>
      <c r="Q10" s="116">
        <f t="shared" si="1"/>
        <v>1</v>
      </c>
      <c r="R10" s="117">
        <f t="shared" si="9"/>
        <v>1</v>
      </c>
      <c r="S10" s="116"/>
      <c r="T10" s="106">
        <f t="shared" si="2"/>
        <v>1</v>
      </c>
      <c r="U10" s="118" t="b">
        <f t="shared" si="3"/>
        <v>1</v>
      </c>
      <c r="V10" s="106">
        <v>60</v>
      </c>
    </row>
    <row r="11" spans="2:22" x14ac:dyDescent="0.4">
      <c r="B11" s="108" t="s">
        <v>86</v>
      </c>
      <c r="C11" s="109" t="s">
        <v>101</v>
      </c>
      <c r="D11" s="110" t="s">
        <v>317</v>
      </c>
      <c r="E11" s="109" t="s">
        <v>309</v>
      </c>
      <c r="F11" s="109">
        <v>10</v>
      </c>
      <c r="G11" s="111" t="s">
        <v>318</v>
      </c>
      <c r="H11" s="112">
        <f>'SumAdjRw Q2Y67'!I10</f>
        <v>2383.31</v>
      </c>
      <c r="I11" s="112">
        <f t="shared" si="4"/>
        <v>1986.0916666666665</v>
      </c>
      <c r="J11" s="112">
        <f>'CMI 21.3.68'!R10</f>
        <v>2421.86</v>
      </c>
      <c r="K11" s="113">
        <f>'CMI 21.3.68'!T10</f>
        <v>2150.4866666666667</v>
      </c>
      <c r="L11" s="113">
        <f t="shared" si="5"/>
        <v>271.37333333333345</v>
      </c>
      <c r="M11" s="114">
        <f t="shared" si="6"/>
        <v>1</v>
      </c>
      <c r="N11" s="115">
        <f t="shared" si="7"/>
        <v>435.76833333333366</v>
      </c>
      <c r="O11" s="115">
        <f t="shared" si="8"/>
        <v>21.940998023756894</v>
      </c>
      <c r="P11" s="102">
        <f t="shared" si="0"/>
        <v>1</v>
      </c>
      <c r="Q11" s="116">
        <f t="shared" si="1"/>
        <v>2</v>
      </c>
      <c r="R11" s="117">
        <f t="shared" si="9"/>
        <v>1</v>
      </c>
      <c r="S11" s="116"/>
      <c r="T11" s="106">
        <f t="shared" si="2"/>
        <v>1</v>
      </c>
      <c r="U11" s="118" t="b">
        <f t="shared" si="3"/>
        <v>1</v>
      </c>
      <c r="V11" s="106">
        <v>90</v>
      </c>
    </row>
    <row r="12" spans="2:22" x14ac:dyDescent="0.4">
      <c r="B12" s="108" t="s">
        <v>86</v>
      </c>
      <c r="C12" s="109" t="s">
        <v>103</v>
      </c>
      <c r="D12" s="110" t="s">
        <v>319</v>
      </c>
      <c r="E12" s="109" t="s">
        <v>309</v>
      </c>
      <c r="F12" s="109">
        <v>6</v>
      </c>
      <c r="G12" s="111" t="s">
        <v>310</v>
      </c>
      <c r="H12" s="112">
        <f>'SumAdjRw Q2Y67'!I11</f>
        <v>998.38000000000011</v>
      </c>
      <c r="I12" s="112">
        <f t="shared" si="4"/>
        <v>831.98333333333335</v>
      </c>
      <c r="J12" s="112">
        <f>'CMI 21.3.68'!R11</f>
        <v>865.83100000000002</v>
      </c>
      <c r="K12" s="113">
        <f>'CMI 21.3.68'!T11</f>
        <v>785.05333333333328</v>
      </c>
      <c r="L12" s="113">
        <f t="shared" si="5"/>
        <v>80.777666666666732</v>
      </c>
      <c r="M12" s="114">
        <f t="shared" si="6"/>
        <v>1</v>
      </c>
      <c r="N12" s="115">
        <f t="shared" si="7"/>
        <v>33.847666666666669</v>
      </c>
      <c r="O12" s="115">
        <f t="shared" si="8"/>
        <v>4.068310663274505</v>
      </c>
      <c r="P12" s="102">
        <f t="shared" si="0"/>
        <v>0</v>
      </c>
      <c r="Q12" s="116">
        <f t="shared" si="1"/>
        <v>1</v>
      </c>
      <c r="R12" s="117">
        <f t="shared" si="9"/>
        <v>1</v>
      </c>
      <c r="S12" s="116"/>
      <c r="T12" s="106">
        <f t="shared" si="2"/>
        <v>1</v>
      </c>
      <c r="U12" s="118" t="b">
        <f t="shared" si="3"/>
        <v>1</v>
      </c>
      <c r="V12" s="106">
        <v>36</v>
      </c>
    </row>
    <row r="13" spans="2:22" x14ac:dyDescent="0.4">
      <c r="B13" s="108" t="s">
        <v>86</v>
      </c>
      <c r="C13" s="109" t="s">
        <v>105</v>
      </c>
      <c r="D13" s="110" t="s">
        <v>320</v>
      </c>
      <c r="E13" s="109" t="s">
        <v>309</v>
      </c>
      <c r="F13" s="109">
        <v>6</v>
      </c>
      <c r="G13" s="111" t="s">
        <v>310</v>
      </c>
      <c r="H13" s="112">
        <f>'SumAdjRw Q2Y67'!I12</f>
        <v>1339.6999999999998</v>
      </c>
      <c r="I13" s="112">
        <f t="shared" si="4"/>
        <v>1116.4166666666665</v>
      </c>
      <c r="J13" s="112">
        <f>'CMI 21.3.68'!R12</f>
        <v>990.61099999999999</v>
      </c>
      <c r="K13" s="113">
        <f>'CMI 21.3.68'!T12</f>
        <v>785.05333333333328</v>
      </c>
      <c r="L13" s="113">
        <f t="shared" si="5"/>
        <v>205.55766666666671</v>
      </c>
      <c r="M13" s="114">
        <f t="shared" si="6"/>
        <v>1</v>
      </c>
      <c r="N13" s="115">
        <f t="shared" si="7"/>
        <v>-125.80566666666653</v>
      </c>
      <c r="O13" s="115">
        <f t="shared" si="8"/>
        <v>-11.268701948197346</v>
      </c>
      <c r="P13" s="102">
        <f t="shared" si="0"/>
        <v>0</v>
      </c>
      <c r="Q13" s="116">
        <f t="shared" si="1"/>
        <v>1</v>
      </c>
      <c r="R13" s="117">
        <f t="shared" si="9"/>
        <v>1</v>
      </c>
      <c r="S13" s="116"/>
      <c r="T13" s="106">
        <f t="shared" si="2"/>
        <v>1</v>
      </c>
      <c r="U13" s="118" t="b">
        <f t="shared" si="3"/>
        <v>1</v>
      </c>
      <c r="V13" s="106">
        <v>40</v>
      </c>
    </row>
    <row r="14" spans="2:22" x14ac:dyDescent="0.4">
      <c r="B14" s="108" t="s">
        <v>86</v>
      </c>
      <c r="C14" s="109" t="s">
        <v>107</v>
      </c>
      <c r="D14" s="110" t="s">
        <v>321</v>
      </c>
      <c r="E14" s="109" t="s">
        <v>309</v>
      </c>
      <c r="F14" s="109">
        <v>13</v>
      </c>
      <c r="G14" s="111" t="s">
        <v>322</v>
      </c>
      <c r="H14" s="112">
        <f>'SumAdjRw Q2Y67'!I13</f>
        <v>6088.52</v>
      </c>
      <c r="I14" s="112">
        <f t="shared" si="4"/>
        <v>5073.7666666666673</v>
      </c>
      <c r="J14" s="112">
        <f>'CMI 21.3.68'!R13</f>
        <v>4959.62</v>
      </c>
      <c r="K14" s="113">
        <f>'CMI 21.3.68'!T13</f>
        <v>3208.8733333333334</v>
      </c>
      <c r="L14" s="113">
        <f t="shared" si="5"/>
        <v>1750.7466666666664</v>
      </c>
      <c r="M14" s="114">
        <f t="shared" si="6"/>
        <v>1</v>
      </c>
      <c r="N14" s="115">
        <f t="shared" si="7"/>
        <v>-114.14666666666744</v>
      </c>
      <c r="O14" s="115">
        <f t="shared" si="8"/>
        <v>-2.2497421376623699</v>
      </c>
      <c r="P14" s="102">
        <f t="shared" si="0"/>
        <v>0</v>
      </c>
      <c r="Q14" s="116">
        <f t="shared" si="1"/>
        <v>1</v>
      </c>
      <c r="R14" s="117">
        <f t="shared" si="9"/>
        <v>1</v>
      </c>
      <c r="S14" s="116"/>
      <c r="T14" s="106">
        <f t="shared" si="2"/>
        <v>1</v>
      </c>
      <c r="U14" s="118" t="b">
        <f t="shared" si="3"/>
        <v>1</v>
      </c>
      <c r="V14" s="106">
        <v>120</v>
      </c>
    </row>
    <row r="15" spans="2:22" x14ac:dyDescent="0.4">
      <c r="B15" s="108" t="s">
        <v>86</v>
      </c>
      <c r="C15" s="109" t="s">
        <v>109</v>
      </c>
      <c r="D15" s="110" t="s">
        <v>323</v>
      </c>
      <c r="E15" s="109" t="s">
        <v>309</v>
      </c>
      <c r="F15" s="109">
        <v>2</v>
      </c>
      <c r="G15" s="111" t="s">
        <v>324</v>
      </c>
      <c r="H15" s="112">
        <f>'SumAdjRw Q2Y67'!I14</f>
        <v>403.41999999999996</v>
      </c>
      <c r="I15" s="112">
        <f t="shared" si="4"/>
        <v>336.18333333333334</v>
      </c>
      <c r="J15" s="112">
        <f>'CMI 21.3.68'!R14</f>
        <v>406.01499999999999</v>
      </c>
      <c r="K15" s="113">
        <f>'CMI 21.3.68'!T14</f>
        <v>205.24</v>
      </c>
      <c r="L15" s="113">
        <f t="shared" si="5"/>
        <v>200.77499999999998</v>
      </c>
      <c r="M15" s="114">
        <f t="shared" si="6"/>
        <v>1</v>
      </c>
      <c r="N15" s="115">
        <f t="shared" si="7"/>
        <v>69.831666666666649</v>
      </c>
      <c r="O15" s="115">
        <f t="shared" si="8"/>
        <v>20.771900252838225</v>
      </c>
      <c r="P15" s="102">
        <f t="shared" si="0"/>
        <v>1</v>
      </c>
      <c r="Q15" s="116">
        <f t="shared" si="1"/>
        <v>2</v>
      </c>
      <c r="R15" s="117">
        <f t="shared" si="9"/>
        <v>1</v>
      </c>
      <c r="S15" s="116"/>
      <c r="T15" s="106">
        <f t="shared" si="2"/>
        <v>1</v>
      </c>
      <c r="U15" s="118" t="b">
        <f t="shared" si="3"/>
        <v>1</v>
      </c>
      <c r="V15" s="106">
        <v>35</v>
      </c>
    </row>
    <row r="16" spans="2:22" x14ac:dyDescent="0.4">
      <c r="B16" s="108" t="s">
        <v>111</v>
      </c>
      <c r="C16" s="109" t="s">
        <v>112</v>
      </c>
      <c r="D16" s="110" t="s">
        <v>325</v>
      </c>
      <c r="E16" s="109" t="s">
        <v>306</v>
      </c>
      <c r="F16" s="109">
        <v>16</v>
      </c>
      <c r="G16" s="111" t="s">
        <v>307</v>
      </c>
      <c r="H16" s="112">
        <f>'SumAdjRw Q2Y67'!I15</f>
        <v>15047.53</v>
      </c>
      <c r="I16" s="112">
        <f t="shared" si="4"/>
        <v>12539.608333333334</v>
      </c>
      <c r="J16" s="112">
        <f>'CMI 21.3.68'!R15</f>
        <v>11490.2</v>
      </c>
      <c r="K16" s="113">
        <f>'CMI 21.3.68'!T15</f>
        <v>9432.7800000000007</v>
      </c>
      <c r="L16" s="113">
        <f t="shared" si="5"/>
        <v>2057.42</v>
      </c>
      <c r="M16" s="114">
        <f t="shared" si="6"/>
        <v>1</v>
      </c>
      <c r="N16" s="115">
        <f t="shared" si="7"/>
        <v>-1049.4083333333328</v>
      </c>
      <c r="O16" s="115">
        <f t="shared" si="8"/>
        <v>-8.3687488910140022</v>
      </c>
      <c r="P16" s="102">
        <f t="shared" si="0"/>
        <v>0</v>
      </c>
      <c r="Q16" s="116">
        <f t="shared" si="1"/>
        <v>1</v>
      </c>
      <c r="R16" s="117">
        <f t="shared" si="9"/>
        <v>1</v>
      </c>
      <c r="S16" s="116"/>
      <c r="T16" s="106">
        <f t="shared" si="2"/>
        <v>1</v>
      </c>
      <c r="U16" s="118" t="b">
        <f t="shared" si="3"/>
        <v>1</v>
      </c>
      <c r="V16" s="106">
        <v>274</v>
      </c>
    </row>
    <row r="17" spans="2:22" x14ac:dyDescent="0.4">
      <c r="B17" s="108" t="s">
        <v>111</v>
      </c>
      <c r="C17" s="109" t="s">
        <v>113</v>
      </c>
      <c r="D17" s="110" t="s">
        <v>326</v>
      </c>
      <c r="E17" s="109" t="s">
        <v>309</v>
      </c>
      <c r="F17" s="109">
        <v>6</v>
      </c>
      <c r="G17" s="111" t="s">
        <v>310</v>
      </c>
      <c r="H17" s="112">
        <f>'SumAdjRw Q2Y67'!I16</f>
        <v>1192.52</v>
      </c>
      <c r="I17" s="112">
        <f t="shared" si="4"/>
        <v>993.76666666666665</v>
      </c>
      <c r="J17" s="112">
        <f>'CMI 21.3.68'!R16</f>
        <v>1346.04</v>
      </c>
      <c r="K17" s="113">
        <f>'CMI 21.3.68'!T16</f>
        <v>785.05333333333328</v>
      </c>
      <c r="L17" s="113">
        <f t="shared" si="5"/>
        <v>560.98666666666668</v>
      </c>
      <c r="M17" s="114">
        <f t="shared" si="6"/>
        <v>1</v>
      </c>
      <c r="N17" s="115">
        <f t="shared" si="7"/>
        <v>352.27333333333331</v>
      </c>
      <c r="O17" s="115">
        <f t="shared" si="8"/>
        <v>35.448294368228623</v>
      </c>
      <c r="P17" s="102">
        <f t="shared" si="0"/>
        <v>1</v>
      </c>
      <c r="Q17" s="116">
        <f t="shared" si="1"/>
        <v>2</v>
      </c>
      <c r="R17" s="117">
        <f t="shared" si="9"/>
        <v>1</v>
      </c>
      <c r="S17" s="116"/>
      <c r="T17" s="106">
        <f t="shared" si="2"/>
        <v>1</v>
      </c>
      <c r="U17" s="118" t="b">
        <f t="shared" si="3"/>
        <v>1</v>
      </c>
      <c r="V17" s="106">
        <v>45</v>
      </c>
    </row>
    <row r="18" spans="2:22" x14ac:dyDescent="0.4">
      <c r="B18" s="108" t="s">
        <v>111</v>
      </c>
      <c r="C18" s="109" t="s">
        <v>115</v>
      </c>
      <c r="D18" s="110" t="s">
        <v>327</v>
      </c>
      <c r="E18" s="109" t="s">
        <v>309</v>
      </c>
      <c r="F18" s="109">
        <v>6</v>
      </c>
      <c r="G18" s="111" t="s">
        <v>310</v>
      </c>
      <c r="H18" s="112">
        <f>'SumAdjRw Q2Y67'!I17</f>
        <v>2784.67</v>
      </c>
      <c r="I18" s="112">
        <f t="shared" si="4"/>
        <v>2320.5583333333334</v>
      </c>
      <c r="J18" s="112">
        <f>'CMI 21.3.68'!R17</f>
        <v>2388.5300000000002</v>
      </c>
      <c r="K18" s="113">
        <f>'CMI 21.3.68'!T17</f>
        <v>960.13333333333333</v>
      </c>
      <c r="L18" s="113">
        <f t="shared" si="5"/>
        <v>1428.396666666667</v>
      </c>
      <c r="M18" s="114">
        <f t="shared" si="6"/>
        <v>1</v>
      </c>
      <c r="N18" s="115">
        <f t="shared" si="7"/>
        <v>67.971666666666806</v>
      </c>
      <c r="O18" s="115">
        <f t="shared" si="8"/>
        <v>2.9291082964947432</v>
      </c>
      <c r="P18" s="102">
        <f t="shared" si="0"/>
        <v>0</v>
      </c>
      <c r="Q18" s="116">
        <f t="shared" si="1"/>
        <v>1</v>
      </c>
      <c r="R18" s="117">
        <f t="shared" si="9"/>
        <v>1</v>
      </c>
      <c r="S18" s="116"/>
      <c r="T18" s="106">
        <f t="shared" si="2"/>
        <v>1</v>
      </c>
      <c r="U18" s="118" t="b">
        <f t="shared" si="3"/>
        <v>1</v>
      </c>
      <c r="V18" s="106">
        <v>74</v>
      </c>
    </row>
    <row r="19" spans="2:22" x14ac:dyDescent="0.4">
      <c r="B19" s="108" t="s">
        <v>111</v>
      </c>
      <c r="C19" s="109" t="s">
        <v>117</v>
      </c>
      <c r="D19" s="110" t="s">
        <v>328</v>
      </c>
      <c r="E19" s="109" t="s">
        <v>309</v>
      </c>
      <c r="F19" s="109">
        <v>13</v>
      </c>
      <c r="G19" s="111" t="s">
        <v>322</v>
      </c>
      <c r="H19" s="112">
        <f>'SumAdjRw Q2Y67'!I18</f>
        <v>3285.52</v>
      </c>
      <c r="I19" s="112">
        <f t="shared" si="4"/>
        <v>2737.9333333333334</v>
      </c>
      <c r="J19" s="112">
        <f>'CMI 21.3.68'!R18</f>
        <v>3179.44</v>
      </c>
      <c r="K19" s="113">
        <f>'CMI 21.3.68'!T18</f>
        <v>3208.8733333333334</v>
      </c>
      <c r="L19" s="113">
        <f t="shared" si="5"/>
        <v>-29.433333333333394</v>
      </c>
      <c r="M19" s="114">
        <f t="shared" si="6"/>
        <v>0</v>
      </c>
      <c r="N19" s="115">
        <f t="shared" si="7"/>
        <v>441.50666666666666</v>
      </c>
      <c r="O19" s="115">
        <f t="shared" si="8"/>
        <v>16.125544814823833</v>
      </c>
      <c r="P19" s="102">
        <f t="shared" si="0"/>
        <v>1</v>
      </c>
      <c r="Q19" s="116">
        <f t="shared" si="1"/>
        <v>1</v>
      </c>
      <c r="R19" s="117">
        <f t="shared" si="9"/>
        <v>1</v>
      </c>
      <c r="S19" s="116"/>
      <c r="T19" s="106">
        <f t="shared" si="2"/>
        <v>1</v>
      </c>
      <c r="U19" s="118" t="b">
        <f t="shared" si="3"/>
        <v>1</v>
      </c>
      <c r="V19" s="106">
        <v>116</v>
      </c>
    </row>
    <row r="20" spans="2:22" x14ac:dyDescent="0.4">
      <c r="B20" s="108" t="s">
        <v>111</v>
      </c>
      <c r="C20" s="109" t="s">
        <v>119</v>
      </c>
      <c r="D20" s="110" t="s">
        <v>329</v>
      </c>
      <c r="E20" s="109" t="s">
        <v>309</v>
      </c>
      <c r="F20" s="109">
        <v>6</v>
      </c>
      <c r="G20" s="111" t="s">
        <v>310</v>
      </c>
      <c r="H20" s="112">
        <f>'SumAdjRw Q2Y67'!I19</f>
        <v>1152.1499999999999</v>
      </c>
      <c r="I20" s="112">
        <f t="shared" si="4"/>
        <v>960.12499999999989</v>
      </c>
      <c r="J20" s="112">
        <f>'CMI 21.3.68'!R19</f>
        <v>1337.9</v>
      </c>
      <c r="K20" s="113">
        <f>'CMI 21.3.68'!T19</f>
        <v>785.05333333333328</v>
      </c>
      <c r="L20" s="113">
        <f t="shared" si="5"/>
        <v>552.84666666666681</v>
      </c>
      <c r="M20" s="114">
        <f t="shared" si="6"/>
        <v>1</v>
      </c>
      <c r="N20" s="115">
        <f t="shared" si="7"/>
        <v>377.7750000000002</v>
      </c>
      <c r="O20" s="115">
        <f t="shared" si="8"/>
        <v>39.346439265720633</v>
      </c>
      <c r="P20" s="102">
        <f t="shared" si="0"/>
        <v>1</v>
      </c>
      <c r="Q20" s="116">
        <f t="shared" si="1"/>
        <v>2</v>
      </c>
      <c r="R20" s="117">
        <f t="shared" si="9"/>
        <v>1</v>
      </c>
      <c r="S20" s="116"/>
      <c r="T20" s="106">
        <f t="shared" si="2"/>
        <v>1</v>
      </c>
      <c r="U20" s="118" t="b">
        <f t="shared" si="3"/>
        <v>1</v>
      </c>
      <c r="V20" s="106">
        <v>37</v>
      </c>
    </row>
    <row r="21" spans="2:22" x14ac:dyDescent="0.4">
      <c r="B21" s="108" t="s">
        <v>111</v>
      </c>
      <c r="C21" s="109" t="s">
        <v>121</v>
      </c>
      <c r="D21" s="110" t="s">
        <v>330</v>
      </c>
      <c r="E21" s="109" t="s">
        <v>309</v>
      </c>
      <c r="F21" s="109">
        <v>6</v>
      </c>
      <c r="G21" s="111" t="s">
        <v>310</v>
      </c>
      <c r="H21" s="112">
        <f>'SumAdjRw Q2Y67'!I20</f>
        <v>1600.32</v>
      </c>
      <c r="I21" s="112">
        <f t="shared" si="4"/>
        <v>1333.6</v>
      </c>
      <c r="J21" s="112">
        <f>'CMI 21.3.68'!R20</f>
        <v>1170.49</v>
      </c>
      <c r="K21" s="113">
        <f>'CMI 21.3.68'!T20</f>
        <v>785.05333333333328</v>
      </c>
      <c r="L21" s="113">
        <f t="shared" si="5"/>
        <v>385.43666666666672</v>
      </c>
      <c r="M21" s="114">
        <f t="shared" si="6"/>
        <v>1</v>
      </c>
      <c r="N21" s="115">
        <f t="shared" si="7"/>
        <v>-163.1099999999999</v>
      </c>
      <c r="O21" s="115">
        <f t="shared" si="8"/>
        <v>-12.230803839232147</v>
      </c>
      <c r="P21" s="102">
        <f t="shared" si="0"/>
        <v>0</v>
      </c>
      <c r="Q21" s="116">
        <f t="shared" si="1"/>
        <v>1</v>
      </c>
      <c r="R21" s="117">
        <f t="shared" si="9"/>
        <v>1</v>
      </c>
      <c r="S21" s="116"/>
      <c r="T21" s="106">
        <f t="shared" si="2"/>
        <v>1</v>
      </c>
      <c r="U21" s="118" t="b">
        <f t="shared" si="3"/>
        <v>1</v>
      </c>
      <c r="V21" s="106">
        <v>58</v>
      </c>
    </row>
    <row r="22" spans="2:22" x14ac:dyDescent="0.4">
      <c r="B22" s="108" t="s">
        <v>111</v>
      </c>
      <c r="C22" s="109" t="s">
        <v>123</v>
      </c>
      <c r="D22" s="110" t="s">
        <v>331</v>
      </c>
      <c r="E22" s="109" t="s">
        <v>309</v>
      </c>
      <c r="F22" s="109">
        <v>6</v>
      </c>
      <c r="G22" s="111" t="s">
        <v>310</v>
      </c>
      <c r="H22" s="112">
        <f>'SumAdjRw Q2Y67'!I21</f>
        <v>950.94</v>
      </c>
      <c r="I22" s="112">
        <f t="shared" si="4"/>
        <v>792.45</v>
      </c>
      <c r="J22" s="112">
        <f>'CMI 21.3.68'!R21</f>
        <v>974.50299999999993</v>
      </c>
      <c r="K22" s="113">
        <f>'CMI 21.3.68'!T21</f>
        <v>785.05333333333328</v>
      </c>
      <c r="L22" s="113">
        <f t="shared" si="5"/>
        <v>189.44966666666664</v>
      </c>
      <c r="M22" s="114">
        <f t="shared" si="6"/>
        <v>1</v>
      </c>
      <c r="N22" s="115">
        <f t="shared" si="7"/>
        <v>182.05299999999988</v>
      </c>
      <c r="O22" s="115">
        <f t="shared" si="8"/>
        <v>22.973436809893354</v>
      </c>
      <c r="P22" s="102">
        <f t="shared" si="0"/>
        <v>1</v>
      </c>
      <c r="Q22" s="116">
        <f t="shared" si="1"/>
        <v>2</v>
      </c>
      <c r="R22" s="117">
        <f t="shared" si="9"/>
        <v>1</v>
      </c>
      <c r="S22" s="116"/>
      <c r="T22" s="106">
        <f t="shared" si="2"/>
        <v>1</v>
      </c>
      <c r="U22" s="118" t="b">
        <f t="shared" si="3"/>
        <v>1</v>
      </c>
      <c r="V22" s="106">
        <v>38</v>
      </c>
    </row>
    <row r="23" spans="2:22" x14ac:dyDescent="0.4">
      <c r="B23" s="108" t="s">
        <v>111</v>
      </c>
      <c r="C23" s="109" t="s">
        <v>125</v>
      </c>
      <c r="D23" s="110" t="s">
        <v>332</v>
      </c>
      <c r="E23" s="109" t="s">
        <v>309</v>
      </c>
      <c r="F23" s="109">
        <v>2</v>
      </c>
      <c r="G23" s="111" t="s">
        <v>324</v>
      </c>
      <c r="H23" s="112">
        <f>'SumAdjRw Q2Y67'!I22</f>
        <v>475.74</v>
      </c>
      <c r="I23" s="112">
        <f t="shared" si="4"/>
        <v>396.45000000000005</v>
      </c>
      <c r="J23" s="112">
        <f>'CMI 21.3.68'!R22</f>
        <v>284.72924999999998</v>
      </c>
      <c r="K23" s="113">
        <f>'CMI 21.3.68'!T22</f>
        <v>205.24</v>
      </c>
      <c r="L23" s="113">
        <f t="shared" si="5"/>
        <v>79.48924999999997</v>
      </c>
      <c r="M23" s="114">
        <f t="shared" si="6"/>
        <v>1</v>
      </c>
      <c r="N23" s="115">
        <f t="shared" si="7"/>
        <v>-111.72075000000007</v>
      </c>
      <c r="O23" s="115">
        <f t="shared" si="8"/>
        <v>-28.180287552024229</v>
      </c>
      <c r="P23" s="102">
        <f t="shared" si="0"/>
        <v>0</v>
      </c>
      <c r="Q23" s="116">
        <f t="shared" si="1"/>
        <v>1</v>
      </c>
      <c r="R23" s="117">
        <f t="shared" si="9"/>
        <v>1</v>
      </c>
      <c r="S23" s="116"/>
      <c r="T23" s="106">
        <f t="shared" si="2"/>
        <v>1</v>
      </c>
      <c r="U23" s="118" t="b">
        <f t="shared" si="3"/>
        <v>1</v>
      </c>
      <c r="V23" s="106">
        <v>32</v>
      </c>
    </row>
    <row r="24" spans="2:22" x14ac:dyDescent="0.4">
      <c r="B24" s="108" t="s">
        <v>127</v>
      </c>
      <c r="C24" s="109" t="s">
        <v>128</v>
      </c>
      <c r="D24" s="110" t="s">
        <v>333</v>
      </c>
      <c r="E24" s="109" t="s">
        <v>306</v>
      </c>
      <c r="F24" s="109">
        <v>17</v>
      </c>
      <c r="G24" s="111" t="s">
        <v>334</v>
      </c>
      <c r="H24" s="112">
        <f>'SumAdjRw Q2Y67'!I23</f>
        <v>32475.43</v>
      </c>
      <c r="I24" s="112">
        <f t="shared" si="4"/>
        <v>27062.858333333334</v>
      </c>
      <c r="J24" s="112">
        <f>'CMI 21.3.68'!R23</f>
        <v>28307.7</v>
      </c>
      <c r="K24" s="113">
        <f>'CMI 21.3.68'!T23</f>
        <v>17970.173333333332</v>
      </c>
      <c r="L24" s="113">
        <f t="shared" si="5"/>
        <v>10337.526666666668</v>
      </c>
      <c r="M24" s="114">
        <f t="shared" si="6"/>
        <v>1</v>
      </c>
      <c r="N24" s="115">
        <f t="shared" si="7"/>
        <v>1244.8416666666672</v>
      </c>
      <c r="O24" s="115">
        <f t="shared" si="8"/>
        <v>4.5998159223757797</v>
      </c>
      <c r="P24" s="102">
        <f t="shared" si="0"/>
        <v>0</v>
      </c>
      <c r="Q24" s="116">
        <f t="shared" si="1"/>
        <v>1</v>
      </c>
      <c r="R24" s="117">
        <f t="shared" si="9"/>
        <v>1</v>
      </c>
      <c r="S24" s="116"/>
      <c r="T24" s="106">
        <f t="shared" si="2"/>
        <v>1</v>
      </c>
      <c r="U24" s="118" t="b">
        <f t="shared" si="3"/>
        <v>1</v>
      </c>
      <c r="V24" s="106">
        <v>541</v>
      </c>
    </row>
    <row r="25" spans="2:22" x14ac:dyDescent="0.4">
      <c r="B25" s="108" t="s">
        <v>127</v>
      </c>
      <c r="C25" s="109" t="s">
        <v>129</v>
      </c>
      <c r="D25" s="110" t="s">
        <v>335</v>
      </c>
      <c r="E25" s="109" t="s">
        <v>309</v>
      </c>
      <c r="F25" s="109">
        <v>5</v>
      </c>
      <c r="G25" s="111" t="s">
        <v>313</v>
      </c>
      <c r="H25" s="112">
        <f>'SumAdjRw Q2Y67'!I24</f>
        <v>1354.39</v>
      </c>
      <c r="I25" s="112">
        <f t="shared" si="4"/>
        <v>1128.6583333333333</v>
      </c>
      <c r="J25" s="112">
        <f>'CMI 21.3.68'!R24</f>
        <v>1424.92</v>
      </c>
      <c r="K25" s="113">
        <f>'CMI 21.3.68'!T24</f>
        <v>503.50666666666666</v>
      </c>
      <c r="L25" s="113">
        <f t="shared" si="5"/>
        <v>921.41333333333341</v>
      </c>
      <c r="M25" s="114">
        <f t="shared" si="6"/>
        <v>1</v>
      </c>
      <c r="N25" s="115">
        <f t="shared" si="7"/>
        <v>296.26166666666677</v>
      </c>
      <c r="O25" s="115">
        <f t="shared" si="8"/>
        <v>26.249012470558714</v>
      </c>
      <c r="P25" s="102">
        <f t="shared" si="0"/>
        <v>1</v>
      </c>
      <c r="Q25" s="116">
        <f t="shared" si="1"/>
        <v>2</v>
      </c>
      <c r="R25" s="117">
        <f t="shared" si="9"/>
        <v>1</v>
      </c>
      <c r="S25" s="116"/>
      <c r="T25" s="106">
        <f t="shared" si="2"/>
        <v>1</v>
      </c>
      <c r="U25" s="118" t="b">
        <f t="shared" si="3"/>
        <v>1</v>
      </c>
      <c r="V25" s="106">
        <v>40</v>
      </c>
    </row>
    <row r="26" spans="2:22" x14ac:dyDescent="0.4">
      <c r="B26" s="108" t="s">
        <v>127</v>
      </c>
      <c r="C26" s="109" t="s">
        <v>131</v>
      </c>
      <c r="D26" s="110" t="s">
        <v>336</v>
      </c>
      <c r="E26" s="109" t="s">
        <v>309</v>
      </c>
      <c r="F26" s="109">
        <v>6</v>
      </c>
      <c r="G26" s="111" t="s">
        <v>310</v>
      </c>
      <c r="H26" s="112">
        <f>'SumAdjRw Q2Y67'!I25</f>
        <v>1988.04</v>
      </c>
      <c r="I26" s="112">
        <f t="shared" si="4"/>
        <v>1656.6999999999998</v>
      </c>
      <c r="J26" s="112">
        <f>'CMI 21.3.68'!R25</f>
        <v>2344.59</v>
      </c>
      <c r="K26" s="113">
        <f>'CMI 21.3.68'!T25</f>
        <v>785.05333333333328</v>
      </c>
      <c r="L26" s="113">
        <f t="shared" si="5"/>
        <v>1559.5366666666669</v>
      </c>
      <c r="M26" s="114">
        <f t="shared" si="6"/>
        <v>1</v>
      </c>
      <c r="N26" s="115">
        <f t="shared" si="7"/>
        <v>687.89000000000033</v>
      </c>
      <c r="O26" s="115">
        <f t="shared" si="8"/>
        <v>41.521699764592285</v>
      </c>
      <c r="P26" s="102">
        <f t="shared" si="0"/>
        <v>1</v>
      </c>
      <c r="Q26" s="116">
        <f t="shared" si="1"/>
        <v>2</v>
      </c>
      <c r="R26" s="117">
        <f t="shared" si="9"/>
        <v>1</v>
      </c>
      <c r="S26" s="116"/>
      <c r="T26" s="106">
        <f t="shared" si="2"/>
        <v>1</v>
      </c>
      <c r="U26" s="118" t="b">
        <f t="shared" si="3"/>
        <v>1</v>
      </c>
      <c r="V26" s="106">
        <v>59</v>
      </c>
    </row>
    <row r="27" spans="2:22" x14ac:dyDescent="0.4">
      <c r="B27" s="108" t="s">
        <v>127</v>
      </c>
      <c r="C27" s="109" t="s">
        <v>133</v>
      </c>
      <c r="D27" s="110" t="s">
        <v>337</v>
      </c>
      <c r="E27" s="109" t="s">
        <v>309</v>
      </c>
      <c r="F27" s="109">
        <v>6</v>
      </c>
      <c r="G27" s="111" t="s">
        <v>310</v>
      </c>
      <c r="H27" s="112">
        <f>'SumAdjRw Q2Y67'!I26</f>
        <v>1718.65</v>
      </c>
      <c r="I27" s="112">
        <f t="shared" si="4"/>
        <v>1432.2083333333333</v>
      </c>
      <c r="J27" s="112">
        <f>'CMI 21.3.68'!R26</f>
        <v>1767.9099999999999</v>
      </c>
      <c r="K27" s="113">
        <f>'CMI 21.3.68'!T26</f>
        <v>785.05333333333328</v>
      </c>
      <c r="L27" s="113">
        <f t="shared" si="5"/>
        <v>982.85666666666657</v>
      </c>
      <c r="M27" s="114">
        <f t="shared" si="6"/>
        <v>1</v>
      </c>
      <c r="N27" s="115">
        <f t="shared" si="7"/>
        <v>335.7016666666666</v>
      </c>
      <c r="O27" s="115">
        <f t="shared" si="8"/>
        <v>23.439443749454512</v>
      </c>
      <c r="P27" s="102">
        <f t="shared" si="0"/>
        <v>1</v>
      </c>
      <c r="Q27" s="116">
        <f t="shared" si="1"/>
        <v>2</v>
      </c>
      <c r="R27" s="117">
        <f t="shared" si="9"/>
        <v>1</v>
      </c>
      <c r="S27" s="116"/>
      <c r="T27" s="106">
        <f t="shared" si="2"/>
        <v>1</v>
      </c>
      <c r="U27" s="118" t="b">
        <f t="shared" si="3"/>
        <v>1</v>
      </c>
      <c r="V27" s="106">
        <v>34</v>
      </c>
    </row>
    <row r="28" spans="2:22" x14ac:dyDescent="0.4">
      <c r="B28" s="108" t="s">
        <v>127</v>
      </c>
      <c r="C28" s="109" t="s">
        <v>135</v>
      </c>
      <c r="D28" s="110" t="s">
        <v>338</v>
      </c>
      <c r="E28" s="109" t="s">
        <v>309</v>
      </c>
      <c r="F28" s="109">
        <v>2</v>
      </c>
      <c r="G28" s="111" t="s">
        <v>324</v>
      </c>
      <c r="H28" s="112">
        <f>'SumAdjRw Q2Y67'!I27</f>
        <v>532.02</v>
      </c>
      <c r="I28" s="112">
        <f t="shared" si="4"/>
        <v>443.35</v>
      </c>
      <c r="J28" s="112">
        <f>'CMI 21.3.68'!R27</f>
        <v>304.791</v>
      </c>
      <c r="K28" s="113">
        <f>'CMI 21.3.68'!T27</f>
        <v>205.24</v>
      </c>
      <c r="L28" s="113">
        <f t="shared" si="5"/>
        <v>99.550999999999988</v>
      </c>
      <c r="M28" s="114">
        <f t="shared" si="6"/>
        <v>1</v>
      </c>
      <c r="N28" s="115">
        <f t="shared" si="7"/>
        <v>-138.55900000000003</v>
      </c>
      <c r="O28" s="115">
        <f t="shared" si="8"/>
        <v>-31.252734859591747</v>
      </c>
      <c r="P28" s="102">
        <f t="shared" si="0"/>
        <v>0</v>
      </c>
      <c r="Q28" s="116">
        <f t="shared" si="1"/>
        <v>1</v>
      </c>
      <c r="R28" s="117">
        <f t="shared" si="9"/>
        <v>1</v>
      </c>
      <c r="S28" s="116"/>
      <c r="T28" s="106">
        <f t="shared" si="2"/>
        <v>1</v>
      </c>
      <c r="U28" s="118" t="b">
        <f t="shared" si="3"/>
        <v>1</v>
      </c>
      <c r="V28" s="106">
        <v>30</v>
      </c>
    </row>
    <row r="29" spans="2:22" x14ac:dyDescent="0.4">
      <c r="B29" s="108" t="s">
        <v>127</v>
      </c>
      <c r="C29" s="109" t="s">
        <v>137</v>
      </c>
      <c r="D29" s="110" t="s">
        <v>339</v>
      </c>
      <c r="E29" s="109" t="s">
        <v>309</v>
      </c>
      <c r="F29" s="109">
        <v>5</v>
      </c>
      <c r="G29" s="111" t="s">
        <v>313</v>
      </c>
      <c r="H29" s="112">
        <f>'SumAdjRw Q2Y67'!I28</f>
        <v>918.19999999999993</v>
      </c>
      <c r="I29" s="112">
        <f t="shared" si="4"/>
        <v>765.16666666666663</v>
      </c>
      <c r="J29" s="112">
        <f>'CMI 21.3.68'!R28</f>
        <v>927.40099999999995</v>
      </c>
      <c r="K29" s="113">
        <f>'CMI 21.3.68'!T28</f>
        <v>503.50666666666666</v>
      </c>
      <c r="L29" s="113">
        <f t="shared" si="5"/>
        <v>423.89433333333329</v>
      </c>
      <c r="M29" s="114">
        <f t="shared" si="6"/>
        <v>1</v>
      </c>
      <c r="N29" s="115">
        <f t="shared" si="7"/>
        <v>162.23433333333332</v>
      </c>
      <c r="O29" s="115">
        <f t="shared" si="8"/>
        <v>21.202483119146155</v>
      </c>
      <c r="P29" s="102">
        <f t="shared" si="0"/>
        <v>1</v>
      </c>
      <c r="Q29" s="116">
        <f t="shared" si="1"/>
        <v>2</v>
      </c>
      <c r="R29" s="117">
        <f t="shared" si="9"/>
        <v>1</v>
      </c>
      <c r="S29" s="116"/>
      <c r="T29" s="106">
        <f t="shared" si="2"/>
        <v>1</v>
      </c>
      <c r="U29" s="118" t="b">
        <f t="shared" si="3"/>
        <v>1</v>
      </c>
      <c r="V29" s="106">
        <v>32</v>
      </c>
    </row>
    <row r="30" spans="2:22" x14ac:dyDescent="0.4">
      <c r="B30" s="108" t="s">
        <v>127</v>
      </c>
      <c r="C30" s="109" t="s">
        <v>139</v>
      </c>
      <c r="D30" s="110" t="s">
        <v>340</v>
      </c>
      <c r="E30" s="109" t="s">
        <v>309</v>
      </c>
      <c r="F30" s="109">
        <v>5</v>
      </c>
      <c r="G30" s="111" t="s">
        <v>313</v>
      </c>
      <c r="H30" s="112">
        <f>'SumAdjRw Q2Y67'!I29</f>
        <v>1092.46</v>
      </c>
      <c r="I30" s="112">
        <f t="shared" si="4"/>
        <v>910.38333333333344</v>
      </c>
      <c r="J30" s="112">
        <f>'CMI 21.3.68'!R29</f>
        <v>964.09500000000003</v>
      </c>
      <c r="K30" s="113">
        <f>'CMI 21.3.68'!T29</f>
        <v>503.50666666666666</v>
      </c>
      <c r="L30" s="113">
        <f t="shared" si="5"/>
        <v>460.58833333333337</v>
      </c>
      <c r="M30" s="114">
        <f t="shared" si="6"/>
        <v>1</v>
      </c>
      <c r="N30" s="115">
        <f t="shared" si="7"/>
        <v>53.711666666666588</v>
      </c>
      <c r="O30" s="115">
        <f t="shared" si="8"/>
        <v>5.8998956483532483</v>
      </c>
      <c r="P30" s="102">
        <f t="shared" si="0"/>
        <v>1</v>
      </c>
      <c r="Q30" s="116">
        <f t="shared" si="1"/>
        <v>2</v>
      </c>
      <c r="R30" s="117">
        <f t="shared" si="9"/>
        <v>1</v>
      </c>
      <c r="S30" s="116"/>
      <c r="T30" s="106">
        <f t="shared" si="2"/>
        <v>1</v>
      </c>
      <c r="U30" s="118" t="b">
        <f t="shared" si="3"/>
        <v>1</v>
      </c>
      <c r="V30" s="106">
        <v>45</v>
      </c>
    </row>
    <row r="31" spans="2:22" x14ac:dyDescent="0.4">
      <c r="B31" s="108" t="s">
        <v>127</v>
      </c>
      <c r="C31" s="109" t="s">
        <v>141</v>
      </c>
      <c r="D31" s="110" t="s">
        <v>341</v>
      </c>
      <c r="E31" s="109" t="s">
        <v>309</v>
      </c>
      <c r="F31" s="109">
        <v>13</v>
      </c>
      <c r="G31" s="111" t="s">
        <v>322</v>
      </c>
      <c r="H31" s="112">
        <f>'SumAdjRw Q2Y67'!I30</f>
        <v>5617.3099999999995</v>
      </c>
      <c r="I31" s="112">
        <f t="shared" si="4"/>
        <v>4681.0916666666662</v>
      </c>
      <c r="J31" s="112">
        <f>'CMI 21.3.68'!R30</f>
        <v>4858.79</v>
      </c>
      <c r="K31" s="113">
        <f>'CMI 21.3.68'!T30</f>
        <v>3208.8733333333334</v>
      </c>
      <c r="L31" s="113">
        <f t="shared" si="5"/>
        <v>1649.9166666666665</v>
      </c>
      <c r="M31" s="114">
        <f t="shared" si="6"/>
        <v>1</v>
      </c>
      <c r="N31" s="115">
        <f t="shared" si="7"/>
        <v>177.69833333333372</v>
      </c>
      <c r="O31" s="115">
        <f t="shared" si="8"/>
        <v>3.7960874511109495</v>
      </c>
      <c r="P31" s="102">
        <f t="shared" si="0"/>
        <v>0</v>
      </c>
      <c r="Q31" s="116">
        <f t="shared" si="1"/>
        <v>1</v>
      </c>
      <c r="R31" s="117">
        <f t="shared" si="9"/>
        <v>1</v>
      </c>
      <c r="S31" s="116"/>
      <c r="T31" s="106">
        <f t="shared" si="2"/>
        <v>1</v>
      </c>
      <c r="U31" s="118" t="b">
        <f t="shared" si="3"/>
        <v>1</v>
      </c>
      <c r="V31" s="106">
        <v>113</v>
      </c>
    </row>
    <row r="32" spans="2:22" x14ac:dyDescent="0.4">
      <c r="B32" s="108" t="s">
        <v>127</v>
      </c>
      <c r="C32" s="109" t="s">
        <v>143</v>
      </c>
      <c r="D32" s="110" t="s">
        <v>342</v>
      </c>
      <c r="E32" s="109" t="s">
        <v>309</v>
      </c>
      <c r="F32" s="109">
        <v>5</v>
      </c>
      <c r="G32" s="111" t="s">
        <v>313</v>
      </c>
      <c r="H32" s="112">
        <f>'SumAdjRw Q2Y67'!I31</f>
        <v>1043.17</v>
      </c>
      <c r="I32" s="112">
        <f t="shared" si="4"/>
        <v>869.30833333333339</v>
      </c>
      <c r="J32" s="112">
        <f>'CMI 21.3.68'!R31</f>
        <v>1071.74</v>
      </c>
      <c r="K32" s="113">
        <f>'CMI 21.3.68'!T31</f>
        <v>503.50666666666666</v>
      </c>
      <c r="L32" s="113">
        <f t="shared" si="5"/>
        <v>568.23333333333335</v>
      </c>
      <c r="M32" s="114">
        <f t="shared" si="6"/>
        <v>1</v>
      </c>
      <c r="N32" s="115">
        <f t="shared" si="7"/>
        <v>202.43166666666662</v>
      </c>
      <c r="O32" s="115">
        <f t="shared" si="8"/>
        <v>23.286520893047147</v>
      </c>
      <c r="P32" s="102">
        <f t="shared" si="0"/>
        <v>1</v>
      </c>
      <c r="Q32" s="116">
        <f t="shared" si="1"/>
        <v>2</v>
      </c>
      <c r="R32" s="117">
        <f t="shared" si="9"/>
        <v>1</v>
      </c>
      <c r="S32" s="116"/>
      <c r="T32" s="106">
        <f t="shared" si="2"/>
        <v>1</v>
      </c>
      <c r="U32" s="118" t="b">
        <f t="shared" si="3"/>
        <v>1</v>
      </c>
      <c r="V32" s="106">
        <v>42</v>
      </c>
    </row>
    <row r="33" spans="2:22" x14ac:dyDescent="0.4">
      <c r="B33" s="108" t="s">
        <v>127</v>
      </c>
      <c r="C33" s="109" t="s">
        <v>145</v>
      </c>
      <c r="D33" s="110" t="s">
        <v>343</v>
      </c>
      <c r="E33" s="109" t="s">
        <v>309</v>
      </c>
      <c r="F33" s="109">
        <v>5</v>
      </c>
      <c r="G33" s="111" t="s">
        <v>313</v>
      </c>
      <c r="H33" s="112">
        <f>'SumAdjRw Q2Y67'!I32</f>
        <v>1475.6100000000001</v>
      </c>
      <c r="I33" s="112">
        <f t="shared" si="4"/>
        <v>1229.6750000000002</v>
      </c>
      <c r="J33" s="112">
        <f>'CMI 21.3.68'!R32</f>
        <v>1507.3399999999997</v>
      </c>
      <c r="K33" s="113">
        <f>'CMI 21.3.68'!T32</f>
        <v>503.50666666666666</v>
      </c>
      <c r="L33" s="113">
        <f t="shared" si="5"/>
        <v>1003.833333333333</v>
      </c>
      <c r="M33" s="114">
        <f t="shared" si="6"/>
        <v>1</v>
      </c>
      <c r="N33" s="115">
        <f t="shared" si="7"/>
        <v>277.66499999999951</v>
      </c>
      <c r="O33" s="115">
        <f t="shared" si="8"/>
        <v>22.580356598288123</v>
      </c>
      <c r="P33" s="102">
        <f t="shared" si="0"/>
        <v>1</v>
      </c>
      <c r="Q33" s="116">
        <f t="shared" si="1"/>
        <v>2</v>
      </c>
      <c r="R33" s="117">
        <f t="shared" si="9"/>
        <v>1</v>
      </c>
      <c r="S33" s="116"/>
      <c r="T33" s="106">
        <f t="shared" si="2"/>
        <v>1</v>
      </c>
      <c r="U33" s="118" t="b">
        <f t="shared" si="3"/>
        <v>1</v>
      </c>
      <c r="V33" s="106">
        <v>36</v>
      </c>
    </row>
    <row r="34" spans="2:22" x14ac:dyDescent="0.4">
      <c r="B34" s="108" t="s">
        <v>127</v>
      </c>
      <c r="C34" s="109" t="s">
        <v>147</v>
      </c>
      <c r="D34" s="110" t="s">
        <v>344</v>
      </c>
      <c r="E34" s="109" t="s">
        <v>309</v>
      </c>
      <c r="F34" s="109">
        <v>6</v>
      </c>
      <c r="G34" s="111" t="s">
        <v>310</v>
      </c>
      <c r="H34" s="112">
        <f>'SumAdjRw Q2Y67'!I33</f>
        <v>1322.11</v>
      </c>
      <c r="I34" s="112">
        <f t="shared" si="4"/>
        <v>1101.7583333333332</v>
      </c>
      <c r="J34" s="112">
        <f>'CMI 21.3.68'!R33</f>
        <v>1715.57</v>
      </c>
      <c r="K34" s="113">
        <f>'CMI 21.3.68'!T33</f>
        <v>785.05333333333328</v>
      </c>
      <c r="L34" s="113">
        <f t="shared" si="5"/>
        <v>930.51666666666665</v>
      </c>
      <c r="M34" s="114">
        <f t="shared" si="6"/>
        <v>1</v>
      </c>
      <c r="N34" s="115">
        <f t="shared" si="7"/>
        <v>613.81166666666672</v>
      </c>
      <c r="O34" s="115">
        <f t="shared" si="8"/>
        <v>55.712005808896393</v>
      </c>
      <c r="P34" s="102">
        <f t="shared" si="0"/>
        <v>1</v>
      </c>
      <c r="Q34" s="116">
        <f t="shared" si="1"/>
        <v>2</v>
      </c>
      <c r="R34" s="117">
        <f t="shared" si="9"/>
        <v>1</v>
      </c>
      <c r="S34" s="116"/>
      <c r="T34" s="106">
        <f t="shared" si="2"/>
        <v>1</v>
      </c>
      <c r="U34" s="118" t="b">
        <f t="shared" si="3"/>
        <v>1</v>
      </c>
      <c r="V34" s="106">
        <v>40</v>
      </c>
    </row>
    <row r="35" spans="2:22" x14ac:dyDescent="0.4">
      <c r="B35" s="108" t="s">
        <v>127</v>
      </c>
      <c r="C35" s="109" t="s">
        <v>149</v>
      </c>
      <c r="D35" s="110" t="s">
        <v>345</v>
      </c>
      <c r="E35" s="109" t="s">
        <v>309</v>
      </c>
      <c r="F35" s="109">
        <v>12</v>
      </c>
      <c r="G35" s="111" t="s">
        <v>346</v>
      </c>
      <c r="H35" s="112">
        <f>'SumAdjRw Q2Y67'!I34</f>
        <v>2085.4</v>
      </c>
      <c r="I35" s="112">
        <f t="shared" si="4"/>
        <v>1737.8333333333333</v>
      </c>
      <c r="J35" s="112">
        <f>'CMI 21.3.68'!R34</f>
        <v>2073.8000000000002</v>
      </c>
      <c r="K35" s="113">
        <f>'CMI 21.3.68'!T34</f>
        <v>2150.4866666666667</v>
      </c>
      <c r="L35" s="113">
        <f t="shared" si="5"/>
        <v>-76.686666666666497</v>
      </c>
      <c r="M35" s="114">
        <f t="shared" si="6"/>
        <v>0</v>
      </c>
      <c r="N35" s="115">
        <f t="shared" si="7"/>
        <v>335.96666666666692</v>
      </c>
      <c r="O35" s="115">
        <f t="shared" si="8"/>
        <v>19.33250215785942</v>
      </c>
      <c r="P35" s="102">
        <f t="shared" si="0"/>
        <v>1</v>
      </c>
      <c r="Q35" s="116">
        <f t="shared" si="1"/>
        <v>1</v>
      </c>
      <c r="R35" s="117">
        <f t="shared" si="9"/>
        <v>1</v>
      </c>
      <c r="S35" s="116"/>
      <c r="T35" s="106">
        <f t="shared" si="2"/>
        <v>1</v>
      </c>
      <c r="U35" s="118" t="b">
        <f t="shared" si="3"/>
        <v>1</v>
      </c>
      <c r="V35" s="106">
        <v>60</v>
      </c>
    </row>
    <row r="36" spans="2:22" x14ac:dyDescent="0.4">
      <c r="B36" s="108" t="s">
        <v>127</v>
      </c>
      <c r="C36" s="109" t="s">
        <v>151</v>
      </c>
      <c r="D36" s="110" t="s">
        <v>347</v>
      </c>
      <c r="E36" s="109" t="s">
        <v>309</v>
      </c>
      <c r="F36" s="109">
        <v>6</v>
      </c>
      <c r="G36" s="111" t="s">
        <v>310</v>
      </c>
      <c r="H36" s="112">
        <f>'SumAdjRw Q2Y67'!I35</f>
        <v>919.64</v>
      </c>
      <c r="I36" s="112">
        <f t="shared" si="4"/>
        <v>766.36666666666667</v>
      </c>
      <c r="J36" s="112">
        <f>'CMI 21.3.68'!R35</f>
        <v>888.10400000000004</v>
      </c>
      <c r="K36" s="113">
        <f>'CMI 21.3.68'!T35</f>
        <v>785.05333333333328</v>
      </c>
      <c r="L36" s="113">
        <f t="shared" si="5"/>
        <v>103.05066666666676</v>
      </c>
      <c r="M36" s="114">
        <f t="shared" si="6"/>
        <v>1</v>
      </c>
      <c r="N36" s="115">
        <f t="shared" si="7"/>
        <v>121.73733333333337</v>
      </c>
      <c r="O36" s="115">
        <f t="shared" si="8"/>
        <v>15.884998477665176</v>
      </c>
      <c r="P36" s="102">
        <f t="shared" si="0"/>
        <v>1</v>
      </c>
      <c r="Q36" s="116">
        <f t="shared" si="1"/>
        <v>2</v>
      </c>
      <c r="R36" s="117">
        <f t="shared" si="9"/>
        <v>1</v>
      </c>
      <c r="S36" s="116"/>
      <c r="T36" s="106">
        <f t="shared" si="2"/>
        <v>1</v>
      </c>
      <c r="U36" s="118" t="b">
        <f t="shared" si="3"/>
        <v>1</v>
      </c>
      <c r="V36" s="106">
        <v>38</v>
      </c>
    </row>
    <row r="37" spans="2:22" x14ac:dyDescent="0.4">
      <c r="B37" s="108" t="s">
        <v>127</v>
      </c>
      <c r="C37" s="109" t="s">
        <v>153</v>
      </c>
      <c r="D37" s="110" t="s">
        <v>348</v>
      </c>
      <c r="E37" s="109" t="s">
        <v>309</v>
      </c>
      <c r="F37" s="109">
        <v>5</v>
      </c>
      <c r="G37" s="111" t="s">
        <v>313</v>
      </c>
      <c r="H37" s="112">
        <f>'SumAdjRw Q2Y67'!I36</f>
        <v>699.70999999999992</v>
      </c>
      <c r="I37" s="112">
        <f t="shared" si="4"/>
        <v>583.09166666666658</v>
      </c>
      <c r="J37" s="112">
        <f>'CMI 21.3.68'!R36</f>
        <v>1086.24</v>
      </c>
      <c r="K37" s="113">
        <f>'CMI 21.3.68'!T36</f>
        <v>503.50666666666666</v>
      </c>
      <c r="L37" s="113">
        <f t="shared" si="5"/>
        <v>582.73333333333335</v>
      </c>
      <c r="M37" s="114">
        <f t="shared" si="6"/>
        <v>1</v>
      </c>
      <c r="N37" s="115">
        <f t="shared" si="7"/>
        <v>503.14833333333343</v>
      </c>
      <c r="O37" s="115">
        <f t="shared" si="8"/>
        <v>86.289748610138517</v>
      </c>
      <c r="P37" s="102">
        <f t="shared" si="0"/>
        <v>1</v>
      </c>
      <c r="Q37" s="116">
        <f t="shared" si="1"/>
        <v>2</v>
      </c>
      <c r="R37" s="117">
        <f t="shared" si="9"/>
        <v>1</v>
      </c>
      <c r="S37" s="116"/>
      <c r="T37" s="106">
        <f t="shared" si="2"/>
        <v>1</v>
      </c>
      <c r="U37" s="118" t="b">
        <f t="shared" si="3"/>
        <v>1</v>
      </c>
      <c r="V37" s="106">
        <v>33</v>
      </c>
    </row>
    <row r="38" spans="2:22" x14ac:dyDescent="0.4">
      <c r="B38" s="108" t="s">
        <v>155</v>
      </c>
      <c r="C38" s="109" t="s">
        <v>156</v>
      </c>
      <c r="D38" s="110" t="s">
        <v>349</v>
      </c>
      <c r="E38" s="109" t="s">
        <v>350</v>
      </c>
      <c r="F38" s="109">
        <v>19</v>
      </c>
      <c r="G38" s="111" t="s">
        <v>351</v>
      </c>
      <c r="H38" s="112">
        <f>'SumAdjRw Q2Y67'!I37</f>
        <v>62986.439999999995</v>
      </c>
      <c r="I38" s="112">
        <f t="shared" si="4"/>
        <v>52488.7</v>
      </c>
      <c r="J38" s="112">
        <f>'CMI 21.3.68'!R37</f>
        <v>54089.5</v>
      </c>
      <c r="K38" s="113">
        <f>'CMI 21.3.68'!T37</f>
        <v>38325.486666666671</v>
      </c>
      <c r="L38" s="113">
        <f t="shared" si="5"/>
        <v>15764.013333333329</v>
      </c>
      <c r="M38" s="114">
        <f t="shared" si="6"/>
        <v>1</v>
      </c>
      <c r="N38" s="115">
        <f t="shared" si="7"/>
        <v>1600.8000000000029</v>
      </c>
      <c r="O38" s="115">
        <f t="shared" si="8"/>
        <v>3.0497992901329294</v>
      </c>
      <c r="P38" s="102">
        <f t="shared" si="0"/>
        <v>0</v>
      </c>
      <c r="Q38" s="116">
        <f t="shared" si="1"/>
        <v>1</v>
      </c>
      <c r="R38" s="117">
        <f t="shared" si="9"/>
        <v>1</v>
      </c>
      <c r="S38" s="116"/>
      <c r="T38" s="106">
        <f t="shared" si="2"/>
        <v>1</v>
      </c>
      <c r="U38" s="118" t="b">
        <f t="shared" si="3"/>
        <v>1</v>
      </c>
      <c r="V38" s="106">
        <v>909</v>
      </c>
    </row>
    <row r="39" spans="2:22" x14ac:dyDescent="0.4">
      <c r="B39" s="108" t="s">
        <v>155</v>
      </c>
      <c r="C39" s="109" t="s">
        <v>157</v>
      </c>
      <c r="D39" s="110" t="s">
        <v>352</v>
      </c>
      <c r="E39" s="109" t="s">
        <v>309</v>
      </c>
      <c r="F39" s="109">
        <v>6</v>
      </c>
      <c r="G39" s="111" t="s">
        <v>310</v>
      </c>
      <c r="H39" s="112">
        <f>'SumAdjRw Q2Y67'!I38</f>
        <v>2016.5699999999997</v>
      </c>
      <c r="I39" s="112">
        <f t="shared" si="4"/>
        <v>1680.4749999999999</v>
      </c>
      <c r="J39" s="112">
        <f>'CMI 21.3.68'!R38</f>
        <v>737.18399999999997</v>
      </c>
      <c r="K39" s="113">
        <f>'CMI 21.3.68'!T38</f>
        <v>785.05333333333328</v>
      </c>
      <c r="L39" s="113">
        <f t="shared" si="5"/>
        <v>-47.869333333333316</v>
      </c>
      <c r="M39" s="114">
        <f t="shared" si="6"/>
        <v>0</v>
      </c>
      <c r="N39" s="115">
        <f t="shared" si="7"/>
        <v>-943.29099999999994</v>
      </c>
      <c r="O39" s="115">
        <f t="shared" si="8"/>
        <v>-56.132403040806913</v>
      </c>
      <c r="P39" s="102">
        <f t="shared" si="0"/>
        <v>0</v>
      </c>
      <c r="Q39" s="116">
        <f t="shared" si="1"/>
        <v>0</v>
      </c>
      <c r="R39" s="117">
        <f t="shared" si="9"/>
        <v>0</v>
      </c>
      <c r="S39" s="116"/>
      <c r="T39" s="106">
        <f t="shared" si="2"/>
        <v>0</v>
      </c>
      <c r="U39" s="118" t="b">
        <f t="shared" si="3"/>
        <v>1</v>
      </c>
      <c r="V39" s="106">
        <v>40</v>
      </c>
    </row>
    <row r="40" spans="2:22" x14ac:dyDescent="0.4">
      <c r="B40" s="108" t="s">
        <v>155</v>
      </c>
      <c r="C40" s="109" t="s">
        <v>159</v>
      </c>
      <c r="D40" s="110" t="s">
        <v>353</v>
      </c>
      <c r="E40" s="109" t="s">
        <v>309</v>
      </c>
      <c r="F40" s="109">
        <v>5</v>
      </c>
      <c r="G40" s="111" t="s">
        <v>313</v>
      </c>
      <c r="H40" s="112">
        <f>'SumAdjRw Q2Y67'!I39</f>
        <v>1037.52</v>
      </c>
      <c r="I40" s="112">
        <f t="shared" si="4"/>
        <v>864.59999999999991</v>
      </c>
      <c r="J40" s="112">
        <f>'CMI 21.3.68'!R39</f>
        <v>824.327</v>
      </c>
      <c r="K40" s="113">
        <f>'CMI 21.3.68'!T39</f>
        <v>503.50666666666666</v>
      </c>
      <c r="L40" s="113">
        <f t="shared" si="5"/>
        <v>320.82033333333334</v>
      </c>
      <c r="M40" s="114">
        <f t="shared" si="6"/>
        <v>1</v>
      </c>
      <c r="N40" s="115">
        <f t="shared" si="7"/>
        <v>-40.272999999999911</v>
      </c>
      <c r="O40" s="115">
        <f t="shared" si="8"/>
        <v>-4.6579921350913622</v>
      </c>
      <c r="P40" s="102">
        <f t="shared" si="0"/>
        <v>0</v>
      </c>
      <c r="Q40" s="116">
        <f t="shared" si="1"/>
        <v>1</v>
      </c>
      <c r="R40" s="117">
        <f t="shared" si="9"/>
        <v>1</v>
      </c>
      <c r="S40" s="116"/>
      <c r="T40" s="106">
        <f t="shared" si="2"/>
        <v>1</v>
      </c>
      <c r="U40" s="118" t="b">
        <f t="shared" si="3"/>
        <v>1</v>
      </c>
      <c r="V40" s="106">
        <v>39</v>
      </c>
    </row>
    <row r="41" spans="2:22" x14ac:dyDescent="0.4">
      <c r="B41" s="108" t="s">
        <v>155</v>
      </c>
      <c r="C41" s="109" t="s">
        <v>161</v>
      </c>
      <c r="D41" s="110" t="s">
        <v>354</v>
      </c>
      <c r="E41" s="109" t="s">
        <v>309</v>
      </c>
      <c r="F41" s="109">
        <v>6</v>
      </c>
      <c r="G41" s="111" t="s">
        <v>310</v>
      </c>
      <c r="H41" s="112">
        <f>'SumAdjRw Q2Y67'!I40</f>
        <v>3871.56</v>
      </c>
      <c r="I41" s="112">
        <f t="shared" si="4"/>
        <v>3226.3</v>
      </c>
      <c r="J41" s="112">
        <f>'CMI 21.3.68'!R40</f>
        <v>3444.1800000000003</v>
      </c>
      <c r="K41" s="113">
        <f>'CMI 21.3.68'!T40</f>
        <v>1504.2466666666667</v>
      </c>
      <c r="L41" s="113">
        <f t="shared" si="5"/>
        <v>1939.9333333333336</v>
      </c>
      <c r="M41" s="114">
        <f t="shared" si="6"/>
        <v>1</v>
      </c>
      <c r="N41" s="115">
        <f t="shared" si="7"/>
        <v>217.88000000000011</v>
      </c>
      <c r="O41" s="115">
        <f t="shared" si="8"/>
        <v>6.7532467532467573</v>
      </c>
      <c r="P41" s="102">
        <f t="shared" si="0"/>
        <v>1</v>
      </c>
      <c r="Q41" s="116">
        <f t="shared" si="1"/>
        <v>2</v>
      </c>
      <c r="R41" s="117">
        <f t="shared" si="9"/>
        <v>1</v>
      </c>
      <c r="S41" s="116"/>
      <c r="T41" s="106">
        <f t="shared" si="2"/>
        <v>1</v>
      </c>
      <c r="U41" s="118" t="b">
        <f t="shared" si="3"/>
        <v>1</v>
      </c>
      <c r="V41" s="106">
        <v>90</v>
      </c>
    </row>
    <row r="42" spans="2:22" x14ac:dyDescent="0.4">
      <c r="B42" s="108" t="s">
        <v>155</v>
      </c>
      <c r="C42" s="109" t="s">
        <v>163</v>
      </c>
      <c r="D42" s="110" t="s">
        <v>355</v>
      </c>
      <c r="E42" s="109" t="s">
        <v>309</v>
      </c>
      <c r="F42" s="109">
        <v>13</v>
      </c>
      <c r="G42" s="111" t="s">
        <v>322</v>
      </c>
      <c r="H42" s="112">
        <f>'SumAdjRw Q2Y67'!I41</f>
        <v>4422.62</v>
      </c>
      <c r="I42" s="112">
        <f t="shared" si="4"/>
        <v>3685.5166666666669</v>
      </c>
      <c r="J42" s="112">
        <f>'CMI 21.3.68'!R41</f>
        <v>4133.0200000000004</v>
      </c>
      <c r="K42" s="113">
        <f>'CMI 21.3.68'!T41</f>
        <v>3208.8733333333334</v>
      </c>
      <c r="L42" s="113">
        <f t="shared" si="5"/>
        <v>924.14666666666699</v>
      </c>
      <c r="M42" s="114">
        <f t="shared" si="6"/>
        <v>1</v>
      </c>
      <c r="N42" s="115">
        <f t="shared" si="7"/>
        <v>447.50333333333356</v>
      </c>
      <c r="O42" s="115">
        <f t="shared" si="8"/>
        <v>12.142214343533929</v>
      </c>
      <c r="P42" s="102">
        <f t="shared" si="0"/>
        <v>1</v>
      </c>
      <c r="Q42" s="116">
        <f t="shared" si="1"/>
        <v>2</v>
      </c>
      <c r="R42" s="117">
        <f t="shared" si="9"/>
        <v>1</v>
      </c>
      <c r="S42" s="116"/>
      <c r="T42" s="106">
        <f t="shared" si="2"/>
        <v>1</v>
      </c>
      <c r="U42" s="118" t="b">
        <f t="shared" si="3"/>
        <v>1</v>
      </c>
      <c r="V42" s="106">
        <v>103</v>
      </c>
    </row>
    <row r="43" spans="2:22" x14ac:dyDescent="0.4">
      <c r="B43" s="108" t="s">
        <v>155</v>
      </c>
      <c r="C43" s="109" t="s">
        <v>165</v>
      </c>
      <c r="D43" s="110" t="s">
        <v>356</v>
      </c>
      <c r="E43" s="109" t="s">
        <v>309</v>
      </c>
      <c r="F43" s="109">
        <v>6</v>
      </c>
      <c r="G43" s="111" t="s">
        <v>310</v>
      </c>
      <c r="H43" s="112">
        <f>'SumAdjRw Q2Y67'!I42</f>
        <v>1121.54</v>
      </c>
      <c r="I43" s="112">
        <f t="shared" si="4"/>
        <v>934.61666666666656</v>
      </c>
      <c r="J43" s="112">
        <f>'CMI 21.3.68'!R42</f>
        <v>1115.24</v>
      </c>
      <c r="K43" s="113">
        <f>'CMI 21.3.68'!T42</f>
        <v>785.05333333333328</v>
      </c>
      <c r="L43" s="113">
        <f t="shared" si="5"/>
        <v>330.18666666666672</v>
      </c>
      <c r="M43" s="114">
        <f t="shared" si="6"/>
        <v>1</v>
      </c>
      <c r="N43" s="115">
        <f t="shared" si="7"/>
        <v>180.62333333333345</v>
      </c>
      <c r="O43" s="115">
        <f t="shared" si="8"/>
        <v>19.325926850580466</v>
      </c>
      <c r="P43" s="102">
        <f t="shared" si="0"/>
        <v>1</v>
      </c>
      <c r="Q43" s="116">
        <f t="shared" si="1"/>
        <v>2</v>
      </c>
      <c r="R43" s="117">
        <f t="shared" si="9"/>
        <v>1</v>
      </c>
      <c r="S43" s="116"/>
      <c r="T43" s="106">
        <f t="shared" si="2"/>
        <v>1</v>
      </c>
      <c r="U43" s="118" t="b">
        <f t="shared" si="3"/>
        <v>1</v>
      </c>
      <c r="V43" s="106">
        <v>38</v>
      </c>
    </row>
    <row r="44" spans="2:22" x14ac:dyDescent="0.4">
      <c r="B44" s="108" t="s">
        <v>155</v>
      </c>
      <c r="C44" s="109" t="s">
        <v>167</v>
      </c>
      <c r="D44" s="110" t="s">
        <v>357</v>
      </c>
      <c r="E44" s="109" t="s">
        <v>309</v>
      </c>
      <c r="F44" s="109">
        <v>2</v>
      </c>
      <c r="G44" s="111" t="s">
        <v>324</v>
      </c>
      <c r="H44" s="112">
        <f>'SumAdjRw Q2Y67'!I43</f>
        <v>353.64999999999992</v>
      </c>
      <c r="I44" s="112">
        <f t="shared" si="4"/>
        <v>294.70833333333326</v>
      </c>
      <c r="J44" s="112">
        <f>'CMI 21.3.68'!R43</f>
        <v>404.79300000000001</v>
      </c>
      <c r="K44" s="113">
        <f>'CMI 21.3.68'!T43</f>
        <v>205.24</v>
      </c>
      <c r="L44" s="113">
        <f t="shared" si="5"/>
        <v>199.553</v>
      </c>
      <c r="M44" s="114">
        <f t="shared" si="6"/>
        <v>1</v>
      </c>
      <c r="N44" s="115">
        <f t="shared" si="7"/>
        <v>110.08466666666675</v>
      </c>
      <c r="O44" s="115">
        <f t="shared" si="8"/>
        <v>37.353767849568818</v>
      </c>
      <c r="P44" s="102">
        <f t="shared" si="0"/>
        <v>1</v>
      </c>
      <c r="Q44" s="116">
        <f t="shared" si="1"/>
        <v>2</v>
      </c>
      <c r="R44" s="117">
        <f t="shared" si="9"/>
        <v>1</v>
      </c>
      <c r="S44" s="116"/>
      <c r="T44" s="106">
        <f t="shared" si="2"/>
        <v>1</v>
      </c>
      <c r="U44" s="118" t="b">
        <f t="shared" si="3"/>
        <v>1</v>
      </c>
      <c r="V44" s="106">
        <v>15</v>
      </c>
    </row>
    <row r="45" spans="2:22" x14ac:dyDescent="0.4">
      <c r="B45" s="108" t="s">
        <v>155</v>
      </c>
      <c r="C45" s="109" t="s">
        <v>169</v>
      </c>
      <c r="D45" s="110" t="s">
        <v>358</v>
      </c>
      <c r="E45" s="109" t="s">
        <v>306</v>
      </c>
      <c r="F45" s="109">
        <v>15</v>
      </c>
      <c r="G45" s="111" t="s">
        <v>359</v>
      </c>
      <c r="H45" s="112">
        <f>'SumAdjRw Q2Y67'!I44</f>
        <v>12974.449999999999</v>
      </c>
      <c r="I45" s="112">
        <f t="shared" si="4"/>
        <v>10812.041666666666</v>
      </c>
      <c r="J45" s="112">
        <f>'CMI 21.3.68'!R44</f>
        <v>11995.1</v>
      </c>
      <c r="K45" s="113">
        <f>'CMI 21.3.68'!T44</f>
        <v>6154.3066666666664</v>
      </c>
      <c r="L45" s="113">
        <f t="shared" si="5"/>
        <v>5840.793333333334</v>
      </c>
      <c r="M45" s="114">
        <f t="shared" si="6"/>
        <v>1</v>
      </c>
      <c r="N45" s="115">
        <f t="shared" si="7"/>
        <v>1183.0583333333343</v>
      </c>
      <c r="O45" s="115">
        <f t="shared" si="8"/>
        <v>10.942043786056452</v>
      </c>
      <c r="P45" s="102">
        <f t="shared" si="0"/>
        <v>1</v>
      </c>
      <c r="Q45" s="116">
        <f t="shared" si="1"/>
        <v>2</v>
      </c>
      <c r="R45" s="117">
        <f t="shared" si="9"/>
        <v>1</v>
      </c>
      <c r="S45" s="116"/>
      <c r="T45" s="106">
        <f t="shared" si="2"/>
        <v>1</v>
      </c>
      <c r="U45" s="118" t="b">
        <f t="shared" si="3"/>
        <v>1</v>
      </c>
      <c r="V45" s="106">
        <v>246</v>
      </c>
    </row>
    <row r="46" spans="2:22" x14ac:dyDescent="0.4">
      <c r="B46" s="108" t="s">
        <v>155</v>
      </c>
      <c r="C46" s="109" t="s">
        <v>171</v>
      </c>
      <c r="D46" s="110" t="s">
        <v>360</v>
      </c>
      <c r="E46" s="109" t="s">
        <v>309</v>
      </c>
      <c r="F46" s="109">
        <v>6</v>
      </c>
      <c r="G46" s="111" t="s">
        <v>310</v>
      </c>
      <c r="H46" s="112">
        <f>'SumAdjRw Q2Y67'!I45</f>
        <v>1241.67</v>
      </c>
      <c r="I46" s="112">
        <f t="shared" si="4"/>
        <v>1034.7250000000001</v>
      </c>
      <c r="J46" s="112">
        <f>'CMI 21.3.68'!R45</f>
        <v>1328.85</v>
      </c>
      <c r="K46" s="113">
        <f>'CMI 21.3.68'!T45</f>
        <v>785.05333333333328</v>
      </c>
      <c r="L46" s="113">
        <f t="shared" si="5"/>
        <v>543.79666666666662</v>
      </c>
      <c r="M46" s="114">
        <f t="shared" si="6"/>
        <v>1</v>
      </c>
      <c r="N46" s="115">
        <f t="shared" si="7"/>
        <v>294.12499999999977</v>
      </c>
      <c r="O46" s="115">
        <f t="shared" si="8"/>
        <v>28.425427045833406</v>
      </c>
      <c r="P46" s="102">
        <f t="shared" si="0"/>
        <v>1</v>
      </c>
      <c r="Q46" s="116">
        <f t="shared" si="1"/>
        <v>2</v>
      </c>
      <c r="R46" s="117">
        <f t="shared" si="9"/>
        <v>1</v>
      </c>
      <c r="S46" s="116"/>
      <c r="T46" s="106">
        <f t="shared" si="2"/>
        <v>1</v>
      </c>
      <c r="U46" s="118" t="b">
        <f t="shared" si="3"/>
        <v>1</v>
      </c>
      <c r="V46" s="106">
        <v>40</v>
      </c>
    </row>
    <row r="47" spans="2:22" x14ac:dyDescent="0.4">
      <c r="B47" s="108" t="s">
        <v>155</v>
      </c>
      <c r="C47" s="109" t="s">
        <v>173</v>
      </c>
      <c r="D47" s="110" t="s">
        <v>361</v>
      </c>
      <c r="E47" s="109" t="s">
        <v>309</v>
      </c>
      <c r="F47" s="109">
        <v>10</v>
      </c>
      <c r="G47" s="111" t="s">
        <v>318</v>
      </c>
      <c r="H47" s="112">
        <f>'SumAdjRw Q2Y67'!I46</f>
        <v>4181.87</v>
      </c>
      <c r="I47" s="112">
        <f t="shared" si="4"/>
        <v>3484.8916666666669</v>
      </c>
      <c r="J47" s="112">
        <f>'CMI 21.3.68'!R46</f>
        <v>2338.59</v>
      </c>
      <c r="K47" s="113">
        <f>'CMI 21.3.68'!T46</f>
        <v>1504.2466666666667</v>
      </c>
      <c r="L47" s="113">
        <f t="shared" si="5"/>
        <v>834.34333333333348</v>
      </c>
      <c r="M47" s="114">
        <f t="shared" si="6"/>
        <v>1</v>
      </c>
      <c r="N47" s="115">
        <f t="shared" si="7"/>
        <v>-1146.3016666666667</v>
      </c>
      <c r="O47" s="115">
        <f t="shared" si="8"/>
        <v>-32.89346632009125</v>
      </c>
      <c r="P47" s="102">
        <f t="shared" si="0"/>
        <v>0</v>
      </c>
      <c r="Q47" s="116">
        <f t="shared" si="1"/>
        <v>1</v>
      </c>
      <c r="R47" s="117">
        <f t="shared" si="9"/>
        <v>1</v>
      </c>
      <c r="S47" s="116"/>
      <c r="T47" s="106">
        <f t="shared" si="2"/>
        <v>1</v>
      </c>
      <c r="U47" s="118" t="b">
        <f t="shared" si="3"/>
        <v>1</v>
      </c>
      <c r="V47" s="106">
        <v>78</v>
      </c>
    </row>
    <row r="48" spans="2:22" x14ac:dyDescent="0.4">
      <c r="B48" s="108" t="s">
        <v>155</v>
      </c>
      <c r="C48" s="109" t="s">
        <v>175</v>
      </c>
      <c r="D48" s="110" t="s">
        <v>362</v>
      </c>
      <c r="E48" s="109" t="s">
        <v>309</v>
      </c>
      <c r="F48" s="109">
        <v>10</v>
      </c>
      <c r="G48" s="111" t="s">
        <v>318</v>
      </c>
      <c r="H48" s="112">
        <f>'SumAdjRw Q2Y67'!I47</f>
        <v>3417.9600000000005</v>
      </c>
      <c r="I48" s="112">
        <f t="shared" si="4"/>
        <v>2848.3</v>
      </c>
      <c r="J48" s="112">
        <f>'CMI 21.3.68'!R47</f>
        <v>3320.78</v>
      </c>
      <c r="K48" s="113">
        <f>'CMI 21.3.68'!T47</f>
        <v>1504.2466666666667</v>
      </c>
      <c r="L48" s="113">
        <f t="shared" si="5"/>
        <v>1816.5333333333335</v>
      </c>
      <c r="M48" s="114">
        <f t="shared" si="6"/>
        <v>1</v>
      </c>
      <c r="N48" s="115">
        <f t="shared" si="7"/>
        <v>472.48</v>
      </c>
      <c r="O48" s="115">
        <f t="shared" si="8"/>
        <v>16.588140294210582</v>
      </c>
      <c r="P48" s="102">
        <f t="shared" si="0"/>
        <v>1</v>
      </c>
      <c r="Q48" s="116">
        <f t="shared" si="1"/>
        <v>2</v>
      </c>
      <c r="R48" s="117">
        <f t="shared" si="9"/>
        <v>1</v>
      </c>
      <c r="S48" s="116"/>
      <c r="T48" s="106">
        <f t="shared" si="2"/>
        <v>1</v>
      </c>
      <c r="U48" s="118" t="b">
        <f t="shared" si="3"/>
        <v>1</v>
      </c>
      <c r="V48" s="106">
        <v>123</v>
      </c>
    </row>
    <row r="49" spans="2:22" x14ac:dyDescent="0.4">
      <c r="B49" s="108" t="s">
        <v>155</v>
      </c>
      <c r="C49" s="109" t="s">
        <v>177</v>
      </c>
      <c r="D49" s="110" t="s">
        <v>363</v>
      </c>
      <c r="E49" s="109" t="s">
        <v>309</v>
      </c>
      <c r="F49" s="109">
        <v>5</v>
      </c>
      <c r="G49" s="111" t="s">
        <v>313</v>
      </c>
      <c r="H49" s="112">
        <f>'SumAdjRw Q2Y67'!I48</f>
        <v>1353.0900000000001</v>
      </c>
      <c r="I49" s="112">
        <f t="shared" si="4"/>
        <v>1127.575</v>
      </c>
      <c r="J49" s="112">
        <f>'CMI 21.3.68'!R48</f>
        <v>1070.3</v>
      </c>
      <c r="K49" s="113">
        <f>'CMI 21.3.68'!T48</f>
        <v>503.50666666666666</v>
      </c>
      <c r="L49" s="113">
        <f t="shared" si="5"/>
        <v>566.79333333333329</v>
      </c>
      <c r="M49" s="114">
        <f t="shared" si="6"/>
        <v>1</v>
      </c>
      <c r="N49" s="115">
        <f t="shared" si="7"/>
        <v>-57.275000000000091</v>
      </c>
      <c r="O49" s="115">
        <f t="shared" si="8"/>
        <v>-5.0794847349400341</v>
      </c>
      <c r="P49" s="102">
        <f t="shared" si="0"/>
        <v>0</v>
      </c>
      <c r="Q49" s="116">
        <f t="shared" si="1"/>
        <v>1</v>
      </c>
      <c r="R49" s="117">
        <f t="shared" si="9"/>
        <v>1</v>
      </c>
      <c r="S49" s="116"/>
      <c r="T49" s="106">
        <f t="shared" si="2"/>
        <v>1</v>
      </c>
      <c r="U49" s="118" t="b">
        <f t="shared" si="3"/>
        <v>1</v>
      </c>
      <c r="V49" s="106">
        <v>42</v>
      </c>
    </row>
    <row r="50" spans="2:22" x14ac:dyDescent="0.4">
      <c r="B50" s="108" t="s">
        <v>155</v>
      </c>
      <c r="C50" s="109" t="s">
        <v>179</v>
      </c>
      <c r="D50" s="110" t="s">
        <v>364</v>
      </c>
      <c r="E50" s="109" t="s">
        <v>309</v>
      </c>
      <c r="F50" s="109">
        <v>5</v>
      </c>
      <c r="G50" s="111" t="s">
        <v>313</v>
      </c>
      <c r="H50" s="112">
        <f>'SumAdjRw Q2Y67'!I49</f>
        <v>765.22</v>
      </c>
      <c r="I50" s="112">
        <f t="shared" si="4"/>
        <v>637.68333333333339</v>
      </c>
      <c r="J50" s="112">
        <f>'CMI 21.3.68'!R49</f>
        <v>670.52</v>
      </c>
      <c r="K50" s="113">
        <f>'CMI 21.3.68'!T49</f>
        <v>503.50666666666666</v>
      </c>
      <c r="L50" s="113">
        <f t="shared" si="5"/>
        <v>167.01333333333332</v>
      </c>
      <c r="M50" s="114">
        <f t="shared" si="6"/>
        <v>1</v>
      </c>
      <c r="N50" s="115">
        <f t="shared" si="7"/>
        <v>32.836666666666588</v>
      </c>
      <c r="O50" s="115">
        <f t="shared" si="8"/>
        <v>5.1493688089699567</v>
      </c>
      <c r="P50" s="102">
        <f t="shared" si="0"/>
        <v>1</v>
      </c>
      <c r="Q50" s="116">
        <f t="shared" si="1"/>
        <v>2</v>
      </c>
      <c r="R50" s="117">
        <f t="shared" si="9"/>
        <v>1</v>
      </c>
      <c r="S50" s="116"/>
      <c r="T50" s="106">
        <f t="shared" si="2"/>
        <v>1</v>
      </c>
      <c r="U50" s="118" t="b">
        <f t="shared" si="3"/>
        <v>1</v>
      </c>
      <c r="V50" s="106">
        <v>38</v>
      </c>
    </row>
    <row r="51" spans="2:22" x14ac:dyDescent="0.4">
      <c r="B51" s="108" t="s">
        <v>155</v>
      </c>
      <c r="C51" s="109" t="s">
        <v>181</v>
      </c>
      <c r="D51" s="110" t="s">
        <v>365</v>
      </c>
      <c r="E51" s="109" t="s">
        <v>309</v>
      </c>
      <c r="F51" s="109">
        <v>5</v>
      </c>
      <c r="G51" s="111" t="s">
        <v>313</v>
      </c>
      <c r="H51" s="112">
        <f>'SumAdjRw Q2Y67'!I50</f>
        <v>1869.8100000000002</v>
      </c>
      <c r="I51" s="112">
        <f t="shared" si="4"/>
        <v>1558.1750000000002</v>
      </c>
      <c r="J51" s="112">
        <f>'CMI 21.3.68'!R50</f>
        <v>1315.48</v>
      </c>
      <c r="K51" s="113">
        <f>'CMI 21.3.68'!T50</f>
        <v>503.50666666666666</v>
      </c>
      <c r="L51" s="113">
        <f t="shared" si="5"/>
        <v>811.97333333333336</v>
      </c>
      <c r="M51" s="114">
        <f t="shared" si="6"/>
        <v>1</v>
      </c>
      <c r="N51" s="115">
        <f t="shared" si="7"/>
        <v>-242.69500000000016</v>
      </c>
      <c r="O51" s="115">
        <f t="shared" si="8"/>
        <v>-15.575593242094124</v>
      </c>
      <c r="P51" s="102">
        <f t="shared" si="0"/>
        <v>0</v>
      </c>
      <c r="Q51" s="116">
        <f t="shared" si="1"/>
        <v>1</v>
      </c>
      <c r="R51" s="117">
        <f t="shared" si="9"/>
        <v>1</v>
      </c>
      <c r="S51" s="116"/>
      <c r="T51" s="106">
        <f t="shared" si="2"/>
        <v>1</v>
      </c>
      <c r="U51" s="118" t="b">
        <f t="shared" si="3"/>
        <v>1</v>
      </c>
      <c r="V51" s="106">
        <v>42</v>
      </c>
    </row>
    <row r="52" spans="2:22" x14ac:dyDescent="0.4">
      <c r="B52" s="108" t="s">
        <v>155</v>
      </c>
      <c r="C52" s="109" t="s">
        <v>183</v>
      </c>
      <c r="D52" s="110" t="s">
        <v>366</v>
      </c>
      <c r="E52" s="109" t="s">
        <v>309</v>
      </c>
      <c r="F52" s="109">
        <v>6</v>
      </c>
      <c r="G52" s="111" t="s">
        <v>310</v>
      </c>
      <c r="H52" s="112">
        <f>'SumAdjRw Q2Y67'!I51</f>
        <v>741.85</v>
      </c>
      <c r="I52" s="112">
        <f t="shared" si="4"/>
        <v>618.20833333333337</v>
      </c>
      <c r="J52" s="112">
        <f>'CMI 21.3.68'!R51</f>
        <v>1012.99</v>
      </c>
      <c r="K52" s="113">
        <f>'CMI 21.3.68'!T51</f>
        <v>785.05333333333328</v>
      </c>
      <c r="L52" s="113">
        <f t="shared" si="5"/>
        <v>227.93666666666672</v>
      </c>
      <c r="M52" s="114">
        <f t="shared" si="6"/>
        <v>1</v>
      </c>
      <c r="N52" s="115">
        <f t="shared" si="7"/>
        <v>394.78166666666664</v>
      </c>
      <c r="O52" s="115">
        <f t="shared" si="8"/>
        <v>63.859001145784177</v>
      </c>
      <c r="P52" s="102">
        <f t="shared" si="0"/>
        <v>1</v>
      </c>
      <c r="Q52" s="116">
        <f t="shared" si="1"/>
        <v>2</v>
      </c>
      <c r="R52" s="117">
        <f t="shared" si="9"/>
        <v>1</v>
      </c>
      <c r="S52" s="116"/>
      <c r="T52" s="106">
        <f t="shared" si="2"/>
        <v>1</v>
      </c>
      <c r="U52" s="118" t="b">
        <f t="shared" si="3"/>
        <v>1</v>
      </c>
      <c r="V52" s="106">
        <v>40</v>
      </c>
    </row>
    <row r="53" spans="2:22" x14ac:dyDescent="0.4">
      <c r="B53" s="108" t="s">
        <v>155</v>
      </c>
      <c r="C53" s="109" t="s">
        <v>185</v>
      </c>
      <c r="D53" s="110" t="s">
        <v>367</v>
      </c>
      <c r="E53" s="109" t="s">
        <v>309</v>
      </c>
      <c r="F53" s="109">
        <v>5</v>
      </c>
      <c r="G53" s="111" t="s">
        <v>313</v>
      </c>
      <c r="H53" s="112">
        <f>'SumAdjRw Q2Y67'!I52</f>
        <v>1084.17</v>
      </c>
      <c r="I53" s="112">
        <f t="shared" si="4"/>
        <v>903.47500000000014</v>
      </c>
      <c r="J53" s="112">
        <f>'CMI 21.3.68'!R52</f>
        <v>760.375</v>
      </c>
      <c r="K53" s="113">
        <f>'CMI 21.3.68'!T52</f>
        <v>503.50666666666666</v>
      </c>
      <c r="L53" s="113">
        <f t="shared" si="5"/>
        <v>256.86833333333334</v>
      </c>
      <c r="M53" s="114">
        <f t="shared" si="6"/>
        <v>1</v>
      </c>
      <c r="N53" s="115">
        <f t="shared" si="7"/>
        <v>-143.10000000000014</v>
      </c>
      <c r="O53" s="115">
        <f t="shared" si="8"/>
        <v>-15.83884446166193</v>
      </c>
      <c r="P53" s="102">
        <f t="shared" si="0"/>
        <v>0</v>
      </c>
      <c r="Q53" s="116">
        <f t="shared" si="1"/>
        <v>1</v>
      </c>
      <c r="R53" s="117">
        <f t="shared" si="9"/>
        <v>1</v>
      </c>
      <c r="S53" s="116"/>
      <c r="T53" s="106">
        <f t="shared" si="2"/>
        <v>1</v>
      </c>
      <c r="U53" s="118" t="b">
        <f t="shared" si="3"/>
        <v>1</v>
      </c>
      <c r="V53" s="106">
        <v>35</v>
      </c>
    </row>
    <row r="54" spans="2:22" x14ac:dyDescent="0.4">
      <c r="B54" s="108" t="s">
        <v>155</v>
      </c>
      <c r="C54" s="109" t="s">
        <v>187</v>
      </c>
      <c r="D54" s="110" t="s">
        <v>368</v>
      </c>
      <c r="E54" s="109" t="s">
        <v>306</v>
      </c>
      <c r="F54" s="109">
        <v>16</v>
      </c>
      <c r="G54" s="111" t="s">
        <v>307</v>
      </c>
      <c r="H54" s="112">
        <f>'SumAdjRw Q2Y67'!I53</f>
        <v>12666.430000000002</v>
      </c>
      <c r="I54" s="112">
        <f t="shared" si="4"/>
        <v>10555.358333333335</v>
      </c>
      <c r="J54" s="112">
        <f>'CMI 21.3.68'!R53</f>
        <v>11054</v>
      </c>
      <c r="K54" s="113">
        <f>'CMI 21.3.68'!T53</f>
        <v>9432.7800000000007</v>
      </c>
      <c r="L54" s="113">
        <f t="shared" si="5"/>
        <v>1621.2199999999993</v>
      </c>
      <c r="M54" s="114">
        <f t="shared" si="6"/>
        <v>1</v>
      </c>
      <c r="N54" s="115">
        <f t="shared" si="7"/>
        <v>498.64166666666461</v>
      </c>
      <c r="O54" s="115">
        <f t="shared" si="8"/>
        <v>4.7240619495785108</v>
      </c>
      <c r="P54" s="102">
        <f t="shared" si="0"/>
        <v>0</v>
      </c>
      <c r="Q54" s="116">
        <f t="shared" si="1"/>
        <v>1</v>
      </c>
      <c r="R54" s="117">
        <f t="shared" si="9"/>
        <v>1</v>
      </c>
      <c r="S54" s="116"/>
      <c r="T54" s="106">
        <f t="shared" si="2"/>
        <v>1</v>
      </c>
      <c r="U54" s="118" t="b">
        <f t="shared" si="3"/>
        <v>1</v>
      </c>
      <c r="V54" s="106">
        <v>301</v>
      </c>
    </row>
    <row r="55" spans="2:22" x14ac:dyDescent="0.4">
      <c r="B55" s="108" t="s">
        <v>155</v>
      </c>
      <c r="C55" s="109" t="s">
        <v>189</v>
      </c>
      <c r="D55" s="110" t="s">
        <v>369</v>
      </c>
      <c r="E55" s="109" t="s">
        <v>309</v>
      </c>
      <c r="F55" s="109">
        <v>5</v>
      </c>
      <c r="G55" s="111" t="s">
        <v>313</v>
      </c>
      <c r="H55" s="112">
        <f>'SumAdjRw Q2Y67'!I54</f>
        <v>1529.15</v>
      </c>
      <c r="I55" s="112">
        <f t="shared" si="4"/>
        <v>1274.2916666666667</v>
      </c>
      <c r="J55" s="112">
        <f>'CMI 21.3.68'!R54</f>
        <v>1060.6500000000001</v>
      </c>
      <c r="K55" s="113">
        <f>'CMI 21.3.68'!T54</f>
        <v>503.50666666666666</v>
      </c>
      <c r="L55" s="113">
        <f t="shared" si="5"/>
        <v>557.14333333333343</v>
      </c>
      <c r="M55" s="114">
        <f t="shared" si="6"/>
        <v>1</v>
      </c>
      <c r="N55" s="115">
        <f t="shared" si="7"/>
        <v>-213.64166666666665</v>
      </c>
      <c r="O55" s="115">
        <f t="shared" si="8"/>
        <v>-16.765523329954547</v>
      </c>
      <c r="P55" s="102">
        <f t="shared" si="0"/>
        <v>0</v>
      </c>
      <c r="Q55" s="116">
        <f t="shared" si="1"/>
        <v>1</v>
      </c>
      <c r="R55" s="117">
        <f t="shared" si="9"/>
        <v>1</v>
      </c>
      <c r="S55" s="116"/>
      <c r="T55" s="106">
        <f t="shared" si="2"/>
        <v>1</v>
      </c>
      <c r="U55" s="118" t="b">
        <f t="shared" si="3"/>
        <v>1</v>
      </c>
      <c r="V55" s="106">
        <v>40</v>
      </c>
    </row>
    <row r="56" spans="2:22" x14ac:dyDescent="0.4">
      <c r="B56" s="108" t="s">
        <v>191</v>
      </c>
      <c r="C56" s="109" t="s">
        <v>192</v>
      </c>
      <c r="D56" s="110" t="s">
        <v>370</v>
      </c>
      <c r="E56" s="109" t="s">
        <v>306</v>
      </c>
      <c r="F56" s="109">
        <v>17</v>
      </c>
      <c r="G56" s="111" t="s">
        <v>334</v>
      </c>
      <c r="H56" s="112">
        <f>'SumAdjRw Q2Y67'!I55</f>
        <v>27794.18</v>
      </c>
      <c r="I56" s="112">
        <f t="shared" si="4"/>
        <v>23161.816666666669</v>
      </c>
      <c r="J56" s="112">
        <f>'CMI 21.3.68'!R55</f>
        <v>25934</v>
      </c>
      <c r="K56" s="113">
        <f>'CMI 21.3.68'!T55</f>
        <v>17970.173333333332</v>
      </c>
      <c r="L56" s="113">
        <f t="shared" si="5"/>
        <v>7963.8266666666677</v>
      </c>
      <c r="M56" s="114">
        <f t="shared" si="6"/>
        <v>1</v>
      </c>
      <c r="N56" s="115">
        <f t="shared" si="7"/>
        <v>2772.1833333333307</v>
      </c>
      <c r="O56" s="115">
        <f t="shared" si="8"/>
        <v>11.968764683829479</v>
      </c>
      <c r="P56" s="102">
        <f t="shared" si="0"/>
        <v>1</v>
      </c>
      <c r="Q56" s="116">
        <f t="shared" si="1"/>
        <v>2</v>
      </c>
      <c r="R56" s="117">
        <f t="shared" si="9"/>
        <v>1</v>
      </c>
      <c r="S56" s="116"/>
      <c r="T56" s="106">
        <f t="shared" si="2"/>
        <v>1</v>
      </c>
      <c r="U56" s="118" t="b">
        <f t="shared" si="3"/>
        <v>1</v>
      </c>
      <c r="V56" s="106">
        <v>420</v>
      </c>
    </row>
    <row r="57" spans="2:22" x14ac:dyDescent="0.4">
      <c r="B57" s="108" t="s">
        <v>191</v>
      </c>
      <c r="C57" s="109" t="s">
        <v>193</v>
      </c>
      <c r="D57" s="110" t="s">
        <v>371</v>
      </c>
      <c r="E57" s="109" t="s">
        <v>309</v>
      </c>
      <c r="F57" s="109">
        <v>13</v>
      </c>
      <c r="G57" s="111" t="s">
        <v>322</v>
      </c>
      <c r="H57" s="112">
        <f>'SumAdjRw Q2Y67'!I56</f>
        <v>4426.3500000000004</v>
      </c>
      <c r="I57" s="112">
        <f t="shared" si="4"/>
        <v>3688.625</v>
      </c>
      <c r="J57" s="112">
        <f>'CMI 21.3.68'!R56</f>
        <v>3489.04</v>
      </c>
      <c r="K57" s="113">
        <f>'CMI 21.3.68'!T56</f>
        <v>3208.8733333333334</v>
      </c>
      <c r="L57" s="113">
        <f t="shared" si="5"/>
        <v>280.16666666666652</v>
      </c>
      <c r="M57" s="114">
        <f t="shared" si="6"/>
        <v>1</v>
      </c>
      <c r="N57" s="115">
        <f t="shared" si="7"/>
        <v>-199.58500000000004</v>
      </c>
      <c r="O57" s="115">
        <f t="shared" si="8"/>
        <v>-5.4108238164627753</v>
      </c>
      <c r="P57" s="102">
        <f t="shared" si="0"/>
        <v>0</v>
      </c>
      <c r="Q57" s="116">
        <f t="shared" si="1"/>
        <v>1</v>
      </c>
      <c r="R57" s="117">
        <f t="shared" si="9"/>
        <v>1</v>
      </c>
      <c r="S57" s="116"/>
      <c r="T57" s="106">
        <f t="shared" si="2"/>
        <v>1</v>
      </c>
      <c r="U57" s="118" t="b">
        <f t="shared" si="3"/>
        <v>1</v>
      </c>
      <c r="V57" s="106">
        <v>113</v>
      </c>
    </row>
    <row r="58" spans="2:22" x14ac:dyDescent="0.4">
      <c r="B58" s="108" t="s">
        <v>191</v>
      </c>
      <c r="C58" s="109" t="s">
        <v>195</v>
      </c>
      <c r="D58" s="110" t="s">
        <v>372</v>
      </c>
      <c r="E58" s="109" t="s">
        <v>309</v>
      </c>
      <c r="F58" s="109">
        <v>5</v>
      </c>
      <c r="G58" s="111" t="s">
        <v>313</v>
      </c>
      <c r="H58" s="112">
        <f>'SumAdjRw Q2Y67'!I57</f>
        <v>1041.3600000000001</v>
      </c>
      <c r="I58" s="112">
        <f t="shared" si="4"/>
        <v>867.80000000000018</v>
      </c>
      <c r="J58" s="112">
        <f>'CMI 21.3.68'!R57</f>
        <v>681.03600000000006</v>
      </c>
      <c r="K58" s="113">
        <f>'CMI 21.3.68'!T57</f>
        <v>503.50666666666666</v>
      </c>
      <c r="L58" s="113">
        <f t="shared" si="5"/>
        <v>177.5293333333334</v>
      </c>
      <c r="M58" s="114">
        <f t="shared" si="6"/>
        <v>1</v>
      </c>
      <c r="N58" s="115">
        <f t="shared" si="7"/>
        <v>-186.76400000000012</v>
      </c>
      <c r="O58" s="115">
        <f t="shared" si="8"/>
        <v>-21.521548743950227</v>
      </c>
      <c r="P58" s="102">
        <f t="shared" si="0"/>
        <v>0</v>
      </c>
      <c r="Q58" s="116">
        <f t="shared" si="1"/>
        <v>1</v>
      </c>
      <c r="R58" s="117">
        <f t="shared" si="9"/>
        <v>1</v>
      </c>
      <c r="S58" s="116"/>
      <c r="T58" s="106">
        <f t="shared" si="2"/>
        <v>1</v>
      </c>
      <c r="U58" s="118" t="b">
        <f t="shared" si="3"/>
        <v>1</v>
      </c>
      <c r="V58" s="106">
        <v>36</v>
      </c>
    </row>
    <row r="59" spans="2:22" x14ac:dyDescent="0.4">
      <c r="B59" s="108" t="s">
        <v>191</v>
      </c>
      <c r="C59" s="109" t="s">
        <v>197</v>
      </c>
      <c r="D59" s="110" t="s">
        <v>373</v>
      </c>
      <c r="E59" s="109" t="s">
        <v>309</v>
      </c>
      <c r="F59" s="109">
        <v>5</v>
      </c>
      <c r="G59" s="111" t="s">
        <v>313</v>
      </c>
      <c r="H59" s="112">
        <f>'SumAdjRw Q2Y67'!I58</f>
        <v>882.43999999999994</v>
      </c>
      <c r="I59" s="112">
        <f t="shared" si="4"/>
        <v>735.36666666666656</v>
      </c>
      <c r="J59" s="112">
        <f>'CMI 21.3.68'!R58</f>
        <v>1122.45</v>
      </c>
      <c r="K59" s="113">
        <f>'CMI 21.3.68'!T58</f>
        <v>503.50666666666666</v>
      </c>
      <c r="L59" s="113">
        <f t="shared" si="5"/>
        <v>618.94333333333338</v>
      </c>
      <c r="M59" s="114">
        <f t="shared" si="6"/>
        <v>1</v>
      </c>
      <c r="N59" s="115">
        <f t="shared" si="7"/>
        <v>387.08333333333348</v>
      </c>
      <c r="O59" s="115">
        <f t="shared" si="8"/>
        <v>52.638139703549278</v>
      </c>
      <c r="P59" s="102">
        <f t="shared" si="0"/>
        <v>1</v>
      </c>
      <c r="Q59" s="116">
        <f t="shared" si="1"/>
        <v>2</v>
      </c>
      <c r="R59" s="117">
        <f t="shared" si="9"/>
        <v>1</v>
      </c>
      <c r="S59" s="116"/>
      <c r="T59" s="106">
        <f t="shared" si="2"/>
        <v>1</v>
      </c>
      <c r="U59" s="118" t="b">
        <f t="shared" si="3"/>
        <v>1</v>
      </c>
      <c r="V59" s="106">
        <v>47</v>
      </c>
    </row>
    <row r="60" spans="2:22" x14ac:dyDescent="0.4">
      <c r="B60" s="108" t="s">
        <v>191</v>
      </c>
      <c r="C60" s="109" t="s">
        <v>199</v>
      </c>
      <c r="D60" s="110" t="s">
        <v>374</v>
      </c>
      <c r="E60" s="109" t="s">
        <v>306</v>
      </c>
      <c r="F60" s="109">
        <v>15</v>
      </c>
      <c r="G60" s="111" t="s">
        <v>359</v>
      </c>
      <c r="H60" s="112">
        <f>'SumAdjRw Q2Y67'!I59</f>
        <v>15463.199999999999</v>
      </c>
      <c r="I60" s="112">
        <f t="shared" si="4"/>
        <v>12886</v>
      </c>
      <c r="J60" s="112">
        <f>'CMI 21.3.68'!R59</f>
        <v>11774.7</v>
      </c>
      <c r="K60" s="113">
        <f>'CMI 21.3.68'!T59</f>
        <v>6154.3066666666664</v>
      </c>
      <c r="L60" s="113">
        <f t="shared" si="5"/>
        <v>5620.3933333333343</v>
      </c>
      <c r="M60" s="114">
        <f t="shared" si="6"/>
        <v>1</v>
      </c>
      <c r="N60" s="115">
        <f t="shared" si="7"/>
        <v>-1111.2999999999993</v>
      </c>
      <c r="O60" s="115">
        <f t="shared" si="8"/>
        <v>-8.6240881576905117</v>
      </c>
      <c r="P60" s="102">
        <f t="shared" si="0"/>
        <v>0</v>
      </c>
      <c r="Q60" s="116">
        <f t="shared" si="1"/>
        <v>1</v>
      </c>
      <c r="R60" s="117">
        <f t="shared" si="9"/>
        <v>1</v>
      </c>
      <c r="S60" s="116"/>
      <c r="T60" s="106">
        <f t="shared" si="2"/>
        <v>1</v>
      </c>
      <c r="U60" s="118" t="b">
        <f t="shared" si="3"/>
        <v>1</v>
      </c>
      <c r="V60" s="106">
        <v>266</v>
      </c>
    </row>
    <row r="61" spans="2:22" x14ac:dyDescent="0.4">
      <c r="B61" s="108" t="s">
        <v>191</v>
      </c>
      <c r="C61" s="109" t="s">
        <v>201</v>
      </c>
      <c r="D61" s="110" t="s">
        <v>375</v>
      </c>
      <c r="E61" s="109" t="s">
        <v>309</v>
      </c>
      <c r="F61" s="109">
        <v>3</v>
      </c>
      <c r="G61" s="111" t="s">
        <v>376</v>
      </c>
      <c r="H61" s="112">
        <f>'SumAdjRw Q2Y67'!I60</f>
        <v>1111.96</v>
      </c>
      <c r="I61" s="112">
        <f t="shared" si="4"/>
        <v>926.63333333333344</v>
      </c>
      <c r="J61" s="112">
        <f>'CMI 21.3.68'!R60</f>
        <v>1017.75</v>
      </c>
      <c r="K61" s="113">
        <f>'CMI 21.3.68'!T60</f>
        <v>503.50666666666666</v>
      </c>
      <c r="L61" s="113">
        <f t="shared" si="5"/>
        <v>514.24333333333334</v>
      </c>
      <c r="M61" s="114">
        <f t="shared" si="6"/>
        <v>1</v>
      </c>
      <c r="N61" s="115">
        <f t="shared" si="7"/>
        <v>91.116666666666561</v>
      </c>
      <c r="O61" s="115">
        <f t="shared" si="8"/>
        <v>9.8330875211338409</v>
      </c>
      <c r="P61" s="102">
        <f t="shared" si="0"/>
        <v>1</v>
      </c>
      <c r="Q61" s="116">
        <f t="shared" si="1"/>
        <v>2</v>
      </c>
      <c r="R61" s="117">
        <f t="shared" si="9"/>
        <v>1</v>
      </c>
      <c r="S61" s="116"/>
      <c r="T61" s="106">
        <f t="shared" si="2"/>
        <v>1</v>
      </c>
      <c r="U61" s="118" t="b">
        <f t="shared" si="3"/>
        <v>1</v>
      </c>
      <c r="V61" s="106">
        <v>34</v>
      </c>
    </row>
    <row r="62" spans="2:22" x14ac:dyDescent="0.4">
      <c r="B62" s="108" t="s">
        <v>191</v>
      </c>
      <c r="C62" s="109" t="s">
        <v>203</v>
      </c>
      <c r="D62" s="110" t="s">
        <v>377</v>
      </c>
      <c r="E62" s="109" t="s">
        <v>309</v>
      </c>
      <c r="F62" s="109">
        <v>2</v>
      </c>
      <c r="G62" s="111" t="s">
        <v>324</v>
      </c>
      <c r="H62" s="112">
        <f>'SumAdjRw Q2Y67'!I61</f>
        <v>421.94000000000005</v>
      </c>
      <c r="I62" s="112">
        <f t="shared" si="4"/>
        <v>351.61666666666667</v>
      </c>
      <c r="J62" s="112">
        <f>'CMI 21.3.68'!R61</f>
        <v>506.70400000000001</v>
      </c>
      <c r="K62" s="113">
        <f>'CMI 21.3.68'!T61</f>
        <v>205.24</v>
      </c>
      <c r="L62" s="113">
        <f t="shared" si="5"/>
        <v>301.464</v>
      </c>
      <c r="M62" s="114">
        <f t="shared" si="6"/>
        <v>1</v>
      </c>
      <c r="N62" s="115">
        <f t="shared" si="7"/>
        <v>155.08733333333333</v>
      </c>
      <c r="O62" s="115">
        <f t="shared" si="8"/>
        <v>44.106934635256195</v>
      </c>
      <c r="P62" s="102">
        <f t="shared" si="0"/>
        <v>1</v>
      </c>
      <c r="Q62" s="116">
        <f t="shared" si="1"/>
        <v>2</v>
      </c>
      <c r="R62" s="117">
        <f t="shared" si="9"/>
        <v>1</v>
      </c>
      <c r="S62" s="116"/>
      <c r="T62" s="106">
        <f t="shared" si="2"/>
        <v>1</v>
      </c>
      <c r="U62" s="118" t="b">
        <f t="shared" si="3"/>
        <v>1</v>
      </c>
      <c r="V62" s="106">
        <v>24</v>
      </c>
    </row>
    <row r="63" spans="2:22" x14ac:dyDescent="0.4">
      <c r="B63" s="108" t="s">
        <v>191</v>
      </c>
      <c r="C63" s="109" t="s">
        <v>205</v>
      </c>
      <c r="D63" s="110" t="s">
        <v>378</v>
      </c>
      <c r="E63" s="109" t="s">
        <v>309</v>
      </c>
      <c r="F63" s="109">
        <v>6</v>
      </c>
      <c r="G63" s="111" t="s">
        <v>310</v>
      </c>
      <c r="H63" s="112">
        <f>'SumAdjRw Q2Y67'!I62</f>
        <v>1103.3499999999999</v>
      </c>
      <c r="I63" s="112">
        <f t="shared" si="4"/>
        <v>919.45833333333326</v>
      </c>
      <c r="J63" s="112">
        <f>'CMI 21.3.68'!R62</f>
        <v>667.98</v>
      </c>
      <c r="K63" s="113">
        <f>'CMI 21.3.68'!T62</f>
        <v>785.05333333333328</v>
      </c>
      <c r="L63" s="113">
        <f t="shared" si="5"/>
        <v>-117.07333333333327</v>
      </c>
      <c r="M63" s="114">
        <f t="shared" si="6"/>
        <v>0</v>
      </c>
      <c r="N63" s="115">
        <f t="shared" si="7"/>
        <v>-251.47833333333324</v>
      </c>
      <c r="O63" s="115">
        <f t="shared" si="8"/>
        <v>-27.350704672134857</v>
      </c>
      <c r="P63" s="102">
        <f t="shared" si="0"/>
        <v>0</v>
      </c>
      <c r="Q63" s="116">
        <f t="shared" si="1"/>
        <v>0</v>
      </c>
      <c r="R63" s="117">
        <f t="shared" si="9"/>
        <v>0</v>
      </c>
      <c r="S63" s="116"/>
      <c r="T63" s="106">
        <f t="shared" si="2"/>
        <v>0</v>
      </c>
      <c r="U63" s="118" t="b">
        <f t="shared" si="3"/>
        <v>1</v>
      </c>
      <c r="V63" s="106">
        <v>30</v>
      </c>
    </row>
    <row r="64" spans="2:22" x14ac:dyDescent="0.4">
      <c r="B64" s="108" t="s">
        <v>191</v>
      </c>
      <c r="C64" s="109" t="s">
        <v>207</v>
      </c>
      <c r="D64" s="110" t="s">
        <v>379</v>
      </c>
      <c r="E64" s="109" t="s">
        <v>309</v>
      </c>
      <c r="F64" s="109">
        <v>5</v>
      </c>
      <c r="G64" s="111" t="s">
        <v>313</v>
      </c>
      <c r="H64" s="112">
        <f>'SumAdjRw Q2Y67'!I63</f>
        <v>838.75</v>
      </c>
      <c r="I64" s="112">
        <f t="shared" si="4"/>
        <v>698.95833333333326</v>
      </c>
      <c r="J64" s="112">
        <f>'CMI 21.3.68'!R63</f>
        <v>971.16700000000014</v>
      </c>
      <c r="K64" s="113">
        <f>'CMI 21.3.68'!T63</f>
        <v>503.50666666666666</v>
      </c>
      <c r="L64" s="113">
        <f t="shared" si="5"/>
        <v>467.66033333333348</v>
      </c>
      <c r="M64" s="114">
        <f t="shared" si="6"/>
        <v>1</v>
      </c>
      <c r="N64" s="115">
        <f t="shared" si="7"/>
        <v>272.20866666666689</v>
      </c>
      <c r="O64" s="115">
        <f t="shared" si="8"/>
        <v>38.944906110283192</v>
      </c>
      <c r="P64" s="102">
        <f t="shared" si="0"/>
        <v>1</v>
      </c>
      <c r="Q64" s="116">
        <f t="shared" si="1"/>
        <v>2</v>
      </c>
      <c r="R64" s="117">
        <f t="shared" si="9"/>
        <v>1</v>
      </c>
      <c r="S64" s="116"/>
      <c r="T64" s="106">
        <f t="shared" si="2"/>
        <v>1</v>
      </c>
      <c r="U64" s="118" t="b">
        <f t="shared" si="3"/>
        <v>1</v>
      </c>
      <c r="V64" s="106">
        <v>30</v>
      </c>
    </row>
    <row r="65" spans="2:22" x14ac:dyDescent="0.4">
      <c r="B65" s="108" t="s">
        <v>209</v>
      </c>
      <c r="C65" s="109" t="s">
        <v>210</v>
      </c>
      <c r="D65" s="110" t="s">
        <v>380</v>
      </c>
      <c r="E65" s="109" t="s">
        <v>306</v>
      </c>
      <c r="F65" s="109">
        <v>16</v>
      </c>
      <c r="G65" s="111" t="s">
        <v>307</v>
      </c>
      <c r="H65" s="112">
        <f>'SumAdjRw Q2Y67'!I64</f>
        <v>19233.990000000002</v>
      </c>
      <c r="I65" s="112">
        <f t="shared" si="4"/>
        <v>16028.325000000003</v>
      </c>
      <c r="J65" s="112">
        <f>'CMI 21.3.68'!R64</f>
        <v>14591.900000000001</v>
      </c>
      <c r="K65" s="113">
        <f>'CMI 21.3.68'!T64</f>
        <v>9432.7800000000007</v>
      </c>
      <c r="L65" s="113">
        <f t="shared" si="5"/>
        <v>5159.1200000000008</v>
      </c>
      <c r="M65" s="114">
        <f t="shared" si="6"/>
        <v>1</v>
      </c>
      <c r="N65" s="115">
        <f t="shared" si="7"/>
        <v>-1436.4250000000011</v>
      </c>
      <c r="O65" s="115">
        <f t="shared" si="8"/>
        <v>-8.9617910792300552</v>
      </c>
      <c r="P65" s="102">
        <f t="shared" si="0"/>
        <v>0</v>
      </c>
      <c r="Q65" s="116">
        <f t="shared" si="1"/>
        <v>1</v>
      </c>
      <c r="R65" s="117">
        <f t="shared" si="9"/>
        <v>1</v>
      </c>
      <c r="S65" s="116"/>
      <c r="T65" s="106">
        <f t="shared" si="2"/>
        <v>1</v>
      </c>
      <c r="U65" s="118" t="b">
        <f t="shared" si="3"/>
        <v>1</v>
      </c>
      <c r="V65" s="106">
        <v>351</v>
      </c>
    </row>
    <row r="66" spans="2:22" x14ac:dyDescent="0.4">
      <c r="B66" s="108" t="s">
        <v>209</v>
      </c>
      <c r="C66" s="109" t="s">
        <v>211</v>
      </c>
      <c r="D66" s="110" t="s">
        <v>381</v>
      </c>
      <c r="E66" s="109" t="s">
        <v>309</v>
      </c>
      <c r="F66" s="109">
        <v>10</v>
      </c>
      <c r="G66" s="111" t="s">
        <v>318</v>
      </c>
      <c r="H66" s="112">
        <f>'SumAdjRw Q2Y67'!I65</f>
        <v>1996.2300000000002</v>
      </c>
      <c r="I66" s="112">
        <f t="shared" si="4"/>
        <v>1663.5250000000001</v>
      </c>
      <c r="J66" s="112">
        <f>'CMI 21.3.68'!R65</f>
        <v>2108.4499999999998</v>
      </c>
      <c r="K66" s="113">
        <f>'CMI 21.3.68'!T65</f>
        <v>1504.2466666666667</v>
      </c>
      <c r="L66" s="113">
        <f t="shared" si="5"/>
        <v>604.20333333333315</v>
      </c>
      <c r="M66" s="114">
        <f t="shared" si="6"/>
        <v>1</v>
      </c>
      <c r="N66" s="115">
        <f t="shared" si="7"/>
        <v>444.92499999999973</v>
      </c>
      <c r="O66" s="115">
        <f t="shared" si="8"/>
        <v>26.745916051757547</v>
      </c>
      <c r="P66" s="102">
        <f t="shared" si="0"/>
        <v>1</v>
      </c>
      <c r="Q66" s="116">
        <f t="shared" si="1"/>
        <v>2</v>
      </c>
      <c r="R66" s="117">
        <f t="shared" si="9"/>
        <v>1</v>
      </c>
      <c r="S66" s="116"/>
      <c r="T66" s="106">
        <f t="shared" si="2"/>
        <v>1</v>
      </c>
      <c r="U66" s="118" t="b">
        <f t="shared" si="3"/>
        <v>1</v>
      </c>
      <c r="V66" s="106">
        <v>78</v>
      </c>
    </row>
    <row r="67" spans="2:22" x14ac:dyDescent="0.4">
      <c r="B67" s="108" t="s">
        <v>209</v>
      </c>
      <c r="C67" s="109" t="s">
        <v>213</v>
      </c>
      <c r="D67" s="110" t="s">
        <v>382</v>
      </c>
      <c r="E67" s="109" t="s">
        <v>309</v>
      </c>
      <c r="F67" s="109">
        <v>6</v>
      </c>
      <c r="G67" s="111" t="s">
        <v>310</v>
      </c>
      <c r="H67" s="112">
        <f>'SumAdjRw Q2Y67'!I66</f>
        <v>1152.72</v>
      </c>
      <c r="I67" s="112">
        <f t="shared" si="4"/>
        <v>960.6</v>
      </c>
      <c r="J67" s="112">
        <f>'CMI 21.3.68'!R66</f>
        <v>1480.9</v>
      </c>
      <c r="K67" s="113">
        <f>'CMI 21.3.68'!T66</f>
        <v>785.05333333333328</v>
      </c>
      <c r="L67" s="113">
        <f t="shared" si="5"/>
        <v>695.84666666666681</v>
      </c>
      <c r="M67" s="114">
        <f t="shared" si="6"/>
        <v>1</v>
      </c>
      <c r="N67" s="115">
        <f t="shared" si="7"/>
        <v>520.30000000000007</v>
      </c>
      <c r="O67" s="115">
        <f t="shared" si="8"/>
        <v>54.164064126587554</v>
      </c>
      <c r="P67" s="102">
        <f t="shared" si="0"/>
        <v>1</v>
      </c>
      <c r="Q67" s="116">
        <f t="shared" si="1"/>
        <v>2</v>
      </c>
      <c r="R67" s="117">
        <f t="shared" si="9"/>
        <v>1</v>
      </c>
      <c r="S67" s="116"/>
      <c r="T67" s="106">
        <f t="shared" si="2"/>
        <v>1</v>
      </c>
      <c r="U67" s="118" t="b">
        <f t="shared" si="3"/>
        <v>1</v>
      </c>
      <c r="V67" s="106">
        <v>40</v>
      </c>
    </row>
    <row r="68" spans="2:22" x14ac:dyDescent="0.4">
      <c r="B68" s="108" t="s">
        <v>209</v>
      </c>
      <c r="C68" s="109" t="s">
        <v>215</v>
      </c>
      <c r="D68" s="110" t="s">
        <v>383</v>
      </c>
      <c r="E68" s="109" t="s">
        <v>309</v>
      </c>
      <c r="F68" s="109">
        <v>10</v>
      </c>
      <c r="G68" s="111" t="s">
        <v>318</v>
      </c>
      <c r="H68" s="112">
        <f>'SumAdjRw Q2Y67'!I67</f>
        <v>3278.8799999999997</v>
      </c>
      <c r="I68" s="112">
        <f t="shared" si="4"/>
        <v>2732.3999999999996</v>
      </c>
      <c r="J68" s="112">
        <f>'CMI 21.3.68'!R67</f>
        <v>2889.43</v>
      </c>
      <c r="K68" s="113">
        <f>'CMI 21.3.68'!T67</f>
        <v>2150.4866666666667</v>
      </c>
      <c r="L68" s="113">
        <f t="shared" si="5"/>
        <v>738.94333333333316</v>
      </c>
      <c r="M68" s="114">
        <f t="shared" si="6"/>
        <v>1</v>
      </c>
      <c r="N68" s="115">
        <f t="shared" si="7"/>
        <v>157.0300000000002</v>
      </c>
      <c r="O68" s="115">
        <f t="shared" si="8"/>
        <v>5.7469623773971685</v>
      </c>
      <c r="P68" s="102">
        <f t="shared" ref="P68:P91" si="10">IF(V68=0,1,IF(O68&gt;=5,1,0))</f>
        <v>1</v>
      </c>
      <c r="Q68" s="116">
        <f t="shared" ref="Q68:Q91" si="11">SUM(M68,P68)</f>
        <v>2</v>
      </c>
      <c r="R68" s="117">
        <f t="shared" si="9"/>
        <v>1</v>
      </c>
      <c r="S68" s="116"/>
      <c r="T68" s="106">
        <f t="shared" ref="T68:T91" si="12">IF(AND(M68=0,P68=0),0,1)</f>
        <v>1</v>
      </c>
      <c r="U68" s="118" t="b">
        <f t="shared" ref="U68:U91" si="13">T68=R68</f>
        <v>1</v>
      </c>
      <c r="V68" s="106">
        <v>90</v>
      </c>
    </row>
    <row r="69" spans="2:22" x14ac:dyDescent="0.4">
      <c r="B69" s="108" t="s">
        <v>209</v>
      </c>
      <c r="C69" s="109" t="s">
        <v>217</v>
      </c>
      <c r="D69" s="110" t="s">
        <v>384</v>
      </c>
      <c r="E69" s="109" t="s">
        <v>309</v>
      </c>
      <c r="F69" s="109">
        <v>6</v>
      </c>
      <c r="G69" s="111" t="s">
        <v>310</v>
      </c>
      <c r="H69" s="112">
        <f>'SumAdjRw Q2Y67'!I68</f>
        <v>1147.53</v>
      </c>
      <c r="I69" s="112">
        <f t="shared" ref="I69:I91" si="14">H69/6*5</f>
        <v>956.27499999999998</v>
      </c>
      <c r="J69" s="112">
        <f>'CMI 21.3.68'!R68</f>
        <v>1021.6499999999999</v>
      </c>
      <c r="K69" s="113">
        <f>'CMI 21.3.68'!T68</f>
        <v>1504.2466666666667</v>
      </c>
      <c r="L69" s="113">
        <f t="shared" ref="L69:L91" si="15">SUM(J69-K69)</f>
        <v>-482.59666666666681</v>
      </c>
      <c r="M69" s="114">
        <f t="shared" ref="M69:M91" si="16">IF(V69=0,1,IF(L69&gt;1,1,0))</f>
        <v>0</v>
      </c>
      <c r="N69" s="115">
        <f t="shared" ref="N69:N91" si="17">SUM(J69-I69)</f>
        <v>65.374999999999886</v>
      </c>
      <c r="O69" s="115">
        <f t="shared" ref="O69:O91" si="18">IFERROR((N69/I69)*100,0)</f>
        <v>6.8364225771875136</v>
      </c>
      <c r="P69" s="102">
        <f t="shared" si="10"/>
        <v>1</v>
      </c>
      <c r="Q69" s="116">
        <f t="shared" si="11"/>
        <v>1</v>
      </c>
      <c r="R69" s="117">
        <f t="shared" ref="R69:R91" si="19">IF(Q69&gt;=1,1,0)</f>
        <v>1</v>
      </c>
      <c r="S69" s="116"/>
      <c r="T69" s="106">
        <f t="shared" si="12"/>
        <v>1</v>
      </c>
      <c r="U69" s="118" t="b">
        <f t="shared" si="13"/>
        <v>1</v>
      </c>
      <c r="V69" s="106">
        <v>40</v>
      </c>
    </row>
    <row r="70" spans="2:22" x14ac:dyDescent="0.4">
      <c r="B70" s="108" t="s">
        <v>209</v>
      </c>
      <c r="C70" s="109" t="s">
        <v>219</v>
      </c>
      <c r="D70" s="110" t="s">
        <v>385</v>
      </c>
      <c r="E70" s="109" t="s">
        <v>309</v>
      </c>
      <c r="F70" s="109">
        <v>5</v>
      </c>
      <c r="G70" s="111" t="s">
        <v>313</v>
      </c>
      <c r="H70" s="112">
        <f>'SumAdjRw Q2Y67'!I69</f>
        <v>1140.19</v>
      </c>
      <c r="I70" s="112">
        <f t="shared" si="14"/>
        <v>950.1583333333333</v>
      </c>
      <c r="J70" s="112">
        <f>'CMI 21.3.68'!R69</f>
        <v>1258.67</v>
      </c>
      <c r="K70" s="113">
        <f>'CMI 21.3.68'!T69</f>
        <v>503.50666666666666</v>
      </c>
      <c r="L70" s="113">
        <f t="shared" si="15"/>
        <v>755.16333333333341</v>
      </c>
      <c r="M70" s="114">
        <f t="shared" si="16"/>
        <v>1</v>
      </c>
      <c r="N70" s="115">
        <f t="shared" si="17"/>
        <v>308.51166666666677</v>
      </c>
      <c r="O70" s="115">
        <f t="shared" si="18"/>
        <v>32.469500697252222</v>
      </c>
      <c r="P70" s="102">
        <f t="shared" si="10"/>
        <v>1</v>
      </c>
      <c r="Q70" s="116">
        <f t="shared" si="11"/>
        <v>2</v>
      </c>
      <c r="R70" s="117">
        <f t="shared" si="19"/>
        <v>1</v>
      </c>
      <c r="S70" s="116"/>
      <c r="T70" s="106">
        <f t="shared" si="12"/>
        <v>1</v>
      </c>
      <c r="U70" s="118" t="b">
        <f t="shared" si="13"/>
        <v>1</v>
      </c>
      <c r="V70" s="106">
        <v>46</v>
      </c>
    </row>
    <row r="71" spans="2:22" x14ac:dyDescent="0.4">
      <c r="B71" s="108" t="s">
        <v>221</v>
      </c>
      <c r="C71" s="109" t="s">
        <v>222</v>
      </c>
      <c r="D71" s="110" t="s">
        <v>386</v>
      </c>
      <c r="E71" s="109" t="s">
        <v>350</v>
      </c>
      <c r="F71" s="109">
        <v>20</v>
      </c>
      <c r="G71" s="111" t="s">
        <v>387</v>
      </c>
      <c r="H71" s="112">
        <f>'SumAdjRw Q2Y67'!I70</f>
        <v>96727.09</v>
      </c>
      <c r="I71" s="112">
        <f t="shared" si="14"/>
        <v>80605.908333333326</v>
      </c>
      <c r="J71" s="112">
        <f>'CMI 21.3.68'!R70</f>
        <v>83660.3</v>
      </c>
      <c r="K71" s="113">
        <f>'CMI 21.3.68'!T70</f>
        <v>67141.3</v>
      </c>
      <c r="L71" s="113">
        <f t="shared" si="15"/>
        <v>16519</v>
      </c>
      <c r="M71" s="114">
        <f t="shared" si="16"/>
        <v>1</v>
      </c>
      <c r="N71" s="115">
        <f t="shared" si="17"/>
        <v>3054.3916666666773</v>
      </c>
      <c r="O71" s="115">
        <f t="shared" si="18"/>
        <v>3.7892900530761477</v>
      </c>
      <c r="P71" s="102">
        <f t="shared" si="10"/>
        <v>0</v>
      </c>
      <c r="Q71" s="116">
        <f t="shared" si="11"/>
        <v>1</v>
      </c>
      <c r="R71" s="117">
        <f t="shared" si="19"/>
        <v>1</v>
      </c>
      <c r="S71" s="116"/>
      <c r="T71" s="106">
        <f t="shared" si="12"/>
        <v>1</v>
      </c>
      <c r="U71" s="118" t="b">
        <f t="shared" si="13"/>
        <v>1</v>
      </c>
      <c r="V71" s="106">
        <v>1154</v>
      </c>
    </row>
    <row r="72" spans="2:22" x14ac:dyDescent="0.4">
      <c r="B72" s="108" t="s">
        <v>221</v>
      </c>
      <c r="C72" s="109" t="s">
        <v>223</v>
      </c>
      <c r="D72" s="110" t="s">
        <v>388</v>
      </c>
      <c r="E72" s="109" t="s">
        <v>309</v>
      </c>
      <c r="F72" s="109">
        <v>6</v>
      </c>
      <c r="G72" s="111" t="s">
        <v>310</v>
      </c>
      <c r="H72" s="112">
        <f>'SumAdjRw Q2Y67'!I71</f>
        <v>1645.4600000000003</v>
      </c>
      <c r="I72" s="112">
        <f t="shared" si="14"/>
        <v>1371.2166666666669</v>
      </c>
      <c r="J72" s="112">
        <f>'CMI 21.3.68'!R71</f>
        <v>1648.99</v>
      </c>
      <c r="K72" s="113">
        <f>'CMI 21.3.68'!T71</f>
        <v>1504.2466666666667</v>
      </c>
      <c r="L72" s="113">
        <f t="shared" si="15"/>
        <v>144.74333333333334</v>
      </c>
      <c r="M72" s="114">
        <f t="shared" si="16"/>
        <v>1</v>
      </c>
      <c r="N72" s="115">
        <f t="shared" si="17"/>
        <v>277.77333333333308</v>
      </c>
      <c r="O72" s="115">
        <f t="shared" si="18"/>
        <v>20.257435610710662</v>
      </c>
      <c r="P72" s="102">
        <f t="shared" si="10"/>
        <v>1</v>
      </c>
      <c r="Q72" s="116">
        <f t="shared" si="11"/>
        <v>2</v>
      </c>
      <c r="R72" s="117">
        <f t="shared" si="19"/>
        <v>1</v>
      </c>
      <c r="S72" s="116"/>
      <c r="T72" s="106">
        <f t="shared" si="12"/>
        <v>1</v>
      </c>
      <c r="U72" s="118" t="b">
        <f t="shared" si="13"/>
        <v>1</v>
      </c>
      <c r="V72" s="106">
        <v>52</v>
      </c>
    </row>
    <row r="73" spans="2:22" x14ac:dyDescent="0.4">
      <c r="B73" s="108" t="s">
        <v>221</v>
      </c>
      <c r="C73" s="109" t="s">
        <v>225</v>
      </c>
      <c r="D73" s="110" t="s">
        <v>389</v>
      </c>
      <c r="E73" s="109" t="s">
        <v>309</v>
      </c>
      <c r="F73" s="109">
        <v>6</v>
      </c>
      <c r="G73" s="111" t="s">
        <v>310</v>
      </c>
      <c r="H73" s="112">
        <f>'SumAdjRw Q2Y67'!I72</f>
        <v>1580.27</v>
      </c>
      <c r="I73" s="112">
        <f t="shared" si="14"/>
        <v>1316.8916666666667</v>
      </c>
      <c r="J73" s="112">
        <f>'CMI 21.3.68'!R72</f>
        <v>1142</v>
      </c>
      <c r="K73" s="113">
        <f>'CMI 21.3.68'!T72</f>
        <v>960.13333333333333</v>
      </c>
      <c r="L73" s="113">
        <f t="shared" si="15"/>
        <v>181.86666666666667</v>
      </c>
      <c r="M73" s="114">
        <f t="shared" si="16"/>
        <v>1</v>
      </c>
      <c r="N73" s="115">
        <f t="shared" si="17"/>
        <v>-174.89166666666665</v>
      </c>
      <c r="O73" s="115">
        <f t="shared" si="18"/>
        <v>-13.280641915622013</v>
      </c>
      <c r="P73" s="102">
        <f t="shared" si="10"/>
        <v>0</v>
      </c>
      <c r="Q73" s="116">
        <f t="shared" si="11"/>
        <v>1</v>
      </c>
      <c r="R73" s="117">
        <f t="shared" si="19"/>
        <v>1</v>
      </c>
      <c r="S73" s="116"/>
      <c r="T73" s="106">
        <f t="shared" si="12"/>
        <v>1</v>
      </c>
      <c r="U73" s="118" t="b">
        <f t="shared" si="13"/>
        <v>1</v>
      </c>
      <c r="V73" s="106">
        <v>60</v>
      </c>
    </row>
    <row r="74" spans="2:22" x14ac:dyDescent="0.4">
      <c r="B74" s="108" t="s">
        <v>221</v>
      </c>
      <c r="C74" s="109" t="s">
        <v>227</v>
      </c>
      <c r="D74" s="110" t="s">
        <v>390</v>
      </c>
      <c r="E74" s="109" t="s">
        <v>306</v>
      </c>
      <c r="F74" s="109">
        <v>15</v>
      </c>
      <c r="G74" s="111" t="s">
        <v>359</v>
      </c>
      <c r="H74" s="112">
        <f>'SumAdjRw Q2Y67'!I73</f>
        <v>14647.630000000001</v>
      </c>
      <c r="I74" s="112">
        <f t="shared" si="14"/>
        <v>12206.358333333335</v>
      </c>
      <c r="J74" s="112">
        <f>'CMI 21.3.68'!R73</f>
        <v>14342</v>
      </c>
      <c r="K74" s="113">
        <f>'CMI 21.3.68'!T73</f>
        <v>9432.7800000000007</v>
      </c>
      <c r="L74" s="113">
        <f t="shared" si="15"/>
        <v>4909.2199999999993</v>
      </c>
      <c r="M74" s="114">
        <f t="shared" si="16"/>
        <v>1</v>
      </c>
      <c r="N74" s="115">
        <f t="shared" si="17"/>
        <v>2135.6416666666646</v>
      </c>
      <c r="O74" s="115">
        <f t="shared" si="18"/>
        <v>17.496141013938754</v>
      </c>
      <c r="P74" s="102">
        <f t="shared" si="10"/>
        <v>1</v>
      </c>
      <c r="Q74" s="116">
        <f t="shared" si="11"/>
        <v>2</v>
      </c>
      <c r="R74" s="117">
        <f t="shared" si="19"/>
        <v>1</v>
      </c>
      <c r="S74" s="116"/>
      <c r="T74" s="106">
        <f t="shared" si="12"/>
        <v>1</v>
      </c>
      <c r="U74" s="118" t="b">
        <f t="shared" si="13"/>
        <v>1</v>
      </c>
      <c r="V74" s="106">
        <v>234</v>
      </c>
    </row>
    <row r="75" spans="2:22" x14ac:dyDescent="0.4">
      <c r="B75" s="108" t="s">
        <v>221</v>
      </c>
      <c r="C75" s="109" t="s">
        <v>229</v>
      </c>
      <c r="D75" s="110" t="s">
        <v>391</v>
      </c>
      <c r="E75" s="109" t="s">
        <v>309</v>
      </c>
      <c r="F75" s="109">
        <v>2</v>
      </c>
      <c r="G75" s="111" t="s">
        <v>324</v>
      </c>
      <c r="H75" s="112">
        <f>'SumAdjRw Q2Y67'!I74</f>
        <v>226.64</v>
      </c>
      <c r="I75" s="112">
        <f t="shared" si="14"/>
        <v>188.86666666666667</v>
      </c>
      <c r="J75" s="112">
        <f>'CMI 21.3.68'!R74</f>
        <v>299.17099999999999</v>
      </c>
      <c r="K75" s="113">
        <f>'CMI 21.3.68'!T74</f>
        <v>205.24</v>
      </c>
      <c r="L75" s="113">
        <f t="shared" si="15"/>
        <v>93.930999999999983</v>
      </c>
      <c r="M75" s="114">
        <f t="shared" si="16"/>
        <v>1</v>
      </c>
      <c r="N75" s="115">
        <f t="shared" si="17"/>
        <v>110.30433333333332</v>
      </c>
      <c r="O75" s="115">
        <f t="shared" si="18"/>
        <v>58.403282739145766</v>
      </c>
      <c r="P75" s="102">
        <f t="shared" si="10"/>
        <v>1</v>
      </c>
      <c r="Q75" s="116">
        <f t="shared" si="11"/>
        <v>2</v>
      </c>
      <c r="R75" s="117">
        <f t="shared" si="19"/>
        <v>1</v>
      </c>
      <c r="S75" s="116"/>
      <c r="T75" s="106">
        <f t="shared" si="12"/>
        <v>1</v>
      </c>
      <c r="U75" s="118" t="b">
        <f t="shared" si="13"/>
        <v>1</v>
      </c>
      <c r="V75" s="106">
        <v>8</v>
      </c>
    </row>
    <row r="76" spans="2:22" x14ac:dyDescent="0.4">
      <c r="B76" s="108" t="s">
        <v>221</v>
      </c>
      <c r="C76" s="109" t="s">
        <v>231</v>
      </c>
      <c r="D76" s="110" t="s">
        <v>392</v>
      </c>
      <c r="E76" s="109" t="s">
        <v>309</v>
      </c>
      <c r="F76" s="109">
        <v>6</v>
      </c>
      <c r="G76" s="111" t="s">
        <v>310</v>
      </c>
      <c r="H76" s="112">
        <f>'SumAdjRw Q2Y67'!I75</f>
        <v>1308.3999999999999</v>
      </c>
      <c r="I76" s="112">
        <f t="shared" si="14"/>
        <v>1090.3333333333333</v>
      </c>
      <c r="J76" s="112">
        <f>'CMI 21.3.68'!R75</f>
        <v>1265.02</v>
      </c>
      <c r="K76" s="113">
        <f>'CMI 21.3.68'!T75</f>
        <v>785.05333333333328</v>
      </c>
      <c r="L76" s="113">
        <f t="shared" si="15"/>
        <v>479.9666666666667</v>
      </c>
      <c r="M76" s="114">
        <f t="shared" si="16"/>
        <v>1</v>
      </c>
      <c r="N76" s="115">
        <f t="shared" si="17"/>
        <v>174.68666666666672</v>
      </c>
      <c r="O76" s="115">
        <f t="shared" si="18"/>
        <v>16.021400183430153</v>
      </c>
      <c r="P76" s="102">
        <f t="shared" si="10"/>
        <v>1</v>
      </c>
      <c r="Q76" s="116">
        <f t="shared" si="11"/>
        <v>2</v>
      </c>
      <c r="R76" s="117">
        <f t="shared" si="19"/>
        <v>1</v>
      </c>
      <c r="S76" s="116"/>
      <c r="T76" s="106">
        <f t="shared" si="12"/>
        <v>1</v>
      </c>
      <c r="U76" s="118" t="b">
        <f t="shared" si="13"/>
        <v>1</v>
      </c>
      <c r="V76" s="106">
        <v>40</v>
      </c>
    </row>
    <row r="77" spans="2:22" x14ac:dyDescent="0.4">
      <c r="B77" s="108" t="s">
        <v>221</v>
      </c>
      <c r="C77" s="109" t="s">
        <v>233</v>
      </c>
      <c r="D77" s="110" t="s">
        <v>393</v>
      </c>
      <c r="E77" s="109" t="s">
        <v>309</v>
      </c>
      <c r="F77" s="109">
        <v>13</v>
      </c>
      <c r="G77" s="111" t="s">
        <v>322</v>
      </c>
      <c r="H77" s="112">
        <f>'SumAdjRw Q2Y67'!I76</f>
        <v>6824.88</v>
      </c>
      <c r="I77" s="112">
        <f t="shared" si="14"/>
        <v>5687.4</v>
      </c>
      <c r="J77" s="112">
        <f>'CMI 21.3.68'!R76</f>
        <v>6648.1</v>
      </c>
      <c r="K77" s="113">
        <f>'CMI 21.3.68'!T76</f>
        <v>3208.8733333333334</v>
      </c>
      <c r="L77" s="113">
        <f t="shared" si="15"/>
        <v>3439.2266666666669</v>
      </c>
      <c r="M77" s="114">
        <f t="shared" si="16"/>
        <v>1</v>
      </c>
      <c r="N77" s="115">
        <f t="shared" si="17"/>
        <v>960.70000000000073</v>
      </c>
      <c r="O77" s="115">
        <f t="shared" si="18"/>
        <v>16.891725568801224</v>
      </c>
      <c r="P77" s="102">
        <f t="shared" si="10"/>
        <v>1</v>
      </c>
      <c r="Q77" s="116">
        <f t="shared" si="11"/>
        <v>2</v>
      </c>
      <c r="R77" s="117">
        <f t="shared" si="19"/>
        <v>1</v>
      </c>
      <c r="S77" s="116"/>
      <c r="T77" s="106">
        <f t="shared" si="12"/>
        <v>1</v>
      </c>
      <c r="U77" s="118" t="b">
        <f t="shared" si="13"/>
        <v>1</v>
      </c>
      <c r="V77" s="106">
        <v>173</v>
      </c>
    </row>
    <row r="78" spans="2:22" x14ac:dyDescent="0.4">
      <c r="B78" s="108" t="s">
        <v>221</v>
      </c>
      <c r="C78" s="109" t="s">
        <v>235</v>
      </c>
      <c r="D78" s="110" t="s">
        <v>394</v>
      </c>
      <c r="E78" s="109" t="s">
        <v>309</v>
      </c>
      <c r="F78" s="109">
        <v>5</v>
      </c>
      <c r="G78" s="111" t="s">
        <v>313</v>
      </c>
      <c r="H78" s="112">
        <f>'SumAdjRw Q2Y67'!I77</f>
        <v>867.34000000000015</v>
      </c>
      <c r="I78" s="112">
        <f t="shared" si="14"/>
        <v>722.78333333333353</v>
      </c>
      <c r="J78" s="112">
        <f>'CMI 21.3.68'!R77</f>
        <v>673.20600000000002</v>
      </c>
      <c r="K78" s="113">
        <f>'CMI 21.3.68'!T77</f>
        <v>503.50666666666666</v>
      </c>
      <c r="L78" s="113">
        <f t="shared" si="15"/>
        <v>169.69933333333336</v>
      </c>
      <c r="M78" s="114">
        <f t="shared" si="16"/>
        <v>1</v>
      </c>
      <c r="N78" s="115">
        <f t="shared" si="17"/>
        <v>-49.577333333333513</v>
      </c>
      <c r="O78" s="115">
        <f t="shared" si="18"/>
        <v>-6.859224756151014</v>
      </c>
      <c r="P78" s="102">
        <f t="shared" si="10"/>
        <v>0</v>
      </c>
      <c r="Q78" s="116">
        <f t="shared" si="11"/>
        <v>1</v>
      </c>
      <c r="R78" s="117">
        <f t="shared" si="19"/>
        <v>1</v>
      </c>
      <c r="S78" s="116"/>
      <c r="T78" s="106">
        <f t="shared" si="12"/>
        <v>1</v>
      </c>
      <c r="U78" s="118" t="b">
        <f t="shared" si="13"/>
        <v>1</v>
      </c>
      <c r="V78" s="106">
        <v>30</v>
      </c>
    </row>
    <row r="79" spans="2:22" x14ac:dyDescent="0.4">
      <c r="B79" s="108" t="s">
        <v>221</v>
      </c>
      <c r="C79" s="109" t="s">
        <v>237</v>
      </c>
      <c r="D79" s="110" t="s">
        <v>395</v>
      </c>
      <c r="E79" s="109" t="s">
        <v>309</v>
      </c>
      <c r="F79" s="109">
        <v>5</v>
      </c>
      <c r="G79" s="111" t="s">
        <v>313</v>
      </c>
      <c r="H79" s="112">
        <f>'SumAdjRw Q2Y67'!I78</f>
        <v>634.92999999999995</v>
      </c>
      <c r="I79" s="112">
        <f t="shared" si="14"/>
        <v>529.10833333333335</v>
      </c>
      <c r="J79" s="112">
        <f>'CMI 21.3.68'!R78</f>
        <v>642.63800000000003</v>
      </c>
      <c r="K79" s="113">
        <f>'CMI 21.3.68'!T78</f>
        <v>503.50666666666666</v>
      </c>
      <c r="L79" s="113">
        <f t="shared" si="15"/>
        <v>139.13133333333337</v>
      </c>
      <c r="M79" s="114">
        <f t="shared" si="16"/>
        <v>1</v>
      </c>
      <c r="N79" s="115">
        <f t="shared" si="17"/>
        <v>113.52966666666669</v>
      </c>
      <c r="O79" s="115">
        <f t="shared" si="18"/>
        <v>21.456790512339946</v>
      </c>
      <c r="P79" s="102">
        <f t="shared" si="10"/>
        <v>1</v>
      </c>
      <c r="Q79" s="116">
        <f t="shared" si="11"/>
        <v>2</v>
      </c>
      <c r="R79" s="117">
        <f t="shared" si="19"/>
        <v>1</v>
      </c>
      <c r="S79" s="116"/>
      <c r="T79" s="106">
        <f t="shared" si="12"/>
        <v>1</v>
      </c>
      <c r="U79" s="118" t="b">
        <f t="shared" si="13"/>
        <v>1</v>
      </c>
      <c r="V79" s="106">
        <v>30</v>
      </c>
    </row>
    <row r="80" spans="2:22" x14ac:dyDescent="0.4">
      <c r="B80" s="108" t="s">
        <v>221</v>
      </c>
      <c r="C80" s="109" t="s">
        <v>239</v>
      </c>
      <c r="D80" s="110" t="s">
        <v>396</v>
      </c>
      <c r="E80" s="109" t="s">
        <v>309</v>
      </c>
      <c r="F80" s="109">
        <v>6</v>
      </c>
      <c r="G80" s="111" t="s">
        <v>310</v>
      </c>
      <c r="H80" s="112">
        <f>'SumAdjRw Q2Y67'!I79</f>
        <v>1007.2800000000001</v>
      </c>
      <c r="I80" s="112">
        <f t="shared" si="14"/>
        <v>839.40000000000009</v>
      </c>
      <c r="J80" s="112">
        <f>'CMI 21.3.68'!R79</f>
        <v>1185.54</v>
      </c>
      <c r="K80" s="113">
        <f>'CMI 21.3.68'!T79</f>
        <v>785.05333333333328</v>
      </c>
      <c r="L80" s="113">
        <f t="shared" si="15"/>
        <v>400.48666666666668</v>
      </c>
      <c r="M80" s="114">
        <f t="shared" si="16"/>
        <v>1</v>
      </c>
      <c r="N80" s="115">
        <f t="shared" si="17"/>
        <v>346.13999999999987</v>
      </c>
      <c r="O80" s="115">
        <f t="shared" si="18"/>
        <v>41.23659756969262</v>
      </c>
      <c r="P80" s="102">
        <f t="shared" si="10"/>
        <v>1</v>
      </c>
      <c r="Q80" s="116">
        <f t="shared" si="11"/>
        <v>2</v>
      </c>
      <c r="R80" s="117">
        <f t="shared" si="19"/>
        <v>1</v>
      </c>
      <c r="S80" s="116"/>
      <c r="T80" s="106">
        <f t="shared" si="12"/>
        <v>1</v>
      </c>
      <c r="U80" s="118" t="b">
        <f t="shared" si="13"/>
        <v>1</v>
      </c>
      <c r="V80" s="106">
        <v>36</v>
      </c>
    </row>
    <row r="81" spans="2:22" x14ac:dyDescent="0.4">
      <c r="B81" s="108" t="s">
        <v>221</v>
      </c>
      <c r="C81" s="109" t="s">
        <v>241</v>
      </c>
      <c r="D81" s="110" t="s">
        <v>397</v>
      </c>
      <c r="E81" s="109" t="s">
        <v>309</v>
      </c>
      <c r="F81" s="109">
        <v>6</v>
      </c>
      <c r="G81" s="111" t="s">
        <v>310</v>
      </c>
      <c r="H81" s="112">
        <f>'SumAdjRw Q2Y67'!I80</f>
        <v>1833.19</v>
      </c>
      <c r="I81" s="112">
        <f t="shared" si="14"/>
        <v>1527.6583333333335</v>
      </c>
      <c r="J81" s="112">
        <f>'CMI 21.3.68'!R80</f>
        <v>1810.47</v>
      </c>
      <c r="K81" s="113">
        <f>'CMI 21.3.68'!T80</f>
        <v>960.13333333333333</v>
      </c>
      <c r="L81" s="113">
        <f t="shared" si="15"/>
        <v>850.3366666666667</v>
      </c>
      <c r="M81" s="114">
        <f t="shared" si="16"/>
        <v>1</v>
      </c>
      <c r="N81" s="115">
        <f t="shared" si="17"/>
        <v>282.8116666666665</v>
      </c>
      <c r="O81" s="115">
        <f t="shared" si="18"/>
        <v>18.512756451868043</v>
      </c>
      <c r="P81" s="102">
        <f t="shared" si="10"/>
        <v>1</v>
      </c>
      <c r="Q81" s="116">
        <f t="shared" si="11"/>
        <v>2</v>
      </c>
      <c r="R81" s="117">
        <f t="shared" si="19"/>
        <v>1</v>
      </c>
      <c r="S81" s="116"/>
      <c r="T81" s="106">
        <f t="shared" si="12"/>
        <v>1</v>
      </c>
      <c r="U81" s="118" t="b">
        <f t="shared" si="13"/>
        <v>1</v>
      </c>
      <c r="V81" s="106">
        <v>55</v>
      </c>
    </row>
    <row r="82" spans="2:22" x14ac:dyDescent="0.4">
      <c r="B82" s="108" t="s">
        <v>221</v>
      </c>
      <c r="C82" s="109" t="s">
        <v>243</v>
      </c>
      <c r="D82" s="110" t="s">
        <v>398</v>
      </c>
      <c r="E82" s="109" t="s">
        <v>309</v>
      </c>
      <c r="F82" s="109">
        <v>13</v>
      </c>
      <c r="G82" s="111" t="s">
        <v>322</v>
      </c>
      <c r="H82" s="112">
        <f>'SumAdjRw Q2Y67'!I81</f>
        <v>5672.5</v>
      </c>
      <c r="I82" s="112">
        <f t="shared" si="14"/>
        <v>4727.083333333333</v>
      </c>
      <c r="J82" s="112">
        <f>'CMI 21.3.68'!R81</f>
        <v>5219.93</v>
      </c>
      <c r="K82" s="113">
        <f>'CMI 21.3.68'!T81</f>
        <v>3208.8733333333334</v>
      </c>
      <c r="L82" s="113">
        <f t="shared" si="15"/>
        <v>2011.0566666666668</v>
      </c>
      <c r="M82" s="114">
        <f t="shared" si="16"/>
        <v>1</v>
      </c>
      <c r="N82" s="115">
        <f t="shared" si="17"/>
        <v>492.84666666666726</v>
      </c>
      <c r="O82" s="115">
        <f t="shared" si="18"/>
        <v>10.42602027324814</v>
      </c>
      <c r="P82" s="102">
        <f t="shared" si="10"/>
        <v>1</v>
      </c>
      <c r="Q82" s="116">
        <f t="shared" si="11"/>
        <v>2</v>
      </c>
      <c r="R82" s="117">
        <f t="shared" si="19"/>
        <v>1</v>
      </c>
      <c r="S82" s="116"/>
      <c r="T82" s="106">
        <f t="shared" si="12"/>
        <v>1</v>
      </c>
      <c r="U82" s="118" t="b">
        <f t="shared" si="13"/>
        <v>1</v>
      </c>
      <c r="V82" s="106">
        <v>114</v>
      </c>
    </row>
    <row r="83" spans="2:22" x14ac:dyDescent="0.4">
      <c r="B83" s="108" t="s">
        <v>221</v>
      </c>
      <c r="C83" s="109" t="s">
        <v>245</v>
      </c>
      <c r="D83" s="110" t="s">
        <v>399</v>
      </c>
      <c r="E83" s="109" t="s">
        <v>309</v>
      </c>
      <c r="F83" s="109">
        <v>6</v>
      </c>
      <c r="G83" s="111" t="s">
        <v>310</v>
      </c>
      <c r="H83" s="112">
        <f>'SumAdjRw Q2Y67'!I82</f>
        <v>1914.92</v>
      </c>
      <c r="I83" s="112">
        <f t="shared" si="14"/>
        <v>1595.7666666666669</v>
      </c>
      <c r="J83" s="112">
        <f>'CMI 21.3.68'!R82</f>
        <v>1608.73</v>
      </c>
      <c r="K83" s="113">
        <f>'CMI 21.3.68'!T82</f>
        <v>785.05333333333328</v>
      </c>
      <c r="L83" s="113">
        <f t="shared" si="15"/>
        <v>823.67666666666673</v>
      </c>
      <c r="M83" s="114">
        <f t="shared" si="16"/>
        <v>1</v>
      </c>
      <c r="N83" s="115">
        <f t="shared" si="17"/>
        <v>12.963333333333139</v>
      </c>
      <c r="O83" s="115">
        <f t="shared" si="18"/>
        <v>0.8123576964050595</v>
      </c>
      <c r="P83" s="102">
        <f t="shared" si="10"/>
        <v>0</v>
      </c>
      <c r="Q83" s="116">
        <f t="shared" si="11"/>
        <v>1</v>
      </c>
      <c r="R83" s="117">
        <f t="shared" si="19"/>
        <v>1</v>
      </c>
      <c r="S83" s="116"/>
      <c r="T83" s="106">
        <f t="shared" si="12"/>
        <v>1</v>
      </c>
      <c r="U83" s="118" t="b">
        <f t="shared" si="13"/>
        <v>1</v>
      </c>
      <c r="V83" s="106">
        <v>88</v>
      </c>
    </row>
    <row r="84" spans="2:22" x14ac:dyDescent="0.4">
      <c r="B84" s="108" t="s">
        <v>221</v>
      </c>
      <c r="C84" s="109" t="s">
        <v>247</v>
      </c>
      <c r="D84" s="110" t="s">
        <v>400</v>
      </c>
      <c r="E84" s="109" t="s">
        <v>309</v>
      </c>
      <c r="F84" s="109">
        <v>13</v>
      </c>
      <c r="G84" s="111" t="s">
        <v>322</v>
      </c>
      <c r="H84" s="112">
        <f>'SumAdjRw Q2Y67'!I83</f>
        <v>3680.37</v>
      </c>
      <c r="I84" s="112">
        <f t="shared" si="14"/>
        <v>3066.9749999999999</v>
      </c>
      <c r="J84" s="112">
        <f>'CMI 21.3.68'!R83</f>
        <v>3458.49</v>
      </c>
      <c r="K84" s="113">
        <f>'CMI 21.3.68'!T83</f>
        <v>3208.8733333333334</v>
      </c>
      <c r="L84" s="113">
        <f t="shared" si="15"/>
        <v>249.61666666666633</v>
      </c>
      <c r="M84" s="114">
        <f t="shared" si="16"/>
        <v>1</v>
      </c>
      <c r="N84" s="115">
        <f t="shared" si="17"/>
        <v>391.51499999999987</v>
      </c>
      <c r="O84" s="115">
        <f t="shared" si="18"/>
        <v>12.76550998948475</v>
      </c>
      <c r="P84" s="102">
        <f t="shared" si="10"/>
        <v>1</v>
      </c>
      <c r="Q84" s="116">
        <f t="shared" si="11"/>
        <v>2</v>
      </c>
      <c r="R84" s="117">
        <f t="shared" si="19"/>
        <v>1</v>
      </c>
      <c r="S84" s="116"/>
      <c r="T84" s="106">
        <f t="shared" si="12"/>
        <v>1</v>
      </c>
      <c r="U84" s="118" t="b">
        <f t="shared" si="13"/>
        <v>1</v>
      </c>
      <c r="V84" s="106">
        <v>114</v>
      </c>
    </row>
    <row r="85" spans="2:22" x14ac:dyDescent="0.4">
      <c r="B85" s="108" t="s">
        <v>221</v>
      </c>
      <c r="C85" s="109" t="s">
        <v>249</v>
      </c>
      <c r="D85" s="110" t="s">
        <v>401</v>
      </c>
      <c r="E85" s="109" t="s">
        <v>309</v>
      </c>
      <c r="F85" s="109">
        <v>5</v>
      </c>
      <c r="G85" s="111" t="s">
        <v>313</v>
      </c>
      <c r="H85" s="112">
        <f>'SumAdjRw Q2Y67'!I84</f>
        <v>639.79999999999995</v>
      </c>
      <c r="I85" s="112">
        <f t="shared" si="14"/>
        <v>533.16666666666663</v>
      </c>
      <c r="J85" s="112">
        <f>'CMI 21.3.68'!R84</f>
        <v>1042.3499999999999</v>
      </c>
      <c r="K85" s="113">
        <f>'CMI 21.3.68'!T84</f>
        <v>503.50666666666666</v>
      </c>
      <c r="L85" s="113">
        <f t="shared" si="15"/>
        <v>538.84333333333325</v>
      </c>
      <c r="M85" s="114">
        <f t="shared" si="16"/>
        <v>1</v>
      </c>
      <c r="N85" s="115">
        <f t="shared" si="17"/>
        <v>509.18333333333328</v>
      </c>
      <c r="O85" s="115">
        <f t="shared" si="18"/>
        <v>95.501719287277282</v>
      </c>
      <c r="P85" s="102">
        <f t="shared" si="10"/>
        <v>1</v>
      </c>
      <c r="Q85" s="116">
        <f t="shared" si="11"/>
        <v>2</v>
      </c>
      <c r="R85" s="117">
        <f t="shared" si="19"/>
        <v>1</v>
      </c>
      <c r="S85" s="116"/>
      <c r="T85" s="106">
        <f t="shared" si="12"/>
        <v>1</v>
      </c>
      <c r="U85" s="118" t="b">
        <f t="shared" si="13"/>
        <v>1</v>
      </c>
      <c r="V85" s="106">
        <v>30</v>
      </c>
    </row>
    <row r="86" spans="2:22" x14ac:dyDescent="0.4">
      <c r="B86" s="108" t="s">
        <v>221</v>
      </c>
      <c r="C86" s="109" t="s">
        <v>251</v>
      </c>
      <c r="D86" s="110" t="s">
        <v>402</v>
      </c>
      <c r="E86" s="109" t="s">
        <v>309</v>
      </c>
      <c r="F86" s="109">
        <v>5</v>
      </c>
      <c r="G86" s="111" t="s">
        <v>313</v>
      </c>
      <c r="H86" s="112">
        <f>'SumAdjRw Q2Y67'!I85</f>
        <v>785.31</v>
      </c>
      <c r="I86" s="112">
        <f t="shared" si="14"/>
        <v>654.42499999999995</v>
      </c>
      <c r="J86" s="112">
        <f>'CMI 21.3.68'!R85</f>
        <v>796.32100000000014</v>
      </c>
      <c r="K86" s="113">
        <f>'CMI 21.3.68'!T85</f>
        <v>503.50666666666666</v>
      </c>
      <c r="L86" s="113">
        <f t="shared" si="15"/>
        <v>292.81433333333348</v>
      </c>
      <c r="M86" s="114">
        <f t="shared" si="16"/>
        <v>1</v>
      </c>
      <c r="N86" s="115">
        <f t="shared" si="17"/>
        <v>141.89600000000019</v>
      </c>
      <c r="O86" s="115">
        <f t="shared" si="18"/>
        <v>21.682545746265834</v>
      </c>
      <c r="P86" s="102">
        <f t="shared" si="10"/>
        <v>1</v>
      </c>
      <c r="Q86" s="116">
        <f t="shared" si="11"/>
        <v>2</v>
      </c>
      <c r="R86" s="117">
        <f t="shared" si="19"/>
        <v>1</v>
      </c>
      <c r="S86" s="116"/>
      <c r="T86" s="106">
        <f t="shared" si="12"/>
        <v>1</v>
      </c>
      <c r="U86" s="118" t="b">
        <f t="shared" si="13"/>
        <v>1</v>
      </c>
      <c r="V86" s="106">
        <v>30</v>
      </c>
    </row>
    <row r="87" spans="2:22" x14ac:dyDescent="0.4">
      <c r="B87" s="108" t="s">
        <v>221</v>
      </c>
      <c r="C87" s="109" t="s">
        <v>253</v>
      </c>
      <c r="D87" s="110" t="s">
        <v>403</v>
      </c>
      <c r="E87" s="109" t="s">
        <v>309</v>
      </c>
      <c r="F87" s="109">
        <v>5</v>
      </c>
      <c r="G87" s="111" t="s">
        <v>313</v>
      </c>
      <c r="H87" s="112">
        <f>'SumAdjRw Q2Y67'!I86</f>
        <v>878.83</v>
      </c>
      <c r="I87" s="112">
        <f t="shared" si="14"/>
        <v>732.35833333333335</v>
      </c>
      <c r="J87" s="112">
        <f>'CMI 21.3.68'!R86</f>
        <v>1025.8</v>
      </c>
      <c r="K87" s="113">
        <f>'CMI 21.3.68'!T86</f>
        <v>503.50666666666666</v>
      </c>
      <c r="L87" s="113">
        <f t="shared" si="15"/>
        <v>522.29333333333329</v>
      </c>
      <c r="M87" s="114">
        <f t="shared" si="16"/>
        <v>1</v>
      </c>
      <c r="N87" s="115">
        <f t="shared" si="17"/>
        <v>293.44166666666661</v>
      </c>
      <c r="O87" s="115">
        <f t="shared" si="18"/>
        <v>40.06804501439413</v>
      </c>
      <c r="P87" s="102">
        <f t="shared" si="10"/>
        <v>1</v>
      </c>
      <c r="Q87" s="116">
        <f t="shared" si="11"/>
        <v>2</v>
      </c>
      <c r="R87" s="117">
        <f t="shared" si="19"/>
        <v>1</v>
      </c>
      <c r="S87" s="116"/>
      <c r="T87" s="106">
        <f t="shared" si="12"/>
        <v>1</v>
      </c>
      <c r="U87" s="118" t="b">
        <f t="shared" si="13"/>
        <v>1</v>
      </c>
      <c r="V87" s="106">
        <v>36</v>
      </c>
    </row>
    <row r="88" spans="2:22" x14ac:dyDescent="0.4">
      <c r="B88" s="108" t="s">
        <v>221</v>
      </c>
      <c r="C88" s="109" t="s">
        <v>255</v>
      </c>
      <c r="D88" s="110" t="s">
        <v>404</v>
      </c>
      <c r="E88" s="109" t="s">
        <v>309</v>
      </c>
      <c r="F88" s="109">
        <v>5</v>
      </c>
      <c r="G88" s="111" t="s">
        <v>313</v>
      </c>
      <c r="H88" s="112">
        <f>'SumAdjRw Q2Y67'!I87</f>
        <v>830.7299999999999</v>
      </c>
      <c r="I88" s="112">
        <f t="shared" si="14"/>
        <v>692.27499999999986</v>
      </c>
      <c r="J88" s="112">
        <f>'CMI 21.3.68'!R87</f>
        <v>874.77300000000002</v>
      </c>
      <c r="K88" s="113">
        <f>'CMI 21.3.68'!T87</f>
        <v>503.50666666666666</v>
      </c>
      <c r="L88" s="113">
        <f t="shared" si="15"/>
        <v>371.26633333333336</v>
      </c>
      <c r="M88" s="114">
        <f t="shared" si="16"/>
        <v>1</v>
      </c>
      <c r="N88" s="115">
        <f t="shared" si="17"/>
        <v>182.49800000000016</v>
      </c>
      <c r="O88" s="115">
        <f t="shared" si="18"/>
        <v>26.362067097612972</v>
      </c>
      <c r="P88" s="102">
        <f t="shared" si="10"/>
        <v>1</v>
      </c>
      <c r="Q88" s="116">
        <f t="shared" si="11"/>
        <v>2</v>
      </c>
      <c r="R88" s="117">
        <f t="shared" si="19"/>
        <v>1</v>
      </c>
      <c r="S88" s="116"/>
      <c r="T88" s="106">
        <f t="shared" si="12"/>
        <v>1</v>
      </c>
      <c r="U88" s="118" t="b">
        <f t="shared" si="13"/>
        <v>1</v>
      </c>
      <c r="V88" s="106">
        <v>30</v>
      </c>
    </row>
    <row r="89" spans="2:22" x14ac:dyDescent="0.4">
      <c r="B89" s="108" t="s">
        <v>221</v>
      </c>
      <c r="C89" s="109" t="s">
        <v>257</v>
      </c>
      <c r="D89" s="110" t="s">
        <v>405</v>
      </c>
      <c r="E89" s="109" t="s">
        <v>309</v>
      </c>
      <c r="F89" s="109">
        <v>13</v>
      </c>
      <c r="G89" s="111" t="s">
        <v>322</v>
      </c>
      <c r="H89" s="112">
        <f>'SumAdjRw Q2Y67'!I88</f>
        <v>6188.39</v>
      </c>
      <c r="I89" s="112">
        <f t="shared" si="14"/>
        <v>5156.9916666666668</v>
      </c>
      <c r="J89" s="112">
        <f>'CMI 21.3.68'!R88</f>
        <v>6128.33</v>
      </c>
      <c r="K89" s="113">
        <f>'CMI 21.3.68'!T88</f>
        <v>3208.8733333333334</v>
      </c>
      <c r="L89" s="113">
        <f t="shared" si="15"/>
        <v>2919.4566666666665</v>
      </c>
      <c r="M89" s="114">
        <f t="shared" si="16"/>
        <v>1</v>
      </c>
      <c r="N89" s="115">
        <f t="shared" si="17"/>
        <v>971.33833333333314</v>
      </c>
      <c r="O89" s="115">
        <f t="shared" si="18"/>
        <v>18.83536751885385</v>
      </c>
      <c r="P89" s="102">
        <f t="shared" si="10"/>
        <v>1</v>
      </c>
      <c r="Q89" s="116">
        <f t="shared" si="11"/>
        <v>2</v>
      </c>
      <c r="R89" s="117">
        <f t="shared" si="19"/>
        <v>1</v>
      </c>
      <c r="S89" s="116"/>
      <c r="T89" s="106">
        <f t="shared" si="12"/>
        <v>1</v>
      </c>
      <c r="U89" s="118" t="b">
        <f t="shared" si="13"/>
        <v>1</v>
      </c>
      <c r="V89" s="106">
        <v>139</v>
      </c>
    </row>
    <row r="90" spans="2:22" x14ac:dyDescent="0.4">
      <c r="B90" s="108" t="s">
        <v>221</v>
      </c>
      <c r="C90" s="109" t="s">
        <v>259</v>
      </c>
      <c r="D90" s="110" t="s">
        <v>406</v>
      </c>
      <c r="E90" s="109" t="s">
        <v>309</v>
      </c>
      <c r="F90" s="109">
        <v>3</v>
      </c>
      <c r="G90" s="111" t="s">
        <v>376</v>
      </c>
      <c r="H90" s="112">
        <f>'SumAdjRw Q2Y67'!I89</f>
        <v>652.04999999999995</v>
      </c>
      <c r="I90" s="112">
        <f t="shared" si="14"/>
        <v>543.375</v>
      </c>
      <c r="J90" s="112">
        <f>'CMI 21.3.68'!R89</f>
        <v>736.97900000000004</v>
      </c>
      <c r="K90" s="113">
        <f>'CMI 21.3.68'!T89</f>
        <v>503.50666666666666</v>
      </c>
      <c r="L90" s="113">
        <f t="shared" si="15"/>
        <v>233.47233333333338</v>
      </c>
      <c r="M90" s="114">
        <f t="shared" si="16"/>
        <v>1</v>
      </c>
      <c r="N90" s="115">
        <f t="shared" si="17"/>
        <v>193.60400000000004</v>
      </c>
      <c r="O90" s="115">
        <f t="shared" si="18"/>
        <v>35.629905682079603</v>
      </c>
      <c r="P90" s="102">
        <f t="shared" si="10"/>
        <v>1</v>
      </c>
      <c r="Q90" s="116">
        <f t="shared" si="11"/>
        <v>2</v>
      </c>
      <c r="R90" s="117">
        <f t="shared" si="19"/>
        <v>1</v>
      </c>
      <c r="S90" s="116"/>
      <c r="T90" s="106">
        <f t="shared" si="12"/>
        <v>1</v>
      </c>
      <c r="U90" s="118" t="b">
        <f t="shared" si="13"/>
        <v>1</v>
      </c>
      <c r="V90" s="106">
        <v>30</v>
      </c>
    </row>
    <row r="91" spans="2:22" x14ac:dyDescent="0.4">
      <c r="B91" s="108" t="s">
        <v>221</v>
      </c>
      <c r="C91" s="109" t="s">
        <v>261</v>
      </c>
      <c r="D91" s="110" t="s">
        <v>407</v>
      </c>
      <c r="E91" s="109" t="s">
        <v>309</v>
      </c>
      <c r="F91" s="109">
        <v>3</v>
      </c>
      <c r="G91" s="111" t="s">
        <v>376</v>
      </c>
      <c r="H91" s="112">
        <f>'SumAdjRw Q2Y67'!I90</f>
        <v>648.87</v>
      </c>
      <c r="I91" s="112">
        <f t="shared" si="14"/>
        <v>540.72500000000002</v>
      </c>
      <c r="J91" s="112">
        <f>'CMI 21.3.68'!R90</f>
        <v>598.00300000000004</v>
      </c>
      <c r="K91" s="113">
        <f>'CMI 21.3.68'!T90</f>
        <v>294.49333333333334</v>
      </c>
      <c r="L91" s="113">
        <f t="shared" si="15"/>
        <v>303.5096666666667</v>
      </c>
      <c r="M91" s="114">
        <f t="shared" si="16"/>
        <v>1</v>
      </c>
      <c r="N91" s="115">
        <f t="shared" si="17"/>
        <v>57.27800000000002</v>
      </c>
      <c r="O91" s="115">
        <f t="shared" si="18"/>
        <v>10.592815201812385</v>
      </c>
      <c r="P91" s="102">
        <f t="shared" si="10"/>
        <v>1</v>
      </c>
      <c r="Q91" s="116">
        <f t="shared" si="11"/>
        <v>2</v>
      </c>
      <c r="R91" s="117">
        <f t="shared" si="19"/>
        <v>1</v>
      </c>
      <c r="S91" s="116"/>
      <c r="T91" s="106">
        <f t="shared" si="12"/>
        <v>1</v>
      </c>
      <c r="U91" s="118" t="b">
        <f t="shared" si="13"/>
        <v>1</v>
      </c>
      <c r="V91" s="106">
        <v>30</v>
      </c>
    </row>
  </sheetData>
  <conditionalFormatting sqref="V4:V91">
    <cfRule type="cellIs" dxfId="1" priority="1" operator="equal">
      <formula>0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C40ED-6907-4CE4-95ED-742E5611A234}">
  <dimension ref="A1:W90"/>
  <sheetViews>
    <sheetView topLeftCell="A58" zoomScale="60" zoomScaleNormal="60" workbookViewId="0">
      <selection activeCell="L88" sqref="L88"/>
    </sheetView>
  </sheetViews>
  <sheetFormatPr defaultRowHeight="21" x14ac:dyDescent="0.4"/>
  <cols>
    <col min="4" max="4" width="26.59765625" customWidth="1"/>
    <col min="10" max="10" width="13" customWidth="1"/>
    <col min="19" max="19" width="11" customWidth="1"/>
  </cols>
  <sheetData>
    <row r="1" spans="1:23" x14ac:dyDescent="0.4">
      <c r="A1" s="119"/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313" t="s">
        <v>408</v>
      </c>
      <c r="S1" s="313"/>
      <c r="T1" s="313"/>
      <c r="U1" s="313"/>
      <c r="V1" s="313"/>
      <c r="W1" s="119"/>
    </row>
    <row r="2" spans="1:23" ht="72" x14ac:dyDescent="0.4">
      <c r="A2" s="120" t="s">
        <v>409</v>
      </c>
      <c r="B2" s="120" t="s">
        <v>281</v>
      </c>
      <c r="C2" s="120" t="s">
        <v>410</v>
      </c>
      <c r="D2" s="120" t="s">
        <v>411</v>
      </c>
      <c r="E2" s="120" t="s">
        <v>284</v>
      </c>
      <c r="F2" s="120" t="s">
        <v>412</v>
      </c>
      <c r="G2" s="121" t="s">
        <v>413</v>
      </c>
      <c r="H2" s="120" t="s">
        <v>414</v>
      </c>
      <c r="I2" s="120" t="s">
        <v>415</v>
      </c>
      <c r="J2" s="120" t="s">
        <v>416</v>
      </c>
      <c r="K2" s="121" t="s">
        <v>267</v>
      </c>
      <c r="L2" s="122" t="s">
        <v>417</v>
      </c>
      <c r="M2" s="120" t="s">
        <v>418</v>
      </c>
      <c r="N2" s="120" t="s">
        <v>419</v>
      </c>
      <c r="O2" s="120" t="s">
        <v>420</v>
      </c>
      <c r="P2" s="120" t="s">
        <v>421</v>
      </c>
      <c r="Q2" s="121" t="s">
        <v>422</v>
      </c>
      <c r="R2" s="122" t="s">
        <v>423</v>
      </c>
      <c r="S2" s="122" t="s">
        <v>424</v>
      </c>
      <c r="T2" s="122" t="s">
        <v>425</v>
      </c>
      <c r="U2" s="122" t="s">
        <v>426</v>
      </c>
      <c r="V2" s="122"/>
      <c r="W2" s="123" t="s">
        <v>427</v>
      </c>
    </row>
    <row r="3" spans="1:23" x14ac:dyDescent="0.4">
      <c r="A3" s="124">
        <v>8</v>
      </c>
      <c r="B3" s="124" t="s">
        <v>86</v>
      </c>
      <c r="C3" s="124">
        <v>10711</v>
      </c>
      <c r="D3" s="124" t="s">
        <v>305</v>
      </c>
      <c r="E3" s="124" t="s">
        <v>428</v>
      </c>
      <c r="F3" s="124">
        <v>392</v>
      </c>
      <c r="G3" s="125">
        <v>5</v>
      </c>
      <c r="H3" s="126">
        <v>12596</v>
      </c>
      <c r="I3" s="126">
        <v>12596</v>
      </c>
      <c r="J3" s="126">
        <v>54265</v>
      </c>
      <c r="K3" s="168">
        <v>91.676000000000002</v>
      </c>
      <c r="L3" s="126">
        <v>19149.400000000001</v>
      </c>
      <c r="M3" s="126">
        <v>1.5203</v>
      </c>
      <c r="N3" s="126">
        <v>0.18990000000000001</v>
      </c>
      <c r="O3" s="126">
        <v>36.679299999999998</v>
      </c>
      <c r="P3" s="124">
        <v>1.2</v>
      </c>
      <c r="Q3" s="127">
        <f>IF(K3&gt;=80,1,0)</f>
        <v>1</v>
      </c>
      <c r="R3" s="126">
        <f>(L3/G3)*5</f>
        <v>19149.400000000001</v>
      </c>
      <c r="S3" s="126">
        <f>'SumAdjRw Q2Y67'!J3</f>
        <v>14149.17</v>
      </c>
      <c r="T3" s="128">
        <f>(S3/6)*4</f>
        <v>9432.7800000000007</v>
      </c>
      <c r="U3" s="129">
        <f>R3-T3</f>
        <v>9716.6200000000008</v>
      </c>
      <c r="V3" s="127"/>
      <c r="W3" s="130"/>
    </row>
    <row r="4" spans="1:23" x14ac:dyDescent="0.4">
      <c r="A4" s="124">
        <v>8</v>
      </c>
      <c r="B4" s="124" t="s">
        <v>86</v>
      </c>
      <c r="C4" s="124">
        <v>11104</v>
      </c>
      <c r="D4" s="124" t="s">
        <v>308</v>
      </c>
      <c r="E4" s="124" t="s">
        <v>429</v>
      </c>
      <c r="F4" s="124">
        <v>30</v>
      </c>
      <c r="G4" s="125">
        <v>5</v>
      </c>
      <c r="H4" s="126">
        <v>931</v>
      </c>
      <c r="I4" s="126">
        <v>931</v>
      </c>
      <c r="J4" s="126">
        <v>3320</v>
      </c>
      <c r="K4" s="131">
        <v>73.289000000000001</v>
      </c>
      <c r="L4" s="126">
        <v>536.30399999999997</v>
      </c>
      <c r="M4" s="126">
        <v>0.57609999999999995</v>
      </c>
      <c r="N4" s="126">
        <v>0.19550000000000001</v>
      </c>
      <c r="O4" s="126">
        <v>4.2446000000000002</v>
      </c>
      <c r="P4" s="124">
        <v>0.6</v>
      </c>
      <c r="Q4" s="127">
        <f>IF(K4&gt;=80,1,0)</f>
        <v>0</v>
      </c>
      <c r="R4" s="126">
        <f t="shared" ref="R4:R67" si="0">(L4/G4)*5</f>
        <v>536.30399999999997</v>
      </c>
      <c r="S4" s="126">
        <f>'SumAdjRw Q2Y67'!J4</f>
        <v>1177.58</v>
      </c>
      <c r="T4" s="128">
        <f t="shared" ref="T4:T67" si="1">(S4/6)*4</f>
        <v>785.05333333333328</v>
      </c>
      <c r="U4" s="129">
        <f t="shared" ref="U4:U67" si="2">R4-T4</f>
        <v>-248.74933333333331</v>
      </c>
      <c r="V4" s="127"/>
      <c r="W4" s="130"/>
    </row>
    <row r="5" spans="1:23" x14ac:dyDescent="0.4">
      <c r="A5" s="124">
        <v>8</v>
      </c>
      <c r="B5" s="124" t="s">
        <v>86</v>
      </c>
      <c r="C5" s="124">
        <v>11105</v>
      </c>
      <c r="D5" s="124" t="s">
        <v>311</v>
      </c>
      <c r="E5" s="124" t="s">
        <v>429</v>
      </c>
      <c r="F5" s="124">
        <v>40</v>
      </c>
      <c r="G5" s="125">
        <v>5</v>
      </c>
      <c r="H5" s="126">
        <v>1072</v>
      </c>
      <c r="I5" s="126">
        <v>1072</v>
      </c>
      <c r="J5" s="126">
        <v>4003</v>
      </c>
      <c r="K5" s="131">
        <v>66.275000000000006</v>
      </c>
      <c r="L5" s="126">
        <v>673.00199999999995</v>
      </c>
      <c r="M5" s="126">
        <v>0.62780000000000002</v>
      </c>
      <c r="N5" s="126">
        <v>0.18990000000000001</v>
      </c>
      <c r="O5" s="126">
        <v>3.1823000000000001</v>
      </c>
      <c r="P5" s="124">
        <v>0.6</v>
      </c>
      <c r="Q5" s="127">
        <f t="shared" ref="Q5:Q67" si="3">IF(K5&gt;=80,1,0)</f>
        <v>0</v>
      </c>
      <c r="R5" s="126">
        <f t="shared" si="0"/>
        <v>673.00199999999995</v>
      </c>
      <c r="S5" s="126">
        <f>'SumAdjRw Q2Y67'!J5</f>
        <v>1177.58</v>
      </c>
      <c r="T5" s="128">
        <f t="shared" si="1"/>
        <v>785.05333333333328</v>
      </c>
      <c r="U5" s="129">
        <f t="shared" si="2"/>
        <v>-112.05133333333333</v>
      </c>
      <c r="V5" s="127"/>
      <c r="W5" s="130"/>
    </row>
    <row r="6" spans="1:23" x14ac:dyDescent="0.4">
      <c r="A6" s="124">
        <v>8</v>
      </c>
      <c r="B6" s="124" t="s">
        <v>86</v>
      </c>
      <c r="C6" s="124">
        <v>11106</v>
      </c>
      <c r="D6" s="124" t="s">
        <v>312</v>
      </c>
      <c r="E6" s="124" t="s">
        <v>429</v>
      </c>
      <c r="F6" s="124">
        <v>43</v>
      </c>
      <c r="G6" s="125">
        <v>5</v>
      </c>
      <c r="H6" s="126">
        <v>1428</v>
      </c>
      <c r="I6" s="126">
        <v>1246</v>
      </c>
      <c r="J6" s="126">
        <v>4944</v>
      </c>
      <c r="K6" s="131">
        <v>76.144000000000005</v>
      </c>
      <c r="L6" s="126">
        <v>855.947</v>
      </c>
      <c r="M6" s="126">
        <v>0.68700000000000006</v>
      </c>
      <c r="N6" s="126">
        <v>0.18779999999999999</v>
      </c>
      <c r="O6" s="126">
        <v>6.5018000000000002</v>
      </c>
      <c r="P6" s="124">
        <v>0.6</v>
      </c>
      <c r="Q6" s="127">
        <f t="shared" si="3"/>
        <v>0</v>
      </c>
      <c r="R6" s="126">
        <f t="shared" si="0"/>
        <v>855.947</v>
      </c>
      <c r="S6" s="126">
        <f>'SumAdjRw Q2Y67'!J6</f>
        <v>755.26</v>
      </c>
      <c r="T6" s="128">
        <f t="shared" si="1"/>
        <v>503.50666666666666</v>
      </c>
      <c r="U6" s="129">
        <f t="shared" si="2"/>
        <v>352.44033333333334</v>
      </c>
      <c r="V6" s="127"/>
      <c r="W6" s="130"/>
    </row>
    <row r="7" spans="1:23" x14ac:dyDescent="0.4">
      <c r="A7" s="124">
        <v>8</v>
      </c>
      <c r="B7" s="124" t="s">
        <v>86</v>
      </c>
      <c r="C7" s="124">
        <v>11107</v>
      </c>
      <c r="D7" s="167" t="s">
        <v>314</v>
      </c>
      <c r="E7" s="124" t="s">
        <v>429</v>
      </c>
      <c r="F7" s="124">
        <v>36</v>
      </c>
      <c r="G7" s="132">
        <v>6</v>
      </c>
      <c r="H7" s="126">
        <v>1010</v>
      </c>
      <c r="I7" s="126">
        <v>1002</v>
      </c>
      <c r="J7" s="126">
        <v>2279</v>
      </c>
      <c r="K7" s="131">
        <v>34.783000000000001</v>
      </c>
      <c r="L7" s="126">
        <v>668.31100000000004</v>
      </c>
      <c r="M7" s="126">
        <v>0.66700000000000004</v>
      </c>
      <c r="N7" s="126">
        <v>0.19550000000000001</v>
      </c>
      <c r="O7" s="126">
        <v>7.0522</v>
      </c>
      <c r="P7" s="124">
        <v>0.6</v>
      </c>
      <c r="Q7" s="127">
        <f t="shared" si="3"/>
        <v>0</v>
      </c>
      <c r="R7" s="128">
        <f>(L7/6)*5.7</f>
        <v>634.8954500000001</v>
      </c>
      <c r="S7" s="126">
        <f>'SumAdjRw Q2Y67'!J7</f>
        <v>755.26</v>
      </c>
      <c r="T7" s="128">
        <f t="shared" si="1"/>
        <v>503.50666666666666</v>
      </c>
      <c r="U7" s="129">
        <f t="shared" si="2"/>
        <v>131.38878333333344</v>
      </c>
      <c r="V7" s="127"/>
      <c r="W7" s="133" t="s">
        <v>447</v>
      </c>
    </row>
    <row r="8" spans="1:23" x14ac:dyDescent="0.4">
      <c r="A8" s="124">
        <v>8</v>
      </c>
      <c r="B8" s="124" t="s">
        <v>86</v>
      </c>
      <c r="C8" s="124">
        <v>11108</v>
      </c>
      <c r="D8" s="124" t="s">
        <v>315</v>
      </c>
      <c r="E8" s="124" t="s">
        <v>429</v>
      </c>
      <c r="F8" s="124">
        <v>30</v>
      </c>
      <c r="G8" s="125">
        <v>5</v>
      </c>
      <c r="H8" s="126">
        <v>1773</v>
      </c>
      <c r="I8" s="126">
        <v>1772</v>
      </c>
      <c r="J8" s="126">
        <v>6596</v>
      </c>
      <c r="K8" s="168">
        <v>145.607</v>
      </c>
      <c r="L8" s="126">
        <v>1163.74</v>
      </c>
      <c r="M8" s="126">
        <v>0.65669999999999995</v>
      </c>
      <c r="N8" s="126">
        <v>0.18990000000000001</v>
      </c>
      <c r="O8" s="126">
        <v>3.4964</v>
      </c>
      <c r="P8" s="124">
        <v>0.6</v>
      </c>
      <c r="Q8" s="127">
        <f t="shared" si="3"/>
        <v>1</v>
      </c>
      <c r="R8" s="126">
        <f t="shared" si="0"/>
        <v>1163.74</v>
      </c>
      <c r="S8" s="126">
        <f>'SumAdjRw Q2Y67'!J8</f>
        <v>1177.58</v>
      </c>
      <c r="T8" s="128">
        <f t="shared" si="1"/>
        <v>785.05333333333328</v>
      </c>
      <c r="U8" s="129">
        <f t="shared" si="2"/>
        <v>378.68666666666672</v>
      </c>
      <c r="V8" s="127"/>
      <c r="W8" s="130"/>
    </row>
    <row r="9" spans="1:23" x14ac:dyDescent="0.4">
      <c r="A9" s="124">
        <v>8</v>
      </c>
      <c r="B9" s="124" t="s">
        <v>86</v>
      </c>
      <c r="C9" s="124">
        <v>11109</v>
      </c>
      <c r="D9" s="124" t="s">
        <v>316</v>
      </c>
      <c r="E9" s="124" t="s">
        <v>429</v>
      </c>
      <c r="F9" s="124">
        <v>61</v>
      </c>
      <c r="G9" s="125">
        <v>5</v>
      </c>
      <c r="H9" s="126">
        <v>2975</v>
      </c>
      <c r="I9" s="126">
        <v>2620</v>
      </c>
      <c r="J9" s="126">
        <v>7956</v>
      </c>
      <c r="K9" s="168">
        <v>86.375</v>
      </c>
      <c r="L9" s="126">
        <v>1347.98</v>
      </c>
      <c r="M9" s="126">
        <v>0.51449999999999996</v>
      </c>
      <c r="N9" s="126">
        <v>0.19</v>
      </c>
      <c r="O9" s="126">
        <v>4.6500000000000004</v>
      </c>
      <c r="P9" s="124">
        <v>0.6</v>
      </c>
      <c r="Q9" s="127">
        <f t="shared" si="3"/>
        <v>1</v>
      </c>
      <c r="R9" s="126">
        <f t="shared" si="0"/>
        <v>1347.98</v>
      </c>
      <c r="S9" s="126">
        <f>'SumAdjRw Q2Y67'!J9</f>
        <v>1177.58</v>
      </c>
      <c r="T9" s="128">
        <f t="shared" si="1"/>
        <v>785.05333333333328</v>
      </c>
      <c r="U9" s="129">
        <f t="shared" si="2"/>
        <v>562.92666666666673</v>
      </c>
      <c r="V9" s="127"/>
      <c r="W9" s="130"/>
    </row>
    <row r="10" spans="1:23" x14ac:dyDescent="0.4">
      <c r="A10" s="124">
        <v>8</v>
      </c>
      <c r="B10" s="124" t="s">
        <v>86</v>
      </c>
      <c r="C10" s="124">
        <v>11110</v>
      </c>
      <c r="D10" s="124" t="s">
        <v>317</v>
      </c>
      <c r="E10" s="124" t="s">
        <v>430</v>
      </c>
      <c r="F10" s="124">
        <v>90</v>
      </c>
      <c r="G10" s="125">
        <v>5</v>
      </c>
      <c r="H10" s="126">
        <v>2929</v>
      </c>
      <c r="I10" s="126">
        <v>2922</v>
      </c>
      <c r="J10" s="126">
        <v>11487</v>
      </c>
      <c r="K10" s="168">
        <v>84.525000000000006</v>
      </c>
      <c r="L10" s="126">
        <v>2421.86</v>
      </c>
      <c r="M10" s="126">
        <v>0.82879999999999998</v>
      </c>
      <c r="N10" s="126">
        <v>0.18990000000000001</v>
      </c>
      <c r="O10" s="126">
        <v>21.611499999999999</v>
      </c>
      <c r="P10" s="124">
        <v>0.8</v>
      </c>
      <c r="Q10" s="127">
        <f t="shared" si="3"/>
        <v>1</v>
      </c>
      <c r="R10" s="126">
        <f t="shared" si="0"/>
        <v>2421.86</v>
      </c>
      <c r="S10" s="126">
        <f>'SumAdjRw Q2Y67'!J10</f>
        <v>3225.73</v>
      </c>
      <c r="T10" s="128">
        <f t="shared" si="1"/>
        <v>2150.4866666666667</v>
      </c>
      <c r="U10" s="129">
        <f t="shared" si="2"/>
        <v>271.37333333333345</v>
      </c>
      <c r="V10" s="127"/>
      <c r="W10" s="130"/>
    </row>
    <row r="11" spans="1:23" x14ac:dyDescent="0.4">
      <c r="A11" s="124">
        <v>8</v>
      </c>
      <c r="B11" s="124" t="s">
        <v>86</v>
      </c>
      <c r="C11" s="124">
        <v>11111</v>
      </c>
      <c r="D11" s="124" t="s">
        <v>319</v>
      </c>
      <c r="E11" s="124" t="s">
        <v>429</v>
      </c>
      <c r="F11" s="124">
        <v>48</v>
      </c>
      <c r="G11" s="125">
        <v>5</v>
      </c>
      <c r="H11" s="126">
        <v>1215</v>
      </c>
      <c r="I11" s="126">
        <v>1215</v>
      </c>
      <c r="J11" s="126">
        <v>4987</v>
      </c>
      <c r="K11" s="131">
        <v>68.805000000000007</v>
      </c>
      <c r="L11" s="126">
        <v>865.83100000000002</v>
      </c>
      <c r="M11" s="126">
        <v>0.71260000000000001</v>
      </c>
      <c r="N11" s="126">
        <v>0.18779999999999999</v>
      </c>
      <c r="O11" s="126">
        <v>7.242</v>
      </c>
      <c r="P11" s="124">
        <v>0.6</v>
      </c>
      <c r="Q11" s="127">
        <f t="shared" si="3"/>
        <v>0</v>
      </c>
      <c r="R11" s="126">
        <f t="shared" si="0"/>
        <v>865.83100000000002</v>
      </c>
      <c r="S11" s="126">
        <f>'SumAdjRw Q2Y67'!J11</f>
        <v>1177.58</v>
      </c>
      <c r="T11" s="128">
        <f t="shared" si="1"/>
        <v>785.05333333333328</v>
      </c>
      <c r="U11" s="129">
        <f t="shared" si="2"/>
        <v>80.777666666666732</v>
      </c>
      <c r="V11" s="127"/>
      <c r="W11" s="130"/>
    </row>
    <row r="12" spans="1:23" x14ac:dyDescent="0.4">
      <c r="A12" s="124">
        <v>8</v>
      </c>
      <c r="B12" s="124" t="s">
        <v>86</v>
      </c>
      <c r="C12" s="124">
        <v>11112</v>
      </c>
      <c r="D12" s="124" t="s">
        <v>320</v>
      </c>
      <c r="E12" s="124" t="s">
        <v>429</v>
      </c>
      <c r="F12" s="124">
        <v>50</v>
      </c>
      <c r="G12" s="125">
        <v>5</v>
      </c>
      <c r="H12" s="126">
        <v>1393</v>
      </c>
      <c r="I12" s="126">
        <v>1391</v>
      </c>
      <c r="J12" s="126">
        <v>6569</v>
      </c>
      <c r="K12" s="168">
        <v>87.007000000000005</v>
      </c>
      <c r="L12" s="126">
        <v>990.61099999999999</v>
      </c>
      <c r="M12" s="126">
        <v>0.71220000000000006</v>
      </c>
      <c r="N12" s="126">
        <v>0.18779999999999999</v>
      </c>
      <c r="O12" s="126">
        <v>3.1233</v>
      </c>
      <c r="P12" s="124">
        <v>0.6</v>
      </c>
      <c r="Q12" s="127">
        <f t="shared" si="3"/>
        <v>1</v>
      </c>
      <c r="R12" s="126">
        <f t="shared" si="0"/>
        <v>990.61099999999999</v>
      </c>
      <c r="S12" s="126">
        <f>'SumAdjRw Q2Y67'!J12</f>
        <v>1177.58</v>
      </c>
      <c r="T12" s="128">
        <f t="shared" si="1"/>
        <v>785.05333333333328</v>
      </c>
      <c r="U12" s="129">
        <f t="shared" si="2"/>
        <v>205.55766666666671</v>
      </c>
      <c r="V12" s="127"/>
      <c r="W12" s="130"/>
    </row>
    <row r="13" spans="1:23" x14ac:dyDescent="0.4">
      <c r="A13" s="124">
        <v>8</v>
      </c>
      <c r="B13" s="124" t="s">
        <v>86</v>
      </c>
      <c r="C13" s="124">
        <v>11451</v>
      </c>
      <c r="D13" s="124" t="s">
        <v>431</v>
      </c>
      <c r="E13" s="124" t="s">
        <v>430</v>
      </c>
      <c r="F13" s="124">
        <v>234</v>
      </c>
      <c r="G13" s="125">
        <v>5</v>
      </c>
      <c r="H13" s="126">
        <v>5227</v>
      </c>
      <c r="I13" s="126">
        <v>5027</v>
      </c>
      <c r="J13" s="126">
        <v>23116</v>
      </c>
      <c r="K13" s="131">
        <v>65.421000000000006</v>
      </c>
      <c r="L13" s="126">
        <v>4959.62</v>
      </c>
      <c r="M13" s="126">
        <v>0.98660000000000003</v>
      </c>
      <c r="N13" s="126">
        <v>0.18779999999999999</v>
      </c>
      <c r="O13" s="126">
        <v>36.679299999999998</v>
      </c>
      <c r="P13" s="124">
        <v>0.8</v>
      </c>
      <c r="Q13" s="127">
        <f t="shared" si="3"/>
        <v>0</v>
      </c>
      <c r="R13" s="126">
        <f t="shared" si="0"/>
        <v>4959.62</v>
      </c>
      <c r="S13" s="126">
        <f>'SumAdjRw Q2Y67'!J13</f>
        <v>4813.3100000000004</v>
      </c>
      <c r="T13" s="128">
        <f t="shared" si="1"/>
        <v>3208.8733333333334</v>
      </c>
      <c r="U13" s="129">
        <f t="shared" si="2"/>
        <v>1750.7466666666664</v>
      </c>
      <c r="V13" s="127"/>
      <c r="W13" s="130"/>
    </row>
    <row r="14" spans="1:23" x14ac:dyDescent="0.4">
      <c r="A14" s="124">
        <v>8</v>
      </c>
      <c r="B14" s="124" t="s">
        <v>86</v>
      </c>
      <c r="C14" s="124">
        <v>40840</v>
      </c>
      <c r="D14" s="124" t="s">
        <v>323</v>
      </c>
      <c r="E14" s="124" t="s">
        <v>432</v>
      </c>
      <c r="F14" s="124">
        <v>20</v>
      </c>
      <c r="G14" s="125">
        <v>5</v>
      </c>
      <c r="H14" s="126">
        <v>808</v>
      </c>
      <c r="I14" s="126">
        <v>808</v>
      </c>
      <c r="J14" s="126">
        <v>1921</v>
      </c>
      <c r="K14" s="131">
        <v>63.609000000000002</v>
      </c>
      <c r="L14" s="126">
        <v>406.01499999999999</v>
      </c>
      <c r="M14" s="126">
        <v>0.50249999999999995</v>
      </c>
      <c r="N14" s="126">
        <v>0.18990000000000001</v>
      </c>
      <c r="O14" s="126">
        <v>4.8319999999999999</v>
      </c>
      <c r="P14" s="124">
        <v>0.6</v>
      </c>
      <c r="Q14" s="127">
        <f t="shared" si="3"/>
        <v>0</v>
      </c>
      <c r="R14" s="126">
        <f t="shared" si="0"/>
        <v>406.01499999999999</v>
      </c>
      <c r="S14" s="126">
        <f>'SumAdjRw Q2Y67'!J14</f>
        <v>307.86</v>
      </c>
      <c r="T14" s="128">
        <f t="shared" si="1"/>
        <v>205.24</v>
      </c>
      <c r="U14" s="129">
        <f t="shared" si="2"/>
        <v>200.77499999999998</v>
      </c>
      <c r="V14" s="127"/>
      <c r="W14" s="130"/>
    </row>
    <row r="15" spans="1:23" x14ac:dyDescent="0.4">
      <c r="A15" s="124">
        <v>8</v>
      </c>
      <c r="B15" s="124" t="s">
        <v>111</v>
      </c>
      <c r="C15" s="124">
        <v>11040</v>
      </c>
      <c r="D15" s="124" t="s">
        <v>325</v>
      </c>
      <c r="E15" s="124" t="s">
        <v>428</v>
      </c>
      <c r="F15" s="124">
        <v>272</v>
      </c>
      <c r="G15" s="125">
        <v>5</v>
      </c>
      <c r="H15" s="126">
        <v>8854</v>
      </c>
      <c r="I15" s="126">
        <v>8854</v>
      </c>
      <c r="J15" s="126">
        <v>33008</v>
      </c>
      <c r="K15" s="168">
        <v>80.366</v>
      </c>
      <c r="L15" s="126">
        <v>11490.2</v>
      </c>
      <c r="M15" s="126">
        <v>1.2977000000000001</v>
      </c>
      <c r="N15" s="126">
        <v>0.18779999999999999</v>
      </c>
      <c r="O15" s="126">
        <v>36.679299999999998</v>
      </c>
      <c r="P15" s="124">
        <v>1.2</v>
      </c>
      <c r="Q15" s="127">
        <f t="shared" si="3"/>
        <v>1</v>
      </c>
      <c r="R15" s="126">
        <f t="shared" si="0"/>
        <v>11490.2</v>
      </c>
      <c r="S15" s="126">
        <f>'SumAdjRw Q2Y67'!J15</f>
        <v>14149.17</v>
      </c>
      <c r="T15" s="128">
        <f t="shared" si="1"/>
        <v>9432.7800000000007</v>
      </c>
      <c r="U15" s="129">
        <f t="shared" si="2"/>
        <v>2057.42</v>
      </c>
      <c r="V15" s="127"/>
      <c r="W15" s="130"/>
    </row>
    <row r="16" spans="1:23" x14ac:dyDescent="0.4">
      <c r="A16" s="124">
        <v>8</v>
      </c>
      <c r="B16" s="124" t="s">
        <v>111</v>
      </c>
      <c r="C16" s="124">
        <v>11041</v>
      </c>
      <c r="D16" s="124" t="s">
        <v>326</v>
      </c>
      <c r="E16" s="124" t="s">
        <v>429</v>
      </c>
      <c r="F16" s="124">
        <v>37</v>
      </c>
      <c r="G16" s="125">
        <v>5</v>
      </c>
      <c r="H16" s="126">
        <v>1877</v>
      </c>
      <c r="I16" s="126">
        <v>1872</v>
      </c>
      <c r="J16" s="126">
        <v>5278</v>
      </c>
      <c r="K16" s="168">
        <v>94.468999999999994</v>
      </c>
      <c r="L16" s="126">
        <v>1346.04</v>
      </c>
      <c r="M16" s="126">
        <v>0.71899999999999997</v>
      </c>
      <c r="N16" s="126">
        <v>0.18779999999999999</v>
      </c>
      <c r="O16" s="126">
        <v>8.2584</v>
      </c>
      <c r="P16" s="124">
        <v>0.6</v>
      </c>
      <c r="Q16" s="127">
        <f t="shared" si="3"/>
        <v>1</v>
      </c>
      <c r="R16" s="126">
        <f t="shared" si="0"/>
        <v>1346.04</v>
      </c>
      <c r="S16" s="126">
        <f>'SumAdjRw Q2Y67'!J16</f>
        <v>1177.58</v>
      </c>
      <c r="T16" s="128">
        <f t="shared" si="1"/>
        <v>785.05333333333328</v>
      </c>
      <c r="U16" s="129">
        <f t="shared" si="2"/>
        <v>560.98666666666668</v>
      </c>
      <c r="V16" s="127"/>
      <c r="W16" s="130"/>
    </row>
    <row r="17" spans="1:23" x14ac:dyDescent="0.4">
      <c r="A17" s="124">
        <v>8</v>
      </c>
      <c r="B17" s="124" t="s">
        <v>111</v>
      </c>
      <c r="C17" s="124">
        <v>11043</v>
      </c>
      <c r="D17" s="124" t="s">
        <v>327</v>
      </c>
      <c r="E17" s="124" t="s">
        <v>433</v>
      </c>
      <c r="F17" s="124">
        <v>73</v>
      </c>
      <c r="G17" s="125">
        <v>5</v>
      </c>
      <c r="H17" s="126">
        <v>3006</v>
      </c>
      <c r="I17" s="126">
        <v>3006</v>
      </c>
      <c r="J17" s="126">
        <v>10388</v>
      </c>
      <c r="K17" s="168">
        <v>94.239000000000004</v>
      </c>
      <c r="L17" s="126">
        <v>2388.5300000000002</v>
      </c>
      <c r="M17" s="126">
        <v>0.79459999999999997</v>
      </c>
      <c r="N17" s="126">
        <v>0.18779999999999999</v>
      </c>
      <c r="O17" s="126">
        <v>3.4964</v>
      </c>
      <c r="P17" s="124">
        <v>0.6</v>
      </c>
      <c r="Q17" s="127">
        <f t="shared" si="3"/>
        <v>1</v>
      </c>
      <c r="R17" s="126">
        <f t="shared" si="0"/>
        <v>2388.5300000000002</v>
      </c>
      <c r="S17" s="126">
        <f>'SumAdjRw Q2Y67'!J17</f>
        <v>1440.2</v>
      </c>
      <c r="T17" s="128">
        <f t="shared" si="1"/>
        <v>960.13333333333333</v>
      </c>
      <c r="U17" s="129">
        <f t="shared" si="2"/>
        <v>1428.396666666667</v>
      </c>
      <c r="V17" s="127"/>
      <c r="W17" s="130"/>
    </row>
    <row r="18" spans="1:23" x14ac:dyDescent="0.4">
      <c r="A18" s="124">
        <v>8</v>
      </c>
      <c r="B18" s="124" t="s">
        <v>111</v>
      </c>
      <c r="C18" s="124">
        <v>11046</v>
      </c>
      <c r="D18" s="124" t="s">
        <v>328</v>
      </c>
      <c r="E18" s="124" t="s">
        <v>430</v>
      </c>
      <c r="F18" s="124">
        <v>125</v>
      </c>
      <c r="G18" s="125">
        <v>5</v>
      </c>
      <c r="H18" s="126">
        <v>3792</v>
      </c>
      <c r="I18" s="126">
        <v>3746</v>
      </c>
      <c r="J18" s="126">
        <v>13539</v>
      </c>
      <c r="K18" s="131">
        <v>71.73</v>
      </c>
      <c r="L18" s="126">
        <v>3179.44</v>
      </c>
      <c r="M18" s="126">
        <v>0.8488</v>
      </c>
      <c r="N18" s="126">
        <v>0.18779999999999999</v>
      </c>
      <c r="O18" s="126">
        <v>25.364599999999999</v>
      </c>
      <c r="P18" s="124">
        <v>0.8</v>
      </c>
      <c r="Q18" s="127">
        <f t="shared" si="3"/>
        <v>0</v>
      </c>
      <c r="R18" s="126">
        <f t="shared" si="0"/>
        <v>3179.44</v>
      </c>
      <c r="S18" s="126">
        <f>'SumAdjRw Q2Y67'!J18</f>
        <v>4813.3100000000004</v>
      </c>
      <c r="T18" s="128">
        <f t="shared" si="1"/>
        <v>3208.8733333333334</v>
      </c>
      <c r="U18" s="129">
        <f t="shared" si="2"/>
        <v>-29.433333333333394</v>
      </c>
      <c r="V18" s="127"/>
      <c r="W18" s="130"/>
    </row>
    <row r="19" spans="1:23" x14ac:dyDescent="0.4">
      <c r="A19" s="124">
        <v>8</v>
      </c>
      <c r="B19" s="124" t="s">
        <v>111</v>
      </c>
      <c r="C19" s="124">
        <v>11047</v>
      </c>
      <c r="D19" s="124" t="s">
        <v>329</v>
      </c>
      <c r="E19" s="124" t="s">
        <v>429</v>
      </c>
      <c r="F19" s="124">
        <v>41</v>
      </c>
      <c r="G19" s="125">
        <v>5</v>
      </c>
      <c r="H19" s="126">
        <v>1865</v>
      </c>
      <c r="I19" s="126">
        <v>1834</v>
      </c>
      <c r="J19" s="126">
        <v>7019</v>
      </c>
      <c r="K19" s="168">
        <v>113.374</v>
      </c>
      <c r="L19" s="126">
        <v>1337.9</v>
      </c>
      <c r="M19" s="126">
        <v>0.72950000000000004</v>
      </c>
      <c r="N19" s="126">
        <v>0.18779999999999999</v>
      </c>
      <c r="O19" s="126">
        <v>6.3742000000000001</v>
      </c>
      <c r="P19" s="124">
        <v>0.6</v>
      </c>
      <c r="Q19" s="127">
        <f t="shared" si="3"/>
        <v>1</v>
      </c>
      <c r="R19" s="126">
        <f t="shared" si="0"/>
        <v>1337.9</v>
      </c>
      <c r="S19" s="126">
        <f>'SumAdjRw Q2Y67'!J19</f>
        <v>1177.58</v>
      </c>
      <c r="T19" s="128">
        <f t="shared" si="1"/>
        <v>785.05333333333328</v>
      </c>
      <c r="U19" s="129">
        <f t="shared" si="2"/>
        <v>552.84666666666681</v>
      </c>
      <c r="V19" s="127"/>
      <c r="W19" s="130"/>
    </row>
    <row r="20" spans="1:23" x14ac:dyDescent="0.4">
      <c r="A20" s="124">
        <v>8</v>
      </c>
      <c r="B20" s="124" t="s">
        <v>111</v>
      </c>
      <c r="C20" s="124">
        <v>11048</v>
      </c>
      <c r="D20" s="124" t="s">
        <v>330</v>
      </c>
      <c r="E20" s="124" t="s">
        <v>429</v>
      </c>
      <c r="F20" s="124">
        <v>45</v>
      </c>
      <c r="G20" s="125">
        <v>5</v>
      </c>
      <c r="H20" s="126">
        <v>1562</v>
      </c>
      <c r="I20" s="126">
        <v>1555</v>
      </c>
      <c r="J20" s="126">
        <v>4763</v>
      </c>
      <c r="K20" s="131">
        <v>70.096000000000004</v>
      </c>
      <c r="L20" s="126">
        <v>1170.49</v>
      </c>
      <c r="M20" s="126">
        <v>0.75270000000000004</v>
      </c>
      <c r="N20" s="126">
        <v>0.18779999999999999</v>
      </c>
      <c r="O20" s="126">
        <v>8.1432000000000002</v>
      </c>
      <c r="P20" s="124">
        <v>0.6</v>
      </c>
      <c r="Q20" s="127">
        <f t="shared" si="3"/>
        <v>0</v>
      </c>
      <c r="R20" s="126">
        <f t="shared" si="0"/>
        <v>1170.49</v>
      </c>
      <c r="S20" s="126">
        <f>'SumAdjRw Q2Y67'!J20</f>
        <v>1177.58</v>
      </c>
      <c r="T20" s="128">
        <f t="shared" si="1"/>
        <v>785.05333333333328</v>
      </c>
      <c r="U20" s="129">
        <f t="shared" si="2"/>
        <v>385.43666666666672</v>
      </c>
      <c r="V20" s="127"/>
      <c r="W20" s="130"/>
    </row>
    <row r="21" spans="1:23" x14ac:dyDescent="0.4">
      <c r="A21" s="124">
        <v>8</v>
      </c>
      <c r="B21" s="124" t="s">
        <v>111</v>
      </c>
      <c r="C21" s="124">
        <v>11049</v>
      </c>
      <c r="D21" s="124" t="s">
        <v>331</v>
      </c>
      <c r="E21" s="124" t="s">
        <v>429</v>
      </c>
      <c r="F21" s="124">
        <v>38</v>
      </c>
      <c r="G21" s="125">
        <v>5</v>
      </c>
      <c r="H21" s="126">
        <v>1740</v>
      </c>
      <c r="I21" s="126">
        <v>1740</v>
      </c>
      <c r="J21" s="126">
        <v>4329</v>
      </c>
      <c r="K21" s="131">
        <v>75.444000000000003</v>
      </c>
      <c r="L21" s="126">
        <v>974.50300000000004</v>
      </c>
      <c r="M21" s="126">
        <v>0.56010000000000004</v>
      </c>
      <c r="N21" s="126">
        <v>0.18990000000000001</v>
      </c>
      <c r="O21" s="126">
        <v>4.5235000000000003</v>
      </c>
      <c r="P21" s="124">
        <v>0.6</v>
      </c>
      <c r="Q21" s="127">
        <f t="shared" si="3"/>
        <v>0</v>
      </c>
      <c r="R21" s="126">
        <f t="shared" si="0"/>
        <v>974.50299999999993</v>
      </c>
      <c r="S21" s="126">
        <f>'SumAdjRw Q2Y67'!J21</f>
        <v>1177.58</v>
      </c>
      <c r="T21" s="128">
        <f t="shared" si="1"/>
        <v>785.05333333333328</v>
      </c>
      <c r="U21" s="129">
        <f t="shared" si="2"/>
        <v>189.44966666666664</v>
      </c>
      <c r="V21" s="127"/>
      <c r="W21" s="130"/>
    </row>
    <row r="22" spans="1:23" x14ac:dyDescent="0.4">
      <c r="A22" s="124">
        <v>8</v>
      </c>
      <c r="B22" s="124" t="s">
        <v>111</v>
      </c>
      <c r="C22" s="124">
        <v>11050</v>
      </c>
      <c r="D22" s="167" t="s">
        <v>332</v>
      </c>
      <c r="E22" s="124" t="s">
        <v>432</v>
      </c>
      <c r="F22" s="124">
        <v>32</v>
      </c>
      <c r="G22" s="132">
        <v>6</v>
      </c>
      <c r="H22" s="126">
        <v>570</v>
      </c>
      <c r="I22" s="126">
        <v>548</v>
      </c>
      <c r="J22" s="126">
        <v>1332</v>
      </c>
      <c r="K22" s="131">
        <v>22.870999999999999</v>
      </c>
      <c r="L22" s="126">
        <v>299.71499999999997</v>
      </c>
      <c r="M22" s="126">
        <v>0.54690000000000005</v>
      </c>
      <c r="N22" s="126">
        <v>0.18990000000000001</v>
      </c>
      <c r="O22" s="126">
        <v>5.5986000000000002</v>
      </c>
      <c r="P22" s="124">
        <v>0.6</v>
      </c>
      <c r="Q22" s="127">
        <f t="shared" si="3"/>
        <v>0</v>
      </c>
      <c r="R22" s="128">
        <f>(L22/6)*5.7</f>
        <v>284.72924999999998</v>
      </c>
      <c r="S22" s="126">
        <f>'SumAdjRw Q2Y67'!J22</f>
        <v>307.86</v>
      </c>
      <c r="T22" s="128">
        <f t="shared" si="1"/>
        <v>205.24</v>
      </c>
      <c r="U22" s="129">
        <f t="shared" si="2"/>
        <v>79.48924999999997</v>
      </c>
      <c r="V22" s="127"/>
      <c r="W22" s="133" t="s">
        <v>447</v>
      </c>
    </row>
    <row r="23" spans="1:23" x14ac:dyDescent="0.4">
      <c r="A23" s="124">
        <v>8</v>
      </c>
      <c r="B23" s="124" t="s">
        <v>127</v>
      </c>
      <c r="C23" s="124">
        <v>10705</v>
      </c>
      <c r="D23" s="124" t="s">
        <v>333</v>
      </c>
      <c r="E23" s="124" t="s">
        <v>428</v>
      </c>
      <c r="F23" s="124">
        <v>558</v>
      </c>
      <c r="G23" s="125">
        <v>5</v>
      </c>
      <c r="H23" s="126">
        <v>17710</v>
      </c>
      <c r="I23" s="126">
        <v>17529</v>
      </c>
      <c r="J23" s="126">
        <v>66387</v>
      </c>
      <c r="K23" s="131">
        <v>78.790000000000006</v>
      </c>
      <c r="L23" s="126">
        <v>28307.7</v>
      </c>
      <c r="M23" s="126">
        <v>1.6149</v>
      </c>
      <c r="N23" s="126">
        <v>0.18990000000000001</v>
      </c>
      <c r="O23" s="126">
        <v>36.679299999999998</v>
      </c>
      <c r="P23" s="124">
        <v>1.2</v>
      </c>
      <c r="Q23" s="127">
        <f t="shared" si="3"/>
        <v>0</v>
      </c>
      <c r="R23" s="126">
        <f t="shared" si="0"/>
        <v>28307.7</v>
      </c>
      <c r="S23" s="126">
        <f>'SumAdjRw Q2Y67'!J23</f>
        <v>26955.26</v>
      </c>
      <c r="T23" s="128">
        <f t="shared" si="1"/>
        <v>17970.173333333332</v>
      </c>
      <c r="U23" s="129">
        <f t="shared" si="2"/>
        <v>10337.526666666668</v>
      </c>
      <c r="V23" s="127"/>
      <c r="W23" s="130"/>
    </row>
    <row r="24" spans="1:23" x14ac:dyDescent="0.4">
      <c r="A24" s="124">
        <v>8</v>
      </c>
      <c r="B24" s="124" t="s">
        <v>127</v>
      </c>
      <c r="C24" s="124">
        <v>11030</v>
      </c>
      <c r="D24" s="124" t="s">
        <v>335</v>
      </c>
      <c r="E24" s="124" t="s">
        <v>429</v>
      </c>
      <c r="F24" s="124">
        <v>30</v>
      </c>
      <c r="G24" s="125">
        <v>5</v>
      </c>
      <c r="H24" s="126">
        <v>1957</v>
      </c>
      <c r="I24" s="126">
        <v>1957</v>
      </c>
      <c r="J24" s="126">
        <v>6839</v>
      </c>
      <c r="K24" s="168">
        <v>150.971</v>
      </c>
      <c r="L24" s="126">
        <v>1424.92</v>
      </c>
      <c r="M24" s="126">
        <v>0.72809999999999997</v>
      </c>
      <c r="N24" s="126">
        <v>0.18990000000000001</v>
      </c>
      <c r="O24" s="126">
        <v>7.2005999999999997</v>
      </c>
      <c r="P24" s="124">
        <v>0.6</v>
      </c>
      <c r="Q24" s="127">
        <f t="shared" si="3"/>
        <v>1</v>
      </c>
      <c r="R24" s="126">
        <f t="shared" si="0"/>
        <v>1424.92</v>
      </c>
      <c r="S24" s="126">
        <f>'SumAdjRw Q2Y67'!J24</f>
        <v>755.26</v>
      </c>
      <c r="T24" s="128">
        <f t="shared" si="1"/>
        <v>503.50666666666666</v>
      </c>
      <c r="U24" s="129">
        <f t="shared" si="2"/>
        <v>921.41333333333341</v>
      </c>
      <c r="V24" s="127"/>
      <c r="W24" s="130"/>
    </row>
    <row r="25" spans="1:23" x14ac:dyDescent="0.4">
      <c r="A25" s="124">
        <v>8</v>
      </c>
      <c r="B25" s="124" t="s">
        <v>127</v>
      </c>
      <c r="C25" s="124">
        <v>11031</v>
      </c>
      <c r="D25" s="124" t="s">
        <v>336</v>
      </c>
      <c r="E25" s="124" t="s">
        <v>429</v>
      </c>
      <c r="F25" s="124">
        <v>59</v>
      </c>
      <c r="G25" s="125">
        <v>5</v>
      </c>
      <c r="H25" s="126">
        <v>3870</v>
      </c>
      <c r="I25" s="126">
        <v>3710</v>
      </c>
      <c r="J25" s="126">
        <v>11398</v>
      </c>
      <c r="K25" s="168">
        <v>127.938</v>
      </c>
      <c r="L25" s="126">
        <v>2344.59</v>
      </c>
      <c r="M25" s="126">
        <v>0.63200000000000001</v>
      </c>
      <c r="N25" s="126">
        <v>0.19</v>
      </c>
      <c r="O25" s="126">
        <v>7.37</v>
      </c>
      <c r="P25" s="124">
        <v>0.6</v>
      </c>
      <c r="Q25" s="127">
        <f t="shared" si="3"/>
        <v>1</v>
      </c>
      <c r="R25" s="126">
        <f t="shared" si="0"/>
        <v>2344.59</v>
      </c>
      <c r="S25" s="126">
        <f>'SumAdjRw Q2Y67'!J25</f>
        <v>1177.58</v>
      </c>
      <c r="T25" s="128">
        <f t="shared" si="1"/>
        <v>785.05333333333328</v>
      </c>
      <c r="U25" s="129">
        <f t="shared" si="2"/>
        <v>1559.5366666666669</v>
      </c>
      <c r="V25" s="127"/>
      <c r="W25" s="130"/>
    </row>
    <row r="26" spans="1:23" x14ac:dyDescent="0.4">
      <c r="A26" s="124">
        <v>8</v>
      </c>
      <c r="B26" s="124" t="s">
        <v>127</v>
      </c>
      <c r="C26" s="124">
        <v>11032</v>
      </c>
      <c r="D26" s="124" t="s">
        <v>337</v>
      </c>
      <c r="E26" s="124" t="s">
        <v>429</v>
      </c>
      <c r="F26" s="124">
        <v>34</v>
      </c>
      <c r="G26" s="125">
        <v>5</v>
      </c>
      <c r="H26" s="126">
        <v>2301</v>
      </c>
      <c r="I26" s="126">
        <v>2301</v>
      </c>
      <c r="J26" s="126">
        <v>8144</v>
      </c>
      <c r="K26" s="168">
        <v>158.62899999999999</v>
      </c>
      <c r="L26" s="126">
        <v>1767.91</v>
      </c>
      <c r="M26" s="126">
        <v>0.76829999999999998</v>
      </c>
      <c r="N26" s="126">
        <v>0.18779999999999999</v>
      </c>
      <c r="O26" s="126">
        <v>8.2584</v>
      </c>
      <c r="P26" s="124">
        <v>0.6</v>
      </c>
      <c r="Q26" s="127">
        <f t="shared" si="3"/>
        <v>1</v>
      </c>
      <c r="R26" s="126">
        <f t="shared" si="0"/>
        <v>1767.9099999999999</v>
      </c>
      <c r="S26" s="126">
        <f>'SumAdjRw Q2Y67'!J26</f>
        <v>1177.58</v>
      </c>
      <c r="T26" s="128">
        <f t="shared" si="1"/>
        <v>785.05333333333328</v>
      </c>
      <c r="U26" s="129">
        <f t="shared" si="2"/>
        <v>982.85666666666657</v>
      </c>
      <c r="V26" s="127"/>
      <c r="W26" s="130"/>
    </row>
    <row r="27" spans="1:23" x14ac:dyDescent="0.4">
      <c r="A27" s="124">
        <v>8</v>
      </c>
      <c r="B27" s="124" t="s">
        <v>127</v>
      </c>
      <c r="C27" s="124">
        <v>11033</v>
      </c>
      <c r="D27" s="124" t="s">
        <v>338</v>
      </c>
      <c r="E27" s="124" t="s">
        <v>432</v>
      </c>
      <c r="F27" s="124">
        <v>20</v>
      </c>
      <c r="G27" s="125">
        <v>5</v>
      </c>
      <c r="H27" s="126">
        <v>410</v>
      </c>
      <c r="I27" s="126">
        <v>410</v>
      </c>
      <c r="J27" s="126">
        <v>868</v>
      </c>
      <c r="K27" s="131">
        <v>28.742000000000001</v>
      </c>
      <c r="L27" s="126">
        <v>304.791</v>
      </c>
      <c r="M27" s="126">
        <v>0.74339999999999995</v>
      </c>
      <c r="N27" s="126">
        <v>0.19550000000000001</v>
      </c>
      <c r="O27" s="126">
        <v>6.8185000000000002</v>
      </c>
      <c r="P27" s="124">
        <v>0.6</v>
      </c>
      <c r="Q27" s="127">
        <f t="shared" si="3"/>
        <v>0</v>
      </c>
      <c r="R27" s="126">
        <f t="shared" si="0"/>
        <v>304.791</v>
      </c>
      <c r="S27" s="126">
        <f>'SumAdjRw Q2Y67'!J27</f>
        <v>307.86</v>
      </c>
      <c r="T27" s="128">
        <f t="shared" si="1"/>
        <v>205.24</v>
      </c>
      <c r="U27" s="129">
        <f t="shared" si="2"/>
        <v>99.550999999999988</v>
      </c>
      <c r="V27" s="127"/>
      <c r="W27" s="130"/>
    </row>
    <row r="28" spans="1:23" x14ac:dyDescent="0.4">
      <c r="A28" s="124">
        <v>8</v>
      </c>
      <c r="B28" s="124" t="s">
        <v>127</v>
      </c>
      <c r="C28" s="124">
        <v>11034</v>
      </c>
      <c r="D28" s="124" t="s">
        <v>339</v>
      </c>
      <c r="E28" s="124" t="s">
        <v>429</v>
      </c>
      <c r="F28" s="124">
        <v>30</v>
      </c>
      <c r="G28" s="125">
        <v>5</v>
      </c>
      <c r="H28" s="126">
        <v>1465</v>
      </c>
      <c r="I28" s="126">
        <v>1464</v>
      </c>
      <c r="J28" s="126">
        <v>3596</v>
      </c>
      <c r="K28" s="131">
        <v>79.382000000000005</v>
      </c>
      <c r="L28" s="126">
        <v>927.40099999999995</v>
      </c>
      <c r="M28" s="126">
        <v>0.63349999999999995</v>
      </c>
      <c r="N28" s="126">
        <v>0.18990000000000001</v>
      </c>
      <c r="O28" s="126">
        <v>7.9508999999999999</v>
      </c>
      <c r="P28" s="124">
        <v>0.6</v>
      </c>
      <c r="Q28" s="127">
        <f t="shared" si="3"/>
        <v>0</v>
      </c>
      <c r="R28" s="126">
        <f t="shared" si="0"/>
        <v>927.40099999999995</v>
      </c>
      <c r="S28" s="126">
        <f>'SumAdjRw Q2Y67'!J28</f>
        <v>755.26</v>
      </c>
      <c r="T28" s="128">
        <f t="shared" si="1"/>
        <v>503.50666666666666</v>
      </c>
      <c r="U28" s="129">
        <f t="shared" si="2"/>
        <v>423.89433333333329</v>
      </c>
      <c r="V28" s="127"/>
      <c r="W28" s="130"/>
    </row>
    <row r="29" spans="1:23" x14ac:dyDescent="0.4">
      <c r="A29" s="124">
        <v>8</v>
      </c>
      <c r="B29" s="124" t="s">
        <v>127</v>
      </c>
      <c r="C29" s="124">
        <v>11035</v>
      </c>
      <c r="D29" s="124" t="s">
        <v>340</v>
      </c>
      <c r="E29" s="124" t="s">
        <v>429</v>
      </c>
      <c r="F29" s="124">
        <v>35</v>
      </c>
      <c r="G29" s="125">
        <v>5</v>
      </c>
      <c r="H29" s="126">
        <v>1751</v>
      </c>
      <c r="I29" s="126">
        <v>1683</v>
      </c>
      <c r="J29" s="126">
        <v>4772</v>
      </c>
      <c r="K29" s="168">
        <v>90.293000000000006</v>
      </c>
      <c r="L29" s="126">
        <v>964.09500000000003</v>
      </c>
      <c r="M29" s="126">
        <v>0.57279999999999998</v>
      </c>
      <c r="N29" s="126">
        <v>0.18779999999999999</v>
      </c>
      <c r="O29" s="126">
        <v>10.336499999999999</v>
      </c>
      <c r="P29" s="124">
        <v>0.6</v>
      </c>
      <c r="Q29" s="127">
        <f t="shared" si="3"/>
        <v>1</v>
      </c>
      <c r="R29" s="126">
        <f t="shared" si="0"/>
        <v>964.09500000000003</v>
      </c>
      <c r="S29" s="126">
        <f>'SumAdjRw Q2Y67'!J29</f>
        <v>755.26</v>
      </c>
      <c r="T29" s="128">
        <f t="shared" si="1"/>
        <v>503.50666666666666</v>
      </c>
      <c r="U29" s="129">
        <f t="shared" si="2"/>
        <v>460.58833333333337</v>
      </c>
      <c r="V29" s="127"/>
      <c r="W29" s="130"/>
    </row>
    <row r="30" spans="1:23" x14ac:dyDescent="0.4">
      <c r="A30" s="124">
        <v>8</v>
      </c>
      <c r="B30" s="124" t="s">
        <v>127</v>
      </c>
      <c r="C30" s="124">
        <v>11036</v>
      </c>
      <c r="D30" s="124" t="s">
        <v>341</v>
      </c>
      <c r="E30" s="124" t="s">
        <v>430</v>
      </c>
      <c r="F30" s="124">
        <v>120</v>
      </c>
      <c r="G30" s="125">
        <v>5</v>
      </c>
      <c r="H30" s="126">
        <v>5574</v>
      </c>
      <c r="I30" s="126">
        <v>5260</v>
      </c>
      <c r="J30" s="126">
        <v>16964</v>
      </c>
      <c r="K30" s="168">
        <v>93.62</v>
      </c>
      <c r="L30" s="126">
        <v>4858.79</v>
      </c>
      <c r="M30" s="126">
        <v>0.92369999999999997</v>
      </c>
      <c r="N30" s="126">
        <v>0.18779999999999999</v>
      </c>
      <c r="O30" s="126">
        <v>8.6613000000000007</v>
      </c>
      <c r="P30" s="124">
        <v>0.8</v>
      </c>
      <c r="Q30" s="127">
        <f t="shared" si="3"/>
        <v>1</v>
      </c>
      <c r="R30" s="126">
        <f t="shared" si="0"/>
        <v>4858.79</v>
      </c>
      <c r="S30" s="126">
        <f>'SumAdjRw Q2Y67'!J30</f>
        <v>4813.3100000000004</v>
      </c>
      <c r="T30" s="128">
        <f t="shared" si="1"/>
        <v>3208.8733333333334</v>
      </c>
      <c r="U30" s="129">
        <f t="shared" si="2"/>
        <v>1649.9166666666665</v>
      </c>
      <c r="V30" s="127"/>
      <c r="W30" s="130"/>
    </row>
    <row r="31" spans="1:23" x14ac:dyDescent="0.4">
      <c r="A31" s="124">
        <v>8</v>
      </c>
      <c r="B31" s="124" t="s">
        <v>127</v>
      </c>
      <c r="C31" s="124">
        <v>11037</v>
      </c>
      <c r="D31" s="124" t="s">
        <v>342</v>
      </c>
      <c r="E31" s="124" t="s">
        <v>429</v>
      </c>
      <c r="F31" s="124">
        <v>32</v>
      </c>
      <c r="G31" s="125">
        <v>5</v>
      </c>
      <c r="H31" s="126">
        <v>2271</v>
      </c>
      <c r="I31" s="126">
        <v>2261</v>
      </c>
      <c r="J31" s="126">
        <v>5882</v>
      </c>
      <c r="K31" s="168">
        <v>121.73</v>
      </c>
      <c r="L31" s="126">
        <v>1071.74</v>
      </c>
      <c r="M31" s="126">
        <v>0.47399999999999998</v>
      </c>
      <c r="N31" s="126">
        <v>0.19</v>
      </c>
      <c r="O31" s="126">
        <v>2.95</v>
      </c>
      <c r="P31" s="124">
        <v>0.6</v>
      </c>
      <c r="Q31" s="127">
        <f t="shared" si="3"/>
        <v>1</v>
      </c>
      <c r="R31" s="126">
        <f t="shared" si="0"/>
        <v>1071.74</v>
      </c>
      <c r="S31" s="126">
        <f>'SumAdjRw Q2Y67'!J31</f>
        <v>755.26</v>
      </c>
      <c r="T31" s="128">
        <f t="shared" si="1"/>
        <v>503.50666666666666</v>
      </c>
      <c r="U31" s="129">
        <f t="shared" si="2"/>
        <v>568.23333333333335</v>
      </c>
      <c r="V31" s="127"/>
      <c r="W31" s="130"/>
    </row>
    <row r="32" spans="1:23" x14ac:dyDescent="0.4">
      <c r="A32" s="124">
        <v>8</v>
      </c>
      <c r="B32" s="124" t="s">
        <v>127</v>
      </c>
      <c r="C32" s="124">
        <v>11038</v>
      </c>
      <c r="D32" s="124" t="s">
        <v>343</v>
      </c>
      <c r="E32" s="124" t="s">
        <v>429</v>
      </c>
      <c r="F32" s="124">
        <v>40</v>
      </c>
      <c r="G32" s="125">
        <v>5</v>
      </c>
      <c r="H32" s="126">
        <v>2110</v>
      </c>
      <c r="I32" s="126">
        <v>2110</v>
      </c>
      <c r="J32" s="126">
        <v>5722</v>
      </c>
      <c r="K32" s="168">
        <v>94.734999999999999</v>
      </c>
      <c r="L32" s="126">
        <v>1507.34</v>
      </c>
      <c r="M32" s="126">
        <v>0.71440000000000003</v>
      </c>
      <c r="N32" s="126">
        <v>0.18779999999999999</v>
      </c>
      <c r="O32" s="126">
        <v>10.336499999999999</v>
      </c>
      <c r="P32" s="124">
        <v>0.6</v>
      </c>
      <c r="Q32" s="127">
        <f t="shared" si="3"/>
        <v>1</v>
      </c>
      <c r="R32" s="126">
        <f t="shared" si="0"/>
        <v>1507.3399999999997</v>
      </c>
      <c r="S32" s="126">
        <f>'SumAdjRw Q2Y67'!J32</f>
        <v>755.26</v>
      </c>
      <c r="T32" s="128">
        <f t="shared" si="1"/>
        <v>503.50666666666666</v>
      </c>
      <c r="U32" s="129">
        <f t="shared" si="2"/>
        <v>1003.833333333333</v>
      </c>
      <c r="V32" s="127"/>
      <c r="W32" s="130"/>
    </row>
    <row r="33" spans="1:23" x14ac:dyDescent="0.4">
      <c r="A33" s="124">
        <v>8</v>
      </c>
      <c r="B33" s="124" t="s">
        <v>127</v>
      </c>
      <c r="C33" s="124">
        <v>11039</v>
      </c>
      <c r="D33" s="124" t="s">
        <v>344</v>
      </c>
      <c r="E33" s="124" t="s">
        <v>429</v>
      </c>
      <c r="F33" s="124">
        <v>40</v>
      </c>
      <c r="G33" s="125">
        <v>5</v>
      </c>
      <c r="H33" s="126">
        <v>3098</v>
      </c>
      <c r="I33" s="126">
        <v>3098</v>
      </c>
      <c r="J33" s="126">
        <v>7023</v>
      </c>
      <c r="K33" s="168">
        <v>116.27500000000001</v>
      </c>
      <c r="L33" s="126">
        <v>1715.57</v>
      </c>
      <c r="M33" s="126">
        <v>0.55379999999999996</v>
      </c>
      <c r="N33" s="126">
        <v>0.18990000000000001</v>
      </c>
      <c r="O33" s="126">
        <v>6.81</v>
      </c>
      <c r="P33" s="124">
        <v>0.6</v>
      </c>
      <c r="Q33" s="127">
        <f t="shared" si="3"/>
        <v>1</v>
      </c>
      <c r="R33" s="126">
        <f t="shared" si="0"/>
        <v>1715.57</v>
      </c>
      <c r="S33" s="126">
        <f>'SumAdjRw Q2Y67'!J33</f>
        <v>1177.58</v>
      </c>
      <c r="T33" s="128">
        <f t="shared" si="1"/>
        <v>785.05333333333328</v>
      </c>
      <c r="U33" s="129">
        <f t="shared" si="2"/>
        <v>930.51666666666665</v>
      </c>
      <c r="V33" s="127"/>
      <c r="W33" s="130"/>
    </row>
    <row r="34" spans="1:23" x14ac:dyDescent="0.4">
      <c r="A34" s="124">
        <v>8</v>
      </c>
      <c r="B34" s="124" t="s">
        <v>127</v>
      </c>
      <c r="C34" s="124">
        <v>11447</v>
      </c>
      <c r="D34" s="124" t="s">
        <v>434</v>
      </c>
      <c r="E34" s="124" t="s">
        <v>430</v>
      </c>
      <c r="F34" s="124">
        <v>60</v>
      </c>
      <c r="G34" s="125">
        <v>5</v>
      </c>
      <c r="H34" s="126">
        <v>2598</v>
      </c>
      <c r="I34" s="126">
        <v>2598</v>
      </c>
      <c r="J34" s="126">
        <v>6994</v>
      </c>
      <c r="K34" s="131">
        <v>77.195999999999998</v>
      </c>
      <c r="L34" s="126">
        <v>2073.8000000000002</v>
      </c>
      <c r="M34" s="126">
        <v>0.79820000000000002</v>
      </c>
      <c r="N34" s="126">
        <v>0.18990000000000001</v>
      </c>
      <c r="O34" s="126">
        <v>6.8822000000000001</v>
      </c>
      <c r="P34" s="124">
        <v>0.8</v>
      </c>
      <c r="Q34" s="127">
        <f t="shared" si="3"/>
        <v>0</v>
      </c>
      <c r="R34" s="126">
        <f t="shared" si="0"/>
        <v>2073.8000000000002</v>
      </c>
      <c r="S34" s="126">
        <f>'SumAdjRw Q2Y67'!J34</f>
        <v>3225.73</v>
      </c>
      <c r="T34" s="128">
        <f t="shared" si="1"/>
        <v>2150.4866666666667</v>
      </c>
      <c r="U34" s="129">
        <f t="shared" si="2"/>
        <v>-76.686666666666497</v>
      </c>
      <c r="V34" s="127"/>
      <c r="W34" s="130"/>
    </row>
    <row r="35" spans="1:23" x14ac:dyDescent="0.4">
      <c r="A35" s="124">
        <v>8</v>
      </c>
      <c r="B35" s="124" t="s">
        <v>127</v>
      </c>
      <c r="C35" s="124">
        <v>14133</v>
      </c>
      <c r="D35" s="124" t="s">
        <v>347</v>
      </c>
      <c r="E35" s="124" t="s">
        <v>429</v>
      </c>
      <c r="F35" s="124">
        <v>32</v>
      </c>
      <c r="G35" s="125">
        <v>5</v>
      </c>
      <c r="H35" s="126">
        <v>1459</v>
      </c>
      <c r="I35" s="126">
        <v>1459</v>
      </c>
      <c r="J35" s="126">
        <v>3707</v>
      </c>
      <c r="K35" s="131">
        <v>76.718000000000004</v>
      </c>
      <c r="L35" s="126">
        <v>888.10400000000004</v>
      </c>
      <c r="M35" s="126">
        <v>0.60870000000000002</v>
      </c>
      <c r="N35" s="126">
        <v>0.18779999999999999</v>
      </c>
      <c r="O35" s="126">
        <v>8.2584</v>
      </c>
      <c r="P35" s="124">
        <v>0.6</v>
      </c>
      <c r="Q35" s="127">
        <f t="shared" si="3"/>
        <v>0</v>
      </c>
      <c r="R35" s="126">
        <f t="shared" si="0"/>
        <v>888.10400000000004</v>
      </c>
      <c r="S35" s="126">
        <f>'SumAdjRw Q2Y67'!J35</f>
        <v>1177.58</v>
      </c>
      <c r="T35" s="128">
        <f t="shared" si="1"/>
        <v>785.05333333333328</v>
      </c>
      <c r="U35" s="129">
        <f t="shared" si="2"/>
        <v>103.05066666666676</v>
      </c>
      <c r="V35" s="127"/>
      <c r="W35" s="130"/>
    </row>
    <row r="36" spans="1:23" x14ac:dyDescent="0.4">
      <c r="A36" s="124">
        <v>8</v>
      </c>
      <c r="B36" s="124" t="s">
        <v>127</v>
      </c>
      <c r="C36" s="124">
        <v>28861</v>
      </c>
      <c r="D36" s="124" t="s">
        <v>348</v>
      </c>
      <c r="E36" s="124" t="s">
        <v>429</v>
      </c>
      <c r="F36" s="124">
        <v>30</v>
      </c>
      <c r="G36" s="125">
        <v>5</v>
      </c>
      <c r="H36" s="126">
        <v>1598</v>
      </c>
      <c r="I36" s="126">
        <v>1598</v>
      </c>
      <c r="J36" s="126">
        <v>5194</v>
      </c>
      <c r="K36" s="168">
        <v>114.658</v>
      </c>
      <c r="L36" s="126">
        <v>1086.24</v>
      </c>
      <c r="M36" s="126">
        <v>0.67969999999999997</v>
      </c>
      <c r="N36" s="126">
        <v>0.18990000000000001</v>
      </c>
      <c r="O36" s="126">
        <v>7.9062000000000001</v>
      </c>
      <c r="P36" s="124">
        <v>0.6</v>
      </c>
      <c r="Q36" s="127">
        <f t="shared" si="3"/>
        <v>1</v>
      </c>
      <c r="R36" s="126">
        <f t="shared" si="0"/>
        <v>1086.24</v>
      </c>
      <c r="S36" s="126">
        <f>'SumAdjRw Q2Y67'!J36</f>
        <v>755.26</v>
      </c>
      <c r="T36" s="128">
        <f t="shared" si="1"/>
        <v>503.50666666666666</v>
      </c>
      <c r="U36" s="129">
        <f t="shared" si="2"/>
        <v>582.73333333333335</v>
      </c>
      <c r="V36" s="127"/>
      <c r="W36" s="130"/>
    </row>
    <row r="37" spans="1:23" x14ac:dyDescent="0.4">
      <c r="A37" s="124">
        <v>8</v>
      </c>
      <c r="B37" s="124" t="s">
        <v>155</v>
      </c>
      <c r="C37" s="124">
        <v>10710</v>
      </c>
      <c r="D37" s="124" t="s">
        <v>349</v>
      </c>
      <c r="E37" s="124" t="s">
        <v>435</v>
      </c>
      <c r="F37" s="124">
        <v>907</v>
      </c>
      <c r="G37" s="125">
        <v>5</v>
      </c>
      <c r="H37" s="126">
        <v>24846</v>
      </c>
      <c r="I37" s="126">
        <v>24613</v>
      </c>
      <c r="J37" s="126">
        <v>130679</v>
      </c>
      <c r="K37" s="168">
        <v>95.415999999999997</v>
      </c>
      <c r="L37" s="126">
        <v>54089.5</v>
      </c>
      <c r="M37" s="126">
        <v>2.1976</v>
      </c>
      <c r="N37" s="126">
        <v>0.18990000000000001</v>
      </c>
      <c r="O37" s="126">
        <v>47.612699999999997</v>
      </c>
      <c r="P37" s="124">
        <v>1.6</v>
      </c>
      <c r="Q37" s="127">
        <f t="shared" si="3"/>
        <v>1</v>
      </c>
      <c r="R37" s="126">
        <f t="shared" si="0"/>
        <v>54089.5</v>
      </c>
      <c r="S37" s="126">
        <f>'SumAdjRw Q2Y67'!J37</f>
        <v>57488.23</v>
      </c>
      <c r="T37" s="128">
        <f t="shared" si="1"/>
        <v>38325.486666666671</v>
      </c>
      <c r="U37" s="129">
        <f t="shared" si="2"/>
        <v>15764.013333333329</v>
      </c>
      <c r="V37" s="127"/>
      <c r="W37" s="130"/>
    </row>
    <row r="38" spans="1:23" x14ac:dyDescent="0.4">
      <c r="A38" s="124">
        <v>8</v>
      </c>
      <c r="B38" s="124" t="s">
        <v>155</v>
      </c>
      <c r="C38" s="124">
        <v>11089</v>
      </c>
      <c r="D38" s="124" t="s">
        <v>352</v>
      </c>
      <c r="E38" s="124" t="s">
        <v>429</v>
      </c>
      <c r="F38" s="124">
        <v>40</v>
      </c>
      <c r="G38" s="125">
        <v>5</v>
      </c>
      <c r="H38" s="126">
        <v>1879</v>
      </c>
      <c r="I38" s="126">
        <v>1232</v>
      </c>
      <c r="J38" s="126">
        <v>6087</v>
      </c>
      <c r="K38" s="168">
        <v>100.77800000000001</v>
      </c>
      <c r="L38" s="126">
        <v>737.18399999999997</v>
      </c>
      <c r="M38" s="126">
        <v>0.59840000000000004</v>
      </c>
      <c r="N38" s="126">
        <v>0.18779999999999999</v>
      </c>
      <c r="O38" s="126">
        <v>6.81</v>
      </c>
      <c r="P38" s="124">
        <v>0.6</v>
      </c>
      <c r="Q38" s="127">
        <f t="shared" si="3"/>
        <v>1</v>
      </c>
      <c r="R38" s="126">
        <f t="shared" si="0"/>
        <v>737.18399999999997</v>
      </c>
      <c r="S38" s="126">
        <f>'SumAdjRw Q2Y67'!J38</f>
        <v>1177.58</v>
      </c>
      <c r="T38" s="128">
        <f t="shared" si="1"/>
        <v>785.05333333333328</v>
      </c>
      <c r="U38" s="129">
        <f t="shared" si="2"/>
        <v>-47.869333333333316</v>
      </c>
      <c r="V38" s="127"/>
      <c r="W38" s="130"/>
    </row>
    <row r="39" spans="1:23" x14ac:dyDescent="0.4">
      <c r="A39" s="124">
        <v>8</v>
      </c>
      <c r="B39" s="124" t="s">
        <v>155</v>
      </c>
      <c r="C39" s="124">
        <v>11090</v>
      </c>
      <c r="D39" s="124" t="s">
        <v>353</v>
      </c>
      <c r="E39" s="124" t="s">
        <v>429</v>
      </c>
      <c r="F39" s="124">
        <v>39</v>
      </c>
      <c r="G39" s="125">
        <v>5</v>
      </c>
      <c r="H39" s="126">
        <v>1555</v>
      </c>
      <c r="I39" s="126">
        <v>1518</v>
      </c>
      <c r="J39" s="126">
        <v>3852</v>
      </c>
      <c r="K39" s="131">
        <v>65.41</v>
      </c>
      <c r="L39" s="126">
        <v>824.327</v>
      </c>
      <c r="M39" s="126">
        <v>0.54300000000000004</v>
      </c>
      <c r="N39" s="126">
        <v>0.18779999999999999</v>
      </c>
      <c r="O39" s="126">
        <v>5.1196999999999999</v>
      </c>
      <c r="P39" s="124">
        <v>0.6</v>
      </c>
      <c r="Q39" s="127">
        <f t="shared" si="3"/>
        <v>0</v>
      </c>
      <c r="R39" s="126">
        <f t="shared" si="0"/>
        <v>824.327</v>
      </c>
      <c r="S39" s="126">
        <f>'SumAdjRw Q2Y67'!J39</f>
        <v>755.26</v>
      </c>
      <c r="T39" s="128">
        <f t="shared" si="1"/>
        <v>503.50666666666666</v>
      </c>
      <c r="U39" s="129">
        <f t="shared" si="2"/>
        <v>320.82033333333334</v>
      </c>
      <c r="V39" s="127"/>
      <c r="W39" s="130"/>
    </row>
    <row r="40" spans="1:23" x14ac:dyDescent="0.4">
      <c r="A40" s="124">
        <v>8</v>
      </c>
      <c r="B40" s="124" t="s">
        <v>155</v>
      </c>
      <c r="C40" s="124">
        <v>11091</v>
      </c>
      <c r="D40" s="124" t="s">
        <v>354</v>
      </c>
      <c r="E40" s="124" t="s">
        <v>433</v>
      </c>
      <c r="F40" s="124">
        <v>90</v>
      </c>
      <c r="G40" s="125">
        <v>5</v>
      </c>
      <c r="H40" s="126">
        <v>4625</v>
      </c>
      <c r="I40" s="126">
        <v>4613</v>
      </c>
      <c r="J40" s="126">
        <v>9812</v>
      </c>
      <c r="K40" s="131">
        <v>72.2</v>
      </c>
      <c r="L40" s="126">
        <v>3444.18</v>
      </c>
      <c r="M40" s="126">
        <v>0.74660000000000004</v>
      </c>
      <c r="N40" s="126">
        <v>0.18779999999999999</v>
      </c>
      <c r="O40" s="126">
        <v>4.4485000000000001</v>
      </c>
      <c r="P40" s="124">
        <v>0.6</v>
      </c>
      <c r="Q40" s="127">
        <f t="shared" si="3"/>
        <v>0</v>
      </c>
      <c r="R40" s="126">
        <f t="shared" si="0"/>
        <v>3444.1800000000003</v>
      </c>
      <c r="S40" s="126">
        <f>'SumAdjRw Q2Y67'!J40</f>
        <v>2256.37</v>
      </c>
      <c r="T40" s="128">
        <f t="shared" si="1"/>
        <v>1504.2466666666667</v>
      </c>
      <c r="U40" s="129">
        <f t="shared" si="2"/>
        <v>1939.9333333333336</v>
      </c>
      <c r="V40" s="127"/>
      <c r="W40" s="130"/>
    </row>
    <row r="41" spans="1:23" x14ac:dyDescent="0.4">
      <c r="A41" s="124">
        <v>8</v>
      </c>
      <c r="B41" s="124" t="s">
        <v>155</v>
      </c>
      <c r="C41" s="124">
        <v>11092</v>
      </c>
      <c r="D41" s="124" t="s">
        <v>355</v>
      </c>
      <c r="E41" s="124" t="s">
        <v>430</v>
      </c>
      <c r="F41" s="124">
        <v>107</v>
      </c>
      <c r="G41" s="125">
        <v>5</v>
      </c>
      <c r="H41" s="126">
        <v>4513</v>
      </c>
      <c r="I41" s="126">
        <v>4512</v>
      </c>
      <c r="J41" s="126">
        <v>16055</v>
      </c>
      <c r="K41" s="168">
        <v>99.369</v>
      </c>
      <c r="L41" s="126">
        <v>4133.0200000000004</v>
      </c>
      <c r="M41" s="126">
        <v>0.91600000000000004</v>
      </c>
      <c r="N41" s="126">
        <v>0.18990000000000001</v>
      </c>
      <c r="O41" s="126">
        <v>8.6613000000000007</v>
      </c>
      <c r="P41" s="124">
        <v>0.8</v>
      </c>
      <c r="Q41" s="127">
        <f t="shared" si="3"/>
        <v>1</v>
      </c>
      <c r="R41" s="126">
        <f t="shared" si="0"/>
        <v>4133.0200000000004</v>
      </c>
      <c r="S41" s="126">
        <f>'SumAdjRw Q2Y67'!J41</f>
        <v>4813.3100000000004</v>
      </c>
      <c r="T41" s="128">
        <f t="shared" si="1"/>
        <v>3208.8733333333334</v>
      </c>
      <c r="U41" s="129">
        <f t="shared" si="2"/>
        <v>924.14666666666699</v>
      </c>
      <c r="V41" s="127"/>
      <c r="W41" s="130"/>
    </row>
    <row r="42" spans="1:23" x14ac:dyDescent="0.4">
      <c r="A42" s="124">
        <v>8</v>
      </c>
      <c r="B42" s="124" t="s">
        <v>155</v>
      </c>
      <c r="C42" s="124">
        <v>11093</v>
      </c>
      <c r="D42" s="124" t="s">
        <v>356</v>
      </c>
      <c r="E42" s="124" t="s">
        <v>429</v>
      </c>
      <c r="F42" s="124">
        <v>43</v>
      </c>
      <c r="G42" s="125">
        <v>5</v>
      </c>
      <c r="H42" s="126">
        <v>2227</v>
      </c>
      <c r="I42" s="126">
        <v>2095</v>
      </c>
      <c r="J42" s="126">
        <v>5832</v>
      </c>
      <c r="K42" s="168">
        <v>89.82</v>
      </c>
      <c r="L42" s="126">
        <v>1115.24</v>
      </c>
      <c r="M42" s="126">
        <v>0.5323</v>
      </c>
      <c r="N42" s="126">
        <v>0.18779999999999999</v>
      </c>
      <c r="O42" s="126">
        <v>5.4074999999999998</v>
      </c>
      <c r="P42" s="124">
        <v>0.6</v>
      </c>
      <c r="Q42" s="127">
        <f t="shared" si="3"/>
        <v>1</v>
      </c>
      <c r="R42" s="126">
        <f t="shared" si="0"/>
        <v>1115.24</v>
      </c>
      <c r="S42" s="126">
        <f>'SumAdjRw Q2Y67'!J42</f>
        <v>1177.58</v>
      </c>
      <c r="T42" s="128">
        <f t="shared" si="1"/>
        <v>785.05333333333328</v>
      </c>
      <c r="U42" s="129">
        <f t="shared" si="2"/>
        <v>330.18666666666672</v>
      </c>
      <c r="V42" s="127"/>
      <c r="W42" s="130"/>
    </row>
    <row r="43" spans="1:23" x14ac:dyDescent="0.4">
      <c r="A43" s="124">
        <v>8</v>
      </c>
      <c r="B43" s="124" t="s">
        <v>155</v>
      </c>
      <c r="C43" s="124">
        <v>11094</v>
      </c>
      <c r="D43" s="124" t="s">
        <v>357</v>
      </c>
      <c r="E43" s="124" t="s">
        <v>432</v>
      </c>
      <c r="F43" s="124">
        <v>15</v>
      </c>
      <c r="G43" s="125">
        <v>5</v>
      </c>
      <c r="H43" s="126">
        <v>727</v>
      </c>
      <c r="I43" s="126">
        <v>727</v>
      </c>
      <c r="J43" s="126">
        <v>2298</v>
      </c>
      <c r="K43" s="168">
        <v>101.45699999999999</v>
      </c>
      <c r="L43" s="126">
        <v>404.79300000000001</v>
      </c>
      <c r="M43" s="126">
        <v>0.55679999999999996</v>
      </c>
      <c r="N43" s="126">
        <v>0.18990000000000001</v>
      </c>
      <c r="O43" s="126">
        <v>3.9902000000000002</v>
      </c>
      <c r="P43" s="124">
        <v>0.6</v>
      </c>
      <c r="Q43" s="127">
        <f t="shared" si="3"/>
        <v>1</v>
      </c>
      <c r="R43" s="126">
        <f t="shared" si="0"/>
        <v>404.79300000000001</v>
      </c>
      <c r="S43" s="126">
        <f>'SumAdjRw Q2Y67'!J43</f>
        <v>307.86</v>
      </c>
      <c r="T43" s="128">
        <f t="shared" si="1"/>
        <v>205.24</v>
      </c>
      <c r="U43" s="129">
        <f t="shared" si="2"/>
        <v>199.553</v>
      </c>
      <c r="V43" s="127"/>
      <c r="W43" s="130"/>
    </row>
    <row r="44" spans="1:23" x14ac:dyDescent="0.4">
      <c r="A44" s="124">
        <v>8</v>
      </c>
      <c r="B44" s="124" t="s">
        <v>155</v>
      </c>
      <c r="C44" s="124">
        <v>11095</v>
      </c>
      <c r="D44" s="124" t="s">
        <v>358</v>
      </c>
      <c r="E44" s="124" t="s">
        <v>436</v>
      </c>
      <c r="F44" s="124">
        <v>264</v>
      </c>
      <c r="G44" s="125">
        <v>5</v>
      </c>
      <c r="H44" s="126">
        <v>8545</v>
      </c>
      <c r="I44" s="126">
        <v>8518</v>
      </c>
      <c r="J44" s="126">
        <v>30730</v>
      </c>
      <c r="K44" s="131">
        <v>77.087000000000003</v>
      </c>
      <c r="L44" s="126">
        <v>11995.1</v>
      </c>
      <c r="M44" s="126">
        <v>1.4081999999999999</v>
      </c>
      <c r="N44" s="126">
        <v>0.18990000000000001</v>
      </c>
      <c r="O44" s="126">
        <v>25.623100000000001</v>
      </c>
      <c r="P44" s="124">
        <v>1</v>
      </c>
      <c r="Q44" s="127">
        <f t="shared" si="3"/>
        <v>0</v>
      </c>
      <c r="R44" s="126">
        <f t="shared" si="0"/>
        <v>11995.1</v>
      </c>
      <c r="S44" s="126">
        <f>'SumAdjRw Q2Y67'!J44</f>
        <v>9231.4599999999991</v>
      </c>
      <c r="T44" s="128">
        <f t="shared" si="1"/>
        <v>6154.3066666666664</v>
      </c>
      <c r="U44" s="129">
        <f t="shared" si="2"/>
        <v>5840.793333333334</v>
      </c>
      <c r="V44" s="127"/>
      <c r="W44" s="130"/>
    </row>
    <row r="45" spans="1:23" x14ac:dyDescent="0.4">
      <c r="A45" s="124">
        <v>8</v>
      </c>
      <c r="B45" s="124" t="s">
        <v>155</v>
      </c>
      <c r="C45" s="124">
        <v>11096</v>
      </c>
      <c r="D45" s="124" t="s">
        <v>360</v>
      </c>
      <c r="E45" s="124" t="s">
        <v>429</v>
      </c>
      <c r="F45" s="124">
        <v>40</v>
      </c>
      <c r="G45" s="125">
        <v>5</v>
      </c>
      <c r="H45" s="126">
        <v>2064</v>
      </c>
      <c r="I45" s="126">
        <v>2064</v>
      </c>
      <c r="J45" s="126">
        <v>7797</v>
      </c>
      <c r="K45" s="168">
        <v>129.089</v>
      </c>
      <c r="L45" s="126">
        <v>1328.85</v>
      </c>
      <c r="M45" s="126">
        <v>0.64380000000000004</v>
      </c>
      <c r="N45" s="126">
        <v>0.18779999999999999</v>
      </c>
      <c r="O45" s="126">
        <v>5.1196999999999999</v>
      </c>
      <c r="P45" s="124">
        <v>0.6</v>
      </c>
      <c r="Q45" s="127">
        <f t="shared" si="3"/>
        <v>1</v>
      </c>
      <c r="R45" s="126">
        <f t="shared" si="0"/>
        <v>1328.85</v>
      </c>
      <c r="S45" s="126">
        <f>'SumAdjRw Q2Y67'!J45</f>
        <v>1177.58</v>
      </c>
      <c r="T45" s="128">
        <f t="shared" si="1"/>
        <v>785.05333333333328</v>
      </c>
      <c r="U45" s="129">
        <f t="shared" si="2"/>
        <v>543.79666666666662</v>
      </c>
      <c r="V45" s="127"/>
      <c r="W45" s="130"/>
    </row>
    <row r="46" spans="1:23" x14ac:dyDescent="0.4">
      <c r="A46" s="124">
        <v>8</v>
      </c>
      <c r="B46" s="124" t="s">
        <v>155</v>
      </c>
      <c r="C46" s="124">
        <v>11097</v>
      </c>
      <c r="D46" s="124" t="s">
        <v>361</v>
      </c>
      <c r="E46" s="124" t="s">
        <v>433</v>
      </c>
      <c r="F46" s="124">
        <v>82</v>
      </c>
      <c r="G46" s="125">
        <v>5</v>
      </c>
      <c r="H46" s="126">
        <v>4572</v>
      </c>
      <c r="I46" s="126">
        <v>4438</v>
      </c>
      <c r="J46" s="126">
        <v>9981</v>
      </c>
      <c r="K46" s="168">
        <v>80.608999999999995</v>
      </c>
      <c r="L46" s="126">
        <v>2338.59</v>
      </c>
      <c r="M46" s="126">
        <v>0.52690000000000003</v>
      </c>
      <c r="N46" s="126">
        <v>0.18779999999999999</v>
      </c>
      <c r="O46" s="126">
        <v>5.9878999999999998</v>
      </c>
      <c r="P46" s="124">
        <v>0.6</v>
      </c>
      <c r="Q46" s="127">
        <f t="shared" si="3"/>
        <v>1</v>
      </c>
      <c r="R46" s="126">
        <f t="shared" si="0"/>
        <v>2338.59</v>
      </c>
      <c r="S46" s="126">
        <f>'SumAdjRw Q2Y67'!J46</f>
        <v>2256.37</v>
      </c>
      <c r="T46" s="128">
        <f t="shared" si="1"/>
        <v>1504.2466666666667</v>
      </c>
      <c r="U46" s="129">
        <f t="shared" si="2"/>
        <v>834.34333333333348</v>
      </c>
      <c r="V46" s="127"/>
      <c r="W46" s="130"/>
    </row>
    <row r="47" spans="1:23" x14ac:dyDescent="0.4">
      <c r="A47" s="124">
        <v>8</v>
      </c>
      <c r="B47" s="124" t="s">
        <v>155</v>
      </c>
      <c r="C47" s="124">
        <v>11098</v>
      </c>
      <c r="D47" s="124" t="s">
        <v>362</v>
      </c>
      <c r="E47" s="124" t="s">
        <v>433</v>
      </c>
      <c r="F47" s="124">
        <v>82</v>
      </c>
      <c r="G47" s="125">
        <v>5</v>
      </c>
      <c r="H47" s="126">
        <v>5266</v>
      </c>
      <c r="I47" s="126">
        <v>5265</v>
      </c>
      <c r="J47" s="126">
        <v>13378</v>
      </c>
      <c r="K47" s="168">
        <v>108.044</v>
      </c>
      <c r="L47" s="126">
        <v>3320.78</v>
      </c>
      <c r="M47" s="126">
        <v>0.63070000000000004</v>
      </c>
      <c r="N47" s="126">
        <v>0.18779999999999999</v>
      </c>
      <c r="O47" s="126">
        <v>6.8189000000000002</v>
      </c>
      <c r="P47" s="124">
        <v>0.6</v>
      </c>
      <c r="Q47" s="127">
        <f t="shared" si="3"/>
        <v>1</v>
      </c>
      <c r="R47" s="126">
        <f t="shared" si="0"/>
        <v>3320.78</v>
      </c>
      <c r="S47" s="126">
        <f>'SumAdjRw Q2Y67'!J47</f>
        <v>2256.37</v>
      </c>
      <c r="T47" s="128">
        <f t="shared" si="1"/>
        <v>1504.2466666666667</v>
      </c>
      <c r="U47" s="129">
        <f t="shared" si="2"/>
        <v>1816.5333333333335</v>
      </c>
      <c r="V47" s="127"/>
      <c r="W47" s="130"/>
    </row>
    <row r="48" spans="1:23" x14ac:dyDescent="0.4">
      <c r="A48" s="124">
        <v>8</v>
      </c>
      <c r="B48" s="124" t="s">
        <v>155</v>
      </c>
      <c r="C48" s="124">
        <v>11099</v>
      </c>
      <c r="D48" s="124" t="s">
        <v>363</v>
      </c>
      <c r="E48" s="124" t="s">
        <v>429</v>
      </c>
      <c r="F48" s="124">
        <v>38</v>
      </c>
      <c r="G48" s="125">
        <v>5</v>
      </c>
      <c r="H48" s="126">
        <v>1644</v>
      </c>
      <c r="I48" s="126">
        <v>1644</v>
      </c>
      <c r="J48" s="126">
        <v>5223</v>
      </c>
      <c r="K48" s="168">
        <v>91.025000000000006</v>
      </c>
      <c r="L48" s="126">
        <v>1070.3</v>
      </c>
      <c r="M48" s="126">
        <v>0.65100000000000002</v>
      </c>
      <c r="N48" s="126">
        <v>0.18990000000000001</v>
      </c>
      <c r="O48" s="126">
        <v>5.1196999999999999</v>
      </c>
      <c r="P48" s="124">
        <v>0.6</v>
      </c>
      <c r="Q48" s="127">
        <f t="shared" si="3"/>
        <v>1</v>
      </c>
      <c r="R48" s="126">
        <f t="shared" si="0"/>
        <v>1070.3</v>
      </c>
      <c r="S48" s="126">
        <f>'SumAdjRw Q2Y67'!J48</f>
        <v>755.26</v>
      </c>
      <c r="T48" s="128">
        <f t="shared" si="1"/>
        <v>503.50666666666666</v>
      </c>
      <c r="U48" s="129">
        <f t="shared" si="2"/>
        <v>566.79333333333329</v>
      </c>
      <c r="V48" s="127"/>
      <c r="W48" s="130"/>
    </row>
    <row r="49" spans="1:23" x14ac:dyDescent="0.4">
      <c r="A49" s="124">
        <v>8</v>
      </c>
      <c r="B49" s="124" t="s">
        <v>155</v>
      </c>
      <c r="C49" s="124">
        <v>11100</v>
      </c>
      <c r="D49" s="124" t="s">
        <v>364</v>
      </c>
      <c r="E49" s="124" t="s">
        <v>429</v>
      </c>
      <c r="F49" s="124">
        <v>35</v>
      </c>
      <c r="G49" s="125">
        <v>5</v>
      </c>
      <c r="H49" s="126">
        <v>1307</v>
      </c>
      <c r="I49" s="126">
        <v>1188</v>
      </c>
      <c r="J49" s="126">
        <v>3488</v>
      </c>
      <c r="K49" s="131">
        <v>65.998000000000005</v>
      </c>
      <c r="L49" s="126">
        <v>670.52</v>
      </c>
      <c r="M49" s="126">
        <v>0.56440000000000001</v>
      </c>
      <c r="N49" s="126">
        <v>0.19</v>
      </c>
      <c r="O49" s="126">
        <v>8.9700000000000006</v>
      </c>
      <c r="P49" s="124">
        <v>0.6</v>
      </c>
      <c r="Q49" s="127">
        <f t="shared" si="3"/>
        <v>0</v>
      </c>
      <c r="R49" s="126">
        <f t="shared" si="0"/>
        <v>670.52</v>
      </c>
      <c r="S49" s="126">
        <f>'SumAdjRw Q2Y67'!J49</f>
        <v>755.26</v>
      </c>
      <c r="T49" s="128">
        <f t="shared" si="1"/>
        <v>503.50666666666666</v>
      </c>
      <c r="U49" s="129">
        <f t="shared" si="2"/>
        <v>167.01333333333332</v>
      </c>
      <c r="V49" s="127"/>
      <c r="W49" s="130"/>
    </row>
    <row r="50" spans="1:23" x14ac:dyDescent="0.4">
      <c r="A50" s="124">
        <v>8</v>
      </c>
      <c r="B50" s="124" t="s">
        <v>155</v>
      </c>
      <c r="C50" s="124">
        <v>11101</v>
      </c>
      <c r="D50" s="124" t="s">
        <v>365</v>
      </c>
      <c r="E50" s="124" t="s">
        <v>429</v>
      </c>
      <c r="F50" s="124">
        <v>42</v>
      </c>
      <c r="G50" s="125">
        <v>5</v>
      </c>
      <c r="H50" s="126">
        <v>2626</v>
      </c>
      <c r="I50" s="126">
        <v>2626</v>
      </c>
      <c r="J50" s="126">
        <v>5707</v>
      </c>
      <c r="K50" s="168">
        <v>89.986999999999995</v>
      </c>
      <c r="L50" s="126">
        <v>1315.48</v>
      </c>
      <c r="M50" s="126">
        <v>0.50090000000000001</v>
      </c>
      <c r="N50" s="126">
        <v>0.18779999999999999</v>
      </c>
      <c r="O50" s="126">
        <v>5.5412999999999997</v>
      </c>
      <c r="P50" s="124">
        <v>0.6</v>
      </c>
      <c r="Q50" s="127">
        <f t="shared" si="3"/>
        <v>1</v>
      </c>
      <c r="R50" s="126">
        <f t="shared" si="0"/>
        <v>1315.48</v>
      </c>
      <c r="S50" s="126">
        <f>'SumAdjRw Q2Y67'!J50</f>
        <v>755.26</v>
      </c>
      <c r="T50" s="128">
        <f t="shared" si="1"/>
        <v>503.50666666666666</v>
      </c>
      <c r="U50" s="129">
        <f t="shared" si="2"/>
        <v>811.97333333333336</v>
      </c>
      <c r="V50" s="127"/>
      <c r="W50" s="130"/>
    </row>
    <row r="51" spans="1:23" x14ac:dyDescent="0.4">
      <c r="A51" s="124">
        <v>8</v>
      </c>
      <c r="B51" s="124" t="s">
        <v>155</v>
      </c>
      <c r="C51" s="124">
        <v>11102</v>
      </c>
      <c r="D51" s="124" t="s">
        <v>366</v>
      </c>
      <c r="E51" s="124" t="s">
        <v>429</v>
      </c>
      <c r="F51" s="124">
        <v>40</v>
      </c>
      <c r="G51" s="125">
        <v>5</v>
      </c>
      <c r="H51" s="126">
        <v>1752</v>
      </c>
      <c r="I51" s="126">
        <v>1749</v>
      </c>
      <c r="J51" s="126">
        <v>7504</v>
      </c>
      <c r="K51" s="168">
        <v>124.238</v>
      </c>
      <c r="L51" s="126">
        <v>1012.99</v>
      </c>
      <c r="M51" s="126">
        <v>0.57920000000000005</v>
      </c>
      <c r="N51" s="126">
        <v>0.18990000000000001</v>
      </c>
      <c r="O51" s="126">
        <v>5.5986000000000002</v>
      </c>
      <c r="P51" s="124">
        <v>0.6</v>
      </c>
      <c r="Q51" s="127">
        <f t="shared" si="3"/>
        <v>1</v>
      </c>
      <c r="R51" s="126">
        <f t="shared" si="0"/>
        <v>1012.99</v>
      </c>
      <c r="S51" s="126">
        <f>'SumAdjRw Q2Y67'!J51</f>
        <v>1177.58</v>
      </c>
      <c r="T51" s="128">
        <f t="shared" si="1"/>
        <v>785.05333333333328</v>
      </c>
      <c r="U51" s="129">
        <f t="shared" si="2"/>
        <v>227.93666666666672</v>
      </c>
      <c r="V51" s="127"/>
      <c r="W51" s="130"/>
    </row>
    <row r="52" spans="1:23" x14ac:dyDescent="0.4">
      <c r="A52" s="124">
        <v>8</v>
      </c>
      <c r="B52" s="124" t="s">
        <v>155</v>
      </c>
      <c r="C52" s="124">
        <v>11103</v>
      </c>
      <c r="D52" s="124" t="s">
        <v>367</v>
      </c>
      <c r="E52" s="124" t="s">
        <v>429</v>
      </c>
      <c r="F52" s="124">
        <v>34</v>
      </c>
      <c r="G52" s="125">
        <v>5</v>
      </c>
      <c r="H52" s="126">
        <v>1350</v>
      </c>
      <c r="I52" s="126">
        <v>1350</v>
      </c>
      <c r="J52" s="126">
        <v>2876</v>
      </c>
      <c r="K52" s="131">
        <v>56.018999999999998</v>
      </c>
      <c r="L52" s="126">
        <v>760.375</v>
      </c>
      <c r="M52" s="126">
        <v>0.56320000000000003</v>
      </c>
      <c r="N52" s="126">
        <v>0.18990000000000001</v>
      </c>
      <c r="O52" s="126">
        <v>7.8556999999999997</v>
      </c>
      <c r="P52" s="124">
        <v>0.6</v>
      </c>
      <c r="Q52" s="127">
        <f t="shared" si="3"/>
        <v>0</v>
      </c>
      <c r="R52" s="126">
        <f t="shared" si="0"/>
        <v>760.375</v>
      </c>
      <c r="S52" s="126">
        <f>'SumAdjRw Q2Y67'!J52</f>
        <v>755.26</v>
      </c>
      <c r="T52" s="128">
        <f t="shared" si="1"/>
        <v>503.50666666666666</v>
      </c>
      <c r="U52" s="129">
        <f t="shared" si="2"/>
        <v>256.86833333333334</v>
      </c>
      <c r="V52" s="127"/>
      <c r="W52" s="130"/>
    </row>
    <row r="53" spans="1:23" x14ac:dyDescent="0.4">
      <c r="A53" s="124">
        <v>8</v>
      </c>
      <c r="B53" s="124" t="s">
        <v>155</v>
      </c>
      <c r="C53" s="124">
        <v>11450</v>
      </c>
      <c r="D53" s="124" t="s">
        <v>437</v>
      </c>
      <c r="E53" s="124" t="s">
        <v>428</v>
      </c>
      <c r="F53" s="124">
        <v>276</v>
      </c>
      <c r="G53" s="125">
        <v>5</v>
      </c>
      <c r="H53" s="126">
        <v>8296</v>
      </c>
      <c r="I53" s="126">
        <v>8283</v>
      </c>
      <c r="J53" s="126">
        <v>29579</v>
      </c>
      <c r="K53" s="131">
        <v>70.974000000000004</v>
      </c>
      <c r="L53" s="126">
        <v>11054</v>
      </c>
      <c r="M53" s="126">
        <v>1.3345</v>
      </c>
      <c r="N53" s="126">
        <v>0.18990000000000001</v>
      </c>
      <c r="O53" s="126">
        <v>36.679299999999998</v>
      </c>
      <c r="P53" s="124">
        <v>1.2</v>
      </c>
      <c r="Q53" s="127">
        <f t="shared" si="3"/>
        <v>0</v>
      </c>
      <c r="R53" s="126">
        <f t="shared" si="0"/>
        <v>11054</v>
      </c>
      <c r="S53" s="126">
        <f>'SumAdjRw Q2Y67'!J53</f>
        <v>14149.17</v>
      </c>
      <c r="T53" s="128">
        <f t="shared" si="1"/>
        <v>9432.7800000000007</v>
      </c>
      <c r="U53" s="129">
        <f t="shared" si="2"/>
        <v>1621.2199999999993</v>
      </c>
      <c r="V53" s="127"/>
      <c r="W53" s="130"/>
    </row>
    <row r="54" spans="1:23" x14ac:dyDescent="0.4">
      <c r="A54" s="124">
        <v>8</v>
      </c>
      <c r="B54" s="124" t="s">
        <v>155</v>
      </c>
      <c r="C54" s="124">
        <v>21323</v>
      </c>
      <c r="D54" s="124" t="s">
        <v>438</v>
      </c>
      <c r="E54" s="124" t="s">
        <v>429</v>
      </c>
      <c r="F54" s="124">
        <v>40</v>
      </c>
      <c r="G54" s="125">
        <v>5</v>
      </c>
      <c r="H54" s="126">
        <v>1743</v>
      </c>
      <c r="I54" s="126">
        <v>1742</v>
      </c>
      <c r="J54" s="126">
        <v>6079</v>
      </c>
      <c r="K54" s="168">
        <v>100.646</v>
      </c>
      <c r="L54" s="126">
        <v>1060.6500000000001</v>
      </c>
      <c r="M54" s="126">
        <v>0.6089</v>
      </c>
      <c r="N54" s="126">
        <v>0.18779999999999999</v>
      </c>
      <c r="O54" s="126">
        <v>2.7913000000000001</v>
      </c>
      <c r="P54" s="124">
        <v>0.6</v>
      </c>
      <c r="Q54" s="127">
        <f t="shared" si="3"/>
        <v>1</v>
      </c>
      <c r="R54" s="126">
        <f t="shared" si="0"/>
        <v>1060.6500000000001</v>
      </c>
      <c r="S54" s="126">
        <f>'SumAdjRw Q2Y67'!J54</f>
        <v>755.26</v>
      </c>
      <c r="T54" s="128">
        <f t="shared" si="1"/>
        <v>503.50666666666666</v>
      </c>
      <c r="U54" s="129">
        <f t="shared" si="2"/>
        <v>557.14333333333343</v>
      </c>
      <c r="V54" s="127"/>
      <c r="W54" s="130"/>
    </row>
    <row r="55" spans="1:23" x14ac:dyDescent="0.4">
      <c r="A55" s="124">
        <v>8</v>
      </c>
      <c r="B55" s="124" t="s">
        <v>191</v>
      </c>
      <c r="C55" s="124">
        <v>10706</v>
      </c>
      <c r="D55" s="124" t="s">
        <v>370</v>
      </c>
      <c r="E55" s="124" t="s">
        <v>428</v>
      </c>
      <c r="F55" s="124">
        <v>420</v>
      </c>
      <c r="G55" s="125">
        <v>5</v>
      </c>
      <c r="H55" s="126">
        <v>14728</v>
      </c>
      <c r="I55" s="126">
        <v>14728</v>
      </c>
      <c r="J55" s="126">
        <v>63461</v>
      </c>
      <c r="K55" s="168">
        <v>100.065</v>
      </c>
      <c r="L55" s="126">
        <v>25934</v>
      </c>
      <c r="M55" s="126">
        <v>1.7608999999999999</v>
      </c>
      <c r="N55" s="126">
        <v>0.18990000000000001</v>
      </c>
      <c r="O55" s="126">
        <v>36.679299999999998</v>
      </c>
      <c r="P55" s="124">
        <v>1.2</v>
      </c>
      <c r="Q55" s="127">
        <f t="shared" si="3"/>
        <v>1</v>
      </c>
      <c r="R55" s="126">
        <f t="shared" si="0"/>
        <v>25934</v>
      </c>
      <c r="S55" s="126">
        <f>'SumAdjRw Q2Y67'!J55</f>
        <v>26955.26</v>
      </c>
      <c r="T55" s="128">
        <f t="shared" si="1"/>
        <v>17970.173333333332</v>
      </c>
      <c r="U55" s="129">
        <f t="shared" si="2"/>
        <v>7963.8266666666677</v>
      </c>
      <c r="V55" s="127"/>
      <c r="W55" s="130"/>
    </row>
    <row r="56" spans="1:23" x14ac:dyDescent="0.4">
      <c r="A56" s="124">
        <v>8</v>
      </c>
      <c r="B56" s="124" t="s">
        <v>191</v>
      </c>
      <c r="C56" s="124">
        <v>11042</v>
      </c>
      <c r="D56" s="124" t="s">
        <v>371</v>
      </c>
      <c r="E56" s="124" t="s">
        <v>430</v>
      </c>
      <c r="F56" s="124">
        <v>129</v>
      </c>
      <c r="G56" s="125">
        <v>5</v>
      </c>
      <c r="H56" s="126">
        <v>4039</v>
      </c>
      <c r="I56" s="126">
        <v>4039</v>
      </c>
      <c r="J56" s="126">
        <v>11543</v>
      </c>
      <c r="K56" s="131">
        <v>59.259</v>
      </c>
      <c r="L56" s="126">
        <v>3489.04</v>
      </c>
      <c r="M56" s="126">
        <v>0.86380000000000001</v>
      </c>
      <c r="N56" s="126">
        <v>0.18779999999999999</v>
      </c>
      <c r="O56" s="126">
        <v>25.364599999999999</v>
      </c>
      <c r="P56" s="124">
        <v>0.8</v>
      </c>
      <c r="Q56" s="127">
        <f t="shared" si="3"/>
        <v>0</v>
      </c>
      <c r="R56" s="126">
        <f t="shared" si="0"/>
        <v>3489.04</v>
      </c>
      <c r="S56" s="126">
        <f>'SumAdjRw Q2Y67'!J56</f>
        <v>4813.3100000000004</v>
      </c>
      <c r="T56" s="128">
        <f t="shared" si="1"/>
        <v>3208.8733333333334</v>
      </c>
      <c r="U56" s="129">
        <f t="shared" si="2"/>
        <v>280.16666666666652</v>
      </c>
      <c r="V56" s="127"/>
      <c r="W56" s="130"/>
    </row>
    <row r="57" spans="1:23" x14ac:dyDescent="0.4">
      <c r="A57" s="124">
        <v>8</v>
      </c>
      <c r="B57" s="124" t="s">
        <v>191</v>
      </c>
      <c r="C57" s="124">
        <v>11044</v>
      </c>
      <c r="D57" s="167" t="s">
        <v>372</v>
      </c>
      <c r="E57" s="124" t="s">
        <v>429</v>
      </c>
      <c r="F57" s="124">
        <v>30</v>
      </c>
      <c r="G57" s="132">
        <v>6</v>
      </c>
      <c r="H57" s="126">
        <v>1334</v>
      </c>
      <c r="I57" s="126">
        <v>1332</v>
      </c>
      <c r="J57" s="126">
        <v>3467</v>
      </c>
      <c r="K57" s="131">
        <v>63.497999999999998</v>
      </c>
      <c r="L57" s="126">
        <v>716.88</v>
      </c>
      <c r="M57" s="126">
        <v>0.53820000000000001</v>
      </c>
      <c r="N57" s="126">
        <v>0.18990000000000001</v>
      </c>
      <c r="O57" s="126">
        <v>5.9878999999999998</v>
      </c>
      <c r="P57" s="124">
        <v>0.6</v>
      </c>
      <c r="Q57" s="127">
        <f t="shared" si="3"/>
        <v>0</v>
      </c>
      <c r="R57" s="128">
        <f>(L57/6)*5.7</f>
        <v>681.03600000000006</v>
      </c>
      <c r="S57" s="126">
        <f>'SumAdjRw Q2Y67'!J57</f>
        <v>755.26</v>
      </c>
      <c r="T57" s="128">
        <f t="shared" si="1"/>
        <v>503.50666666666666</v>
      </c>
      <c r="U57" s="129">
        <f t="shared" si="2"/>
        <v>177.5293333333334</v>
      </c>
      <c r="V57" s="127"/>
      <c r="W57" s="133" t="s">
        <v>447</v>
      </c>
    </row>
    <row r="58" spans="1:23" x14ac:dyDescent="0.4">
      <c r="A58" s="124">
        <v>8</v>
      </c>
      <c r="B58" s="124" t="s">
        <v>191</v>
      </c>
      <c r="C58" s="124">
        <v>11045</v>
      </c>
      <c r="D58" s="124" t="s">
        <v>373</v>
      </c>
      <c r="E58" s="124" t="s">
        <v>429</v>
      </c>
      <c r="F58" s="124">
        <v>30</v>
      </c>
      <c r="G58" s="125">
        <v>5</v>
      </c>
      <c r="H58" s="126">
        <v>1780</v>
      </c>
      <c r="I58" s="126">
        <v>1780</v>
      </c>
      <c r="J58" s="126">
        <v>5165</v>
      </c>
      <c r="K58" s="168">
        <v>114.018</v>
      </c>
      <c r="L58" s="126">
        <v>1122.45</v>
      </c>
      <c r="M58" s="126">
        <v>0.63060000000000005</v>
      </c>
      <c r="N58" s="126">
        <v>0.18990000000000001</v>
      </c>
      <c r="O58" s="126">
        <v>4.7588999999999997</v>
      </c>
      <c r="P58" s="124">
        <v>0.6</v>
      </c>
      <c r="Q58" s="127">
        <f t="shared" si="3"/>
        <v>1</v>
      </c>
      <c r="R58" s="126">
        <f t="shared" si="0"/>
        <v>1122.45</v>
      </c>
      <c r="S58" s="126">
        <f>'SumAdjRw Q2Y67'!J58</f>
        <v>755.26</v>
      </c>
      <c r="T58" s="128">
        <f t="shared" si="1"/>
        <v>503.50666666666666</v>
      </c>
      <c r="U58" s="129">
        <f t="shared" si="2"/>
        <v>618.94333333333338</v>
      </c>
      <c r="V58" s="127"/>
      <c r="W58" s="130"/>
    </row>
    <row r="59" spans="1:23" x14ac:dyDescent="0.4">
      <c r="A59" s="124">
        <v>8</v>
      </c>
      <c r="B59" s="124" t="s">
        <v>191</v>
      </c>
      <c r="C59" s="124">
        <v>11448</v>
      </c>
      <c r="D59" s="124" t="s">
        <v>439</v>
      </c>
      <c r="E59" s="124" t="s">
        <v>436</v>
      </c>
      <c r="F59" s="124">
        <v>266</v>
      </c>
      <c r="G59" s="125">
        <v>5</v>
      </c>
      <c r="H59" s="126">
        <v>8042</v>
      </c>
      <c r="I59" s="126">
        <v>8042</v>
      </c>
      <c r="J59" s="126">
        <v>33800</v>
      </c>
      <c r="K59" s="168">
        <v>84.150999999999996</v>
      </c>
      <c r="L59" s="126">
        <v>11774.7</v>
      </c>
      <c r="M59" s="126">
        <v>1.4641999999999999</v>
      </c>
      <c r="N59" s="126">
        <v>0.18990000000000001</v>
      </c>
      <c r="O59" s="126">
        <v>36.679299999999998</v>
      </c>
      <c r="P59" s="124">
        <v>1</v>
      </c>
      <c r="Q59" s="127">
        <f t="shared" si="3"/>
        <v>1</v>
      </c>
      <c r="R59" s="126">
        <f t="shared" si="0"/>
        <v>11774.7</v>
      </c>
      <c r="S59" s="126">
        <f>'SumAdjRw Q2Y67'!J59</f>
        <v>9231.4599999999991</v>
      </c>
      <c r="T59" s="128">
        <f t="shared" si="1"/>
        <v>6154.3066666666664</v>
      </c>
      <c r="U59" s="129">
        <f t="shared" si="2"/>
        <v>5620.3933333333343</v>
      </c>
      <c r="V59" s="127"/>
      <c r="W59" s="130"/>
    </row>
    <row r="60" spans="1:23" x14ac:dyDescent="0.4">
      <c r="A60" s="124">
        <v>8</v>
      </c>
      <c r="B60" s="124" t="s">
        <v>191</v>
      </c>
      <c r="C60" s="124">
        <v>21356</v>
      </c>
      <c r="D60" s="124" t="s">
        <v>375</v>
      </c>
      <c r="E60" s="124" t="s">
        <v>429</v>
      </c>
      <c r="F60" s="124">
        <v>30</v>
      </c>
      <c r="G60" s="125">
        <v>5</v>
      </c>
      <c r="H60" s="126">
        <v>2234</v>
      </c>
      <c r="I60" s="126">
        <v>2234</v>
      </c>
      <c r="J60" s="126">
        <v>4591</v>
      </c>
      <c r="K60" s="168">
        <v>101.34699999999999</v>
      </c>
      <c r="L60" s="126">
        <v>1017.75</v>
      </c>
      <c r="M60" s="126">
        <v>0.4556</v>
      </c>
      <c r="N60" s="126">
        <v>0.18990000000000001</v>
      </c>
      <c r="O60" s="126">
        <v>3.7397</v>
      </c>
      <c r="P60" s="124">
        <v>0.6</v>
      </c>
      <c r="Q60" s="127">
        <f t="shared" si="3"/>
        <v>1</v>
      </c>
      <c r="R60" s="126">
        <f t="shared" si="0"/>
        <v>1017.75</v>
      </c>
      <c r="S60" s="126">
        <f>'SumAdjRw Q2Y67'!J60</f>
        <v>755.26</v>
      </c>
      <c r="T60" s="128">
        <f t="shared" si="1"/>
        <v>503.50666666666666</v>
      </c>
      <c r="U60" s="129">
        <f t="shared" si="2"/>
        <v>514.24333333333334</v>
      </c>
      <c r="V60" s="127"/>
      <c r="W60" s="130"/>
    </row>
    <row r="61" spans="1:23" x14ac:dyDescent="0.4">
      <c r="A61" s="124">
        <v>8</v>
      </c>
      <c r="B61" s="124" t="s">
        <v>191</v>
      </c>
      <c r="C61" s="124">
        <v>28778</v>
      </c>
      <c r="D61" s="124" t="s">
        <v>377</v>
      </c>
      <c r="E61" s="124" t="s">
        <v>432</v>
      </c>
      <c r="F61" s="124">
        <v>15</v>
      </c>
      <c r="G61" s="125">
        <v>5</v>
      </c>
      <c r="H61" s="126">
        <v>1059</v>
      </c>
      <c r="I61" s="126">
        <v>1059</v>
      </c>
      <c r="J61" s="126">
        <v>2343</v>
      </c>
      <c r="K61" s="168">
        <v>103.444</v>
      </c>
      <c r="L61" s="126">
        <v>506.70400000000001</v>
      </c>
      <c r="M61" s="126">
        <v>0.47849999999999998</v>
      </c>
      <c r="N61" s="126">
        <v>0.18990000000000001</v>
      </c>
      <c r="O61" s="126">
        <v>3.4964</v>
      </c>
      <c r="P61" s="124">
        <v>0.6</v>
      </c>
      <c r="Q61" s="127">
        <f t="shared" si="3"/>
        <v>1</v>
      </c>
      <c r="R61" s="126">
        <f t="shared" si="0"/>
        <v>506.70400000000001</v>
      </c>
      <c r="S61" s="126">
        <f>'SumAdjRw Q2Y67'!J61</f>
        <v>307.86</v>
      </c>
      <c r="T61" s="128">
        <f t="shared" si="1"/>
        <v>205.24</v>
      </c>
      <c r="U61" s="129">
        <f t="shared" si="2"/>
        <v>301.464</v>
      </c>
      <c r="V61" s="127"/>
      <c r="W61" s="130"/>
    </row>
    <row r="62" spans="1:23" x14ac:dyDescent="0.4">
      <c r="A62" s="124">
        <v>8</v>
      </c>
      <c r="B62" s="124" t="s">
        <v>191</v>
      </c>
      <c r="C62" s="124">
        <v>28811</v>
      </c>
      <c r="D62" s="124" t="s">
        <v>378</v>
      </c>
      <c r="E62" s="124" t="s">
        <v>429</v>
      </c>
      <c r="F62" s="124">
        <v>30</v>
      </c>
      <c r="G62" s="125">
        <v>5</v>
      </c>
      <c r="H62" s="126">
        <v>1307</v>
      </c>
      <c r="I62" s="126">
        <v>1307</v>
      </c>
      <c r="J62" s="126">
        <v>2945</v>
      </c>
      <c r="K62" s="131">
        <v>65.010999999999996</v>
      </c>
      <c r="L62" s="126">
        <v>667.98</v>
      </c>
      <c r="M62" s="126">
        <v>0.5111</v>
      </c>
      <c r="N62" s="126">
        <v>0.18990000000000001</v>
      </c>
      <c r="O62" s="126">
        <v>2.6583999999999999</v>
      </c>
      <c r="P62" s="124">
        <v>0.6</v>
      </c>
      <c r="Q62" s="127">
        <f t="shared" si="3"/>
        <v>0</v>
      </c>
      <c r="R62" s="126">
        <f t="shared" si="0"/>
        <v>667.98</v>
      </c>
      <c r="S62" s="126">
        <f>'SumAdjRw Q2Y67'!J62</f>
        <v>1177.58</v>
      </c>
      <c r="T62" s="128">
        <f t="shared" si="1"/>
        <v>785.05333333333328</v>
      </c>
      <c r="U62" s="129">
        <f t="shared" si="2"/>
        <v>-117.07333333333327</v>
      </c>
      <c r="V62" s="127"/>
      <c r="W62" s="130"/>
    </row>
    <row r="63" spans="1:23" x14ac:dyDescent="0.4">
      <c r="A63" s="124">
        <v>8</v>
      </c>
      <c r="B63" s="124" t="s">
        <v>191</v>
      </c>
      <c r="C63" s="124">
        <v>28815</v>
      </c>
      <c r="D63" s="124" t="s">
        <v>379</v>
      </c>
      <c r="E63" s="124" t="s">
        <v>429</v>
      </c>
      <c r="F63" s="124">
        <v>30</v>
      </c>
      <c r="G63" s="125">
        <v>5</v>
      </c>
      <c r="H63" s="126">
        <v>1287</v>
      </c>
      <c r="I63" s="126">
        <v>1287</v>
      </c>
      <c r="J63" s="126">
        <v>3390</v>
      </c>
      <c r="K63" s="131">
        <v>74.834000000000003</v>
      </c>
      <c r="L63" s="126">
        <v>971.16700000000003</v>
      </c>
      <c r="M63" s="126">
        <v>0.75460000000000005</v>
      </c>
      <c r="N63" s="126">
        <v>0.20399999999999999</v>
      </c>
      <c r="O63" s="126">
        <v>6.4359000000000002</v>
      </c>
      <c r="P63" s="124">
        <v>0.6</v>
      </c>
      <c r="Q63" s="127">
        <f t="shared" si="3"/>
        <v>0</v>
      </c>
      <c r="R63" s="126">
        <f t="shared" si="0"/>
        <v>971.16700000000014</v>
      </c>
      <c r="S63" s="126">
        <f>'SumAdjRw Q2Y67'!J63</f>
        <v>755.26</v>
      </c>
      <c r="T63" s="128">
        <f t="shared" si="1"/>
        <v>503.50666666666666</v>
      </c>
      <c r="U63" s="129">
        <f t="shared" si="2"/>
        <v>467.66033333333348</v>
      </c>
      <c r="V63" s="127"/>
      <c r="W63" s="130"/>
    </row>
    <row r="64" spans="1:23" x14ac:dyDescent="0.4">
      <c r="A64" s="124">
        <v>8</v>
      </c>
      <c r="B64" s="124" t="s">
        <v>209</v>
      </c>
      <c r="C64" s="124">
        <v>10704</v>
      </c>
      <c r="D64" s="124" t="s">
        <v>380</v>
      </c>
      <c r="E64" s="124" t="s">
        <v>428</v>
      </c>
      <c r="F64" s="124">
        <v>353</v>
      </c>
      <c r="G64" s="125">
        <v>5</v>
      </c>
      <c r="H64" s="126">
        <v>11069</v>
      </c>
      <c r="I64" s="126">
        <v>9980</v>
      </c>
      <c r="J64" s="126">
        <v>44670</v>
      </c>
      <c r="K64" s="168">
        <v>83.804000000000002</v>
      </c>
      <c r="L64" s="126">
        <v>14591.9</v>
      </c>
      <c r="M64" s="126">
        <v>1.4621</v>
      </c>
      <c r="N64" s="126">
        <v>0.18990000000000001</v>
      </c>
      <c r="O64" s="126">
        <v>36.679299999999998</v>
      </c>
      <c r="P64" s="124">
        <v>1.2</v>
      </c>
      <c r="Q64" s="127">
        <f t="shared" si="3"/>
        <v>1</v>
      </c>
      <c r="R64" s="126">
        <f t="shared" si="0"/>
        <v>14591.900000000001</v>
      </c>
      <c r="S64" s="126">
        <f>'SumAdjRw Q2Y67'!J64</f>
        <v>14149.17</v>
      </c>
      <c r="T64" s="128">
        <f t="shared" si="1"/>
        <v>9432.7800000000007</v>
      </c>
      <c r="U64" s="129">
        <f t="shared" si="2"/>
        <v>5159.1200000000008</v>
      </c>
      <c r="V64" s="127"/>
      <c r="W64" s="130"/>
    </row>
    <row r="65" spans="1:23" x14ac:dyDescent="0.4">
      <c r="A65" s="124">
        <v>8</v>
      </c>
      <c r="B65" s="124" t="s">
        <v>209</v>
      </c>
      <c r="C65" s="124">
        <v>10991</v>
      </c>
      <c r="D65" s="124" t="s">
        <v>381</v>
      </c>
      <c r="E65" s="124" t="s">
        <v>433</v>
      </c>
      <c r="F65" s="124">
        <v>60</v>
      </c>
      <c r="G65" s="125">
        <v>5</v>
      </c>
      <c r="H65" s="126">
        <v>2439</v>
      </c>
      <c r="I65" s="126">
        <v>2439</v>
      </c>
      <c r="J65" s="126">
        <v>8927</v>
      </c>
      <c r="K65" s="168">
        <v>98.531999999999996</v>
      </c>
      <c r="L65" s="126">
        <v>2108.4499999999998</v>
      </c>
      <c r="M65" s="126">
        <v>0.86450000000000005</v>
      </c>
      <c r="N65" s="126">
        <v>0.18779999999999999</v>
      </c>
      <c r="O65" s="126">
        <v>7.1132</v>
      </c>
      <c r="P65" s="124">
        <v>0.6</v>
      </c>
      <c r="Q65" s="127">
        <f t="shared" si="3"/>
        <v>1</v>
      </c>
      <c r="R65" s="126">
        <f t="shared" si="0"/>
        <v>2108.4499999999998</v>
      </c>
      <c r="S65" s="126">
        <f>'SumAdjRw Q2Y67'!J65</f>
        <v>2256.37</v>
      </c>
      <c r="T65" s="128">
        <f t="shared" si="1"/>
        <v>1504.2466666666667</v>
      </c>
      <c r="U65" s="129">
        <f t="shared" si="2"/>
        <v>604.20333333333315</v>
      </c>
      <c r="V65" s="127"/>
      <c r="W65" s="130"/>
    </row>
    <row r="66" spans="1:23" x14ac:dyDescent="0.4">
      <c r="A66" s="124">
        <v>8</v>
      </c>
      <c r="B66" s="124" t="s">
        <v>209</v>
      </c>
      <c r="C66" s="124">
        <v>10992</v>
      </c>
      <c r="D66" s="124" t="s">
        <v>382</v>
      </c>
      <c r="E66" s="124" t="s">
        <v>429</v>
      </c>
      <c r="F66" s="124">
        <v>40</v>
      </c>
      <c r="G66" s="125">
        <v>5</v>
      </c>
      <c r="H66" s="126">
        <v>2019</v>
      </c>
      <c r="I66" s="126">
        <v>1909</v>
      </c>
      <c r="J66" s="126">
        <v>6045</v>
      </c>
      <c r="K66" s="168">
        <v>100.083</v>
      </c>
      <c r="L66" s="126">
        <v>1480.9</v>
      </c>
      <c r="M66" s="126">
        <v>0.77569999999999995</v>
      </c>
      <c r="N66" s="126">
        <v>0.18779999999999999</v>
      </c>
      <c r="O66" s="126">
        <v>6.81</v>
      </c>
      <c r="P66" s="124">
        <v>0.6</v>
      </c>
      <c r="Q66" s="127">
        <f t="shared" si="3"/>
        <v>1</v>
      </c>
      <c r="R66" s="126">
        <f t="shared" si="0"/>
        <v>1480.9</v>
      </c>
      <c r="S66" s="126">
        <f>'SumAdjRw Q2Y67'!J66</f>
        <v>1177.58</v>
      </c>
      <c r="T66" s="128">
        <f t="shared" si="1"/>
        <v>785.05333333333328</v>
      </c>
      <c r="U66" s="129">
        <f t="shared" si="2"/>
        <v>695.84666666666681</v>
      </c>
      <c r="V66" s="127"/>
      <c r="W66" s="130"/>
    </row>
    <row r="67" spans="1:23" x14ac:dyDescent="0.4">
      <c r="A67" s="124">
        <v>8</v>
      </c>
      <c r="B67" s="124" t="s">
        <v>209</v>
      </c>
      <c r="C67" s="124">
        <v>10993</v>
      </c>
      <c r="D67" s="124" t="s">
        <v>383</v>
      </c>
      <c r="E67" s="124" t="s">
        <v>430</v>
      </c>
      <c r="F67" s="124">
        <v>90</v>
      </c>
      <c r="G67" s="125">
        <v>5</v>
      </c>
      <c r="H67" s="126">
        <v>3195</v>
      </c>
      <c r="I67" s="126">
        <v>3137</v>
      </c>
      <c r="J67" s="126">
        <v>10768</v>
      </c>
      <c r="K67" s="131">
        <v>79.234999999999999</v>
      </c>
      <c r="L67" s="126">
        <v>2889.43</v>
      </c>
      <c r="M67" s="126">
        <v>0.92110000000000003</v>
      </c>
      <c r="N67" s="126">
        <v>0.18779999999999999</v>
      </c>
      <c r="O67" s="126">
        <v>8.2584</v>
      </c>
      <c r="P67" s="124">
        <v>0.8</v>
      </c>
      <c r="Q67" s="127">
        <f t="shared" si="3"/>
        <v>0</v>
      </c>
      <c r="R67" s="126">
        <f t="shared" si="0"/>
        <v>2889.43</v>
      </c>
      <c r="S67" s="126">
        <f>'SumAdjRw Q2Y67'!J67</f>
        <v>3225.73</v>
      </c>
      <c r="T67" s="128">
        <f t="shared" si="1"/>
        <v>2150.4866666666667</v>
      </c>
      <c r="U67" s="129">
        <f t="shared" si="2"/>
        <v>738.94333333333316</v>
      </c>
      <c r="V67" s="127"/>
      <c r="W67" s="130"/>
    </row>
    <row r="68" spans="1:23" x14ac:dyDescent="0.4">
      <c r="A68" s="124">
        <v>8</v>
      </c>
      <c r="B68" s="124" t="s">
        <v>209</v>
      </c>
      <c r="C68" s="124">
        <v>10994</v>
      </c>
      <c r="D68" s="124" t="s">
        <v>384</v>
      </c>
      <c r="E68" s="124" t="s">
        <v>433</v>
      </c>
      <c r="F68" s="124">
        <v>40</v>
      </c>
      <c r="G68" s="125">
        <v>5</v>
      </c>
      <c r="H68" s="126">
        <v>1441</v>
      </c>
      <c r="I68" s="126">
        <v>1393</v>
      </c>
      <c r="J68" s="126">
        <v>6636</v>
      </c>
      <c r="K68" s="168">
        <v>109.86799999999999</v>
      </c>
      <c r="L68" s="126">
        <v>1021.65</v>
      </c>
      <c r="M68" s="126">
        <v>0.73340000000000005</v>
      </c>
      <c r="N68" s="126">
        <v>0.18779999999999999</v>
      </c>
      <c r="O68" s="126">
        <v>6.4359000000000002</v>
      </c>
      <c r="P68" s="124">
        <v>0.6</v>
      </c>
      <c r="Q68" s="127">
        <f t="shared" ref="Q68:Q90" si="4">IF(K68&gt;=80,1,0)</f>
        <v>1</v>
      </c>
      <c r="R68" s="126">
        <f t="shared" ref="R68:R90" si="5">(L68/G68)*5</f>
        <v>1021.6499999999999</v>
      </c>
      <c r="S68" s="126">
        <f>'SumAdjRw Q2Y67'!J68</f>
        <v>2256.37</v>
      </c>
      <c r="T68" s="128">
        <f t="shared" ref="T68:T90" si="6">(S68/6)*4</f>
        <v>1504.2466666666667</v>
      </c>
      <c r="U68" s="129">
        <f t="shared" ref="U68:U90" si="7">R68-T68</f>
        <v>-482.59666666666681</v>
      </c>
      <c r="V68" s="127"/>
      <c r="W68" s="130"/>
    </row>
    <row r="69" spans="1:23" x14ac:dyDescent="0.4">
      <c r="A69" s="124">
        <v>8</v>
      </c>
      <c r="B69" s="124" t="s">
        <v>209</v>
      </c>
      <c r="C69" s="124">
        <v>23367</v>
      </c>
      <c r="D69" s="124" t="s">
        <v>440</v>
      </c>
      <c r="E69" s="124" t="s">
        <v>429</v>
      </c>
      <c r="F69" s="124">
        <v>30</v>
      </c>
      <c r="G69" s="125">
        <v>5</v>
      </c>
      <c r="H69" s="126">
        <v>1478</v>
      </c>
      <c r="I69" s="126">
        <v>1466</v>
      </c>
      <c r="J69" s="126">
        <v>3825</v>
      </c>
      <c r="K69" s="168">
        <v>84.436999999999998</v>
      </c>
      <c r="L69" s="126">
        <v>1258.67</v>
      </c>
      <c r="M69" s="126">
        <v>0.85860000000000003</v>
      </c>
      <c r="N69" s="126">
        <v>0.18779999999999999</v>
      </c>
      <c r="O69" s="126">
        <v>6.0610999999999997</v>
      </c>
      <c r="P69" s="124">
        <v>0.6</v>
      </c>
      <c r="Q69" s="127">
        <f t="shared" si="4"/>
        <v>1</v>
      </c>
      <c r="R69" s="126">
        <f t="shared" si="5"/>
        <v>1258.67</v>
      </c>
      <c r="S69" s="126">
        <f>'SumAdjRw Q2Y67'!J69</f>
        <v>755.26</v>
      </c>
      <c r="T69" s="128">
        <f t="shared" si="6"/>
        <v>503.50666666666666</v>
      </c>
      <c r="U69" s="129">
        <f t="shared" si="7"/>
        <v>755.16333333333341</v>
      </c>
      <c r="V69" s="127"/>
      <c r="W69" s="130"/>
    </row>
    <row r="70" spans="1:23" x14ac:dyDescent="0.4">
      <c r="A70" s="124">
        <v>8</v>
      </c>
      <c r="B70" s="124" t="s">
        <v>221</v>
      </c>
      <c r="C70" s="124">
        <v>10671</v>
      </c>
      <c r="D70" s="170" t="s">
        <v>386</v>
      </c>
      <c r="E70" s="124" t="s">
        <v>435</v>
      </c>
      <c r="F70" s="124">
        <v>1143</v>
      </c>
      <c r="G70" s="125">
        <v>5</v>
      </c>
      <c r="H70" s="126">
        <v>35539</v>
      </c>
      <c r="I70" s="126">
        <v>35513</v>
      </c>
      <c r="J70" s="126">
        <v>158066</v>
      </c>
      <c r="K70" s="168">
        <v>91.582999999999998</v>
      </c>
      <c r="L70" s="126">
        <v>83660.3</v>
      </c>
      <c r="M70" s="126">
        <v>2.3557999999999999</v>
      </c>
      <c r="N70" s="126">
        <v>0.18779999999999999</v>
      </c>
      <c r="O70" s="126">
        <v>47.612699999999997</v>
      </c>
      <c r="P70" s="124">
        <v>1.6</v>
      </c>
      <c r="Q70" s="127">
        <f t="shared" si="4"/>
        <v>1</v>
      </c>
      <c r="R70" s="126">
        <f t="shared" si="5"/>
        <v>83660.3</v>
      </c>
      <c r="S70" s="126">
        <f>'SumAdjRw Q2Y67'!J70</f>
        <v>100711.95</v>
      </c>
      <c r="T70" s="128">
        <f t="shared" si="6"/>
        <v>67141.3</v>
      </c>
      <c r="U70" s="129">
        <f t="shared" si="7"/>
        <v>16519</v>
      </c>
      <c r="V70" s="127"/>
      <c r="W70" s="130"/>
    </row>
    <row r="71" spans="1:23" x14ac:dyDescent="0.4">
      <c r="A71" s="124">
        <v>8</v>
      </c>
      <c r="B71" s="124" t="s">
        <v>221</v>
      </c>
      <c r="C71" s="124">
        <v>11013</v>
      </c>
      <c r="D71" s="124" t="s">
        <v>388</v>
      </c>
      <c r="E71" s="124" t="s">
        <v>433</v>
      </c>
      <c r="F71" s="124">
        <v>60</v>
      </c>
      <c r="G71" s="125">
        <v>5</v>
      </c>
      <c r="H71" s="126">
        <v>2337</v>
      </c>
      <c r="I71" s="126">
        <v>2337</v>
      </c>
      <c r="J71" s="126">
        <v>7945</v>
      </c>
      <c r="K71" s="168">
        <v>87.692999999999998</v>
      </c>
      <c r="L71" s="126">
        <v>1648.99</v>
      </c>
      <c r="M71" s="126">
        <v>0.7056</v>
      </c>
      <c r="N71" s="126">
        <v>0.18990000000000001</v>
      </c>
      <c r="O71" s="126">
        <v>6.81</v>
      </c>
      <c r="P71" s="124">
        <v>0.6</v>
      </c>
      <c r="Q71" s="127">
        <f t="shared" si="4"/>
        <v>1</v>
      </c>
      <c r="R71" s="126">
        <f t="shared" si="5"/>
        <v>1648.99</v>
      </c>
      <c r="S71" s="126">
        <f>'SumAdjRw Q2Y67'!J71</f>
        <v>2256.37</v>
      </c>
      <c r="T71" s="128">
        <f t="shared" si="6"/>
        <v>1504.2466666666667</v>
      </c>
      <c r="U71" s="129">
        <f>R71-T71</f>
        <v>144.74333333333334</v>
      </c>
      <c r="V71" s="127"/>
      <c r="W71" s="130"/>
    </row>
    <row r="72" spans="1:23" x14ac:dyDescent="0.4">
      <c r="A72" s="124">
        <v>8</v>
      </c>
      <c r="B72" s="124" t="s">
        <v>221</v>
      </c>
      <c r="C72" s="124">
        <v>11014</v>
      </c>
      <c r="D72" s="170" t="s">
        <v>389</v>
      </c>
      <c r="E72" s="124" t="s">
        <v>433</v>
      </c>
      <c r="F72" s="124">
        <v>60</v>
      </c>
      <c r="G72" s="125">
        <v>5</v>
      </c>
      <c r="H72" s="126">
        <v>1848</v>
      </c>
      <c r="I72" s="126">
        <v>1833</v>
      </c>
      <c r="J72" s="126">
        <v>6142</v>
      </c>
      <c r="K72" s="131">
        <v>67.792000000000002</v>
      </c>
      <c r="L72" s="126">
        <v>1142</v>
      </c>
      <c r="M72" s="126">
        <v>0.623</v>
      </c>
      <c r="N72" s="126">
        <v>0.18779999999999999</v>
      </c>
      <c r="O72" s="126">
        <v>6.4149000000000003</v>
      </c>
      <c r="P72" s="124">
        <v>0.6</v>
      </c>
      <c r="Q72" s="127">
        <f t="shared" si="4"/>
        <v>0</v>
      </c>
      <c r="R72" s="126">
        <f t="shared" si="5"/>
        <v>1142</v>
      </c>
      <c r="S72" s="126">
        <f>'SumAdjRw Q2Y67'!J72</f>
        <v>1440.2</v>
      </c>
      <c r="T72" s="128">
        <f t="shared" si="6"/>
        <v>960.13333333333333</v>
      </c>
      <c r="U72" s="129">
        <f t="shared" si="7"/>
        <v>181.86666666666667</v>
      </c>
      <c r="V72" s="127"/>
      <c r="W72" s="130"/>
    </row>
    <row r="73" spans="1:23" x14ac:dyDescent="0.4">
      <c r="A73" s="124">
        <v>8</v>
      </c>
      <c r="B73" s="124" t="s">
        <v>221</v>
      </c>
      <c r="C73" s="124">
        <v>11015</v>
      </c>
      <c r="D73" s="124" t="s">
        <v>390</v>
      </c>
      <c r="E73" s="124" t="s">
        <v>428</v>
      </c>
      <c r="F73" s="124">
        <v>280</v>
      </c>
      <c r="G73" s="125">
        <v>5</v>
      </c>
      <c r="H73" s="126">
        <v>9908</v>
      </c>
      <c r="I73" s="126">
        <v>9908</v>
      </c>
      <c r="J73" s="126">
        <v>33491</v>
      </c>
      <c r="K73" s="131">
        <v>79.212000000000003</v>
      </c>
      <c r="L73" s="126">
        <v>14342</v>
      </c>
      <c r="M73" s="126">
        <v>1.4475</v>
      </c>
      <c r="N73" s="126">
        <v>0.18990000000000001</v>
      </c>
      <c r="O73" s="126">
        <v>47.612699999999997</v>
      </c>
      <c r="P73" s="124">
        <v>1.2</v>
      </c>
      <c r="Q73" s="127">
        <f t="shared" si="4"/>
        <v>0</v>
      </c>
      <c r="R73" s="126">
        <f t="shared" si="5"/>
        <v>14342</v>
      </c>
      <c r="S73" s="126">
        <f>'SumAdjRw Q2Y67'!J73</f>
        <v>14149.17</v>
      </c>
      <c r="T73" s="128">
        <f t="shared" si="6"/>
        <v>9432.7800000000007</v>
      </c>
      <c r="U73" s="129">
        <f t="shared" si="7"/>
        <v>4909.2199999999993</v>
      </c>
      <c r="V73" s="127"/>
      <c r="W73" s="130"/>
    </row>
    <row r="74" spans="1:23" x14ac:dyDescent="0.4">
      <c r="A74" s="124">
        <v>8</v>
      </c>
      <c r="B74" s="124" t="s">
        <v>221</v>
      </c>
      <c r="C74" s="124">
        <v>11016</v>
      </c>
      <c r="D74" s="124" t="s">
        <v>391</v>
      </c>
      <c r="E74" s="124" t="s">
        <v>432</v>
      </c>
      <c r="F74" s="124">
        <v>8</v>
      </c>
      <c r="G74" s="125">
        <v>5</v>
      </c>
      <c r="H74" s="126">
        <v>535</v>
      </c>
      <c r="I74" s="126">
        <v>535</v>
      </c>
      <c r="J74" s="126">
        <v>954</v>
      </c>
      <c r="K74" s="131">
        <v>78.974000000000004</v>
      </c>
      <c r="L74" s="126">
        <v>299.17099999999999</v>
      </c>
      <c r="M74" s="126">
        <v>0.55920000000000003</v>
      </c>
      <c r="N74" s="126">
        <v>0.24129999999999999</v>
      </c>
      <c r="O74" s="126">
        <v>0.94330000000000003</v>
      </c>
      <c r="P74" s="124">
        <v>0.6</v>
      </c>
      <c r="Q74" s="127">
        <f t="shared" si="4"/>
        <v>0</v>
      </c>
      <c r="R74" s="126">
        <f t="shared" si="5"/>
        <v>299.17099999999999</v>
      </c>
      <c r="S74" s="126">
        <f>'SumAdjRw Q2Y67'!J74</f>
        <v>307.86</v>
      </c>
      <c r="T74" s="128">
        <f t="shared" si="6"/>
        <v>205.24</v>
      </c>
      <c r="U74" s="129">
        <f t="shared" si="7"/>
        <v>93.930999999999983</v>
      </c>
      <c r="V74" s="127"/>
      <c r="W74" s="130"/>
    </row>
    <row r="75" spans="1:23" x14ac:dyDescent="0.4">
      <c r="A75" s="124">
        <v>8</v>
      </c>
      <c r="B75" s="124" t="s">
        <v>221</v>
      </c>
      <c r="C75" s="124">
        <v>11017</v>
      </c>
      <c r="D75" s="124" t="s">
        <v>392</v>
      </c>
      <c r="E75" s="124" t="s">
        <v>429</v>
      </c>
      <c r="F75" s="124">
        <v>40</v>
      </c>
      <c r="G75" s="125">
        <v>5</v>
      </c>
      <c r="H75" s="126">
        <v>2037</v>
      </c>
      <c r="I75" s="126">
        <v>2037</v>
      </c>
      <c r="J75" s="126">
        <v>5357</v>
      </c>
      <c r="K75" s="168">
        <v>88.691999999999993</v>
      </c>
      <c r="L75" s="126">
        <v>1265.02</v>
      </c>
      <c r="M75" s="126">
        <v>0.621</v>
      </c>
      <c r="N75" s="126">
        <v>0.18779999999999999</v>
      </c>
      <c r="O75" s="126">
        <v>10.1868</v>
      </c>
      <c r="P75" s="124">
        <v>0.6</v>
      </c>
      <c r="Q75" s="127">
        <f t="shared" si="4"/>
        <v>1</v>
      </c>
      <c r="R75" s="126">
        <f t="shared" si="5"/>
        <v>1265.02</v>
      </c>
      <c r="S75" s="126">
        <f>'SumAdjRw Q2Y67'!J75</f>
        <v>1177.58</v>
      </c>
      <c r="T75" s="128">
        <f t="shared" si="6"/>
        <v>785.05333333333328</v>
      </c>
      <c r="U75" s="129">
        <f t="shared" si="7"/>
        <v>479.9666666666667</v>
      </c>
      <c r="V75" s="127"/>
      <c r="W75" s="130"/>
    </row>
    <row r="76" spans="1:23" x14ac:dyDescent="0.4">
      <c r="A76" s="124">
        <v>8</v>
      </c>
      <c r="B76" s="124" t="s">
        <v>221</v>
      </c>
      <c r="C76" s="124">
        <v>11018</v>
      </c>
      <c r="D76" s="124" t="s">
        <v>393</v>
      </c>
      <c r="E76" s="124" t="s">
        <v>430</v>
      </c>
      <c r="F76" s="124">
        <v>137</v>
      </c>
      <c r="G76" s="125">
        <v>5</v>
      </c>
      <c r="H76" s="126">
        <v>5544</v>
      </c>
      <c r="I76" s="126">
        <v>5503</v>
      </c>
      <c r="J76" s="126">
        <v>20300</v>
      </c>
      <c r="K76" s="168">
        <v>98.129000000000005</v>
      </c>
      <c r="L76" s="126">
        <v>6648.1</v>
      </c>
      <c r="M76" s="126">
        <v>1.2081</v>
      </c>
      <c r="N76" s="126">
        <v>0.18779999999999999</v>
      </c>
      <c r="O76" s="126">
        <v>25.364599999999999</v>
      </c>
      <c r="P76" s="124">
        <v>0.8</v>
      </c>
      <c r="Q76" s="127">
        <f t="shared" si="4"/>
        <v>1</v>
      </c>
      <c r="R76" s="126">
        <f t="shared" si="5"/>
        <v>6648.1</v>
      </c>
      <c r="S76" s="126">
        <f>'SumAdjRw Q2Y67'!J76</f>
        <v>4813.3100000000004</v>
      </c>
      <c r="T76" s="128">
        <f t="shared" si="6"/>
        <v>3208.8733333333334</v>
      </c>
      <c r="U76" s="129">
        <f t="shared" si="7"/>
        <v>3439.2266666666669</v>
      </c>
      <c r="V76" s="127"/>
      <c r="W76" s="130"/>
    </row>
    <row r="77" spans="1:23" x14ac:dyDescent="0.4">
      <c r="A77" s="124">
        <v>8</v>
      </c>
      <c r="B77" s="124" t="s">
        <v>221</v>
      </c>
      <c r="C77" s="124">
        <v>11019</v>
      </c>
      <c r="D77" s="124" t="s">
        <v>394</v>
      </c>
      <c r="E77" s="124" t="s">
        <v>429</v>
      </c>
      <c r="F77" s="124">
        <v>30</v>
      </c>
      <c r="G77" s="125">
        <v>5</v>
      </c>
      <c r="H77" s="126">
        <v>1011</v>
      </c>
      <c r="I77" s="126">
        <v>1011</v>
      </c>
      <c r="J77" s="126">
        <v>2860</v>
      </c>
      <c r="K77" s="131">
        <v>63.134999999999998</v>
      </c>
      <c r="L77" s="126">
        <v>673.20600000000002</v>
      </c>
      <c r="M77" s="126">
        <v>0.66590000000000005</v>
      </c>
      <c r="N77" s="126">
        <v>0.18990000000000001</v>
      </c>
      <c r="O77" s="126">
        <v>4.4391999999999996</v>
      </c>
      <c r="P77" s="124">
        <v>0.6</v>
      </c>
      <c r="Q77" s="127">
        <f t="shared" si="4"/>
        <v>0</v>
      </c>
      <c r="R77" s="126">
        <f t="shared" si="5"/>
        <v>673.20600000000002</v>
      </c>
      <c r="S77" s="126">
        <f>'SumAdjRw Q2Y67'!J77</f>
        <v>755.26</v>
      </c>
      <c r="T77" s="128">
        <f t="shared" si="6"/>
        <v>503.50666666666666</v>
      </c>
      <c r="U77" s="129">
        <f t="shared" si="7"/>
        <v>169.69933333333336</v>
      </c>
      <c r="V77" s="127"/>
      <c r="W77" s="130"/>
    </row>
    <row r="78" spans="1:23" x14ac:dyDescent="0.4">
      <c r="A78" s="124">
        <v>8</v>
      </c>
      <c r="B78" s="124" t="s">
        <v>221</v>
      </c>
      <c r="C78" s="124">
        <v>11020</v>
      </c>
      <c r="D78" s="124" t="s">
        <v>395</v>
      </c>
      <c r="E78" s="124" t="s">
        <v>429</v>
      </c>
      <c r="F78" s="124">
        <v>30</v>
      </c>
      <c r="G78" s="125">
        <v>5</v>
      </c>
      <c r="H78" s="126">
        <v>989</v>
      </c>
      <c r="I78" s="126">
        <v>989</v>
      </c>
      <c r="J78" s="126">
        <v>2349</v>
      </c>
      <c r="K78" s="131">
        <v>51.853999999999999</v>
      </c>
      <c r="L78" s="126">
        <v>642.63800000000003</v>
      </c>
      <c r="M78" s="126">
        <v>0.64980000000000004</v>
      </c>
      <c r="N78" s="126">
        <v>0.18779999999999999</v>
      </c>
      <c r="O78" s="126">
        <v>3.2978999999999998</v>
      </c>
      <c r="P78" s="124">
        <v>0.6</v>
      </c>
      <c r="Q78" s="127">
        <f t="shared" si="4"/>
        <v>0</v>
      </c>
      <c r="R78" s="126">
        <f t="shared" si="5"/>
        <v>642.63800000000003</v>
      </c>
      <c r="S78" s="126">
        <f>'SumAdjRw Q2Y67'!J78</f>
        <v>755.26</v>
      </c>
      <c r="T78" s="128">
        <f t="shared" si="6"/>
        <v>503.50666666666666</v>
      </c>
      <c r="U78" s="129">
        <f t="shared" si="7"/>
        <v>139.13133333333337</v>
      </c>
      <c r="V78" s="127"/>
      <c r="W78" s="130"/>
    </row>
    <row r="79" spans="1:23" x14ac:dyDescent="0.4">
      <c r="A79" s="124">
        <v>8</v>
      </c>
      <c r="B79" s="124" t="s">
        <v>221</v>
      </c>
      <c r="C79" s="124">
        <v>11021</v>
      </c>
      <c r="D79" s="124" t="s">
        <v>396</v>
      </c>
      <c r="E79" s="124" t="s">
        <v>429</v>
      </c>
      <c r="F79" s="124">
        <v>30</v>
      </c>
      <c r="G79" s="125">
        <v>5</v>
      </c>
      <c r="H79" s="126">
        <v>1781</v>
      </c>
      <c r="I79" s="126">
        <v>1781</v>
      </c>
      <c r="J79" s="126">
        <v>4807</v>
      </c>
      <c r="K79" s="168">
        <v>106.11499999999999</v>
      </c>
      <c r="L79" s="126">
        <v>1185.54</v>
      </c>
      <c r="M79" s="126">
        <v>0.66569999999999996</v>
      </c>
      <c r="N79" s="126">
        <v>0.18779999999999999</v>
      </c>
      <c r="O79" s="126">
        <v>4.9995000000000003</v>
      </c>
      <c r="P79" s="124">
        <v>0.6</v>
      </c>
      <c r="Q79" s="127">
        <f t="shared" si="4"/>
        <v>1</v>
      </c>
      <c r="R79" s="126">
        <f t="shared" si="5"/>
        <v>1185.54</v>
      </c>
      <c r="S79" s="126">
        <f>'SumAdjRw Q2Y67'!J79</f>
        <v>1177.58</v>
      </c>
      <c r="T79" s="128">
        <f t="shared" si="6"/>
        <v>785.05333333333328</v>
      </c>
      <c r="U79" s="129">
        <f t="shared" si="7"/>
        <v>400.48666666666668</v>
      </c>
      <c r="V79" s="127"/>
      <c r="W79" s="130"/>
    </row>
    <row r="80" spans="1:23" x14ac:dyDescent="0.4">
      <c r="A80" s="124">
        <v>8</v>
      </c>
      <c r="B80" s="124" t="s">
        <v>221</v>
      </c>
      <c r="C80" s="124">
        <v>11022</v>
      </c>
      <c r="D80" s="124" t="s">
        <v>397</v>
      </c>
      <c r="E80" s="124" t="s">
        <v>433</v>
      </c>
      <c r="F80" s="124">
        <v>55</v>
      </c>
      <c r="G80" s="125">
        <v>5</v>
      </c>
      <c r="H80" s="126">
        <v>2339</v>
      </c>
      <c r="I80" s="126">
        <v>2339</v>
      </c>
      <c r="J80" s="126">
        <v>8664</v>
      </c>
      <c r="K80" s="168">
        <v>104.32299999999999</v>
      </c>
      <c r="L80" s="126">
        <v>1810.47</v>
      </c>
      <c r="M80" s="126">
        <v>0.77400000000000002</v>
      </c>
      <c r="N80" s="126">
        <v>0.18779999999999999</v>
      </c>
      <c r="O80" s="126">
        <v>7.0522</v>
      </c>
      <c r="P80" s="124">
        <v>0.6</v>
      </c>
      <c r="Q80" s="127">
        <f t="shared" si="4"/>
        <v>1</v>
      </c>
      <c r="R80" s="126">
        <f t="shared" si="5"/>
        <v>1810.47</v>
      </c>
      <c r="S80" s="126">
        <f>'SumAdjRw Q2Y67'!J80</f>
        <v>1440.2</v>
      </c>
      <c r="T80" s="128">
        <f t="shared" si="6"/>
        <v>960.13333333333333</v>
      </c>
      <c r="U80" s="129">
        <f t="shared" si="7"/>
        <v>850.3366666666667</v>
      </c>
      <c r="V80" s="127"/>
      <c r="W80" s="130"/>
    </row>
    <row r="81" spans="1:23" x14ac:dyDescent="0.4">
      <c r="A81" s="124">
        <v>8</v>
      </c>
      <c r="B81" s="124" t="s">
        <v>221</v>
      </c>
      <c r="C81" s="124">
        <v>11023</v>
      </c>
      <c r="D81" s="124" t="s">
        <v>398</v>
      </c>
      <c r="E81" s="124" t="s">
        <v>430</v>
      </c>
      <c r="F81" s="124">
        <v>126</v>
      </c>
      <c r="G81" s="125">
        <v>5</v>
      </c>
      <c r="H81" s="126">
        <v>5322</v>
      </c>
      <c r="I81" s="126">
        <v>5309</v>
      </c>
      <c r="J81" s="126">
        <v>17496</v>
      </c>
      <c r="K81" s="168">
        <v>91.957999999999998</v>
      </c>
      <c r="L81" s="126">
        <v>5219.93</v>
      </c>
      <c r="M81" s="126">
        <v>0.98319999999999996</v>
      </c>
      <c r="N81" s="126">
        <v>0.18779999999999999</v>
      </c>
      <c r="O81" s="126">
        <v>22.410399999999999</v>
      </c>
      <c r="P81" s="124">
        <v>0.8</v>
      </c>
      <c r="Q81" s="127">
        <f t="shared" si="4"/>
        <v>1</v>
      </c>
      <c r="R81" s="126">
        <f t="shared" si="5"/>
        <v>5219.93</v>
      </c>
      <c r="S81" s="126">
        <f>'SumAdjRw Q2Y67'!J81</f>
        <v>4813.3100000000004</v>
      </c>
      <c r="T81" s="128">
        <f t="shared" si="6"/>
        <v>3208.8733333333334</v>
      </c>
      <c r="U81" s="129">
        <f t="shared" si="7"/>
        <v>2011.0566666666668</v>
      </c>
      <c r="V81" s="127"/>
      <c r="W81" s="130"/>
    </row>
    <row r="82" spans="1:23" x14ac:dyDescent="0.4">
      <c r="A82" s="124">
        <v>8</v>
      </c>
      <c r="B82" s="124" t="s">
        <v>221</v>
      </c>
      <c r="C82" s="124">
        <v>11024</v>
      </c>
      <c r="D82" s="124" t="s">
        <v>399</v>
      </c>
      <c r="E82" s="124" t="s">
        <v>429</v>
      </c>
      <c r="F82" s="124">
        <v>60</v>
      </c>
      <c r="G82" s="125">
        <v>5</v>
      </c>
      <c r="H82" s="126">
        <v>2797</v>
      </c>
      <c r="I82" s="126">
        <v>2797</v>
      </c>
      <c r="J82" s="126">
        <v>8307</v>
      </c>
      <c r="K82" s="168">
        <v>91.688999999999993</v>
      </c>
      <c r="L82" s="126">
        <v>1608.73</v>
      </c>
      <c r="M82" s="126">
        <v>0.57520000000000004</v>
      </c>
      <c r="N82" s="126">
        <v>0.18990000000000001</v>
      </c>
      <c r="O82" s="126">
        <v>10.336499999999999</v>
      </c>
      <c r="P82" s="124">
        <v>0.6</v>
      </c>
      <c r="Q82" s="127">
        <f t="shared" si="4"/>
        <v>1</v>
      </c>
      <c r="R82" s="126">
        <f t="shared" si="5"/>
        <v>1608.73</v>
      </c>
      <c r="S82" s="126">
        <f>'SumAdjRw Q2Y67'!J82</f>
        <v>1177.58</v>
      </c>
      <c r="T82" s="128">
        <f t="shared" si="6"/>
        <v>785.05333333333328</v>
      </c>
      <c r="U82" s="129">
        <f t="shared" si="7"/>
        <v>823.67666666666673</v>
      </c>
      <c r="V82" s="127"/>
      <c r="W82" s="130"/>
    </row>
    <row r="83" spans="1:23" x14ac:dyDescent="0.4">
      <c r="A83" s="124">
        <v>8</v>
      </c>
      <c r="B83" s="124" t="s">
        <v>221</v>
      </c>
      <c r="C83" s="124">
        <v>11025</v>
      </c>
      <c r="D83" s="124" t="s">
        <v>400</v>
      </c>
      <c r="E83" s="124" t="s">
        <v>430</v>
      </c>
      <c r="F83" s="124">
        <v>114</v>
      </c>
      <c r="G83" s="125">
        <v>5</v>
      </c>
      <c r="H83" s="126">
        <v>4242</v>
      </c>
      <c r="I83" s="126">
        <v>4242</v>
      </c>
      <c r="J83" s="126">
        <v>16294</v>
      </c>
      <c r="K83" s="168">
        <v>94.656000000000006</v>
      </c>
      <c r="L83" s="126">
        <v>3458.49</v>
      </c>
      <c r="M83" s="126">
        <v>0.81530000000000002</v>
      </c>
      <c r="N83" s="126">
        <v>0.18779999999999999</v>
      </c>
      <c r="O83" s="126">
        <v>21.611499999999999</v>
      </c>
      <c r="P83" s="124">
        <v>0.8</v>
      </c>
      <c r="Q83" s="127">
        <f t="shared" si="4"/>
        <v>1</v>
      </c>
      <c r="R83" s="126">
        <f t="shared" si="5"/>
        <v>3458.49</v>
      </c>
      <c r="S83" s="126">
        <f>'SumAdjRw Q2Y67'!J83</f>
        <v>4813.3100000000004</v>
      </c>
      <c r="T83" s="128">
        <f t="shared" si="6"/>
        <v>3208.8733333333334</v>
      </c>
      <c r="U83" s="129">
        <f t="shared" si="7"/>
        <v>249.61666666666633</v>
      </c>
      <c r="V83" s="127"/>
      <c r="W83" s="130"/>
    </row>
    <row r="84" spans="1:23" x14ac:dyDescent="0.4">
      <c r="A84" s="124">
        <v>8</v>
      </c>
      <c r="B84" s="124" t="s">
        <v>221</v>
      </c>
      <c r="C84" s="124">
        <v>11026</v>
      </c>
      <c r="D84" s="124" t="s">
        <v>401</v>
      </c>
      <c r="E84" s="124" t="s">
        <v>429</v>
      </c>
      <c r="F84" s="124">
        <v>30</v>
      </c>
      <c r="G84" s="125">
        <v>5</v>
      </c>
      <c r="H84" s="126">
        <v>1376</v>
      </c>
      <c r="I84" s="126">
        <v>1376</v>
      </c>
      <c r="J84" s="126">
        <v>6262</v>
      </c>
      <c r="K84" s="168">
        <v>138.23400000000001</v>
      </c>
      <c r="L84" s="126">
        <v>1042.3499999999999</v>
      </c>
      <c r="M84" s="126">
        <v>0.75749999999999995</v>
      </c>
      <c r="N84" s="126">
        <v>0.18779999999999999</v>
      </c>
      <c r="O84" s="126">
        <v>3.9992999999999999</v>
      </c>
      <c r="P84" s="124">
        <v>0.6</v>
      </c>
      <c r="Q84" s="127">
        <f t="shared" si="4"/>
        <v>1</v>
      </c>
      <c r="R84" s="126">
        <f t="shared" si="5"/>
        <v>1042.3499999999999</v>
      </c>
      <c r="S84" s="126">
        <f>'SumAdjRw Q2Y67'!J84</f>
        <v>755.26</v>
      </c>
      <c r="T84" s="128">
        <f t="shared" si="6"/>
        <v>503.50666666666666</v>
      </c>
      <c r="U84" s="129">
        <f t="shared" si="7"/>
        <v>538.84333333333325</v>
      </c>
      <c r="V84" s="127"/>
      <c r="W84" s="130"/>
    </row>
    <row r="85" spans="1:23" x14ac:dyDescent="0.4">
      <c r="A85" s="124">
        <v>8</v>
      </c>
      <c r="B85" s="124" t="s">
        <v>221</v>
      </c>
      <c r="C85" s="124">
        <v>11027</v>
      </c>
      <c r="D85" s="124" t="s">
        <v>402</v>
      </c>
      <c r="E85" s="124" t="s">
        <v>429</v>
      </c>
      <c r="F85" s="124">
        <v>30</v>
      </c>
      <c r="G85" s="125">
        <v>5</v>
      </c>
      <c r="H85" s="126">
        <v>1165</v>
      </c>
      <c r="I85" s="126">
        <v>1165</v>
      </c>
      <c r="J85" s="126">
        <v>2991</v>
      </c>
      <c r="K85" s="131">
        <v>66.025999999999996</v>
      </c>
      <c r="L85" s="126">
        <v>796.32100000000003</v>
      </c>
      <c r="M85" s="126">
        <v>0.6835</v>
      </c>
      <c r="N85" s="126">
        <v>0.18990000000000001</v>
      </c>
      <c r="O85" s="126">
        <v>6.8189000000000002</v>
      </c>
      <c r="P85" s="124">
        <v>0.6</v>
      </c>
      <c r="Q85" s="127">
        <f t="shared" si="4"/>
        <v>0</v>
      </c>
      <c r="R85" s="126">
        <f t="shared" si="5"/>
        <v>796.32100000000014</v>
      </c>
      <c r="S85" s="126">
        <f>'SumAdjRw Q2Y67'!J85</f>
        <v>755.26</v>
      </c>
      <c r="T85" s="128">
        <f t="shared" si="6"/>
        <v>503.50666666666666</v>
      </c>
      <c r="U85" s="129">
        <f t="shared" si="7"/>
        <v>292.81433333333348</v>
      </c>
      <c r="V85" s="127"/>
      <c r="W85" s="130"/>
    </row>
    <row r="86" spans="1:23" x14ac:dyDescent="0.4">
      <c r="A86" s="124">
        <v>8</v>
      </c>
      <c r="B86" s="124" t="s">
        <v>221</v>
      </c>
      <c r="C86" s="124">
        <v>11028</v>
      </c>
      <c r="D86" s="124" t="s">
        <v>403</v>
      </c>
      <c r="E86" s="124" t="s">
        <v>429</v>
      </c>
      <c r="F86" s="124">
        <v>30</v>
      </c>
      <c r="G86" s="125">
        <v>5</v>
      </c>
      <c r="H86" s="126">
        <v>1587</v>
      </c>
      <c r="I86" s="126">
        <v>1587</v>
      </c>
      <c r="J86" s="126">
        <v>3490</v>
      </c>
      <c r="K86" s="131">
        <v>77.042000000000002</v>
      </c>
      <c r="L86" s="126">
        <v>1025.8</v>
      </c>
      <c r="M86" s="126">
        <v>0.64639999999999997</v>
      </c>
      <c r="N86" s="126">
        <v>0.18779999999999999</v>
      </c>
      <c r="O86" s="126">
        <v>6.9189999999999996</v>
      </c>
      <c r="P86" s="124">
        <v>0.6</v>
      </c>
      <c r="Q86" s="127">
        <f t="shared" si="4"/>
        <v>0</v>
      </c>
      <c r="R86" s="126">
        <f t="shared" si="5"/>
        <v>1025.8</v>
      </c>
      <c r="S86" s="126">
        <f>'SumAdjRw Q2Y67'!J86</f>
        <v>755.26</v>
      </c>
      <c r="T86" s="128">
        <f t="shared" si="6"/>
        <v>503.50666666666666</v>
      </c>
      <c r="U86" s="129">
        <f t="shared" si="7"/>
        <v>522.29333333333329</v>
      </c>
      <c r="V86" s="127"/>
      <c r="W86" s="130"/>
    </row>
    <row r="87" spans="1:23" x14ac:dyDescent="0.4">
      <c r="A87" s="124">
        <v>8</v>
      </c>
      <c r="B87" s="124" t="s">
        <v>221</v>
      </c>
      <c r="C87" s="124">
        <v>11029</v>
      </c>
      <c r="D87" s="124" t="s">
        <v>404</v>
      </c>
      <c r="E87" s="124" t="s">
        <v>429</v>
      </c>
      <c r="F87" s="124">
        <v>30</v>
      </c>
      <c r="G87" s="125">
        <v>5</v>
      </c>
      <c r="H87" s="126">
        <v>1552</v>
      </c>
      <c r="I87" s="126">
        <v>1552</v>
      </c>
      <c r="J87" s="126">
        <v>3212</v>
      </c>
      <c r="K87" s="131">
        <v>70.905000000000001</v>
      </c>
      <c r="L87" s="126">
        <v>874.77300000000002</v>
      </c>
      <c r="M87" s="126">
        <v>0.56359999999999999</v>
      </c>
      <c r="N87" s="126">
        <v>0.18779999999999999</v>
      </c>
      <c r="O87" s="126">
        <v>4.0195999999999996</v>
      </c>
      <c r="P87" s="124">
        <v>0.6</v>
      </c>
      <c r="Q87" s="127">
        <f t="shared" si="4"/>
        <v>0</v>
      </c>
      <c r="R87" s="126">
        <f t="shared" si="5"/>
        <v>874.77300000000002</v>
      </c>
      <c r="S87" s="126">
        <f>'SumAdjRw Q2Y67'!J87</f>
        <v>755.26</v>
      </c>
      <c r="T87" s="128">
        <f t="shared" si="6"/>
        <v>503.50666666666666</v>
      </c>
      <c r="U87" s="129">
        <f t="shared" si="7"/>
        <v>371.26633333333336</v>
      </c>
      <c r="V87" s="127"/>
      <c r="W87" s="130"/>
    </row>
    <row r="88" spans="1:23" x14ac:dyDescent="0.4">
      <c r="A88" s="124">
        <v>8</v>
      </c>
      <c r="B88" s="124" t="s">
        <v>221</v>
      </c>
      <c r="C88" s="124">
        <v>11446</v>
      </c>
      <c r="D88" s="170" t="s">
        <v>441</v>
      </c>
      <c r="E88" s="124" t="s">
        <v>430</v>
      </c>
      <c r="F88" s="124">
        <v>139</v>
      </c>
      <c r="G88" s="125">
        <v>5</v>
      </c>
      <c r="H88" s="126">
        <v>5226</v>
      </c>
      <c r="I88" s="126">
        <v>5197</v>
      </c>
      <c r="J88" s="126">
        <v>18443</v>
      </c>
      <c r="K88" s="168">
        <v>87.87</v>
      </c>
      <c r="L88" s="126">
        <v>6128.33</v>
      </c>
      <c r="M88" s="126">
        <v>1.1792</v>
      </c>
      <c r="N88" s="126">
        <v>0.18990000000000001</v>
      </c>
      <c r="O88" s="126">
        <v>10.8741</v>
      </c>
      <c r="P88" s="124">
        <v>0.8</v>
      </c>
      <c r="Q88" s="127">
        <f t="shared" si="4"/>
        <v>1</v>
      </c>
      <c r="R88" s="126">
        <f t="shared" si="5"/>
        <v>6128.33</v>
      </c>
      <c r="S88" s="126">
        <f>'SumAdjRw Q2Y67'!J88</f>
        <v>4813.3100000000004</v>
      </c>
      <c r="T88" s="128">
        <f t="shared" si="6"/>
        <v>3208.8733333333334</v>
      </c>
      <c r="U88" s="129">
        <f t="shared" si="7"/>
        <v>2919.4566666666665</v>
      </c>
      <c r="V88" s="127"/>
      <c r="W88" s="130"/>
    </row>
    <row r="89" spans="1:23" x14ac:dyDescent="0.4">
      <c r="A89" s="124">
        <v>8</v>
      </c>
      <c r="B89" s="124" t="s">
        <v>221</v>
      </c>
      <c r="C89" s="124">
        <v>25058</v>
      </c>
      <c r="D89" s="124" t="s">
        <v>406</v>
      </c>
      <c r="E89" s="124" t="s">
        <v>429</v>
      </c>
      <c r="F89" s="124">
        <v>30</v>
      </c>
      <c r="G89" s="125">
        <v>5</v>
      </c>
      <c r="H89" s="126">
        <v>1068</v>
      </c>
      <c r="I89" s="126">
        <v>1068</v>
      </c>
      <c r="J89" s="126">
        <v>2924</v>
      </c>
      <c r="K89" s="131">
        <v>64.546999999999997</v>
      </c>
      <c r="L89" s="126">
        <v>736.97900000000004</v>
      </c>
      <c r="M89" s="126">
        <v>0.69010000000000005</v>
      </c>
      <c r="N89" s="126">
        <v>0.18990000000000001</v>
      </c>
      <c r="O89" s="126">
        <v>5.5412999999999997</v>
      </c>
      <c r="P89" s="124">
        <v>0.6</v>
      </c>
      <c r="Q89" s="127">
        <f t="shared" si="4"/>
        <v>0</v>
      </c>
      <c r="R89" s="126">
        <f t="shared" si="5"/>
        <v>736.97900000000004</v>
      </c>
      <c r="S89" s="126">
        <f>'SumAdjRw Q2Y67'!J89</f>
        <v>755.26</v>
      </c>
      <c r="T89" s="128">
        <f t="shared" si="6"/>
        <v>503.50666666666666</v>
      </c>
      <c r="U89" s="129">
        <f t="shared" si="7"/>
        <v>233.47233333333338</v>
      </c>
      <c r="V89" s="127"/>
      <c r="W89" s="130"/>
    </row>
    <row r="90" spans="1:23" x14ac:dyDescent="0.4">
      <c r="A90" s="124">
        <v>8</v>
      </c>
      <c r="B90" s="124" t="s">
        <v>221</v>
      </c>
      <c r="C90" s="124">
        <v>25059</v>
      </c>
      <c r="D90" s="124" t="s">
        <v>407</v>
      </c>
      <c r="E90" s="124" t="s">
        <v>432</v>
      </c>
      <c r="F90" s="124">
        <v>30</v>
      </c>
      <c r="G90" s="125">
        <v>5</v>
      </c>
      <c r="H90" s="126">
        <v>938</v>
      </c>
      <c r="I90" s="126">
        <v>938</v>
      </c>
      <c r="J90" s="126">
        <v>2404</v>
      </c>
      <c r="K90" s="131">
        <v>53.067999999999998</v>
      </c>
      <c r="L90" s="126">
        <v>598.00300000000004</v>
      </c>
      <c r="M90" s="126">
        <v>0.63749999999999996</v>
      </c>
      <c r="N90" s="126">
        <v>0.18990000000000001</v>
      </c>
      <c r="O90" s="126">
        <v>6.024</v>
      </c>
      <c r="P90" s="124">
        <v>0.6</v>
      </c>
      <c r="Q90" s="127">
        <f t="shared" si="4"/>
        <v>0</v>
      </c>
      <c r="R90" s="126">
        <f t="shared" si="5"/>
        <v>598.00300000000004</v>
      </c>
      <c r="S90" s="126">
        <f>'SumAdjRw Q2Y67'!J90</f>
        <v>441.74</v>
      </c>
      <c r="T90" s="128">
        <f t="shared" si="6"/>
        <v>294.49333333333334</v>
      </c>
      <c r="U90" s="129">
        <f t="shared" si="7"/>
        <v>303.5096666666667</v>
      </c>
      <c r="V90" s="127"/>
      <c r="W90" s="130"/>
    </row>
  </sheetData>
  <autoFilter ref="A2:W90" xr:uid="{020C40ED-6907-4CE4-95ED-742E5611A234}"/>
  <mergeCells count="1">
    <mergeCell ref="R1:V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A41E0-3BCD-424A-B0D1-D7E25CAF8D2D}">
  <dimension ref="A1:U90"/>
  <sheetViews>
    <sheetView topLeftCell="A10" zoomScale="60" zoomScaleNormal="60" workbookViewId="0">
      <selection activeCell="Y17" sqref="Y17"/>
    </sheetView>
  </sheetViews>
  <sheetFormatPr defaultRowHeight="21" x14ac:dyDescent="0.4"/>
  <cols>
    <col min="2" max="2" width="13.5" customWidth="1"/>
    <col min="4" max="4" width="20.296875" customWidth="1"/>
    <col min="7" max="7" width="23" customWidth="1"/>
    <col min="8" max="11" width="11.796875" customWidth="1"/>
  </cols>
  <sheetData>
    <row r="1" spans="1:21" ht="24.6" x14ac:dyDescent="0.7">
      <c r="A1" s="134" t="s">
        <v>409</v>
      </c>
      <c r="B1" s="134" t="s">
        <v>281</v>
      </c>
      <c r="C1" s="134" t="s">
        <v>282</v>
      </c>
      <c r="D1" s="134" t="s">
        <v>283</v>
      </c>
      <c r="E1" s="135" t="s">
        <v>284</v>
      </c>
      <c r="F1" s="135" t="s">
        <v>68</v>
      </c>
      <c r="G1" s="135" t="s">
        <v>285</v>
      </c>
      <c r="H1" s="136" t="s">
        <v>286</v>
      </c>
      <c r="I1" s="136"/>
      <c r="J1" s="137" t="s">
        <v>287</v>
      </c>
      <c r="K1" s="138"/>
      <c r="L1" s="139" t="s">
        <v>288</v>
      </c>
      <c r="M1" s="314" t="s">
        <v>289</v>
      </c>
      <c r="N1" s="314"/>
      <c r="O1" s="140"/>
      <c r="P1" s="141"/>
      <c r="Q1" s="141"/>
      <c r="R1" s="141"/>
      <c r="S1" s="141" t="s">
        <v>290</v>
      </c>
      <c r="T1" s="142"/>
      <c r="U1" s="142"/>
    </row>
    <row r="2" spans="1:21" ht="73.8" x14ac:dyDescent="0.4">
      <c r="A2" s="143" t="s">
        <v>409</v>
      </c>
      <c r="B2" s="143" t="s">
        <v>281</v>
      </c>
      <c r="C2" s="143" t="s">
        <v>282</v>
      </c>
      <c r="D2" s="143" t="s">
        <v>283</v>
      </c>
      <c r="E2" s="143" t="s">
        <v>284</v>
      </c>
      <c r="F2" s="143" t="s">
        <v>68</v>
      </c>
      <c r="G2" s="143" t="s">
        <v>285</v>
      </c>
      <c r="H2" s="144" t="s">
        <v>442</v>
      </c>
      <c r="I2" s="144" t="s">
        <v>291</v>
      </c>
      <c r="J2" s="145" t="s">
        <v>443</v>
      </c>
      <c r="K2" s="145" t="s">
        <v>293</v>
      </c>
      <c r="L2" s="146" t="s">
        <v>294</v>
      </c>
      <c r="M2" s="147" t="s">
        <v>295</v>
      </c>
      <c r="N2" s="147" t="s">
        <v>296</v>
      </c>
      <c r="O2" s="148" t="s">
        <v>297</v>
      </c>
      <c r="P2" s="149" t="s">
        <v>298</v>
      </c>
      <c r="Q2" s="150" t="s">
        <v>444</v>
      </c>
      <c r="R2" s="151"/>
      <c r="S2" s="152" t="s">
        <v>300</v>
      </c>
      <c r="T2" s="142"/>
      <c r="U2" s="151" t="s">
        <v>301</v>
      </c>
    </row>
    <row r="3" spans="1:21" ht="24.6" x14ac:dyDescent="0.4">
      <c r="A3" s="153">
        <v>8</v>
      </c>
      <c r="B3" s="154" t="s">
        <v>86</v>
      </c>
      <c r="C3" s="153" t="s">
        <v>87</v>
      </c>
      <c r="D3" s="155" t="s">
        <v>305</v>
      </c>
      <c r="E3" s="153" t="s">
        <v>306</v>
      </c>
      <c r="F3" s="153">
        <v>16</v>
      </c>
      <c r="G3" s="156" t="s">
        <v>307</v>
      </c>
      <c r="H3" s="157">
        <v>20533.739999999998</v>
      </c>
      <c r="I3" s="157">
        <v>21505.439999999999</v>
      </c>
      <c r="J3" s="158">
        <v>14149.17</v>
      </c>
      <c r="K3" s="159">
        <f>I3-J3</f>
        <v>7356.2699999999986</v>
      </c>
      <c r="L3" s="160">
        <f>IF(U3=0,1,IF(K3&gt;1,1,0))</f>
        <v>1</v>
      </c>
      <c r="M3" s="161">
        <v>2947.32</v>
      </c>
      <c r="N3" s="161">
        <v>9.6036536191285826</v>
      </c>
      <c r="O3" s="162">
        <f>IF(U3=0,1,IF(N3&gt;=5,1,0))</f>
        <v>1</v>
      </c>
      <c r="P3" s="163">
        <f>SUM(L3,O3)</f>
        <v>2</v>
      </c>
      <c r="Q3" s="163">
        <f>IF(P3&gt;=1,1,0)</f>
        <v>1</v>
      </c>
      <c r="R3" s="164"/>
      <c r="S3" s="152">
        <v>1</v>
      </c>
      <c r="T3" s="165" t="b">
        <v>1</v>
      </c>
      <c r="U3" s="152">
        <v>392</v>
      </c>
    </row>
    <row r="4" spans="1:21" ht="24.6" x14ac:dyDescent="0.4">
      <c r="A4" s="153">
        <v>8</v>
      </c>
      <c r="B4" s="154" t="s">
        <v>86</v>
      </c>
      <c r="C4" s="153" t="s">
        <v>89</v>
      </c>
      <c r="D4" s="155" t="s">
        <v>308</v>
      </c>
      <c r="E4" s="153" t="s">
        <v>309</v>
      </c>
      <c r="F4" s="153">
        <v>6</v>
      </c>
      <c r="G4" s="156" t="s">
        <v>310</v>
      </c>
      <c r="H4" s="157">
        <v>630.54000000000008</v>
      </c>
      <c r="I4" s="157">
        <v>670.84</v>
      </c>
      <c r="J4" s="158">
        <v>1177.58</v>
      </c>
      <c r="K4" s="159">
        <f t="shared" ref="K4:K67" si="0">I4-J4</f>
        <v>-506.7399999999999</v>
      </c>
      <c r="L4" s="160">
        <v>0</v>
      </c>
      <c r="M4" s="161">
        <v>56</v>
      </c>
      <c r="N4" s="161">
        <v>5.8907683244971798</v>
      </c>
      <c r="O4" s="162">
        <v>1</v>
      </c>
      <c r="P4" s="163">
        <f t="shared" ref="P4:P67" si="1">SUM(L4,O4)</f>
        <v>1</v>
      </c>
      <c r="Q4" s="163">
        <f t="shared" ref="Q4:Q67" si="2">IF(P4&gt;=1,1,0)</f>
        <v>1</v>
      </c>
      <c r="R4" s="164"/>
      <c r="S4" s="152">
        <v>1</v>
      </c>
      <c r="T4" s="165" t="b">
        <v>1</v>
      </c>
      <c r="U4" s="152">
        <v>30</v>
      </c>
    </row>
    <row r="5" spans="1:21" ht="24.6" x14ac:dyDescent="0.4">
      <c r="A5" s="153">
        <v>8</v>
      </c>
      <c r="B5" s="154" t="s">
        <v>86</v>
      </c>
      <c r="C5" s="153" t="s">
        <v>91</v>
      </c>
      <c r="D5" s="155" t="s">
        <v>311</v>
      </c>
      <c r="E5" s="153" t="s">
        <v>309</v>
      </c>
      <c r="F5" s="153">
        <v>6</v>
      </c>
      <c r="G5" s="156" t="s">
        <v>310</v>
      </c>
      <c r="H5" s="157">
        <v>850.86999999999989</v>
      </c>
      <c r="I5" s="157">
        <v>831.25</v>
      </c>
      <c r="J5" s="158">
        <v>1177.58</v>
      </c>
      <c r="K5" s="159">
        <f t="shared" si="0"/>
        <v>-346.32999999999993</v>
      </c>
      <c r="L5" s="160">
        <v>0</v>
      </c>
      <c r="M5" s="161">
        <v>-13.149999999999864</v>
      </c>
      <c r="N5" s="161">
        <v>-1.0669977199516294</v>
      </c>
      <c r="O5" s="162">
        <v>0</v>
      </c>
      <c r="P5" s="163">
        <f t="shared" si="1"/>
        <v>0</v>
      </c>
      <c r="Q5" s="163">
        <f t="shared" si="2"/>
        <v>0</v>
      </c>
      <c r="R5" s="164"/>
      <c r="S5" s="152">
        <v>0</v>
      </c>
      <c r="T5" s="165" t="b">
        <v>1</v>
      </c>
      <c r="U5" s="152">
        <v>40</v>
      </c>
    </row>
    <row r="6" spans="1:21" ht="24.6" x14ac:dyDescent="0.4">
      <c r="A6" s="153">
        <v>8</v>
      </c>
      <c r="B6" s="154" t="s">
        <v>86</v>
      </c>
      <c r="C6" s="153" t="s">
        <v>93</v>
      </c>
      <c r="D6" s="155" t="s">
        <v>312</v>
      </c>
      <c r="E6" s="153" t="s">
        <v>309</v>
      </c>
      <c r="F6" s="153">
        <v>5</v>
      </c>
      <c r="G6" s="156" t="s">
        <v>313</v>
      </c>
      <c r="H6" s="157">
        <v>842.54</v>
      </c>
      <c r="I6" s="157">
        <v>927.47</v>
      </c>
      <c r="J6" s="158">
        <v>755.26</v>
      </c>
      <c r="K6" s="159">
        <f t="shared" si="0"/>
        <v>172.21000000000004</v>
      </c>
      <c r="L6" s="160">
        <v>1</v>
      </c>
      <c r="M6" s="161">
        <v>161.74</v>
      </c>
      <c r="N6" s="161">
        <v>12.436372583696004</v>
      </c>
      <c r="O6" s="162">
        <v>1</v>
      </c>
      <c r="P6" s="163">
        <f t="shared" si="1"/>
        <v>2</v>
      </c>
      <c r="Q6" s="163">
        <f t="shared" si="2"/>
        <v>1</v>
      </c>
      <c r="R6" s="164"/>
      <c r="S6" s="152">
        <v>1</v>
      </c>
      <c r="T6" s="165" t="b">
        <v>1</v>
      </c>
      <c r="U6" s="152">
        <v>43</v>
      </c>
    </row>
    <row r="7" spans="1:21" ht="24.6" x14ac:dyDescent="0.4">
      <c r="A7" s="153">
        <v>8</v>
      </c>
      <c r="B7" s="154" t="s">
        <v>86</v>
      </c>
      <c r="C7" s="153" t="s">
        <v>95</v>
      </c>
      <c r="D7" s="155" t="s">
        <v>314</v>
      </c>
      <c r="E7" s="153" t="s">
        <v>309</v>
      </c>
      <c r="F7" s="153">
        <v>5</v>
      </c>
      <c r="G7" s="156" t="s">
        <v>313</v>
      </c>
      <c r="H7" s="157">
        <v>444.78000000000003</v>
      </c>
      <c r="I7" s="157">
        <v>581.31999999999994</v>
      </c>
      <c r="J7" s="158">
        <v>755.26</v>
      </c>
      <c r="K7" s="159">
        <f t="shared" si="0"/>
        <v>-173.94000000000005</v>
      </c>
      <c r="L7" s="160">
        <v>0</v>
      </c>
      <c r="M7" s="161">
        <v>261.19999999999982</v>
      </c>
      <c r="N7" s="161">
        <v>39.496764047662211</v>
      </c>
      <c r="O7" s="162">
        <v>1</v>
      </c>
      <c r="P7" s="163">
        <f t="shared" si="1"/>
        <v>1</v>
      </c>
      <c r="Q7" s="163">
        <f t="shared" si="2"/>
        <v>1</v>
      </c>
      <c r="R7" s="164"/>
      <c r="S7" s="152">
        <v>1</v>
      </c>
      <c r="T7" s="165" t="b">
        <v>1</v>
      </c>
      <c r="U7" s="152">
        <v>36</v>
      </c>
    </row>
    <row r="8" spans="1:21" ht="24.6" x14ac:dyDescent="0.4">
      <c r="A8" s="153">
        <v>8</v>
      </c>
      <c r="B8" s="154" t="s">
        <v>86</v>
      </c>
      <c r="C8" s="153" t="s">
        <v>97</v>
      </c>
      <c r="D8" s="155" t="s">
        <v>315</v>
      </c>
      <c r="E8" s="153" t="s">
        <v>309</v>
      </c>
      <c r="F8" s="153">
        <v>6</v>
      </c>
      <c r="G8" s="156" t="s">
        <v>310</v>
      </c>
      <c r="H8" s="157">
        <v>938.56999999999994</v>
      </c>
      <c r="I8" s="157">
        <v>932.37000000000012</v>
      </c>
      <c r="J8" s="158">
        <v>1177.58</v>
      </c>
      <c r="K8" s="159">
        <f t="shared" si="0"/>
        <v>-245.20999999999981</v>
      </c>
      <c r="L8" s="160">
        <v>0</v>
      </c>
      <c r="M8" s="161">
        <v>-6.0899999999996908</v>
      </c>
      <c r="N8" s="161">
        <v>-0.45380706120804271</v>
      </c>
      <c r="O8" s="162">
        <v>0</v>
      </c>
      <c r="P8" s="163">
        <f t="shared" si="1"/>
        <v>0</v>
      </c>
      <c r="Q8" s="163">
        <f t="shared" si="2"/>
        <v>0</v>
      </c>
      <c r="R8" s="164"/>
      <c r="S8" s="152">
        <v>0</v>
      </c>
      <c r="T8" s="165" t="b">
        <v>1</v>
      </c>
      <c r="U8" s="152">
        <v>30</v>
      </c>
    </row>
    <row r="9" spans="1:21" ht="24.6" x14ac:dyDescent="0.4">
      <c r="A9" s="153">
        <v>8</v>
      </c>
      <c r="B9" s="154" t="s">
        <v>86</v>
      </c>
      <c r="C9" s="153" t="s">
        <v>99</v>
      </c>
      <c r="D9" s="155" t="s">
        <v>316</v>
      </c>
      <c r="E9" s="153" t="s">
        <v>309</v>
      </c>
      <c r="F9" s="153">
        <v>6</v>
      </c>
      <c r="G9" s="156" t="s">
        <v>310</v>
      </c>
      <c r="H9" s="157">
        <v>905.24</v>
      </c>
      <c r="I9" s="157">
        <v>1655.38</v>
      </c>
      <c r="J9" s="158">
        <v>1177.58</v>
      </c>
      <c r="K9" s="159">
        <f t="shared" si="0"/>
        <v>477.80000000000018</v>
      </c>
      <c r="L9" s="160">
        <v>1</v>
      </c>
      <c r="M9" s="161">
        <v>1119.7100000000003</v>
      </c>
      <c r="N9" s="161">
        <v>78.911722835356002</v>
      </c>
      <c r="O9" s="162">
        <v>1</v>
      </c>
      <c r="P9" s="163">
        <f t="shared" si="1"/>
        <v>2</v>
      </c>
      <c r="Q9" s="163">
        <f t="shared" si="2"/>
        <v>1</v>
      </c>
      <c r="R9" s="164"/>
      <c r="S9" s="152">
        <v>1</v>
      </c>
      <c r="T9" s="165" t="b">
        <v>1</v>
      </c>
      <c r="U9" s="152">
        <v>61</v>
      </c>
    </row>
    <row r="10" spans="1:21" ht="24.6" x14ac:dyDescent="0.4">
      <c r="A10" s="153">
        <v>8</v>
      </c>
      <c r="B10" s="154" t="s">
        <v>86</v>
      </c>
      <c r="C10" s="153" t="s">
        <v>101</v>
      </c>
      <c r="D10" s="155" t="s">
        <v>317</v>
      </c>
      <c r="E10" s="153" t="s">
        <v>309</v>
      </c>
      <c r="F10" s="153">
        <v>12</v>
      </c>
      <c r="G10" s="156" t="s">
        <v>346</v>
      </c>
      <c r="H10" s="157">
        <v>2171.91</v>
      </c>
      <c r="I10" s="157">
        <v>2383.31</v>
      </c>
      <c r="J10" s="158">
        <v>3225.73</v>
      </c>
      <c r="K10" s="159">
        <f t="shared" si="0"/>
        <v>-842.42000000000007</v>
      </c>
      <c r="L10" s="160">
        <v>0</v>
      </c>
      <c r="M10" s="161">
        <v>370.75</v>
      </c>
      <c r="N10" s="161">
        <v>11.626958864242907</v>
      </c>
      <c r="O10" s="162">
        <v>1</v>
      </c>
      <c r="P10" s="163">
        <f t="shared" si="1"/>
        <v>1</v>
      </c>
      <c r="Q10" s="163">
        <f t="shared" si="2"/>
        <v>1</v>
      </c>
      <c r="R10" s="164"/>
      <c r="S10" s="152">
        <v>1</v>
      </c>
      <c r="T10" s="165" t="b">
        <v>1</v>
      </c>
      <c r="U10" s="152">
        <v>90</v>
      </c>
    </row>
    <row r="11" spans="1:21" ht="24.6" x14ac:dyDescent="0.4">
      <c r="A11" s="153">
        <v>8</v>
      </c>
      <c r="B11" s="154" t="s">
        <v>86</v>
      </c>
      <c r="C11" s="153" t="s">
        <v>103</v>
      </c>
      <c r="D11" s="155" t="s">
        <v>319</v>
      </c>
      <c r="E11" s="153" t="s">
        <v>309</v>
      </c>
      <c r="F11" s="153">
        <v>6</v>
      </c>
      <c r="G11" s="156" t="s">
        <v>310</v>
      </c>
      <c r="H11" s="157">
        <v>790.2299999999999</v>
      </c>
      <c r="I11" s="157">
        <v>998.38000000000011</v>
      </c>
      <c r="J11" s="158">
        <v>1177.58</v>
      </c>
      <c r="K11" s="159">
        <f t="shared" si="0"/>
        <v>-179.19999999999982</v>
      </c>
      <c r="L11" s="160">
        <v>0</v>
      </c>
      <c r="M11" s="161">
        <v>353.41000000000031</v>
      </c>
      <c r="N11" s="161">
        <v>29.698319327731127</v>
      </c>
      <c r="O11" s="162">
        <v>1</v>
      </c>
      <c r="P11" s="163">
        <f t="shared" si="1"/>
        <v>1</v>
      </c>
      <c r="Q11" s="163">
        <f t="shared" si="2"/>
        <v>1</v>
      </c>
      <c r="R11" s="164"/>
      <c r="S11" s="152">
        <v>1</v>
      </c>
      <c r="T11" s="165" t="b">
        <v>1</v>
      </c>
      <c r="U11" s="152">
        <v>48</v>
      </c>
    </row>
    <row r="12" spans="1:21" ht="24.6" x14ac:dyDescent="0.4">
      <c r="A12" s="153">
        <v>8</v>
      </c>
      <c r="B12" s="154" t="s">
        <v>86</v>
      </c>
      <c r="C12" s="153" t="s">
        <v>105</v>
      </c>
      <c r="D12" s="155" t="s">
        <v>320</v>
      </c>
      <c r="E12" s="153" t="s">
        <v>309</v>
      </c>
      <c r="F12" s="153">
        <v>6</v>
      </c>
      <c r="G12" s="156" t="s">
        <v>310</v>
      </c>
      <c r="H12" s="157">
        <v>913.52</v>
      </c>
      <c r="I12" s="157">
        <v>1339.6999999999998</v>
      </c>
      <c r="J12" s="158">
        <v>1177.58</v>
      </c>
      <c r="K12" s="159">
        <f t="shared" si="0"/>
        <v>162.11999999999989</v>
      </c>
      <c r="L12" s="160">
        <v>1</v>
      </c>
      <c r="M12" s="161">
        <v>648.81999999999971</v>
      </c>
      <c r="N12" s="161">
        <v>47.112899009555875</v>
      </c>
      <c r="O12" s="162">
        <v>1</v>
      </c>
      <c r="P12" s="163">
        <f t="shared" si="1"/>
        <v>2</v>
      </c>
      <c r="Q12" s="163">
        <f t="shared" si="2"/>
        <v>1</v>
      </c>
      <c r="R12" s="164"/>
      <c r="S12" s="152">
        <v>1</v>
      </c>
      <c r="T12" s="165" t="b">
        <v>1</v>
      </c>
      <c r="U12" s="152">
        <v>50</v>
      </c>
    </row>
    <row r="13" spans="1:21" ht="24.6" x14ac:dyDescent="0.4">
      <c r="A13" s="153">
        <v>8</v>
      </c>
      <c r="B13" s="154" t="s">
        <v>86</v>
      </c>
      <c r="C13" s="153" t="s">
        <v>107</v>
      </c>
      <c r="D13" s="155" t="s">
        <v>431</v>
      </c>
      <c r="E13" s="153" t="s">
        <v>309</v>
      </c>
      <c r="F13" s="153">
        <v>13</v>
      </c>
      <c r="G13" s="156" t="s">
        <v>322</v>
      </c>
      <c r="H13" s="157">
        <v>5201.79</v>
      </c>
      <c r="I13" s="157">
        <v>6088.52</v>
      </c>
      <c r="J13" s="158">
        <v>4813.3100000000004</v>
      </c>
      <c r="K13" s="159">
        <f t="shared" si="0"/>
        <v>1275.21</v>
      </c>
      <c r="L13" s="160">
        <v>1</v>
      </c>
      <c r="M13" s="161">
        <v>1624.87</v>
      </c>
      <c r="N13" s="161">
        <v>20.646667234230716</v>
      </c>
      <c r="O13" s="162">
        <v>1</v>
      </c>
      <c r="P13" s="163">
        <f t="shared" si="1"/>
        <v>2</v>
      </c>
      <c r="Q13" s="163">
        <f t="shared" si="2"/>
        <v>1</v>
      </c>
      <c r="R13" s="164"/>
      <c r="S13" s="152">
        <v>1</v>
      </c>
      <c r="T13" s="165" t="b">
        <v>1</v>
      </c>
      <c r="U13" s="152">
        <v>234</v>
      </c>
    </row>
    <row r="14" spans="1:21" ht="24.6" x14ac:dyDescent="0.4">
      <c r="A14" s="153">
        <v>8</v>
      </c>
      <c r="B14" s="154" t="s">
        <v>86</v>
      </c>
      <c r="C14" s="153" t="s">
        <v>109</v>
      </c>
      <c r="D14" s="155" t="s">
        <v>323</v>
      </c>
      <c r="E14" s="153" t="s">
        <v>309</v>
      </c>
      <c r="F14" s="153">
        <v>2</v>
      </c>
      <c r="G14" s="156" t="s">
        <v>324</v>
      </c>
      <c r="H14" s="157">
        <v>321.67</v>
      </c>
      <c r="I14" s="157">
        <v>403.41999999999996</v>
      </c>
      <c r="J14" s="158">
        <v>307.86</v>
      </c>
      <c r="K14" s="159">
        <f t="shared" si="0"/>
        <v>95.559999999999945</v>
      </c>
      <c r="L14" s="160">
        <v>1</v>
      </c>
      <c r="M14" s="161">
        <v>144.80999999999995</v>
      </c>
      <c r="N14" s="161">
        <v>26.731028372067257</v>
      </c>
      <c r="O14" s="162">
        <v>1</v>
      </c>
      <c r="P14" s="163">
        <f t="shared" si="1"/>
        <v>2</v>
      </c>
      <c r="Q14" s="163">
        <f t="shared" si="2"/>
        <v>1</v>
      </c>
      <c r="R14" s="164"/>
      <c r="S14" s="152">
        <v>1</v>
      </c>
      <c r="T14" s="165" t="b">
        <v>1</v>
      </c>
      <c r="U14" s="152">
        <v>20</v>
      </c>
    </row>
    <row r="15" spans="1:21" ht="24.6" x14ac:dyDescent="0.4">
      <c r="A15" s="153">
        <v>8</v>
      </c>
      <c r="B15" s="154" t="s">
        <v>111</v>
      </c>
      <c r="C15" s="153" t="s">
        <v>112</v>
      </c>
      <c r="D15" s="155" t="s">
        <v>325</v>
      </c>
      <c r="E15" s="153" t="s">
        <v>306</v>
      </c>
      <c r="F15" s="153">
        <v>16</v>
      </c>
      <c r="G15" s="156" t="s">
        <v>307</v>
      </c>
      <c r="H15" s="157">
        <v>14449.43</v>
      </c>
      <c r="I15" s="157">
        <v>15047.53</v>
      </c>
      <c r="J15" s="158">
        <v>14149.17</v>
      </c>
      <c r="K15" s="159">
        <f t="shared" si="0"/>
        <v>898.36000000000058</v>
      </c>
      <c r="L15" s="160">
        <v>0</v>
      </c>
      <c r="M15" s="161">
        <v>68.309999999997672</v>
      </c>
      <c r="N15" s="161">
        <v>0.31479755904008477</v>
      </c>
      <c r="O15" s="162">
        <v>0</v>
      </c>
      <c r="P15" s="163">
        <f t="shared" si="1"/>
        <v>0</v>
      </c>
      <c r="Q15" s="163">
        <f t="shared" si="2"/>
        <v>0</v>
      </c>
      <c r="R15" s="164"/>
      <c r="S15" s="152">
        <v>0</v>
      </c>
      <c r="T15" s="165" t="b">
        <v>1</v>
      </c>
      <c r="U15" s="152">
        <v>273</v>
      </c>
    </row>
    <row r="16" spans="1:21" ht="24.6" x14ac:dyDescent="0.4">
      <c r="A16" s="153">
        <v>8</v>
      </c>
      <c r="B16" s="154" t="s">
        <v>111</v>
      </c>
      <c r="C16" s="153" t="s">
        <v>113</v>
      </c>
      <c r="D16" s="155" t="s">
        <v>326</v>
      </c>
      <c r="E16" s="153" t="s">
        <v>309</v>
      </c>
      <c r="F16" s="153">
        <v>6</v>
      </c>
      <c r="G16" s="156" t="s">
        <v>310</v>
      </c>
      <c r="H16" s="157">
        <v>1325.15</v>
      </c>
      <c r="I16" s="157">
        <v>1192.52</v>
      </c>
      <c r="J16" s="158">
        <v>1177.58</v>
      </c>
      <c r="K16" s="159">
        <f t="shared" si="0"/>
        <v>14.940000000000055</v>
      </c>
      <c r="L16" s="160">
        <v>1</v>
      </c>
      <c r="M16" s="161">
        <v>-84.320000000000164</v>
      </c>
      <c r="N16" s="161">
        <v>-4.2761656507054333</v>
      </c>
      <c r="O16" s="162">
        <v>0</v>
      </c>
      <c r="P16" s="163">
        <f t="shared" si="1"/>
        <v>1</v>
      </c>
      <c r="Q16" s="163">
        <f t="shared" si="2"/>
        <v>1</v>
      </c>
      <c r="R16" s="164"/>
      <c r="S16" s="152">
        <v>1</v>
      </c>
      <c r="T16" s="165" t="b">
        <v>1</v>
      </c>
      <c r="U16" s="152">
        <v>37</v>
      </c>
    </row>
    <row r="17" spans="1:21" ht="24.6" x14ac:dyDescent="0.4">
      <c r="A17" s="153">
        <v>8</v>
      </c>
      <c r="B17" s="154" t="s">
        <v>111</v>
      </c>
      <c r="C17" s="153" t="s">
        <v>115</v>
      </c>
      <c r="D17" s="155" t="s">
        <v>327</v>
      </c>
      <c r="E17" s="153" t="s">
        <v>309</v>
      </c>
      <c r="F17" s="153">
        <v>9</v>
      </c>
      <c r="G17" s="156" t="s">
        <v>445</v>
      </c>
      <c r="H17" s="157">
        <v>2264.02</v>
      </c>
      <c r="I17" s="157">
        <v>2784.67</v>
      </c>
      <c r="J17" s="158">
        <v>1440.2</v>
      </c>
      <c r="K17" s="159">
        <f t="shared" si="0"/>
        <v>1344.47</v>
      </c>
      <c r="L17" s="160">
        <v>1</v>
      </c>
      <c r="M17" s="161">
        <v>840.15000000000009</v>
      </c>
      <c r="N17" s="161">
        <v>23.313927029337005</v>
      </c>
      <c r="O17" s="162">
        <v>1</v>
      </c>
      <c r="P17" s="163">
        <f t="shared" si="1"/>
        <v>2</v>
      </c>
      <c r="Q17" s="163">
        <f t="shared" si="2"/>
        <v>1</v>
      </c>
      <c r="R17" s="164"/>
      <c r="S17" s="152">
        <v>1</v>
      </c>
      <c r="T17" s="165" t="b">
        <v>1</v>
      </c>
      <c r="U17" s="152">
        <v>73</v>
      </c>
    </row>
    <row r="18" spans="1:21" ht="24.6" x14ac:dyDescent="0.4">
      <c r="A18" s="153">
        <v>8</v>
      </c>
      <c r="B18" s="154" t="s">
        <v>111</v>
      </c>
      <c r="C18" s="153" t="s">
        <v>117</v>
      </c>
      <c r="D18" s="155" t="s">
        <v>328</v>
      </c>
      <c r="E18" s="153" t="s">
        <v>309</v>
      </c>
      <c r="F18" s="153">
        <v>13</v>
      </c>
      <c r="G18" s="156" t="s">
        <v>322</v>
      </c>
      <c r="H18" s="157">
        <v>3812.2800000000007</v>
      </c>
      <c r="I18" s="157">
        <v>3285.52</v>
      </c>
      <c r="J18" s="158">
        <v>4813.3100000000004</v>
      </c>
      <c r="K18" s="159">
        <f t="shared" si="0"/>
        <v>-1527.7900000000004</v>
      </c>
      <c r="L18" s="160">
        <v>0</v>
      </c>
      <c r="M18" s="161">
        <v>-322.5600000000004</v>
      </c>
      <c r="N18" s="161">
        <v>-5.9168384829296636</v>
      </c>
      <c r="O18" s="162">
        <v>0</v>
      </c>
      <c r="P18" s="163">
        <f t="shared" si="1"/>
        <v>0</v>
      </c>
      <c r="Q18" s="163">
        <f t="shared" si="2"/>
        <v>0</v>
      </c>
      <c r="R18" s="164"/>
      <c r="S18" s="152">
        <v>0</v>
      </c>
      <c r="T18" s="165" t="b">
        <v>1</v>
      </c>
      <c r="U18" s="152">
        <v>125</v>
      </c>
    </row>
    <row r="19" spans="1:21" ht="24.6" x14ac:dyDescent="0.4">
      <c r="A19" s="153">
        <v>8</v>
      </c>
      <c r="B19" s="154" t="s">
        <v>111</v>
      </c>
      <c r="C19" s="153" t="s">
        <v>119</v>
      </c>
      <c r="D19" s="155" t="s">
        <v>329</v>
      </c>
      <c r="E19" s="153" t="s">
        <v>309</v>
      </c>
      <c r="F19" s="153">
        <v>6</v>
      </c>
      <c r="G19" s="156" t="s">
        <v>310</v>
      </c>
      <c r="H19" s="157">
        <v>957.37999999999988</v>
      </c>
      <c r="I19" s="157">
        <v>1152.1499999999999</v>
      </c>
      <c r="J19" s="158">
        <v>1177.58</v>
      </c>
      <c r="K19" s="159">
        <f t="shared" si="0"/>
        <v>-25.430000000000064</v>
      </c>
      <c r="L19" s="160">
        <v>1</v>
      </c>
      <c r="M19" s="161">
        <v>362.18000000000006</v>
      </c>
      <c r="N19" s="161">
        <v>23.962420192530359</v>
      </c>
      <c r="O19" s="162">
        <v>1</v>
      </c>
      <c r="P19" s="163">
        <f t="shared" si="1"/>
        <v>2</v>
      </c>
      <c r="Q19" s="163">
        <f t="shared" si="2"/>
        <v>1</v>
      </c>
      <c r="R19" s="164"/>
      <c r="S19" s="152">
        <v>1</v>
      </c>
      <c r="T19" s="165" t="b">
        <v>1</v>
      </c>
      <c r="U19" s="152">
        <v>41</v>
      </c>
    </row>
    <row r="20" spans="1:21" ht="24.6" x14ac:dyDescent="0.4">
      <c r="A20" s="153">
        <v>8</v>
      </c>
      <c r="B20" s="154" t="s">
        <v>111</v>
      </c>
      <c r="C20" s="153" t="s">
        <v>121</v>
      </c>
      <c r="D20" s="155" t="s">
        <v>330</v>
      </c>
      <c r="E20" s="153" t="s">
        <v>309</v>
      </c>
      <c r="F20" s="153">
        <v>6</v>
      </c>
      <c r="G20" s="156" t="s">
        <v>310</v>
      </c>
      <c r="H20" s="157">
        <v>1117.5899999999999</v>
      </c>
      <c r="I20" s="157">
        <v>1600.32</v>
      </c>
      <c r="J20" s="158">
        <v>1177.58</v>
      </c>
      <c r="K20" s="159">
        <f t="shared" si="0"/>
        <v>422.74</v>
      </c>
      <c r="L20" s="160">
        <v>1</v>
      </c>
      <c r="M20" s="161">
        <v>688.66000000000054</v>
      </c>
      <c r="N20" s="161">
        <v>41.226263738895177</v>
      </c>
      <c r="O20" s="162">
        <v>1</v>
      </c>
      <c r="P20" s="163">
        <f t="shared" si="1"/>
        <v>2</v>
      </c>
      <c r="Q20" s="163">
        <f t="shared" si="2"/>
        <v>1</v>
      </c>
      <c r="R20" s="164"/>
      <c r="S20" s="152">
        <v>1</v>
      </c>
      <c r="T20" s="165" t="b">
        <v>1</v>
      </c>
      <c r="U20" s="152">
        <v>52</v>
      </c>
    </row>
    <row r="21" spans="1:21" ht="24.6" x14ac:dyDescent="0.4">
      <c r="A21" s="153">
        <v>8</v>
      </c>
      <c r="B21" s="154" t="s">
        <v>111</v>
      </c>
      <c r="C21" s="153" t="s">
        <v>123</v>
      </c>
      <c r="D21" s="155" t="s">
        <v>331</v>
      </c>
      <c r="E21" s="153" t="s">
        <v>309</v>
      </c>
      <c r="F21" s="153">
        <v>6</v>
      </c>
      <c r="G21" s="156" t="s">
        <v>310</v>
      </c>
      <c r="H21" s="157">
        <v>800.52</v>
      </c>
      <c r="I21" s="157">
        <v>950.94</v>
      </c>
      <c r="J21" s="158">
        <v>1177.58</v>
      </c>
      <c r="K21" s="159">
        <f t="shared" si="0"/>
        <v>-226.63999999999987</v>
      </c>
      <c r="L21" s="160">
        <v>0</v>
      </c>
      <c r="M21" s="161">
        <v>211.0300000000002</v>
      </c>
      <c r="N21" s="161">
        <v>17.144226629079316</v>
      </c>
      <c r="O21" s="162">
        <v>1</v>
      </c>
      <c r="P21" s="163">
        <f t="shared" si="1"/>
        <v>1</v>
      </c>
      <c r="Q21" s="163">
        <f t="shared" si="2"/>
        <v>1</v>
      </c>
      <c r="R21" s="164"/>
      <c r="S21" s="152">
        <v>1</v>
      </c>
      <c r="T21" s="165" t="b">
        <v>1</v>
      </c>
      <c r="U21" s="152">
        <v>38</v>
      </c>
    </row>
    <row r="22" spans="1:21" ht="24.6" x14ac:dyDescent="0.4">
      <c r="A22" s="153">
        <v>8</v>
      </c>
      <c r="B22" s="154" t="s">
        <v>111</v>
      </c>
      <c r="C22" s="153" t="s">
        <v>125</v>
      </c>
      <c r="D22" s="155" t="s">
        <v>332</v>
      </c>
      <c r="E22" s="153" t="s">
        <v>309</v>
      </c>
      <c r="F22" s="153">
        <v>2</v>
      </c>
      <c r="G22" s="156" t="s">
        <v>324</v>
      </c>
      <c r="H22" s="157">
        <v>374.43</v>
      </c>
      <c r="I22" s="157">
        <v>475.74</v>
      </c>
      <c r="J22" s="158">
        <v>307.86</v>
      </c>
      <c r="K22" s="159">
        <f t="shared" si="0"/>
        <v>167.88</v>
      </c>
      <c r="L22" s="160">
        <v>1</v>
      </c>
      <c r="M22" s="161">
        <v>77.450000000000045</v>
      </c>
      <c r="N22" s="161">
        <v>12.463189739793711</v>
      </c>
      <c r="O22" s="162">
        <v>1</v>
      </c>
      <c r="P22" s="163">
        <f t="shared" si="1"/>
        <v>2</v>
      </c>
      <c r="Q22" s="163">
        <f t="shared" si="2"/>
        <v>1</v>
      </c>
      <c r="R22" s="164"/>
      <c r="S22" s="152">
        <v>1</v>
      </c>
      <c r="T22" s="165" t="b">
        <v>1</v>
      </c>
      <c r="U22" s="152">
        <v>32</v>
      </c>
    </row>
    <row r="23" spans="1:21" ht="24.6" x14ac:dyDescent="0.4">
      <c r="A23" s="153">
        <v>8</v>
      </c>
      <c r="B23" s="154" t="s">
        <v>127</v>
      </c>
      <c r="C23" s="153" t="s">
        <v>128</v>
      </c>
      <c r="D23" s="155" t="s">
        <v>333</v>
      </c>
      <c r="E23" s="153" t="s">
        <v>306</v>
      </c>
      <c r="F23" s="153">
        <v>17</v>
      </c>
      <c r="G23" s="156" t="s">
        <v>334</v>
      </c>
      <c r="H23" s="157">
        <v>32841.550000000003</v>
      </c>
      <c r="I23" s="157">
        <v>32475.43</v>
      </c>
      <c r="J23" s="158">
        <v>26955.26</v>
      </c>
      <c r="K23" s="159">
        <f t="shared" si="0"/>
        <v>5520.1700000000019</v>
      </c>
      <c r="L23" s="160">
        <v>1</v>
      </c>
      <c r="M23" s="161">
        <v>7.4500000000043656</v>
      </c>
      <c r="N23" s="161">
        <v>1.5437963631067825E-2</v>
      </c>
      <c r="O23" s="162">
        <v>0</v>
      </c>
      <c r="P23" s="163">
        <f t="shared" si="1"/>
        <v>1</v>
      </c>
      <c r="Q23" s="163">
        <f t="shared" si="2"/>
        <v>1</v>
      </c>
      <c r="R23" s="164"/>
      <c r="S23" s="152">
        <v>1</v>
      </c>
      <c r="T23" s="165" t="b">
        <v>1</v>
      </c>
      <c r="U23" s="152">
        <v>558</v>
      </c>
    </row>
    <row r="24" spans="1:21" ht="24.6" x14ac:dyDescent="0.4">
      <c r="A24" s="153">
        <v>8</v>
      </c>
      <c r="B24" s="154" t="s">
        <v>127</v>
      </c>
      <c r="C24" s="153" t="s">
        <v>129</v>
      </c>
      <c r="D24" s="155" t="s">
        <v>335</v>
      </c>
      <c r="E24" s="153" t="s">
        <v>309</v>
      </c>
      <c r="F24" s="153">
        <v>5</v>
      </c>
      <c r="G24" s="156" t="s">
        <v>313</v>
      </c>
      <c r="H24" s="157">
        <v>1123.7</v>
      </c>
      <c r="I24" s="157">
        <v>1354.39</v>
      </c>
      <c r="J24" s="158">
        <v>755.26</v>
      </c>
      <c r="K24" s="159">
        <f t="shared" si="0"/>
        <v>599.13000000000011</v>
      </c>
      <c r="L24" s="160">
        <v>1</v>
      </c>
      <c r="M24" s="161">
        <v>423.95000000000027</v>
      </c>
      <c r="N24" s="161">
        <v>25.262938354735887</v>
      </c>
      <c r="O24" s="162">
        <v>1</v>
      </c>
      <c r="P24" s="163">
        <f t="shared" si="1"/>
        <v>2</v>
      </c>
      <c r="Q24" s="163">
        <f t="shared" si="2"/>
        <v>1</v>
      </c>
      <c r="R24" s="164"/>
      <c r="S24" s="152">
        <v>1</v>
      </c>
      <c r="T24" s="165" t="b">
        <v>1</v>
      </c>
      <c r="U24" s="152">
        <v>30</v>
      </c>
    </row>
    <row r="25" spans="1:21" ht="24.6" x14ac:dyDescent="0.4">
      <c r="A25" s="153">
        <v>8</v>
      </c>
      <c r="B25" s="154" t="s">
        <v>127</v>
      </c>
      <c r="C25" s="153" t="s">
        <v>131</v>
      </c>
      <c r="D25" s="155" t="s">
        <v>336</v>
      </c>
      <c r="E25" s="153" t="s">
        <v>309</v>
      </c>
      <c r="F25" s="153">
        <v>6</v>
      </c>
      <c r="G25" s="156" t="s">
        <v>310</v>
      </c>
      <c r="H25" s="157">
        <v>1614</v>
      </c>
      <c r="I25" s="157">
        <v>1988.04</v>
      </c>
      <c r="J25" s="158">
        <v>1177.58</v>
      </c>
      <c r="K25" s="159">
        <f t="shared" si="0"/>
        <v>810.46</v>
      </c>
      <c r="L25" s="160">
        <v>1</v>
      </c>
      <c r="M25" s="161">
        <v>433.94000000000005</v>
      </c>
      <c r="N25" s="161">
        <v>17.089701834049443</v>
      </c>
      <c r="O25" s="162">
        <v>1</v>
      </c>
      <c r="P25" s="163">
        <f t="shared" si="1"/>
        <v>2</v>
      </c>
      <c r="Q25" s="163">
        <f t="shared" si="2"/>
        <v>1</v>
      </c>
      <c r="R25" s="164"/>
      <c r="S25" s="152">
        <v>1</v>
      </c>
      <c r="T25" s="165" t="b">
        <v>1</v>
      </c>
      <c r="U25" s="152">
        <v>59</v>
      </c>
    </row>
    <row r="26" spans="1:21" ht="24.6" x14ac:dyDescent="0.4">
      <c r="A26" s="153">
        <v>8</v>
      </c>
      <c r="B26" s="154" t="s">
        <v>127</v>
      </c>
      <c r="C26" s="153" t="s">
        <v>133</v>
      </c>
      <c r="D26" s="155" t="s">
        <v>337</v>
      </c>
      <c r="E26" s="153" t="s">
        <v>309</v>
      </c>
      <c r="F26" s="153">
        <v>6</v>
      </c>
      <c r="G26" s="156" t="s">
        <v>310</v>
      </c>
      <c r="H26" s="157">
        <v>1642.96</v>
      </c>
      <c r="I26" s="157">
        <v>1718.65</v>
      </c>
      <c r="J26" s="158">
        <v>1177.58</v>
      </c>
      <c r="K26" s="159">
        <f t="shared" si="0"/>
        <v>541.07000000000016</v>
      </c>
      <c r="L26" s="160">
        <v>1</v>
      </c>
      <c r="M26" s="161">
        <v>448.93000000000029</v>
      </c>
      <c r="N26" s="161">
        <v>18.776532784588305</v>
      </c>
      <c r="O26" s="162">
        <v>1</v>
      </c>
      <c r="P26" s="163">
        <f t="shared" si="1"/>
        <v>2</v>
      </c>
      <c r="Q26" s="163">
        <f t="shared" si="2"/>
        <v>1</v>
      </c>
      <c r="R26" s="164"/>
      <c r="S26" s="152">
        <v>1</v>
      </c>
      <c r="T26" s="165" t="b">
        <v>1</v>
      </c>
      <c r="U26" s="152">
        <v>34</v>
      </c>
    </row>
    <row r="27" spans="1:21" ht="24.6" x14ac:dyDescent="0.4">
      <c r="A27" s="153">
        <v>8</v>
      </c>
      <c r="B27" s="154" t="s">
        <v>127</v>
      </c>
      <c r="C27" s="153" t="s">
        <v>135</v>
      </c>
      <c r="D27" s="155" t="s">
        <v>338</v>
      </c>
      <c r="E27" s="153" t="s">
        <v>309</v>
      </c>
      <c r="F27" s="153">
        <v>2</v>
      </c>
      <c r="G27" s="156" t="s">
        <v>324</v>
      </c>
      <c r="H27" s="157">
        <v>410.46000000000004</v>
      </c>
      <c r="I27" s="157">
        <v>532.02</v>
      </c>
      <c r="J27" s="158">
        <v>307.86</v>
      </c>
      <c r="K27" s="159">
        <f t="shared" si="0"/>
        <v>224.15999999999997</v>
      </c>
      <c r="L27" s="160">
        <v>1</v>
      </c>
      <c r="M27" s="161">
        <v>235.24999999999977</v>
      </c>
      <c r="N27" s="161">
        <v>35.988006547445998</v>
      </c>
      <c r="O27" s="162">
        <v>1</v>
      </c>
      <c r="P27" s="163">
        <f t="shared" si="1"/>
        <v>2</v>
      </c>
      <c r="Q27" s="163">
        <f t="shared" si="2"/>
        <v>1</v>
      </c>
      <c r="R27" s="164"/>
      <c r="S27" s="152">
        <v>1</v>
      </c>
      <c r="T27" s="165" t="b">
        <v>1</v>
      </c>
      <c r="U27" s="152">
        <v>20</v>
      </c>
    </row>
    <row r="28" spans="1:21" ht="24.6" x14ac:dyDescent="0.4">
      <c r="A28" s="153">
        <v>8</v>
      </c>
      <c r="B28" s="154" t="s">
        <v>127</v>
      </c>
      <c r="C28" s="153" t="s">
        <v>137</v>
      </c>
      <c r="D28" s="155" t="s">
        <v>339</v>
      </c>
      <c r="E28" s="153" t="s">
        <v>309</v>
      </c>
      <c r="F28" s="153">
        <v>5</v>
      </c>
      <c r="G28" s="156" t="s">
        <v>313</v>
      </c>
      <c r="H28" s="157">
        <v>824.73</v>
      </c>
      <c r="I28" s="157">
        <v>918.19999999999993</v>
      </c>
      <c r="J28" s="158">
        <v>755.26</v>
      </c>
      <c r="K28" s="159">
        <f t="shared" si="0"/>
        <v>162.93999999999994</v>
      </c>
      <c r="L28" s="160">
        <v>1</v>
      </c>
      <c r="M28" s="161">
        <v>123.66000000000008</v>
      </c>
      <c r="N28" s="161">
        <v>9.5675048355899488</v>
      </c>
      <c r="O28" s="162">
        <v>1</v>
      </c>
      <c r="P28" s="163">
        <f t="shared" si="1"/>
        <v>2</v>
      </c>
      <c r="Q28" s="163">
        <f t="shared" si="2"/>
        <v>1</v>
      </c>
      <c r="R28" s="164"/>
      <c r="S28" s="152">
        <v>1</v>
      </c>
      <c r="T28" s="165" t="b">
        <v>1</v>
      </c>
      <c r="U28" s="152">
        <v>30</v>
      </c>
    </row>
    <row r="29" spans="1:21" ht="24.6" x14ac:dyDescent="0.4">
      <c r="A29" s="153">
        <v>8</v>
      </c>
      <c r="B29" s="154" t="s">
        <v>127</v>
      </c>
      <c r="C29" s="153" t="s">
        <v>139</v>
      </c>
      <c r="D29" s="155" t="s">
        <v>340</v>
      </c>
      <c r="E29" s="153" t="s">
        <v>309</v>
      </c>
      <c r="F29" s="153">
        <v>5</v>
      </c>
      <c r="G29" s="156" t="s">
        <v>313</v>
      </c>
      <c r="H29" s="157">
        <v>944.78</v>
      </c>
      <c r="I29" s="157">
        <v>1092.46</v>
      </c>
      <c r="J29" s="158">
        <v>755.26</v>
      </c>
      <c r="K29" s="159">
        <f t="shared" si="0"/>
        <v>337.20000000000005</v>
      </c>
      <c r="L29" s="160">
        <v>1</v>
      </c>
      <c r="M29" s="161">
        <v>176.78999999999996</v>
      </c>
      <c r="N29" s="161">
        <v>11.663225116935722</v>
      </c>
      <c r="O29" s="162">
        <v>1</v>
      </c>
      <c r="P29" s="163">
        <f t="shared" si="1"/>
        <v>2</v>
      </c>
      <c r="Q29" s="163">
        <f t="shared" si="2"/>
        <v>1</v>
      </c>
      <c r="R29" s="164"/>
      <c r="S29" s="152">
        <v>1</v>
      </c>
      <c r="T29" s="165" t="b">
        <v>1</v>
      </c>
      <c r="U29" s="152">
        <v>35</v>
      </c>
    </row>
    <row r="30" spans="1:21" ht="24.6" x14ac:dyDescent="0.4">
      <c r="A30" s="153">
        <v>8</v>
      </c>
      <c r="B30" s="154" t="s">
        <v>127</v>
      </c>
      <c r="C30" s="153" t="s">
        <v>141</v>
      </c>
      <c r="D30" s="155" t="s">
        <v>341</v>
      </c>
      <c r="E30" s="153" t="s">
        <v>309</v>
      </c>
      <c r="F30" s="153">
        <v>13</v>
      </c>
      <c r="G30" s="156" t="s">
        <v>322</v>
      </c>
      <c r="H30" s="157">
        <v>4384.21</v>
      </c>
      <c r="I30" s="157">
        <v>5617.3099999999995</v>
      </c>
      <c r="J30" s="158">
        <v>4813.3100000000004</v>
      </c>
      <c r="K30" s="159">
        <f t="shared" si="0"/>
        <v>803.99999999999909</v>
      </c>
      <c r="L30" s="160">
        <v>1</v>
      </c>
      <c r="M30" s="161">
        <v>1613.8799999999992</v>
      </c>
      <c r="N30" s="161">
        <v>24.126399442689547</v>
      </c>
      <c r="O30" s="162">
        <v>1</v>
      </c>
      <c r="P30" s="163">
        <f t="shared" si="1"/>
        <v>2</v>
      </c>
      <c r="Q30" s="163">
        <f t="shared" si="2"/>
        <v>1</v>
      </c>
      <c r="R30" s="164"/>
      <c r="S30" s="152">
        <v>1</v>
      </c>
      <c r="T30" s="165" t="b">
        <v>1</v>
      </c>
      <c r="U30" s="152">
        <v>120</v>
      </c>
    </row>
    <row r="31" spans="1:21" ht="24.6" x14ac:dyDescent="0.4">
      <c r="A31" s="153">
        <v>8</v>
      </c>
      <c r="B31" s="154" t="s">
        <v>127</v>
      </c>
      <c r="C31" s="153" t="s">
        <v>143</v>
      </c>
      <c r="D31" s="155" t="s">
        <v>342</v>
      </c>
      <c r="E31" s="153" t="s">
        <v>309</v>
      </c>
      <c r="F31" s="153">
        <v>5</v>
      </c>
      <c r="G31" s="156" t="s">
        <v>313</v>
      </c>
      <c r="H31" s="157">
        <v>1034.8499999999999</v>
      </c>
      <c r="I31" s="157">
        <v>1043.17</v>
      </c>
      <c r="J31" s="158">
        <v>755.26</v>
      </c>
      <c r="K31" s="159">
        <f t="shared" si="0"/>
        <v>287.91000000000008</v>
      </c>
      <c r="L31" s="160">
        <v>1</v>
      </c>
      <c r="M31" s="161">
        <v>38.480000000000246</v>
      </c>
      <c r="N31" s="161">
        <v>2.4376029393133316</v>
      </c>
      <c r="O31" s="162">
        <v>0</v>
      </c>
      <c r="P31" s="163">
        <f t="shared" si="1"/>
        <v>1</v>
      </c>
      <c r="Q31" s="163">
        <f t="shared" si="2"/>
        <v>1</v>
      </c>
      <c r="R31" s="164"/>
      <c r="S31" s="152">
        <v>1</v>
      </c>
      <c r="T31" s="165" t="b">
        <v>1</v>
      </c>
      <c r="U31" s="152">
        <v>32</v>
      </c>
    </row>
    <row r="32" spans="1:21" ht="24.6" x14ac:dyDescent="0.4">
      <c r="A32" s="153">
        <v>8</v>
      </c>
      <c r="B32" s="154" t="s">
        <v>127</v>
      </c>
      <c r="C32" s="153" t="s">
        <v>145</v>
      </c>
      <c r="D32" s="155" t="s">
        <v>343</v>
      </c>
      <c r="E32" s="153" t="s">
        <v>309</v>
      </c>
      <c r="F32" s="153">
        <v>5</v>
      </c>
      <c r="G32" s="156" t="s">
        <v>313</v>
      </c>
      <c r="H32" s="157">
        <v>1297.69</v>
      </c>
      <c r="I32" s="157">
        <v>1475.6100000000001</v>
      </c>
      <c r="J32" s="158">
        <v>755.26</v>
      </c>
      <c r="K32" s="159">
        <f t="shared" si="0"/>
        <v>720.35000000000014</v>
      </c>
      <c r="L32" s="160">
        <v>1</v>
      </c>
      <c r="M32" s="161">
        <v>463.42000000000007</v>
      </c>
      <c r="N32" s="161">
        <v>24.170826226874674</v>
      </c>
      <c r="O32" s="162">
        <v>1</v>
      </c>
      <c r="P32" s="163">
        <f t="shared" si="1"/>
        <v>2</v>
      </c>
      <c r="Q32" s="163">
        <f t="shared" si="2"/>
        <v>1</v>
      </c>
      <c r="R32" s="164"/>
      <c r="S32" s="152">
        <v>1</v>
      </c>
      <c r="T32" s="165" t="b">
        <v>1</v>
      </c>
      <c r="U32" s="152">
        <v>40</v>
      </c>
    </row>
    <row r="33" spans="1:21" ht="24.6" x14ac:dyDescent="0.4">
      <c r="A33" s="153">
        <v>8</v>
      </c>
      <c r="B33" s="154" t="s">
        <v>127</v>
      </c>
      <c r="C33" s="153" t="s">
        <v>147</v>
      </c>
      <c r="D33" s="155" t="s">
        <v>344</v>
      </c>
      <c r="E33" s="153" t="s">
        <v>309</v>
      </c>
      <c r="F33" s="153">
        <v>6</v>
      </c>
      <c r="G33" s="156" t="s">
        <v>310</v>
      </c>
      <c r="H33" s="157">
        <v>1122.8499999999999</v>
      </c>
      <c r="I33" s="157">
        <v>1322.11</v>
      </c>
      <c r="J33" s="158">
        <v>1177.58</v>
      </c>
      <c r="K33" s="159">
        <f t="shared" si="0"/>
        <v>144.52999999999997</v>
      </c>
      <c r="L33" s="160">
        <v>1</v>
      </c>
      <c r="M33" s="161">
        <v>421.1700000000003</v>
      </c>
      <c r="N33" s="161">
        <v>24.372699706025344</v>
      </c>
      <c r="O33" s="162">
        <v>1</v>
      </c>
      <c r="P33" s="163">
        <f t="shared" si="1"/>
        <v>2</v>
      </c>
      <c r="Q33" s="163">
        <f t="shared" si="2"/>
        <v>1</v>
      </c>
      <c r="R33" s="164"/>
      <c r="S33" s="152">
        <v>1</v>
      </c>
      <c r="T33" s="165" t="b">
        <v>1</v>
      </c>
      <c r="U33" s="152">
        <v>40</v>
      </c>
    </row>
    <row r="34" spans="1:21" ht="24.6" x14ac:dyDescent="0.4">
      <c r="A34" s="153">
        <v>8</v>
      </c>
      <c r="B34" s="154" t="s">
        <v>127</v>
      </c>
      <c r="C34" s="153" t="s">
        <v>149</v>
      </c>
      <c r="D34" s="155" t="s">
        <v>434</v>
      </c>
      <c r="E34" s="153" t="s">
        <v>309</v>
      </c>
      <c r="F34" s="153">
        <v>12</v>
      </c>
      <c r="G34" s="156" t="s">
        <v>346</v>
      </c>
      <c r="H34" s="157">
        <v>2138.7299999999996</v>
      </c>
      <c r="I34" s="157">
        <v>2085.4</v>
      </c>
      <c r="J34" s="158">
        <v>3225.73</v>
      </c>
      <c r="K34" s="159">
        <f t="shared" si="0"/>
        <v>-1140.33</v>
      </c>
      <c r="L34" s="160">
        <v>0</v>
      </c>
      <c r="M34" s="161">
        <v>-85.469999999999345</v>
      </c>
      <c r="N34" s="161">
        <v>-2.5816448584580618</v>
      </c>
      <c r="O34" s="162">
        <v>0</v>
      </c>
      <c r="P34" s="163">
        <f t="shared" si="1"/>
        <v>0</v>
      </c>
      <c r="Q34" s="163">
        <f t="shared" si="2"/>
        <v>0</v>
      </c>
      <c r="R34" s="164"/>
      <c r="S34" s="152">
        <v>0</v>
      </c>
      <c r="T34" s="165" t="b">
        <v>1</v>
      </c>
      <c r="U34" s="152">
        <v>60</v>
      </c>
    </row>
    <row r="35" spans="1:21" ht="24.6" x14ac:dyDescent="0.4">
      <c r="A35" s="153">
        <v>8</v>
      </c>
      <c r="B35" s="154" t="s">
        <v>127</v>
      </c>
      <c r="C35" s="153" t="s">
        <v>151</v>
      </c>
      <c r="D35" s="155" t="s">
        <v>347</v>
      </c>
      <c r="E35" s="153" t="s">
        <v>309</v>
      </c>
      <c r="F35" s="153">
        <v>6</v>
      </c>
      <c r="G35" s="156" t="s">
        <v>310</v>
      </c>
      <c r="H35" s="157">
        <v>870.95</v>
      </c>
      <c r="I35" s="157">
        <v>919.64</v>
      </c>
      <c r="J35" s="158">
        <v>1177.58</v>
      </c>
      <c r="K35" s="159">
        <f t="shared" si="0"/>
        <v>-257.93999999999994</v>
      </c>
      <c r="L35" s="160">
        <v>0</v>
      </c>
      <c r="M35" s="161">
        <v>71.590000000000146</v>
      </c>
      <c r="N35" s="161">
        <v>5.3270729003117925</v>
      </c>
      <c r="O35" s="162">
        <v>1</v>
      </c>
      <c r="P35" s="163">
        <f t="shared" si="1"/>
        <v>1</v>
      </c>
      <c r="Q35" s="163">
        <f t="shared" si="2"/>
        <v>1</v>
      </c>
      <c r="R35" s="164"/>
      <c r="S35" s="152">
        <v>1</v>
      </c>
      <c r="T35" s="165" t="b">
        <v>1</v>
      </c>
      <c r="U35" s="152">
        <v>32</v>
      </c>
    </row>
    <row r="36" spans="1:21" ht="24.6" x14ac:dyDescent="0.4">
      <c r="A36" s="153">
        <v>8</v>
      </c>
      <c r="B36" s="154" t="s">
        <v>127</v>
      </c>
      <c r="C36" s="153" t="s">
        <v>153</v>
      </c>
      <c r="D36" s="155" t="s">
        <v>348</v>
      </c>
      <c r="E36" s="153" t="s">
        <v>309</v>
      </c>
      <c r="F36" s="153">
        <v>5</v>
      </c>
      <c r="G36" s="156" t="s">
        <v>313</v>
      </c>
      <c r="H36" s="157">
        <v>730.26</v>
      </c>
      <c r="I36" s="157">
        <v>699.70999999999992</v>
      </c>
      <c r="J36" s="158">
        <v>755.26</v>
      </c>
      <c r="K36" s="159">
        <f t="shared" si="0"/>
        <v>-55.550000000000068</v>
      </c>
      <c r="L36" s="160">
        <v>0</v>
      </c>
      <c r="M36" s="161">
        <v>27.289999999999964</v>
      </c>
      <c r="N36" s="161">
        <v>2.4647982731057869</v>
      </c>
      <c r="O36" s="162">
        <v>0</v>
      </c>
      <c r="P36" s="163">
        <f t="shared" si="1"/>
        <v>0</v>
      </c>
      <c r="Q36" s="163">
        <f t="shared" si="2"/>
        <v>0</v>
      </c>
      <c r="R36" s="164"/>
      <c r="S36" s="152">
        <v>0</v>
      </c>
      <c r="T36" s="165" t="b">
        <v>1</v>
      </c>
      <c r="U36" s="152">
        <v>30</v>
      </c>
    </row>
    <row r="37" spans="1:21" ht="24.6" x14ac:dyDescent="0.4">
      <c r="A37" s="153">
        <v>8</v>
      </c>
      <c r="B37" s="154" t="s">
        <v>155</v>
      </c>
      <c r="C37" s="153" t="s">
        <v>156</v>
      </c>
      <c r="D37" s="155" t="s">
        <v>349</v>
      </c>
      <c r="E37" s="153" t="s">
        <v>350</v>
      </c>
      <c r="F37" s="153">
        <v>19</v>
      </c>
      <c r="G37" s="156" t="s">
        <v>351</v>
      </c>
      <c r="H37" s="157">
        <v>58188.95</v>
      </c>
      <c r="I37" s="157">
        <v>62986.439999999995</v>
      </c>
      <c r="J37" s="158">
        <v>57488.23</v>
      </c>
      <c r="K37" s="159">
        <f t="shared" si="0"/>
        <v>5498.2099999999919</v>
      </c>
      <c r="L37" s="160">
        <v>1</v>
      </c>
      <c r="M37" s="161">
        <v>4806.820000000007</v>
      </c>
      <c r="N37" s="161">
        <v>5.5136285898140391</v>
      </c>
      <c r="O37" s="162">
        <v>1</v>
      </c>
      <c r="P37" s="163">
        <f t="shared" si="1"/>
        <v>2</v>
      </c>
      <c r="Q37" s="163">
        <f t="shared" si="2"/>
        <v>1</v>
      </c>
      <c r="R37" s="164"/>
      <c r="S37" s="152">
        <v>1</v>
      </c>
      <c r="T37" s="165" t="b">
        <v>1</v>
      </c>
      <c r="U37" s="152">
        <v>907</v>
      </c>
    </row>
    <row r="38" spans="1:21" ht="24.6" x14ac:dyDescent="0.4">
      <c r="A38" s="153">
        <v>8</v>
      </c>
      <c r="B38" s="154" t="s">
        <v>155</v>
      </c>
      <c r="C38" s="153" t="s">
        <v>157</v>
      </c>
      <c r="D38" s="155" t="s">
        <v>352</v>
      </c>
      <c r="E38" s="153" t="s">
        <v>309</v>
      </c>
      <c r="F38" s="153">
        <v>6</v>
      </c>
      <c r="G38" s="156" t="s">
        <v>310</v>
      </c>
      <c r="H38" s="157">
        <v>835.75</v>
      </c>
      <c r="I38" s="157">
        <v>2016.5699999999997</v>
      </c>
      <c r="J38" s="158">
        <v>1177.58</v>
      </c>
      <c r="K38" s="159">
        <f t="shared" si="0"/>
        <v>838.98999999999978</v>
      </c>
      <c r="L38" s="160">
        <v>1</v>
      </c>
      <c r="M38" s="161">
        <v>1369.4799999999998</v>
      </c>
      <c r="N38" s="161">
        <v>91.876262101075412</v>
      </c>
      <c r="O38" s="162">
        <v>1</v>
      </c>
      <c r="P38" s="163">
        <f t="shared" si="1"/>
        <v>2</v>
      </c>
      <c r="Q38" s="163">
        <f t="shared" si="2"/>
        <v>1</v>
      </c>
      <c r="R38" s="164"/>
      <c r="S38" s="152">
        <v>1</v>
      </c>
      <c r="T38" s="165" t="b">
        <v>1</v>
      </c>
      <c r="U38" s="152">
        <v>40</v>
      </c>
    </row>
    <row r="39" spans="1:21" ht="24.6" x14ac:dyDescent="0.4">
      <c r="A39" s="153">
        <v>8</v>
      </c>
      <c r="B39" s="154" t="s">
        <v>155</v>
      </c>
      <c r="C39" s="153" t="s">
        <v>159</v>
      </c>
      <c r="D39" s="155" t="s">
        <v>353</v>
      </c>
      <c r="E39" s="153" t="s">
        <v>309</v>
      </c>
      <c r="F39" s="153">
        <v>5</v>
      </c>
      <c r="G39" s="156" t="s">
        <v>313</v>
      </c>
      <c r="H39" s="157">
        <v>729.17</v>
      </c>
      <c r="I39" s="157">
        <v>1037.52</v>
      </c>
      <c r="J39" s="158">
        <v>755.26</v>
      </c>
      <c r="K39" s="159">
        <f t="shared" si="0"/>
        <v>282.26</v>
      </c>
      <c r="L39" s="160">
        <v>1</v>
      </c>
      <c r="M39" s="161">
        <v>588.27</v>
      </c>
      <c r="N39" s="161">
        <v>46.774963026573161</v>
      </c>
      <c r="O39" s="162">
        <v>1</v>
      </c>
      <c r="P39" s="163">
        <f t="shared" si="1"/>
        <v>2</v>
      </c>
      <c r="Q39" s="163">
        <f t="shared" si="2"/>
        <v>1</v>
      </c>
      <c r="R39" s="164"/>
      <c r="S39" s="152">
        <v>1</v>
      </c>
      <c r="T39" s="165" t="b">
        <v>1</v>
      </c>
      <c r="U39" s="152">
        <v>39</v>
      </c>
    </row>
    <row r="40" spans="1:21" ht="24.6" x14ac:dyDescent="0.4">
      <c r="A40" s="153">
        <v>8</v>
      </c>
      <c r="B40" s="154" t="s">
        <v>155</v>
      </c>
      <c r="C40" s="153" t="s">
        <v>161</v>
      </c>
      <c r="D40" s="155" t="s">
        <v>354</v>
      </c>
      <c r="E40" s="153" t="s">
        <v>309</v>
      </c>
      <c r="F40" s="153">
        <v>10</v>
      </c>
      <c r="G40" s="156" t="s">
        <v>318</v>
      </c>
      <c r="H40" s="157">
        <v>2897.75</v>
      </c>
      <c r="I40" s="157">
        <v>3871.56</v>
      </c>
      <c r="J40" s="158">
        <v>2256.37</v>
      </c>
      <c r="K40" s="159">
        <f t="shared" si="0"/>
        <v>1615.19</v>
      </c>
      <c r="L40" s="160">
        <v>1</v>
      </c>
      <c r="M40" s="161">
        <v>1711.8500000000004</v>
      </c>
      <c r="N40" s="161">
        <v>34.232275945919469</v>
      </c>
      <c r="O40" s="162">
        <v>1</v>
      </c>
      <c r="P40" s="163">
        <f t="shared" si="1"/>
        <v>2</v>
      </c>
      <c r="Q40" s="163">
        <f t="shared" si="2"/>
        <v>1</v>
      </c>
      <c r="R40" s="164"/>
      <c r="S40" s="152">
        <v>1</v>
      </c>
      <c r="T40" s="165" t="b">
        <v>1</v>
      </c>
      <c r="U40" s="152">
        <v>90</v>
      </c>
    </row>
    <row r="41" spans="1:21" ht="24.6" x14ac:dyDescent="0.4">
      <c r="A41" s="153">
        <v>8</v>
      </c>
      <c r="B41" s="154" t="s">
        <v>155</v>
      </c>
      <c r="C41" s="153" t="s">
        <v>163</v>
      </c>
      <c r="D41" s="155" t="s">
        <v>355</v>
      </c>
      <c r="E41" s="153" t="s">
        <v>309</v>
      </c>
      <c r="F41" s="153">
        <v>13</v>
      </c>
      <c r="G41" s="156" t="s">
        <v>322</v>
      </c>
      <c r="H41" s="157">
        <v>3100.56</v>
      </c>
      <c r="I41" s="157">
        <v>4422.62</v>
      </c>
      <c r="J41" s="158">
        <v>4813.3100000000004</v>
      </c>
      <c r="K41" s="159">
        <f t="shared" si="0"/>
        <v>-390.69000000000051</v>
      </c>
      <c r="L41" s="160">
        <v>0</v>
      </c>
      <c r="M41" s="161">
        <v>2163.2100000000009</v>
      </c>
      <c r="N41" s="161">
        <v>46.320024667354751</v>
      </c>
      <c r="O41" s="162">
        <v>1</v>
      </c>
      <c r="P41" s="163">
        <f t="shared" si="1"/>
        <v>1</v>
      </c>
      <c r="Q41" s="163">
        <f t="shared" si="2"/>
        <v>1</v>
      </c>
      <c r="R41" s="164"/>
      <c r="S41" s="152">
        <v>1</v>
      </c>
      <c r="T41" s="165" t="b">
        <v>1</v>
      </c>
      <c r="U41" s="152">
        <v>107</v>
      </c>
    </row>
    <row r="42" spans="1:21" ht="24.6" x14ac:dyDescent="0.4">
      <c r="A42" s="153">
        <v>8</v>
      </c>
      <c r="B42" s="154" t="s">
        <v>155</v>
      </c>
      <c r="C42" s="153" t="s">
        <v>165</v>
      </c>
      <c r="D42" s="155" t="s">
        <v>356</v>
      </c>
      <c r="E42" s="153" t="s">
        <v>309</v>
      </c>
      <c r="F42" s="153">
        <v>6</v>
      </c>
      <c r="G42" s="156" t="s">
        <v>310</v>
      </c>
      <c r="H42" s="157">
        <v>824.40000000000009</v>
      </c>
      <c r="I42" s="157">
        <v>1121.54</v>
      </c>
      <c r="J42" s="158">
        <v>1177.58</v>
      </c>
      <c r="K42" s="159">
        <f t="shared" si="0"/>
        <v>-56.039999999999964</v>
      </c>
      <c r="L42" s="160">
        <v>1</v>
      </c>
      <c r="M42" s="161">
        <v>551.73</v>
      </c>
      <c r="N42" s="161">
        <v>42.166363511303359</v>
      </c>
      <c r="O42" s="162">
        <v>1</v>
      </c>
      <c r="P42" s="163">
        <f t="shared" si="1"/>
        <v>2</v>
      </c>
      <c r="Q42" s="163">
        <f t="shared" si="2"/>
        <v>1</v>
      </c>
      <c r="R42" s="164"/>
      <c r="S42" s="152">
        <v>1</v>
      </c>
      <c r="T42" s="165" t="b">
        <v>1</v>
      </c>
      <c r="U42" s="152">
        <v>43</v>
      </c>
    </row>
    <row r="43" spans="1:21" ht="24.6" x14ac:dyDescent="0.4">
      <c r="A43" s="153">
        <v>8</v>
      </c>
      <c r="B43" s="154" t="s">
        <v>155</v>
      </c>
      <c r="C43" s="153" t="s">
        <v>167</v>
      </c>
      <c r="D43" s="155" t="s">
        <v>357</v>
      </c>
      <c r="E43" s="153" t="s">
        <v>309</v>
      </c>
      <c r="F43" s="153">
        <v>2</v>
      </c>
      <c r="G43" s="156" t="s">
        <v>324</v>
      </c>
      <c r="H43" s="157">
        <v>232.41000000000003</v>
      </c>
      <c r="I43" s="157">
        <v>353.64999999999992</v>
      </c>
      <c r="J43" s="158">
        <v>307.86</v>
      </c>
      <c r="K43" s="159">
        <f t="shared" si="0"/>
        <v>45.789999999999907</v>
      </c>
      <c r="L43" s="160">
        <v>0</v>
      </c>
      <c r="M43" s="161">
        <v>151.48999999999984</v>
      </c>
      <c r="N43" s="161">
        <v>38.023643984839694</v>
      </c>
      <c r="O43" s="162">
        <v>1</v>
      </c>
      <c r="P43" s="163">
        <f t="shared" si="1"/>
        <v>1</v>
      </c>
      <c r="Q43" s="163">
        <f t="shared" si="2"/>
        <v>1</v>
      </c>
      <c r="R43" s="164"/>
      <c r="S43" s="152">
        <v>1</v>
      </c>
      <c r="T43" s="165" t="b">
        <v>1</v>
      </c>
      <c r="U43" s="152">
        <v>15</v>
      </c>
    </row>
    <row r="44" spans="1:21" ht="24.6" x14ac:dyDescent="0.4">
      <c r="A44" s="153">
        <v>8</v>
      </c>
      <c r="B44" s="154" t="s">
        <v>155</v>
      </c>
      <c r="C44" s="153" t="s">
        <v>169</v>
      </c>
      <c r="D44" s="155" t="s">
        <v>358</v>
      </c>
      <c r="E44" s="153" t="s">
        <v>306</v>
      </c>
      <c r="F44" s="153">
        <v>15</v>
      </c>
      <c r="G44" s="156" t="s">
        <v>359</v>
      </c>
      <c r="H44" s="157">
        <v>9192.0499999999993</v>
      </c>
      <c r="I44" s="157">
        <v>12974.449999999999</v>
      </c>
      <c r="J44" s="158">
        <v>9231.4599999999991</v>
      </c>
      <c r="K44" s="159">
        <f t="shared" si="0"/>
        <v>3742.99</v>
      </c>
      <c r="L44" s="160">
        <v>1</v>
      </c>
      <c r="M44" s="161">
        <v>5367.9499999999989</v>
      </c>
      <c r="N44" s="161">
        <v>36.941112510408701</v>
      </c>
      <c r="O44" s="162">
        <v>1</v>
      </c>
      <c r="P44" s="163">
        <f t="shared" si="1"/>
        <v>2</v>
      </c>
      <c r="Q44" s="163">
        <f t="shared" si="2"/>
        <v>1</v>
      </c>
      <c r="R44" s="164"/>
      <c r="S44" s="152">
        <v>1</v>
      </c>
      <c r="T44" s="165" t="b">
        <v>1</v>
      </c>
      <c r="U44" s="152">
        <v>264</v>
      </c>
    </row>
    <row r="45" spans="1:21" ht="24.6" x14ac:dyDescent="0.4">
      <c r="A45" s="153">
        <v>8</v>
      </c>
      <c r="B45" s="154" t="s">
        <v>155</v>
      </c>
      <c r="C45" s="153" t="s">
        <v>171</v>
      </c>
      <c r="D45" s="155" t="s">
        <v>360</v>
      </c>
      <c r="E45" s="153" t="s">
        <v>309</v>
      </c>
      <c r="F45" s="153">
        <v>6</v>
      </c>
      <c r="G45" s="156" t="s">
        <v>310</v>
      </c>
      <c r="H45" s="157">
        <v>957.54</v>
      </c>
      <c r="I45" s="157">
        <v>1241.67</v>
      </c>
      <c r="J45" s="158">
        <v>1177.58</v>
      </c>
      <c r="K45" s="159">
        <f t="shared" si="0"/>
        <v>64.090000000000146</v>
      </c>
      <c r="L45" s="160">
        <v>1</v>
      </c>
      <c r="M45" s="161">
        <v>463.49</v>
      </c>
      <c r="N45" s="161">
        <v>30.025394193021782</v>
      </c>
      <c r="O45" s="162">
        <v>1</v>
      </c>
      <c r="P45" s="163">
        <f t="shared" si="1"/>
        <v>2</v>
      </c>
      <c r="Q45" s="163">
        <f t="shared" si="2"/>
        <v>1</v>
      </c>
      <c r="R45" s="164"/>
      <c r="S45" s="152">
        <v>1</v>
      </c>
      <c r="T45" s="165" t="b">
        <v>1</v>
      </c>
      <c r="U45" s="152">
        <v>40</v>
      </c>
    </row>
    <row r="46" spans="1:21" ht="24.6" x14ac:dyDescent="0.4">
      <c r="A46" s="153">
        <v>8</v>
      </c>
      <c r="B46" s="154" t="s">
        <v>155</v>
      </c>
      <c r="C46" s="153" t="s">
        <v>173</v>
      </c>
      <c r="D46" s="155" t="s">
        <v>446</v>
      </c>
      <c r="E46" s="153" t="s">
        <v>309</v>
      </c>
      <c r="F46" s="153">
        <v>10</v>
      </c>
      <c r="G46" s="156" t="s">
        <v>318</v>
      </c>
      <c r="H46" s="157">
        <v>1907.25</v>
      </c>
      <c r="I46" s="157">
        <v>4181.87</v>
      </c>
      <c r="J46" s="158">
        <v>2256.37</v>
      </c>
      <c r="K46" s="159">
        <f t="shared" si="0"/>
        <v>1925.5</v>
      </c>
      <c r="L46" s="160">
        <v>1</v>
      </c>
      <c r="M46" s="161">
        <v>2538.4899999999998</v>
      </c>
      <c r="N46" s="161">
        <v>70.766009879681974</v>
      </c>
      <c r="O46" s="162">
        <v>1</v>
      </c>
      <c r="P46" s="163">
        <f t="shared" si="1"/>
        <v>2</v>
      </c>
      <c r="Q46" s="163">
        <f t="shared" si="2"/>
        <v>1</v>
      </c>
      <c r="R46" s="164"/>
      <c r="S46" s="152">
        <v>1</v>
      </c>
      <c r="T46" s="165" t="b">
        <v>1</v>
      </c>
      <c r="U46" s="152">
        <v>82</v>
      </c>
    </row>
    <row r="47" spans="1:21" ht="24.6" x14ac:dyDescent="0.4">
      <c r="A47" s="153">
        <v>8</v>
      </c>
      <c r="B47" s="154" t="s">
        <v>155</v>
      </c>
      <c r="C47" s="153" t="s">
        <v>175</v>
      </c>
      <c r="D47" s="155" t="s">
        <v>362</v>
      </c>
      <c r="E47" s="153" t="s">
        <v>309</v>
      </c>
      <c r="F47" s="153">
        <v>10</v>
      </c>
      <c r="G47" s="156" t="s">
        <v>318</v>
      </c>
      <c r="H47" s="157">
        <v>2035.76</v>
      </c>
      <c r="I47" s="157">
        <v>3417.9600000000005</v>
      </c>
      <c r="J47" s="158">
        <v>2256.37</v>
      </c>
      <c r="K47" s="159">
        <f t="shared" si="0"/>
        <v>1161.5900000000006</v>
      </c>
      <c r="L47" s="160">
        <v>1</v>
      </c>
      <c r="M47" s="161">
        <v>1922.9700000000007</v>
      </c>
      <c r="N47" s="161">
        <v>59.273541025143118</v>
      </c>
      <c r="O47" s="162">
        <v>1</v>
      </c>
      <c r="P47" s="163">
        <f t="shared" si="1"/>
        <v>2</v>
      </c>
      <c r="Q47" s="163">
        <f t="shared" si="2"/>
        <v>1</v>
      </c>
      <c r="R47" s="164"/>
      <c r="S47" s="152">
        <v>1</v>
      </c>
      <c r="T47" s="165" t="b">
        <v>1</v>
      </c>
      <c r="U47" s="152">
        <v>82</v>
      </c>
    </row>
    <row r="48" spans="1:21" ht="24.6" x14ac:dyDescent="0.4">
      <c r="A48" s="153">
        <v>8</v>
      </c>
      <c r="B48" s="154" t="s">
        <v>155</v>
      </c>
      <c r="C48" s="153" t="s">
        <v>177</v>
      </c>
      <c r="D48" s="155" t="s">
        <v>363</v>
      </c>
      <c r="E48" s="153" t="s">
        <v>309</v>
      </c>
      <c r="F48" s="153">
        <v>5</v>
      </c>
      <c r="G48" s="156" t="s">
        <v>313</v>
      </c>
      <c r="H48" s="157">
        <v>946.35</v>
      </c>
      <c r="I48" s="157">
        <v>1353.0900000000001</v>
      </c>
      <c r="J48" s="158">
        <v>755.26</v>
      </c>
      <c r="K48" s="159">
        <f t="shared" si="0"/>
        <v>597.83000000000015</v>
      </c>
      <c r="L48" s="160">
        <v>1</v>
      </c>
      <c r="M48" s="161">
        <v>547.12000000000035</v>
      </c>
      <c r="N48" s="161">
        <v>37.351684211963601</v>
      </c>
      <c r="O48" s="162">
        <v>1</v>
      </c>
      <c r="P48" s="163">
        <f t="shared" si="1"/>
        <v>2</v>
      </c>
      <c r="Q48" s="163">
        <f t="shared" si="2"/>
        <v>1</v>
      </c>
      <c r="R48" s="164"/>
      <c r="S48" s="152">
        <v>1</v>
      </c>
      <c r="T48" s="165" t="b">
        <v>1</v>
      </c>
      <c r="U48" s="152">
        <v>38</v>
      </c>
    </row>
    <row r="49" spans="1:21" ht="24.6" x14ac:dyDescent="0.4">
      <c r="A49" s="153">
        <v>8</v>
      </c>
      <c r="B49" s="154" t="s">
        <v>155</v>
      </c>
      <c r="C49" s="153" t="s">
        <v>179</v>
      </c>
      <c r="D49" s="155" t="s">
        <v>364</v>
      </c>
      <c r="E49" s="153" t="s">
        <v>309</v>
      </c>
      <c r="F49" s="153">
        <v>5</v>
      </c>
      <c r="G49" s="156" t="s">
        <v>313</v>
      </c>
      <c r="H49" s="157">
        <v>670.98</v>
      </c>
      <c r="I49" s="157">
        <v>765.22</v>
      </c>
      <c r="J49" s="158">
        <v>755.26</v>
      </c>
      <c r="K49" s="159">
        <f t="shared" si="0"/>
        <v>9.9600000000000364</v>
      </c>
      <c r="L49" s="160">
        <v>0</v>
      </c>
      <c r="M49" s="161">
        <v>93.139999999999873</v>
      </c>
      <c r="N49" s="161">
        <v>8.7405335910886581</v>
      </c>
      <c r="O49" s="162">
        <v>1</v>
      </c>
      <c r="P49" s="163">
        <f t="shared" si="1"/>
        <v>1</v>
      </c>
      <c r="Q49" s="163">
        <f t="shared" si="2"/>
        <v>1</v>
      </c>
      <c r="R49" s="164"/>
      <c r="S49" s="152">
        <v>1</v>
      </c>
      <c r="T49" s="165" t="b">
        <v>1</v>
      </c>
      <c r="U49" s="152">
        <v>35</v>
      </c>
    </row>
    <row r="50" spans="1:21" ht="24.6" x14ac:dyDescent="0.4">
      <c r="A50" s="153">
        <v>8</v>
      </c>
      <c r="B50" s="154" t="s">
        <v>155</v>
      </c>
      <c r="C50" s="153" t="s">
        <v>181</v>
      </c>
      <c r="D50" s="155" t="s">
        <v>365</v>
      </c>
      <c r="E50" s="153" t="s">
        <v>309</v>
      </c>
      <c r="F50" s="153">
        <v>5</v>
      </c>
      <c r="G50" s="156" t="s">
        <v>313</v>
      </c>
      <c r="H50" s="157">
        <v>886.78</v>
      </c>
      <c r="I50" s="157">
        <v>1869.8100000000002</v>
      </c>
      <c r="J50" s="158">
        <v>755.26</v>
      </c>
      <c r="K50" s="159">
        <f t="shared" si="0"/>
        <v>1114.5500000000002</v>
      </c>
      <c r="L50" s="160">
        <v>1</v>
      </c>
      <c r="M50" s="161">
        <v>1223.7800000000004</v>
      </c>
      <c r="N50" s="161">
        <v>71.507955521535152</v>
      </c>
      <c r="O50" s="162">
        <v>1</v>
      </c>
      <c r="P50" s="163">
        <f t="shared" si="1"/>
        <v>2</v>
      </c>
      <c r="Q50" s="163">
        <f t="shared" si="2"/>
        <v>1</v>
      </c>
      <c r="R50" s="164"/>
      <c r="S50" s="152">
        <v>1</v>
      </c>
      <c r="T50" s="165" t="b">
        <v>1</v>
      </c>
      <c r="U50" s="152">
        <v>42</v>
      </c>
    </row>
    <row r="51" spans="1:21" ht="24.6" x14ac:dyDescent="0.4">
      <c r="A51" s="153">
        <v>8</v>
      </c>
      <c r="B51" s="154" t="s">
        <v>155</v>
      </c>
      <c r="C51" s="153" t="s">
        <v>183</v>
      </c>
      <c r="D51" s="155" t="s">
        <v>366</v>
      </c>
      <c r="E51" s="153" t="s">
        <v>309</v>
      </c>
      <c r="F51" s="153">
        <v>6</v>
      </c>
      <c r="G51" s="156" t="s">
        <v>310</v>
      </c>
      <c r="H51" s="157">
        <v>705.77</v>
      </c>
      <c r="I51" s="157">
        <v>741.85</v>
      </c>
      <c r="J51" s="158">
        <v>1177.58</v>
      </c>
      <c r="K51" s="159">
        <f t="shared" si="0"/>
        <v>-435.7299999999999</v>
      </c>
      <c r="L51" s="160">
        <v>0</v>
      </c>
      <c r="M51" s="161">
        <v>740.25000000000023</v>
      </c>
      <c r="N51" s="161">
        <v>69.664687226493783</v>
      </c>
      <c r="O51" s="162">
        <v>1</v>
      </c>
      <c r="P51" s="163">
        <f t="shared" si="1"/>
        <v>1</v>
      </c>
      <c r="Q51" s="163">
        <f t="shared" si="2"/>
        <v>1</v>
      </c>
      <c r="R51" s="164"/>
      <c r="S51" s="152">
        <v>1</v>
      </c>
      <c r="T51" s="165" t="b">
        <v>1</v>
      </c>
      <c r="U51" s="152">
        <v>40</v>
      </c>
    </row>
    <row r="52" spans="1:21" ht="24.6" x14ac:dyDescent="0.4">
      <c r="A52" s="153">
        <v>8</v>
      </c>
      <c r="B52" s="154" t="s">
        <v>155</v>
      </c>
      <c r="C52" s="153" t="s">
        <v>185</v>
      </c>
      <c r="D52" s="155" t="s">
        <v>367</v>
      </c>
      <c r="E52" s="153" t="s">
        <v>309</v>
      </c>
      <c r="F52" s="153">
        <v>5</v>
      </c>
      <c r="G52" s="156" t="s">
        <v>313</v>
      </c>
      <c r="H52" s="157">
        <v>822.16</v>
      </c>
      <c r="I52" s="157">
        <v>1084.17</v>
      </c>
      <c r="J52" s="158">
        <v>755.26</v>
      </c>
      <c r="K52" s="159">
        <f t="shared" si="0"/>
        <v>328.91000000000008</v>
      </c>
      <c r="L52" s="160">
        <v>1</v>
      </c>
      <c r="M52" s="161">
        <v>503.19000000000028</v>
      </c>
      <c r="N52" s="161">
        <v>41.51732673267329</v>
      </c>
      <c r="O52" s="162">
        <v>1</v>
      </c>
      <c r="P52" s="163">
        <f t="shared" si="1"/>
        <v>2</v>
      </c>
      <c r="Q52" s="163">
        <f t="shared" si="2"/>
        <v>1</v>
      </c>
      <c r="R52" s="164"/>
      <c r="S52" s="152">
        <v>1</v>
      </c>
      <c r="T52" s="165" t="b">
        <v>1</v>
      </c>
      <c r="U52" s="152">
        <v>34</v>
      </c>
    </row>
    <row r="53" spans="1:21" ht="24.6" x14ac:dyDescent="0.4">
      <c r="A53" s="153">
        <v>8</v>
      </c>
      <c r="B53" s="154" t="s">
        <v>155</v>
      </c>
      <c r="C53" s="153" t="s">
        <v>187</v>
      </c>
      <c r="D53" s="155" t="s">
        <v>437</v>
      </c>
      <c r="E53" s="153" t="s">
        <v>306</v>
      </c>
      <c r="F53" s="153">
        <v>16</v>
      </c>
      <c r="G53" s="156" t="s">
        <v>307</v>
      </c>
      <c r="H53" s="157">
        <v>11254.15</v>
      </c>
      <c r="I53" s="157">
        <v>12666.430000000002</v>
      </c>
      <c r="J53" s="158">
        <v>14149.17</v>
      </c>
      <c r="K53" s="159">
        <f t="shared" si="0"/>
        <v>-1482.739999999998</v>
      </c>
      <c r="L53" s="160">
        <v>0</v>
      </c>
      <c r="M53" s="161">
        <v>2023.8600000000006</v>
      </c>
      <c r="N53" s="161">
        <v>11.939254252326228</v>
      </c>
      <c r="O53" s="162">
        <v>1</v>
      </c>
      <c r="P53" s="163">
        <f t="shared" si="1"/>
        <v>1</v>
      </c>
      <c r="Q53" s="163">
        <f t="shared" si="2"/>
        <v>1</v>
      </c>
      <c r="R53" s="164"/>
      <c r="S53" s="152">
        <v>1</v>
      </c>
      <c r="T53" s="165" t="b">
        <v>1</v>
      </c>
      <c r="U53" s="152">
        <v>276</v>
      </c>
    </row>
    <row r="54" spans="1:21" ht="24.6" x14ac:dyDescent="0.4">
      <c r="A54" s="153">
        <v>8</v>
      </c>
      <c r="B54" s="154" t="s">
        <v>155</v>
      </c>
      <c r="C54" s="153" t="s">
        <v>189</v>
      </c>
      <c r="D54" s="155" t="s">
        <v>369</v>
      </c>
      <c r="E54" s="153" t="s">
        <v>309</v>
      </c>
      <c r="F54" s="153">
        <v>5</v>
      </c>
      <c r="G54" s="156" t="s">
        <v>313</v>
      </c>
      <c r="H54" s="157">
        <v>1124.6099999999999</v>
      </c>
      <c r="I54" s="157">
        <v>1529.15</v>
      </c>
      <c r="J54" s="158">
        <v>755.26</v>
      </c>
      <c r="K54" s="159">
        <f t="shared" si="0"/>
        <v>773.8900000000001</v>
      </c>
      <c r="L54" s="160">
        <v>1</v>
      </c>
      <c r="M54" s="161">
        <v>548.44000000000005</v>
      </c>
      <c r="N54" s="161">
        <v>31.638822226324535</v>
      </c>
      <c r="O54" s="162">
        <v>1</v>
      </c>
      <c r="P54" s="163">
        <f t="shared" si="1"/>
        <v>2</v>
      </c>
      <c r="Q54" s="163">
        <f t="shared" si="2"/>
        <v>1</v>
      </c>
      <c r="R54" s="164"/>
      <c r="S54" s="152">
        <v>1</v>
      </c>
      <c r="T54" s="165" t="b">
        <v>1</v>
      </c>
      <c r="U54" s="152">
        <v>40</v>
      </c>
    </row>
    <row r="55" spans="1:21" ht="24.6" x14ac:dyDescent="0.4">
      <c r="A55" s="153">
        <v>8</v>
      </c>
      <c r="B55" s="154" t="s">
        <v>191</v>
      </c>
      <c r="C55" s="153" t="s">
        <v>192</v>
      </c>
      <c r="D55" s="155" t="s">
        <v>370</v>
      </c>
      <c r="E55" s="153" t="s">
        <v>306</v>
      </c>
      <c r="F55" s="153">
        <v>17</v>
      </c>
      <c r="G55" s="156" t="s">
        <v>334</v>
      </c>
      <c r="H55" s="157">
        <v>26927.47</v>
      </c>
      <c r="I55" s="157">
        <v>27794.18</v>
      </c>
      <c r="J55" s="158">
        <v>26955.26</v>
      </c>
      <c r="K55" s="159">
        <f t="shared" si="0"/>
        <v>838.92000000000189</v>
      </c>
      <c r="L55" s="160">
        <v>0</v>
      </c>
      <c r="M55" s="161">
        <v>2249.8199999999924</v>
      </c>
      <c r="N55" s="161">
        <v>5.6509157602081705</v>
      </c>
      <c r="O55" s="162">
        <v>1</v>
      </c>
      <c r="P55" s="163">
        <f t="shared" si="1"/>
        <v>1</v>
      </c>
      <c r="Q55" s="163">
        <f t="shared" si="2"/>
        <v>1</v>
      </c>
      <c r="R55" s="164"/>
      <c r="S55" s="152">
        <v>1</v>
      </c>
      <c r="T55" s="165" t="b">
        <v>1</v>
      </c>
      <c r="U55" s="152">
        <v>420</v>
      </c>
    </row>
    <row r="56" spans="1:21" ht="24.6" x14ac:dyDescent="0.4">
      <c r="A56" s="153">
        <v>8</v>
      </c>
      <c r="B56" s="154" t="s">
        <v>191</v>
      </c>
      <c r="C56" s="153" t="s">
        <v>193</v>
      </c>
      <c r="D56" s="155" t="s">
        <v>371</v>
      </c>
      <c r="E56" s="153" t="s">
        <v>309</v>
      </c>
      <c r="F56" s="153">
        <v>13</v>
      </c>
      <c r="G56" s="156" t="s">
        <v>322</v>
      </c>
      <c r="H56" s="157">
        <v>4377.7299999999996</v>
      </c>
      <c r="I56" s="157">
        <v>4426.3500000000004</v>
      </c>
      <c r="J56" s="158">
        <v>4813.3100000000004</v>
      </c>
      <c r="K56" s="159">
        <f t="shared" si="0"/>
        <v>-386.96000000000004</v>
      </c>
      <c r="L56" s="160">
        <v>0</v>
      </c>
      <c r="M56" s="161">
        <v>-467.11999999999807</v>
      </c>
      <c r="N56" s="161">
        <v>-6.7529238286614444</v>
      </c>
      <c r="O56" s="162">
        <v>0</v>
      </c>
      <c r="P56" s="163">
        <f t="shared" si="1"/>
        <v>0</v>
      </c>
      <c r="Q56" s="163">
        <f t="shared" si="2"/>
        <v>0</v>
      </c>
      <c r="R56" s="164"/>
      <c r="S56" s="152">
        <v>0</v>
      </c>
      <c r="T56" s="165" t="b">
        <v>1</v>
      </c>
      <c r="U56" s="152">
        <v>129</v>
      </c>
    </row>
    <row r="57" spans="1:21" ht="24.6" x14ac:dyDescent="0.4">
      <c r="A57" s="153">
        <v>8</v>
      </c>
      <c r="B57" s="154" t="s">
        <v>191</v>
      </c>
      <c r="C57" s="153" t="s">
        <v>195</v>
      </c>
      <c r="D57" s="155" t="s">
        <v>372</v>
      </c>
      <c r="E57" s="153" t="s">
        <v>309</v>
      </c>
      <c r="F57" s="153">
        <v>5</v>
      </c>
      <c r="G57" s="156" t="s">
        <v>313</v>
      </c>
      <c r="H57" s="157">
        <v>619.51</v>
      </c>
      <c r="I57" s="157">
        <v>1041.3600000000001</v>
      </c>
      <c r="J57" s="158">
        <v>755.26</v>
      </c>
      <c r="K57" s="159">
        <f t="shared" si="0"/>
        <v>286.10000000000014</v>
      </c>
      <c r="L57" s="160">
        <v>1</v>
      </c>
      <c r="M57" s="161">
        <v>875.82000000000028</v>
      </c>
      <c r="N57" s="161">
        <v>90.67304407242915</v>
      </c>
      <c r="O57" s="162">
        <v>1</v>
      </c>
      <c r="P57" s="163">
        <f t="shared" si="1"/>
        <v>2</v>
      </c>
      <c r="Q57" s="163">
        <f t="shared" si="2"/>
        <v>1</v>
      </c>
      <c r="R57" s="164"/>
      <c r="S57" s="152">
        <v>1</v>
      </c>
      <c r="T57" s="165" t="b">
        <v>1</v>
      </c>
      <c r="U57" s="152">
        <v>30</v>
      </c>
    </row>
    <row r="58" spans="1:21" ht="24.6" x14ac:dyDescent="0.4">
      <c r="A58" s="153">
        <v>8</v>
      </c>
      <c r="B58" s="154" t="s">
        <v>191</v>
      </c>
      <c r="C58" s="153" t="s">
        <v>197</v>
      </c>
      <c r="D58" s="155" t="s">
        <v>373</v>
      </c>
      <c r="E58" s="153" t="s">
        <v>309</v>
      </c>
      <c r="F58" s="153">
        <v>5</v>
      </c>
      <c r="G58" s="156" t="s">
        <v>313</v>
      </c>
      <c r="H58" s="157">
        <v>943.01</v>
      </c>
      <c r="I58" s="157">
        <v>882.43999999999994</v>
      </c>
      <c r="J58" s="158">
        <v>755.26</v>
      </c>
      <c r="K58" s="159">
        <f t="shared" si="0"/>
        <v>127.17999999999995</v>
      </c>
      <c r="L58" s="160">
        <v>1</v>
      </c>
      <c r="M58" s="161">
        <v>565.04000000000019</v>
      </c>
      <c r="N58" s="161">
        <v>42.387007239038311</v>
      </c>
      <c r="O58" s="162">
        <v>1</v>
      </c>
      <c r="P58" s="163">
        <f t="shared" si="1"/>
        <v>2</v>
      </c>
      <c r="Q58" s="163">
        <f t="shared" si="2"/>
        <v>1</v>
      </c>
      <c r="R58" s="164"/>
      <c r="S58" s="152">
        <v>1</v>
      </c>
      <c r="T58" s="165" t="b">
        <v>1</v>
      </c>
      <c r="U58" s="152">
        <v>30</v>
      </c>
    </row>
    <row r="59" spans="1:21" ht="24.6" x14ac:dyDescent="0.4">
      <c r="A59" s="153">
        <v>8</v>
      </c>
      <c r="B59" s="154" t="s">
        <v>191</v>
      </c>
      <c r="C59" s="153" t="s">
        <v>199</v>
      </c>
      <c r="D59" s="155" t="s">
        <v>439</v>
      </c>
      <c r="E59" s="153" t="s">
        <v>306</v>
      </c>
      <c r="F59" s="153">
        <v>15</v>
      </c>
      <c r="G59" s="156" t="s">
        <v>359</v>
      </c>
      <c r="H59" s="157">
        <v>14495.800000000001</v>
      </c>
      <c r="I59" s="157">
        <v>15463.199999999999</v>
      </c>
      <c r="J59" s="158">
        <v>9231.4599999999991</v>
      </c>
      <c r="K59" s="159">
        <f t="shared" si="0"/>
        <v>6231.74</v>
      </c>
      <c r="L59" s="160">
        <v>1</v>
      </c>
      <c r="M59" s="161">
        <v>1275.9699999999975</v>
      </c>
      <c r="N59" s="161">
        <v>5.872844406007184</v>
      </c>
      <c r="O59" s="162">
        <v>1</v>
      </c>
      <c r="P59" s="163">
        <f t="shared" si="1"/>
        <v>2</v>
      </c>
      <c r="Q59" s="163">
        <f t="shared" si="2"/>
        <v>1</v>
      </c>
      <c r="R59" s="164"/>
      <c r="S59" s="152">
        <v>1</v>
      </c>
      <c r="T59" s="165" t="b">
        <v>1</v>
      </c>
      <c r="U59" s="152">
        <v>266</v>
      </c>
    </row>
    <row r="60" spans="1:21" ht="24.6" x14ac:dyDescent="0.4">
      <c r="A60" s="153">
        <v>8</v>
      </c>
      <c r="B60" s="154" t="s">
        <v>191</v>
      </c>
      <c r="C60" s="153" t="s">
        <v>201</v>
      </c>
      <c r="D60" s="155" t="s">
        <v>375</v>
      </c>
      <c r="E60" s="153" t="s">
        <v>309</v>
      </c>
      <c r="F60" s="153">
        <v>5</v>
      </c>
      <c r="G60" s="156" t="s">
        <v>313</v>
      </c>
      <c r="H60" s="157">
        <v>869.27</v>
      </c>
      <c r="I60" s="157">
        <v>1111.96</v>
      </c>
      <c r="J60" s="158">
        <v>755.26</v>
      </c>
      <c r="K60" s="159">
        <f t="shared" si="0"/>
        <v>356.70000000000005</v>
      </c>
      <c r="L60" s="160">
        <v>1</v>
      </c>
      <c r="M60" s="161">
        <v>433.59000000000037</v>
      </c>
      <c r="N60" s="161">
        <v>31.184326925151606</v>
      </c>
      <c r="O60" s="162">
        <v>1</v>
      </c>
      <c r="P60" s="163">
        <f t="shared" si="1"/>
        <v>2</v>
      </c>
      <c r="Q60" s="163">
        <f t="shared" si="2"/>
        <v>1</v>
      </c>
      <c r="R60" s="164"/>
      <c r="S60" s="152">
        <v>1</v>
      </c>
      <c r="T60" s="165" t="b">
        <v>1</v>
      </c>
      <c r="U60" s="152">
        <v>30</v>
      </c>
    </row>
    <row r="61" spans="1:21" ht="24.6" x14ac:dyDescent="0.4">
      <c r="A61" s="153">
        <v>8</v>
      </c>
      <c r="B61" s="154" t="s">
        <v>191</v>
      </c>
      <c r="C61" s="153" t="s">
        <v>203</v>
      </c>
      <c r="D61" s="155" t="s">
        <v>377</v>
      </c>
      <c r="E61" s="153" t="s">
        <v>309</v>
      </c>
      <c r="F61" s="153">
        <v>2</v>
      </c>
      <c r="G61" s="156" t="s">
        <v>324</v>
      </c>
      <c r="H61" s="157">
        <v>441.63</v>
      </c>
      <c r="I61" s="157">
        <v>421.94000000000005</v>
      </c>
      <c r="J61" s="158">
        <v>307.86</v>
      </c>
      <c r="K61" s="159">
        <f t="shared" si="0"/>
        <v>114.08000000000004</v>
      </c>
      <c r="L61" s="160">
        <v>1</v>
      </c>
      <c r="M61" s="161">
        <v>-24.240000000000009</v>
      </c>
      <c r="N61" s="161">
        <v>-3.5164580099516929</v>
      </c>
      <c r="O61" s="162">
        <v>0</v>
      </c>
      <c r="P61" s="163">
        <f t="shared" si="1"/>
        <v>1</v>
      </c>
      <c r="Q61" s="163">
        <f t="shared" si="2"/>
        <v>1</v>
      </c>
      <c r="R61" s="164"/>
      <c r="S61" s="152">
        <v>1</v>
      </c>
      <c r="T61" s="165" t="b">
        <v>1</v>
      </c>
      <c r="U61" s="152">
        <v>15</v>
      </c>
    </row>
    <row r="62" spans="1:21" ht="24.6" x14ac:dyDescent="0.4">
      <c r="A62" s="153">
        <v>8</v>
      </c>
      <c r="B62" s="154" t="s">
        <v>191</v>
      </c>
      <c r="C62" s="153" t="s">
        <v>205</v>
      </c>
      <c r="D62" s="155" t="s">
        <v>378</v>
      </c>
      <c r="E62" s="153" t="s">
        <v>309</v>
      </c>
      <c r="F62" s="153">
        <v>6</v>
      </c>
      <c r="G62" s="156" t="s">
        <v>310</v>
      </c>
      <c r="H62" s="157">
        <v>495.27</v>
      </c>
      <c r="I62" s="157">
        <v>1103.3499999999999</v>
      </c>
      <c r="J62" s="158">
        <v>1177.58</v>
      </c>
      <c r="K62" s="159">
        <f t="shared" si="0"/>
        <v>-74.230000000000018</v>
      </c>
      <c r="L62" s="160">
        <v>1</v>
      </c>
      <c r="M62" s="161">
        <v>1135.77</v>
      </c>
      <c r="N62" s="161">
        <v>147.99077476350558</v>
      </c>
      <c r="O62" s="162">
        <v>1</v>
      </c>
      <c r="P62" s="163">
        <f t="shared" si="1"/>
        <v>2</v>
      </c>
      <c r="Q62" s="163">
        <f t="shared" si="2"/>
        <v>1</v>
      </c>
      <c r="R62" s="164"/>
      <c r="S62" s="152">
        <v>1</v>
      </c>
      <c r="T62" s="165" t="b">
        <v>1</v>
      </c>
      <c r="U62" s="152">
        <v>30</v>
      </c>
    </row>
    <row r="63" spans="1:21" ht="24.6" x14ac:dyDescent="0.4">
      <c r="A63" s="153">
        <v>8</v>
      </c>
      <c r="B63" s="154" t="s">
        <v>191</v>
      </c>
      <c r="C63" s="153" t="s">
        <v>207</v>
      </c>
      <c r="D63" s="155" t="s">
        <v>379</v>
      </c>
      <c r="E63" s="153" t="s">
        <v>309</v>
      </c>
      <c r="F63" s="153">
        <v>5</v>
      </c>
      <c r="G63" s="156" t="s">
        <v>313</v>
      </c>
      <c r="H63" s="157">
        <v>584.13000000000011</v>
      </c>
      <c r="I63" s="157">
        <v>838.75</v>
      </c>
      <c r="J63" s="158">
        <v>755.26</v>
      </c>
      <c r="K63" s="159">
        <f t="shared" si="0"/>
        <v>83.490000000000009</v>
      </c>
      <c r="L63" s="160">
        <v>1</v>
      </c>
      <c r="M63" s="161">
        <v>486.28999999999996</v>
      </c>
      <c r="N63" s="161">
        <v>55.695028231763878</v>
      </c>
      <c r="O63" s="162">
        <v>1</v>
      </c>
      <c r="P63" s="163">
        <f t="shared" si="1"/>
        <v>2</v>
      </c>
      <c r="Q63" s="163">
        <f t="shared" si="2"/>
        <v>1</v>
      </c>
      <c r="R63" s="164"/>
      <c r="S63" s="152">
        <v>1</v>
      </c>
      <c r="T63" s="165" t="b">
        <v>1</v>
      </c>
      <c r="U63" s="152">
        <v>30</v>
      </c>
    </row>
    <row r="64" spans="1:21" ht="24.6" x14ac:dyDescent="0.4">
      <c r="A64" s="153">
        <v>8</v>
      </c>
      <c r="B64" s="154" t="s">
        <v>209</v>
      </c>
      <c r="C64" s="153" t="s">
        <v>210</v>
      </c>
      <c r="D64" s="155" t="s">
        <v>380</v>
      </c>
      <c r="E64" s="153" t="s">
        <v>306</v>
      </c>
      <c r="F64" s="153">
        <v>16</v>
      </c>
      <c r="G64" s="156" t="s">
        <v>307</v>
      </c>
      <c r="H64" s="157">
        <v>19665.460000000003</v>
      </c>
      <c r="I64" s="157">
        <v>19233.990000000002</v>
      </c>
      <c r="J64" s="158">
        <v>14149.17</v>
      </c>
      <c r="K64" s="159">
        <f t="shared" si="0"/>
        <v>5084.8200000000015</v>
      </c>
      <c r="L64" s="160">
        <v>1</v>
      </c>
      <c r="M64" s="161">
        <v>970.97999999999956</v>
      </c>
      <c r="N64" s="161">
        <v>3.3255985601334359</v>
      </c>
      <c r="O64" s="162">
        <v>0</v>
      </c>
      <c r="P64" s="163">
        <f t="shared" si="1"/>
        <v>1</v>
      </c>
      <c r="Q64" s="163">
        <f t="shared" si="2"/>
        <v>1</v>
      </c>
      <c r="R64" s="164"/>
      <c r="S64" s="152">
        <v>1</v>
      </c>
      <c r="T64" s="165" t="b">
        <v>1</v>
      </c>
      <c r="U64" s="152">
        <v>353</v>
      </c>
    </row>
    <row r="65" spans="1:21" ht="24.6" x14ac:dyDescent="0.4">
      <c r="A65" s="153">
        <v>8</v>
      </c>
      <c r="B65" s="154" t="s">
        <v>209</v>
      </c>
      <c r="C65" s="153" t="s">
        <v>211</v>
      </c>
      <c r="D65" s="155" t="s">
        <v>381</v>
      </c>
      <c r="E65" s="153" t="s">
        <v>309</v>
      </c>
      <c r="F65" s="153">
        <v>10</v>
      </c>
      <c r="G65" s="156" t="s">
        <v>318</v>
      </c>
      <c r="H65" s="157">
        <v>2082.0300000000002</v>
      </c>
      <c r="I65" s="157">
        <v>1996.2300000000002</v>
      </c>
      <c r="J65" s="158">
        <v>2256.37</v>
      </c>
      <c r="K65" s="159">
        <f t="shared" si="0"/>
        <v>-260.13999999999965</v>
      </c>
      <c r="L65" s="160">
        <v>0</v>
      </c>
      <c r="M65" s="161">
        <v>-21.629999999999654</v>
      </c>
      <c r="N65" s="161">
        <v>-0.6598414916139318</v>
      </c>
      <c r="O65" s="162">
        <v>0</v>
      </c>
      <c r="P65" s="163">
        <f t="shared" si="1"/>
        <v>0</v>
      </c>
      <c r="Q65" s="163">
        <f t="shared" si="2"/>
        <v>0</v>
      </c>
      <c r="R65" s="164"/>
      <c r="S65" s="152">
        <v>0</v>
      </c>
      <c r="T65" s="165" t="b">
        <v>1</v>
      </c>
      <c r="U65" s="152">
        <v>60</v>
      </c>
    </row>
    <row r="66" spans="1:21" ht="24.6" x14ac:dyDescent="0.4">
      <c r="A66" s="153">
        <v>8</v>
      </c>
      <c r="B66" s="154" t="s">
        <v>209</v>
      </c>
      <c r="C66" s="153" t="s">
        <v>213</v>
      </c>
      <c r="D66" s="155" t="s">
        <v>382</v>
      </c>
      <c r="E66" s="153" t="s">
        <v>309</v>
      </c>
      <c r="F66" s="153">
        <v>6</v>
      </c>
      <c r="G66" s="156" t="s">
        <v>310</v>
      </c>
      <c r="H66" s="157">
        <v>1235.03</v>
      </c>
      <c r="I66" s="157">
        <v>1152.72</v>
      </c>
      <c r="J66" s="158">
        <v>1177.58</v>
      </c>
      <c r="K66" s="159">
        <f t="shared" si="0"/>
        <v>-24.8599999999999</v>
      </c>
      <c r="L66" s="160">
        <v>1</v>
      </c>
      <c r="M66" s="161">
        <v>7.8899999999998727</v>
      </c>
      <c r="N66" s="161">
        <v>0.4242163557180425</v>
      </c>
      <c r="O66" s="162">
        <v>0</v>
      </c>
      <c r="P66" s="163">
        <f t="shared" si="1"/>
        <v>1</v>
      </c>
      <c r="Q66" s="163">
        <f t="shared" si="2"/>
        <v>1</v>
      </c>
      <c r="R66" s="164"/>
      <c r="S66" s="152">
        <v>1</v>
      </c>
      <c r="T66" s="165" t="b">
        <v>1</v>
      </c>
      <c r="U66" s="152">
        <v>40</v>
      </c>
    </row>
    <row r="67" spans="1:21" ht="24.6" x14ac:dyDescent="0.4">
      <c r="A67" s="153">
        <v>8</v>
      </c>
      <c r="B67" s="154" t="s">
        <v>209</v>
      </c>
      <c r="C67" s="153" t="s">
        <v>215</v>
      </c>
      <c r="D67" s="155" t="s">
        <v>383</v>
      </c>
      <c r="E67" s="153" t="s">
        <v>309</v>
      </c>
      <c r="F67" s="153">
        <v>12</v>
      </c>
      <c r="G67" s="156" t="s">
        <v>346</v>
      </c>
      <c r="H67" s="157">
        <v>3170.16</v>
      </c>
      <c r="I67" s="157">
        <v>3278.8799999999997</v>
      </c>
      <c r="J67" s="158">
        <v>3225.73</v>
      </c>
      <c r="K67" s="159">
        <f t="shared" si="0"/>
        <v>53.149999999999636</v>
      </c>
      <c r="L67" s="160">
        <v>0</v>
      </c>
      <c r="M67" s="161">
        <v>239.1899999999996</v>
      </c>
      <c r="N67" s="161">
        <v>4.9647863205285399</v>
      </c>
      <c r="O67" s="162">
        <v>0</v>
      </c>
      <c r="P67" s="163">
        <f t="shared" si="1"/>
        <v>0</v>
      </c>
      <c r="Q67" s="163">
        <f t="shared" si="2"/>
        <v>0</v>
      </c>
      <c r="R67" s="164"/>
      <c r="S67" s="152">
        <v>0</v>
      </c>
      <c r="T67" s="165" t="b">
        <v>1</v>
      </c>
      <c r="U67" s="152">
        <v>90</v>
      </c>
    </row>
    <row r="68" spans="1:21" ht="24.6" x14ac:dyDescent="0.4">
      <c r="A68" s="153">
        <v>8</v>
      </c>
      <c r="B68" s="154" t="s">
        <v>209</v>
      </c>
      <c r="C68" s="153" t="s">
        <v>217</v>
      </c>
      <c r="D68" s="155" t="s">
        <v>384</v>
      </c>
      <c r="E68" s="153" t="s">
        <v>309</v>
      </c>
      <c r="F68" s="153">
        <v>10</v>
      </c>
      <c r="G68" s="156" t="s">
        <v>318</v>
      </c>
      <c r="H68" s="157">
        <v>1107.18</v>
      </c>
      <c r="I68" s="157">
        <v>1147.53</v>
      </c>
      <c r="J68" s="158">
        <v>2256.37</v>
      </c>
      <c r="K68" s="159">
        <f t="shared" ref="K68:K90" si="3">I68-J68</f>
        <v>-1108.8399999999999</v>
      </c>
      <c r="L68" s="160">
        <v>0</v>
      </c>
      <c r="M68" s="161">
        <v>35.960000000000264</v>
      </c>
      <c r="N68" s="161">
        <v>2.2060808323722281</v>
      </c>
      <c r="O68" s="162">
        <v>0</v>
      </c>
      <c r="P68" s="163">
        <f t="shared" ref="P68:P90" si="4">SUM(L68,O68)</f>
        <v>0</v>
      </c>
      <c r="Q68" s="163">
        <f t="shared" ref="Q68:Q90" si="5">IF(P68&gt;=1,1,0)</f>
        <v>0</v>
      </c>
      <c r="R68" s="164"/>
      <c r="S68" s="152">
        <v>0</v>
      </c>
      <c r="T68" s="165" t="b">
        <v>1</v>
      </c>
      <c r="U68" s="152">
        <v>40</v>
      </c>
    </row>
    <row r="69" spans="1:21" ht="24.6" x14ac:dyDescent="0.4">
      <c r="A69" s="153">
        <v>8</v>
      </c>
      <c r="B69" s="154" t="s">
        <v>209</v>
      </c>
      <c r="C69" s="153" t="s">
        <v>219</v>
      </c>
      <c r="D69" s="155" t="s">
        <v>440</v>
      </c>
      <c r="E69" s="153" t="s">
        <v>309</v>
      </c>
      <c r="F69" s="153">
        <v>5</v>
      </c>
      <c r="G69" s="156" t="s">
        <v>313</v>
      </c>
      <c r="H69" s="157">
        <v>1124.24</v>
      </c>
      <c r="I69" s="157">
        <v>1140.19</v>
      </c>
      <c r="J69" s="158">
        <v>755.26</v>
      </c>
      <c r="K69" s="159">
        <f t="shared" si="3"/>
        <v>384.93000000000006</v>
      </c>
      <c r="L69" s="160">
        <v>1</v>
      </c>
      <c r="M69" s="161">
        <v>-22.620000000000118</v>
      </c>
      <c r="N69" s="161">
        <v>-1.2595776906628717</v>
      </c>
      <c r="O69" s="162">
        <v>0</v>
      </c>
      <c r="P69" s="163">
        <f t="shared" si="4"/>
        <v>1</v>
      </c>
      <c r="Q69" s="163">
        <f t="shared" si="5"/>
        <v>1</v>
      </c>
      <c r="R69" s="164"/>
      <c r="S69" s="152">
        <v>1</v>
      </c>
      <c r="T69" s="165" t="b">
        <v>1</v>
      </c>
      <c r="U69" s="152">
        <v>30</v>
      </c>
    </row>
    <row r="70" spans="1:21" ht="24.6" x14ac:dyDescent="0.4">
      <c r="A70" s="153">
        <v>8</v>
      </c>
      <c r="B70" s="154" t="s">
        <v>221</v>
      </c>
      <c r="C70" s="153" t="s">
        <v>222</v>
      </c>
      <c r="D70" s="155" t="s">
        <v>386</v>
      </c>
      <c r="E70" s="153" t="s">
        <v>350</v>
      </c>
      <c r="F70" s="153">
        <v>20</v>
      </c>
      <c r="G70" s="156" t="s">
        <v>387</v>
      </c>
      <c r="H70" s="157">
        <v>96366.77</v>
      </c>
      <c r="I70" s="157">
        <v>96727.09</v>
      </c>
      <c r="J70" s="158">
        <v>100711.95</v>
      </c>
      <c r="K70" s="159">
        <f t="shared" si="3"/>
        <v>-3984.8600000000006</v>
      </c>
      <c r="L70" s="160">
        <v>1</v>
      </c>
      <c r="M70" s="161">
        <v>7195.3400000000256</v>
      </c>
      <c r="N70" s="161">
        <v>5.0333799805459973</v>
      </c>
      <c r="O70" s="162">
        <v>1</v>
      </c>
      <c r="P70" s="163">
        <f t="shared" si="4"/>
        <v>2</v>
      </c>
      <c r="Q70" s="163">
        <f t="shared" si="5"/>
        <v>1</v>
      </c>
      <c r="R70" s="164"/>
      <c r="S70" s="152">
        <v>1</v>
      </c>
      <c r="T70" s="165" t="b">
        <v>1</v>
      </c>
      <c r="U70" s="152">
        <v>1143</v>
      </c>
    </row>
    <row r="71" spans="1:21" ht="24.6" x14ac:dyDescent="0.4">
      <c r="A71" s="153">
        <v>8</v>
      </c>
      <c r="B71" s="154" t="s">
        <v>221</v>
      </c>
      <c r="C71" s="153" t="s">
        <v>223</v>
      </c>
      <c r="D71" s="155" t="s">
        <v>388</v>
      </c>
      <c r="E71" s="153" t="s">
        <v>309</v>
      </c>
      <c r="F71" s="153">
        <v>10</v>
      </c>
      <c r="G71" s="156" t="s">
        <v>318</v>
      </c>
      <c r="H71" s="157">
        <v>1335.67</v>
      </c>
      <c r="I71" s="157">
        <v>1645.4600000000003</v>
      </c>
      <c r="J71" s="158">
        <v>2256.37</v>
      </c>
      <c r="K71" s="159">
        <f t="shared" si="3"/>
        <v>-610.90999999999963</v>
      </c>
      <c r="L71" s="160">
        <v>0</v>
      </c>
      <c r="M71" s="161">
        <v>417.51999999999953</v>
      </c>
      <c r="N71" s="161">
        <v>19.040062019745967</v>
      </c>
      <c r="O71" s="162">
        <v>1</v>
      </c>
      <c r="P71" s="163">
        <f t="shared" si="4"/>
        <v>1</v>
      </c>
      <c r="Q71" s="163">
        <f t="shared" si="5"/>
        <v>1</v>
      </c>
      <c r="R71" s="164"/>
      <c r="S71" s="152">
        <v>1</v>
      </c>
      <c r="T71" s="165" t="b">
        <v>1</v>
      </c>
      <c r="U71" s="152">
        <v>60</v>
      </c>
    </row>
    <row r="72" spans="1:21" ht="24.6" x14ac:dyDescent="0.4">
      <c r="A72" s="153">
        <v>8</v>
      </c>
      <c r="B72" s="154" t="s">
        <v>221</v>
      </c>
      <c r="C72" s="153" t="s">
        <v>225</v>
      </c>
      <c r="D72" s="155" t="s">
        <v>389</v>
      </c>
      <c r="E72" s="153" t="s">
        <v>309</v>
      </c>
      <c r="F72" s="153">
        <v>9</v>
      </c>
      <c r="G72" s="156" t="s">
        <v>445</v>
      </c>
      <c r="H72" s="157">
        <v>1444.01</v>
      </c>
      <c r="I72" s="157">
        <v>1580.27</v>
      </c>
      <c r="J72" s="158">
        <v>1440.2</v>
      </c>
      <c r="K72" s="159">
        <f t="shared" si="3"/>
        <v>140.06999999999994</v>
      </c>
      <c r="L72" s="160">
        <v>1</v>
      </c>
      <c r="M72" s="161">
        <v>351.77</v>
      </c>
      <c r="N72" s="161">
        <v>16.491486329370289</v>
      </c>
      <c r="O72" s="162">
        <v>1</v>
      </c>
      <c r="P72" s="163">
        <f t="shared" si="4"/>
        <v>2</v>
      </c>
      <c r="Q72" s="163">
        <f t="shared" si="5"/>
        <v>1</v>
      </c>
      <c r="R72" s="164"/>
      <c r="S72" s="152">
        <v>1</v>
      </c>
      <c r="T72" s="165" t="b">
        <v>1</v>
      </c>
      <c r="U72" s="152">
        <v>60</v>
      </c>
    </row>
    <row r="73" spans="1:21" ht="24.6" x14ac:dyDescent="0.4">
      <c r="A73" s="153">
        <v>8</v>
      </c>
      <c r="B73" s="154" t="s">
        <v>221</v>
      </c>
      <c r="C73" s="153" t="s">
        <v>227</v>
      </c>
      <c r="D73" s="155" t="s">
        <v>390</v>
      </c>
      <c r="E73" s="153" t="s">
        <v>306</v>
      </c>
      <c r="F73" s="153">
        <v>16</v>
      </c>
      <c r="G73" s="156" t="s">
        <v>307</v>
      </c>
      <c r="H73" s="157">
        <v>13750.960000000001</v>
      </c>
      <c r="I73" s="157">
        <v>14647.630000000001</v>
      </c>
      <c r="J73" s="158">
        <v>14149.17</v>
      </c>
      <c r="K73" s="159">
        <f t="shared" si="3"/>
        <v>498.46000000000095</v>
      </c>
      <c r="L73" s="160">
        <v>0</v>
      </c>
      <c r="M73" s="161">
        <v>1271.4800000000032</v>
      </c>
      <c r="N73" s="161">
        <v>6.1190860737709336</v>
      </c>
      <c r="O73" s="162">
        <v>1</v>
      </c>
      <c r="P73" s="163">
        <f t="shared" si="4"/>
        <v>1</v>
      </c>
      <c r="Q73" s="163">
        <f t="shared" si="5"/>
        <v>1</v>
      </c>
      <c r="R73" s="164"/>
      <c r="S73" s="152">
        <v>1</v>
      </c>
      <c r="T73" s="165" t="b">
        <v>1</v>
      </c>
      <c r="U73" s="152">
        <v>280</v>
      </c>
    </row>
    <row r="74" spans="1:21" ht="24.6" x14ac:dyDescent="0.4">
      <c r="A74" s="153">
        <v>8</v>
      </c>
      <c r="B74" s="154" t="s">
        <v>221</v>
      </c>
      <c r="C74" s="153" t="s">
        <v>229</v>
      </c>
      <c r="D74" s="155" t="s">
        <v>391</v>
      </c>
      <c r="E74" s="153" t="s">
        <v>309</v>
      </c>
      <c r="F74" s="153">
        <v>2</v>
      </c>
      <c r="G74" s="156" t="s">
        <v>324</v>
      </c>
      <c r="H74" s="157">
        <v>115.28999999999999</v>
      </c>
      <c r="I74" s="157">
        <v>226.64</v>
      </c>
      <c r="J74" s="158">
        <v>307.86</v>
      </c>
      <c r="K74" s="159">
        <f t="shared" si="3"/>
        <v>-81.220000000000027</v>
      </c>
      <c r="L74" s="160">
        <v>0</v>
      </c>
      <c r="M74" s="161">
        <v>161.30999999999995</v>
      </c>
      <c r="N74" s="161">
        <v>81.945643891287745</v>
      </c>
      <c r="O74" s="162">
        <v>1</v>
      </c>
      <c r="P74" s="163">
        <f t="shared" si="4"/>
        <v>1</v>
      </c>
      <c r="Q74" s="163">
        <f t="shared" si="5"/>
        <v>1</v>
      </c>
      <c r="R74" s="164"/>
      <c r="S74" s="152">
        <v>1</v>
      </c>
      <c r="T74" s="165" t="b">
        <v>1</v>
      </c>
      <c r="U74" s="152">
        <v>8</v>
      </c>
    </row>
    <row r="75" spans="1:21" ht="24.6" x14ac:dyDescent="0.4">
      <c r="A75" s="153">
        <v>8</v>
      </c>
      <c r="B75" s="154" t="s">
        <v>221</v>
      </c>
      <c r="C75" s="153" t="s">
        <v>231</v>
      </c>
      <c r="D75" s="155" t="s">
        <v>392</v>
      </c>
      <c r="E75" s="153" t="s">
        <v>309</v>
      </c>
      <c r="F75" s="153">
        <v>6</v>
      </c>
      <c r="G75" s="156" t="s">
        <v>310</v>
      </c>
      <c r="H75" s="157">
        <v>1086.31</v>
      </c>
      <c r="I75" s="157">
        <v>1308.3999999999999</v>
      </c>
      <c r="J75" s="158">
        <v>1177.58</v>
      </c>
      <c r="K75" s="159">
        <f t="shared" si="3"/>
        <v>130.81999999999994</v>
      </c>
      <c r="L75" s="160">
        <v>1</v>
      </c>
      <c r="M75" s="161">
        <v>433.83000000000015</v>
      </c>
      <c r="N75" s="161">
        <v>24.771035081308252</v>
      </c>
      <c r="O75" s="162">
        <v>1</v>
      </c>
      <c r="P75" s="163">
        <f t="shared" si="4"/>
        <v>2</v>
      </c>
      <c r="Q75" s="163">
        <f t="shared" si="5"/>
        <v>1</v>
      </c>
      <c r="R75" s="164"/>
      <c r="S75" s="152">
        <v>1</v>
      </c>
      <c r="T75" s="165" t="b">
        <v>1</v>
      </c>
      <c r="U75" s="152">
        <v>40</v>
      </c>
    </row>
    <row r="76" spans="1:21" ht="24.6" x14ac:dyDescent="0.4">
      <c r="A76" s="153">
        <v>8</v>
      </c>
      <c r="B76" s="154" t="s">
        <v>221</v>
      </c>
      <c r="C76" s="153" t="s">
        <v>233</v>
      </c>
      <c r="D76" s="155" t="s">
        <v>393</v>
      </c>
      <c r="E76" s="153" t="s">
        <v>309</v>
      </c>
      <c r="F76" s="153">
        <v>13</v>
      </c>
      <c r="G76" s="156" t="s">
        <v>322</v>
      </c>
      <c r="H76" s="157">
        <v>4981.119999999999</v>
      </c>
      <c r="I76" s="157">
        <v>6824.88</v>
      </c>
      <c r="J76" s="158">
        <v>4813.3100000000004</v>
      </c>
      <c r="K76" s="159">
        <f t="shared" si="3"/>
        <v>2011.5699999999997</v>
      </c>
      <c r="L76" s="160">
        <v>1</v>
      </c>
      <c r="M76" s="161">
        <v>2195.3000000000029</v>
      </c>
      <c r="N76" s="161">
        <v>26.811187103077717</v>
      </c>
      <c r="O76" s="162">
        <v>1</v>
      </c>
      <c r="P76" s="163">
        <f t="shared" si="4"/>
        <v>2</v>
      </c>
      <c r="Q76" s="163">
        <f t="shared" si="5"/>
        <v>1</v>
      </c>
      <c r="R76" s="164"/>
      <c r="S76" s="152">
        <v>1</v>
      </c>
      <c r="T76" s="165" t="b">
        <v>1</v>
      </c>
      <c r="U76" s="152">
        <v>137</v>
      </c>
    </row>
    <row r="77" spans="1:21" ht="24.6" x14ac:dyDescent="0.4">
      <c r="A77" s="153">
        <v>8</v>
      </c>
      <c r="B77" s="154" t="s">
        <v>221</v>
      </c>
      <c r="C77" s="153" t="s">
        <v>235</v>
      </c>
      <c r="D77" s="155" t="s">
        <v>394</v>
      </c>
      <c r="E77" s="153" t="s">
        <v>309</v>
      </c>
      <c r="F77" s="153">
        <v>5</v>
      </c>
      <c r="G77" s="156" t="s">
        <v>313</v>
      </c>
      <c r="H77" s="157">
        <v>748.52</v>
      </c>
      <c r="I77" s="157">
        <v>867.34000000000015</v>
      </c>
      <c r="J77" s="158">
        <v>755.26</v>
      </c>
      <c r="K77" s="159">
        <f t="shared" si="3"/>
        <v>112.08000000000015</v>
      </c>
      <c r="L77" s="160">
        <v>1</v>
      </c>
      <c r="M77" s="161">
        <v>212.1400000000001</v>
      </c>
      <c r="N77" s="161">
        <v>18.532042770284445</v>
      </c>
      <c r="O77" s="162">
        <v>1</v>
      </c>
      <c r="P77" s="163">
        <f t="shared" si="4"/>
        <v>2</v>
      </c>
      <c r="Q77" s="163">
        <f t="shared" si="5"/>
        <v>1</v>
      </c>
      <c r="R77" s="164"/>
      <c r="S77" s="152">
        <v>1</v>
      </c>
      <c r="T77" s="165" t="b">
        <v>1</v>
      </c>
      <c r="U77" s="152">
        <v>30</v>
      </c>
    </row>
    <row r="78" spans="1:21" ht="24.6" x14ac:dyDescent="0.4">
      <c r="A78" s="153">
        <v>8</v>
      </c>
      <c r="B78" s="154" t="s">
        <v>221</v>
      </c>
      <c r="C78" s="153" t="s">
        <v>237</v>
      </c>
      <c r="D78" s="155" t="s">
        <v>395</v>
      </c>
      <c r="E78" s="153" t="s">
        <v>309</v>
      </c>
      <c r="F78" s="153">
        <v>5</v>
      </c>
      <c r="G78" s="156" t="s">
        <v>313</v>
      </c>
      <c r="H78" s="157">
        <v>605.54</v>
      </c>
      <c r="I78" s="157">
        <v>634.92999999999995</v>
      </c>
      <c r="J78" s="158">
        <v>755.26</v>
      </c>
      <c r="K78" s="159">
        <f t="shared" si="3"/>
        <v>-120.33000000000004</v>
      </c>
      <c r="L78" s="160">
        <v>0</v>
      </c>
      <c r="M78" s="161">
        <v>66.680000000000064</v>
      </c>
      <c r="N78" s="161">
        <v>6.9696462914959509</v>
      </c>
      <c r="O78" s="162">
        <v>1</v>
      </c>
      <c r="P78" s="163">
        <f t="shared" si="4"/>
        <v>1</v>
      </c>
      <c r="Q78" s="163">
        <f t="shared" si="5"/>
        <v>1</v>
      </c>
      <c r="R78" s="164"/>
      <c r="S78" s="152">
        <v>1</v>
      </c>
      <c r="T78" s="165" t="b">
        <v>1</v>
      </c>
      <c r="U78" s="152">
        <v>30</v>
      </c>
    </row>
    <row r="79" spans="1:21" ht="24.6" x14ac:dyDescent="0.4">
      <c r="A79" s="153">
        <v>8</v>
      </c>
      <c r="B79" s="154" t="s">
        <v>221</v>
      </c>
      <c r="C79" s="153" t="s">
        <v>239</v>
      </c>
      <c r="D79" s="155" t="s">
        <v>396</v>
      </c>
      <c r="E79" s="153" t="s">
        <v>309</v>
      </c>
      <c r="F79" s="153">
        <v>6</v>
      </c>
      <c r="G79" s="156" t="s">
        <v>310</v>
      </c>
      <c r="H79" s="157">
        <v>941.86</v>
      </c>
      <c r="I79" s="157">
        <v>1007.2800000000001</v>
      </c>
      <c r="J79" s="158">
        <v>1177.58</v>
      </c>
      <c r="K79" s="159">
        <f t="shared" si="3"/>
        <v>-170.29999999999984</v>
      </c>
      <c r="L79" s="160">
        <v>0</v>
      </c>
      <c r="M79" s="161">
        <v>164.73000000000002</v>
      </c>
      <c r="N79" s="161">
        <v>11.405209299749368</v>
      </c>
      <c r="O79" s="162">
        <v>1</v>
      </c>
      <c r="P79" s="163">
        <f t="shared" si="4"/>
        <v>1</v>
      </c>
      <c r="Q79" s="163">
        <f t="shared" si="5"/>
        <v>1</v>
      </c>
      <c r="R79" s="164"/>
      <c r="S79" s="152">
        <v>1</v>
      </c>
      <c r="T79" s="165" t="b">
        <v>1</v>
      </c>
      <c r="U79" s="152">
        <v>30</v>
      </c>
    </row>
    <row r="80" spans="1:21" ht="24.6" x14ac:dyDescent="0.4">
      <c r="A80" s="153">
        <v>8</v>
      </c>
      <c r="B80" s="154" t="s">
        <v>221</v>
      </c>
      <c r="C80" s="153" t="s">
        <v>241</v>
      </c>
      <c r="D80" s="155" t="s">
        <v>397</v>
      </c>
      <c r="E80" s="153" t="s">
        <v>309</v>
      </c>
      <c r="F80" s="153">
        <v>9</v>
      </c>
      <c r="G80" s="156" t="s">
        <v>445</v>
      </c>
      <c r="H80" s="157">
        <v>1642.23</v>
      </c>
      <c r="I80" s="157">
        <v>1833.19</v>
      </c>
      <c r="J80" s="158">
        <v>1440.2</v>
      </c>
      <c r="K80" s="159">
        <f t="shared" si="3"/>
        <v>392.99</v>
      </c>
      <c r="L80" s="160">
        <v>1</v>
      </c>
      <c r="M80" s="161">
        <v>777.41999999999962</v>
      </c>
      <c r="N80" s="161">
        <v>31.228459183919387</v>
      </c>
      <c r="O80" s="162">
        <v>1</v>
      </c>
      <c r="P80" s="163">
        <f t="shared" si="4"/>
        <v>2</v>
      </c>
      <c r="Q80" s="163">
        <f t="shared" si="5"/>
        <v>1</v>
      </c>
      <c r="R80" s="164"/>
      <c r="S80" s="152">
        <v>1</v>
      </c>
      <c r="T80" s="165" t="b">
        <v>1</v>
      </c>
      <c r="U80" s="152">
        <v>55</v>
      </c>
    </row>
    <row r="81" spans="1:21" ht="24.6" x14ac:dyDescent="0.4">
      <c r="A81" s="153">
        <v>8</v>
      </c>
      <c r="B81" s="154" t="s">
        <v>221</v>
      </c>
      <c r="C81" s="153" t="s">
        <v>243</v>
      </c>
      <c r="D81" s="155" t="s">
        <v>398</v>
      </c>
      <c r="E81" s="153" t="s">
        <v>309</v>
      </c>
      <c r="F81" s="153">
        <v>13</v>
      </c>
      <c r="G81" s="156" t="s">
        <v>322</v>
      </c>
      <c r="H81" s="157">
        <v>4725.84</v>
      </c>
      <c r="I81" s="157">
        <v>5672.5</v>
      </c>
      <c r="J81" s="158">
        <v>4813.3100000000004</v>
      </c>
      <c r="K81" s="159">
        <f t="shared" si="3"/>
        <v>859.1899999999996</v>
      </c>
      <c r="L81" s="160">
        <v>1</v>
      </c>
      <c r="M81" s="161">
        <v>1208.8800000000001</v>
      </c>
      <c r="N81" s="161">
        <v>16.37010676156584</v>
      </c>
      <c r="O81" s="162">
        <v>1</v>
      </c>
      <c r="P81" s="163">
        <f t="shared" si="4"/>
        <v>2</v>
      </c>
      <c r="Q81" s="163">
        <f t="shared" si="5"/>
        <v>1</v>
      </c>
      <c r="R81" s="164"/>
      <c r="S81" s="152">
        <v>1</v>
      </c>
      <c r="T81" s="165" t="b">
        <v>1</v>
      </c>
      <c r="U81" s="152">
        <v>126</v>
      </c>
    </row>
    <row r="82" spans="1:21" ht="24.6" x14ac:dyDescent="0.4">
      <c r="A82" s="153">
        <v>8</v>
      </c>
      <c r="B82" s="154" t="s">
        <v>221</v>
      </c>
      <c r="C82" s="153" t="s">
        <v>245</v>
      </c>
      <c r="D82" s="155" t="s">
        <v>399</v>
      </c>
      <c r="E82" s="153" t="s">
        <v>309</v>
      </c>
      <c r="F82" s="153">
        <v>6</v>
      </c>
      <c r="G82" s="156" t="s">
        <v>310</v>
      </c>
      <c r="H82" s="157">
        <v>1686.95</v>
      </c>
      <c r="I82" s="157">
        <v>1914.92</v>
      </c>
      <c r="J82" s="158">
        <v>1177.58</v>
      </c>
      <c r="K82" s="159">
        <f t="shared" si="3"/>
        <v>737.34000000000015</v>
      </c>
      <c r="L82" s="160">
        <v>1</v>
      </c>
      <c r="M82" s="161">
        <v>282.77</v>
      </c>
      <c r="N82" s="161">
        <v>10.906895833494049</v>
      </c>
      <c r="O82" s="162">
        <v>1</v>
      </c>
      <c r="P82" s="163">
        <f t="shared" si="4"/>
        <v>2</v>
      </c>
      <c r="Q82" s="163">
        <f t="shared" si="5"/>
        <v>1</v>
      </c>
      <c r="R82" s="164"/>
      <c r="S82" s="152">
        <v>1</v>
      </c>
      <c r="T82" s="165" t="b">
        <v>1</v>
      </c>
      <c r="U82" s="152">
        <v>60</v>
      </c>
    </row>
    <row r="83" spans="1:21" ht="24.6" x14ac:dyDescent="0.4">
      <c r="A83" s="153">
        <v>8</v>
      </c>
      <c r="B83" s="154" t="s">
        <v>221</v>
      </c>
      <c r="C83" s="153" t="s">
        <v>247</v>
      </c>
      <c r="D83" s="155" t="s">
        <v>400</v>
      </c>
      <c r="E83" s="153" t="s">
        <v>309</v>
      </c>
      <c r="F83" s="153">
        <v>13</v>
      </c>
      <c r="G83" s="156" t="s">
        <v>322</v>
      </c>
      <c r="H83" s="157">
        <v>3922.1800000000003</v>
      </c>
      <c r="I83" s="157">
        <v>3680.37</v>
      </c>
      <c r="J83" s="158">
        <v>4813.3100000000004</v>
      </c>
      <c r="K83" s="159">
        <f t="shared" si="3"/>
        <v>-1132.9400000000005</v>
      </c>
      <c r="L83" s="160">
        <v>0</v>
      </c>
      <c r="M83" s="161">
        <v>1.6299999999991996</v>
      </c>
      <c r="N83" s="161">
        <v>2.8106113510750146E-2</v>
      </c>
      <c r="O83" s="162">
        <v>0</v>
      </c>
      <c r="P83" s="163">
        <f t="shared" si="4"/>
        <v>0</v>
      </c>
      <c r="Q83" s="163">
        <f t="shared" si="5"/>
        <v>0</v>
      </c>
      <c r="R83" s="164"/>
      <c r="S83" s="152">
        <v>0</v>
      </c>
      <c r="T83" s="165" t="b">
        <v>1</v>
      </c>
      <c r="U83" s="152">
        <v>114</v>
      </c>
    </row>
    <row r="84" spans="1:21" ht="24.6" x14ac:dyDescent="0.4">
      <c r="A84" s="153">
        <v>8</v>
      </c>
      <c r="B84" s="154" t="s">
        <v>221</v>
      </c>
      <c r="C84" s="153" t="s">
        <v>249</v>
      </c>
      <c r="D84" s="155" t="s">
        <v>401</v>
      </c>
      <c r="E84" s="153" t="s">
        <v>309</v>
      </c>
      <c r="F84" s="153">
        <v>5</v>
      </c>
      <c r="G84" s="156" t="s">
        <v>313</v>
      </c>
      <c r="H84" s="157">
        <v>776.4</v>
      </c>
      <c r="I84" s="157">
        <v>639.79999999999995</v>
      </c>
      <c r="J84" s="158">
        <v>755.26</v>
      </c>
      <c r="K84" s="159">
        <f t="shared" si="3"/>
        <v>-115.46000000000004</v>
      </c>
      <c r="L84" s="160">
        <v>0</v>
      </c>
      <c r="M84" s="161">
        <v>-50.699999999999818</v>
      </c>
      <c r="N84" s="161">
        <v>-4.4375590799285636</v>
      </c>
      <c r="O84" s="162">
        <v>0</v>
      </c>
      <c r="P84" s="163">
        <f t="shared" si="4"/>
        <v>0</v>
      </c>
      <c r="Q84" s="163">
        <f t="shared" si="5"/>
        <v>0</v>
      </c>
      <c r="R84" s="164"/>
      <c r="S84" s="152">
        <v>0</v>
      </c>
      <c r="T84" s="165" t="b">
        <v>1</v>
      </c>
      <c r="U84" s="152">
        <v>30</v>
      </c>
    </row>
    <row r="85" spans="1:21" ht="24.6" x14ac:dyDescent="0.4">
      <c r="A85" s="153">
        <v>8</v>
      </c>
      <c r="B85" s="154" t="s">
        <v>221</v>
      </c>
      <c r="C85" s="153" t="s">
        <v>251</v>
      </c>
      <c r="D85" s="155" t="s">
        <v>402</v>
      </c>
      <c r="E85" s="153" t="s">
        <v>309</v>
      </c>
      <c r="F85" s="153">
        <v>5</v>
      </c>
      <c r="G85" s="156" t="s">
        <v>313</v>
      </c>
      <c r="H85" s="157">
        <v>591.46999999999991</v>
      </c>
      <c r="I85" s="157">
        <v>785.31</v>
      </c>
      <c r="J85" s="158">
        <v>755.26</v>
      </c>
      <c r="K85" s="159">
        <f t="shared" si="3"/>
        <v>30.049999999999955</v>
      </c>
      <c r="L85" s="160">
        <v>1</v>
      </c>
      <c r="M85" s="161">
        <v>340.05000000000007</v>
      </c>
      <c r="N85" s="161">
        <v>38.688207520336775</v>
      </c>
      <c r="O85" s="162">
        <v>1</v>
      </c>
      <c r="P85" s="163">
        <f t="shared" si="4"/>
        <v>2</v>
      </c>
      <c r="Q85" s="163">
        <f t="shared" si="5"/>
        <v>1</v>
      </c>
      <c r="R85" s="164"/>
      <c r="S85" s="152">
        <v>1</v>
      </c>
      <c r="T85" s="165" t="b">
        <v>1</v>
      </c>
      <c r="U85" s="152">
        <v>30</v>
      </c>
    </row>
    <row r="86" spans="1:21" ht="24.6" x14ac:dyDescent="0.4">
      <c r="A86" s="153">
        <v>8</v>
      </c>
      <c r="B86" s="154" t="s">
        <v>221</v>
      </c>
      <c r="C86" s="153" t="s">
        <v>253</v>
      </c>
      <c r="D86" s="155" t="s">
        <v>403</v>
      </c>
      <c r="E86" s="153" t="s">
        <v>309</v>
      </c>
      <c r="F86" s="153">
        <v>5</v>
      </c>
      <c r="G86" s="156" t="s">
        <v>313</v>
      </c>
      <c r="H86" s="157">
        <v>584.39</v>
      </c>
      <c r="I86" s="157">
        <v>878.83</v>
      </c>
      <c r="J86" s="158">
        <v>755.26</v>
      </c>
      <c r="K86" s="159">
        <f t="shared" si="3"/>
        <v>123.57000000000005</v>
      </c>
      <c r="L86" s="160">
        <v>1</v>
      </c>
      <c r="M86" s="161">
        <v>741.19</v>
      </c>
      <c r="N86" s="161">
        <v>81.134719166310916</v>
      </c>
      <c r="O86" s="162">
        <v>1</v>
      </c>
      <c r="P86" s="163">
        <f t="shared" si="4"/>
        <v>2</v>
      </c>
      <c r="Q86" s="163">
        <f t="shared" si="5"/>
        <v>1</v>
      </c>
      <c r="R86" s="164"/>
      <c r="S86" s="152">
        <v>1</v>
      </c>
      <c r="T86" s="165" t="b">
        <v>1</v>
      </c>
      <c r="U86" s="152">
        <v>30</v>
      </c>
    </row>
    <row r="87" spans="1:21" ht="24.6" x14ac:dyDescent="0.4">
      <c r="A87" s="153">
        <v>8</v>
      </c>
      <c r="B87" s="154" t="s">
        <v>221</v>
      </c>
      <c r="C87" s="153" t="s">
        <v>255</v>
      </c>
      <c r="D87" s="155" t="s">
        <v>404</v>
      </c>
      <c r="E87" s="153" t="s">
        <v>309</v>
      </c>
      <c r="F87" s="153">
        <v>5</v>
      </c>
      <c r="G87" s="156" t="s">
        <v>313</v>
      </c>
      <c r="H87" s="157">
        <v>685.42</v>
      </c>
      <c r="I87" s="157">
        <v>830.7299999999999</v>
      </c>
      <c r="J87" s="158">
        <v>755.26</v>
      </c>
      <c r="K87" s="159">
        <f t="shared" si="3"/>
        <v>75.469999999999914</v>
      </c>
      <c r="L87" s="160">
        <v>1</v>
      </c>
      <c r="M87" s="161">
        <v>127.00999999999976</v>
      </c>
      <c r="N87" s="161">
        <v>11.485178955744828</v>
      </c>
      <c r="O87" s="162">
        <v>1</v>
      </c>
      <c r="P87" s="163">
        <f t="shared" si="4"/>
        <v>2</v>
      </c>
      <c r="Q87" s="163">
        <f t="shared" si="5"/>
        <v>1</v>
      </c>
      <c r="R87" s="164"/>
      <c r="S87" s="152">
        <v>1</v>
      </c>
      <c r="T87" s="165" t="b">
        <v>1</v>
      </c>
      <c r="U87" s="152">
        <v>30</v>
      </c>
    </row>
    <row r="88" spans="1:21" ht="24.6" x14ac:dyDescent="0.4">
      <c r="A88" s="153">
        <v>8</v>
      </c>
      <c r="B88" s="154" t="s">
        <v>221</v>
      </c>
      <c r="C88" s="153" t="s">
        <v>257</v>
      </c>
      <c r="D88" s="155" t="s">
        <v>441</v>
      </c>
      <c r="E88" s="153" t="s">
        <v>309</v>
      </c>
      <c r="F88" s="153">
        <v>13</v>
      </c>
      <c r="G88" s="156" t="s">
        <v>322</v>
      </c>
      <c r="H88" s="157">
        <v>5347.8</v>
      </c>
      <c r="I88" s="157">
        <v>6188.39</v>
      </c>
      <c r="J88" s="158">
        <v>4813.3100000000004</v>
      </c>
      <c r="K88" s="159">
        <f t="shared" si="3"/>
        <v>1375.08</v>
      </c>
      <c r="L88" s="160">
        <v>1</v>
      </c>
      <c r="M88" s="161">
        <v>1417.8900000000012</v>
      </c>
      <c r="N88" s="161">
        <v>17.256575776606166</v>
      </c>
      <c r="O88" s="162">
        <v>1</v>
      </c>
      <c r="P88" s="163">
        <f t="shared" si="4"/>
        <v>2</v>
      </c>
      <c r="Q88" s="163">
        <f t="shared" si="5"/>
        <v>1</v>
      </c>
      <c r="R88" s="164"/>
      <c r="S88" s="152">
        <v>1</v>
      </c>
      <c r="T88" s="165" t="b">
        <v>1</v>
      </c>
      <c r="U88" s="152">
        <v>139</v>
      </c>
    </row>
    <row r="89" spans="1:21" ht="24.6" x14ac:dyDescent="0.4">
      <c r="A89" s="153">
        <v>8</v>
      </c>
      <c r="B89" s="154" t="s">
        <v>221</v>
      </c>
      <c r="C89" s="153" t="s">
        <v>259</v>
      </c>
      <c r="D89" s="155" t="s">
        <v>406</v>
      </c>
      <c r="E89" s="153" t="s">
        <v>309</v>
      </c>
      <c r="F89" s="153">
        <v>5</v>
      </c>
      <c r="G89" s="156" t="s">
        <v>313</v>
      </c>
      <c r="H89" s="157">
        <v>624.66000000000008</v>
      </c>
      <c r="I89" s="157">
        <v>652.04999999999995</v>
      </c>
      <c r="J89" s="158">
        <v>755.26</v>
      </c>
      <c r="K89" s="159">
        <f t="shared" si="3"/>
        <v>-103.21000000000004</v>
      </c>
      <c r="L89" s="160">
        <v>0</v>
      </c>
      <c r="M89" s="161">
        <v>177.04999999999984</v>
      </c>
      <c r="N89" s="161">
        <v>19.207403067977154</v>
      </c>
      <c r="O89" s="162">
        <v>1</v>
      </c>
      <c r="P89" s="163">
        <f t="shared" si="4"/>
        <v>1</v>
      </c>
      <c r="Q89" s="163">
        <f t="shared" si="5"/>
        <v>1</v>
      </c>
      <c r="R89" s="164"/>
      <c r="S89" s="152">
        <v>1</v>
      </c>
      <c r="T89" s="165" t="b">
        <v>1</v>
      </c>
      <c r="U89" s="152">
        <v>30</v>
      </c>
    </row>
    <row r="90" spans="1:21" ht="24.6" x14ac:dyDescent="0.4">
      <c r="A90" s="153">
        <v>8</v>
      </c>
      <c r="B90" s="154" t="s">
        <v>221</v>
      </c>
      <c r="C90" s="153" t="s">
        <v>261</v>
      </c>
      <c r="D90" s="155" t="s">
        <v>407</v>
      </c>
      <c r="E90" s="153" t="s">
        <v>309</v>
      </c>
      <c r="F90" s="153">
        <v>3</v>
      </c>
      <c r="G90" s="156" t="s">
        <v>376</v>
      </c>
      <c r="H90" s="157">
        <v>465.45</v>
      </c>
      <c r="I90" s="157">
        <v>648.87</v>
      </c>
      <c r="J90" s="158">
        <v>441.74</v>
      </c>
      <c r="K90" s="159">
        <f t="shared" si="3"/>
        <v>207.13</v>
      </c>
      <c r="L90" s="160">
        <v>1</v>
      </c>
      <c r="M90" s="161">
        <v>250.40999999999997</v>
      </c>
      <c r="N90" s="161">
        <v>33.222331307878044</v>
      </c>
      <c r="O90" s="162">
        <v>1</v>
      </c>
      <c r="P90" s="163">
        <f t="shared" si="4"/>
        <v>2</v>
      </c>
      <c r="Q90" s="163">
        <f t="shared" si="5"/>
        <v>1</v>
      </c>
      <c r="R90" s="164"/>
      <c r="S90" s="152">
        <v>1</v>
      </c>
      <c r="T90" s="165" t="b">
        <v>1</v>
      </c>
      <c r="U90" s="152">
        <v>30</v>
      </c>
    </row>
  </sheetData>
  <mergeCells count="1">
    <mergeCell ref="M1:N1"/>
  </mergeCells>
  <conditionalFormatting sqref="U3:U90">
    <cfRule type="cellIs" dxfId="0" priority="1" operator="equal">
      <formula>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7</vt:i4>
      </vt:variant>
    </vt:vector>
  </HeadingPairs>
  <TitlesOfParts>
    <vt:vector size="7" baseType="lpstr">
      <vt:lpstr>เกณฑ์</vt:lpstr>
      <vt:lpstr>เปรียบเทียบFEED ก.ย.67-ก.พ.68</vt:lpstr>
      <vt:lpstr>FEED ก.พ.68</vt:lpstr>
      <vt:lpstr>FEED ก.ย.67</vt:lpstr>
      <vt:lpstr>SumAdjRw 21.3.68</vt:lpstr>
      <vt:lpstr>CMI 21.3.68</vt:lpstr>
      <vt:lpstr>SumAdjRw Q2Y67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r8 way</dc:creator>
  <cp:lastModifiedBy>r8 way</cp:lastModifiedBy>
  <dcterms:created xsi:type="dcterms:W3CDTF">2025-02-21T07:17:02Z</dcterms:created>
  <dcterms:modified xsi:type="dcterms:W3CDTF">2025-03-31T07:00:12Z</dcterms:modified>
</cp:coreProperties>
</file>