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7\Risk Score 67\12.ก.ย.67\"/>
    </mc:Choice>
  </mc:AlternateContent>
  <xr:revisionPtr revIDLastSave="0" documentId="13_ncr:1_{4F77FDE6-82D3-4894-9445-F2C84C2B295D}" xr6:coauthVersionLast="47" xr6:coauthVersionMax="47" xr10:uidLastSave="{00000000-0000-0000-0000-000000000000}"/>
  <bookViews>
    <workbookView xWindow="-108" yWindow="-108" windowWidth="23256" windowHeight="13896" tabRatio="907" firstSheet="1" activeTab="1" xr2:uid="{64A0127E-CC15-489E-9F7B-11EBEB452E23}"/>
  </bookViews>
  <sheets>
    <sheet name="เกณฑ์การประเมิน" sheetId="12" r:id="rId1"/>
    <sheet name="เปรียบเทียบแนวโน้มก.ย66และก.ย67" sheetId="24" r:id="rId2"/>
    <sheet name="FEED ก.ย.67" sheetId="29" r:id="rId3"/>
    <sheet name="FEED ส.ค.67 " sheetId="28" r:id="rId4"/>
    <sheet name="FEED ก.ค.67" sheetId="23" r:id="rId5"/>
    <sheet name="FEED มิ.ย.67" sheetId="22" r:id="rId6"/>
    <sheet name="FEED พ.ค.67 " sheetId="14" r:id="rId7"/>
    <sheet name="FEED ก.ย.66" sheetId="4" r:id="rId8"/>
    <sheet name="SumAdjRW Q4Y67" sheetId="33" r:id="rId9"/>
    <sheet name="อัตราครองเตียงQ4Y67" sheetId="34" r:id="rId10"/>
  </sheets>
  <externalReferences>
    <externalReference r:id="rId11"/>
  </externalReferences>
  <definedNames>
    <definedName name="_xlnm._FilterDatabase" localSheetId="4" hidden="1">'FEED ก.ค.67'!$A$4:$AJ$92</definedName>
    <definedName name="_xlnm._FilterDatabase" localSheetId="7" hidden="1">'FEED ก.ย.66'!$A$4:$AH$92</definedName>
    <definedName name="_xlnm._FilterDatabase" localSheetId="2" hidden="1">'FEED ก.ย.67'!$A$4:$AS$92</definedName>
    <definedName name="_xlnm._FilterDatabase" localSheetId="6" hidden="1">'FEED พ.ค.67 '!$A$4:$AJ$92</definedName>
    <definedName name="_xlnm._FilterDatabase" localSheetId="5" hidden="1">'FEED มิ.ย.67'!$A$4:$AJ$92</definedName>
    <definedName name="_xlnm._FilterDatabase" localSheetId="3" hidden="1">'FEED ส.ค.67 '!$A$4:$AJ$92</definedName>
    <definedName name="_xlnm._FilterDatabase" localSheetId="8" hidden="1">'SumAdjRW Q4Y67'!$A$2:$AA$2</definedName>
    <definedName name="_xlnm._FilterDatabase" localSheetId="1" hidden="1">'เปรียบเทียบแนวโน้มก.ย66และก.ย67'!$A$4:$Z$4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5" i="24" l="1"/>
  <c r="S6" i="24"/>
  <c r="S7" i="24"/>
  <c r="S8" i="24"/>
  <c r="S9" i="24"/>
  <c r="S10" i="24"/>
  <c r="S11" i="24"/>
  <c r="S12" i="24"/>
  <c r="S13" i="24"/>
  <c r="S14" i="24"/>
  <c r="S15" i="24"/>
  <c r="S16" i="24"/>
  <c r="S17" i="24"/>
  <c r="S18" i="24"/>
  <c r="S19" i="24"/>
  <c r="S20" i="24"/>
  <c r="S21" i="24"/>
  <c r="S22" i="24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36" i="24"/>
  <c r="S37" i="24"/>
  <c r="S38" i="24"/>
  <c r="S39" i="24"/>
  <c r="S40" i="24"/>
  <c r="S41" i="24"/>
  <c r="S42" i="24"/>
  <c r="S43" i="24"/>
  <c r="S44" i="24"/>
  <c r="S45" i="24"/>
  <c r="S46" i="24"/>
  <c r="S47" i="24"/>
  <c r="S48" i="24"/>
  <c r="S49" i="24"/>
  <c r="S50" i="24"/>
  <c r="S51" i="24"/>
  <c r="S52" i="24"/>
  <c r="S53" i="24"/>
  <c r="S54" i="24"/>
  <c r="S55" i="24"/>
  <c r="S56" i="24"/>
  <c r="S57" i="24"/>
  <c r="S58" i="24"/>
  <c r="S59" i="24"/>
  <c r="S60" i="24"/>
  <c r="S61" i="24"/>
  <c r="S62" i="24"/>
  <c r="S63" i="24"/>
  <c r="S64" i="24"/>
  <c r="S65" i="24"/>
  <c r="S66" i="24"/>
  <c r="S67" i="24"/>
  <c r="S68" i="24"/>
  <c r="S69" i="24"/>
  <c r="S70" i="24"/>
  <c r="S71" i="24"/>
  <c r="S72" i="24"/>
  <c r="S73" i="24"/>
  <c r="S74" i="24"/>
  <c r="S75" i="24"/>
  <c r="S76" i="24"/>
  <c r="S77" i="24"/>
  <c r="S78" i="24"/>
  <c r="S79" i="24"/>
  <c r="S80" i="24"/>
  <c r="S81" i="24"/>
  <c r="S82" i="24"/>
  <c r="S83" i="24"/>
  <c r="S84" i="24"/>
  <c r="S85" i="24"/>
  <c r="S86" i="24"/>
  <c r="S87" i="24"/>
  <c r="S88" i="24"/>
  <c r="S89" i="24"/>
  <c r="S90" i="24"/>
  <c r="S91" i="24"/>
  <c r="S92" i="24"/>
  <c r="S5" i="24"/>
  <c r="O90" i="34" l="1"/>
  <c r="O89" i="34"/>
  <c r="O88" i="34"/>
  <c r="O87" i="34"/>
  <c r="O86" i="34"/>
  <c r="O85" i="34"/>
  <c r="O84" i="34"/>
  <c r="O83" i="34"/>
  <c r="O82" i="34"/>
  <c r="O81" i="34"/>
  <c r="O80" i="34"/>
  <c r="O79" i="34"/>
  <c r="O78" i="34"/>
  <c r="O77" i="34"/>
  <c r="O76" i="34"/>
  <c r="O75" i="34"/>
  <c r="O74" i="34"/>
  <c r="O73" i="34"/>
  <c r="O72" i="34"/>
  <c r="O71" i="34"/>
  <c r="O70" i="34"/>
  <c r="O69" i="34"/>
  <c r="O68" i="34"/>
  <c r="O67" i="34"/>
  <c r="O66" i="34"/>
  <c r="O65" i="34"/>
  <c r="O64" i="34"/>
  <c r="O63" i="34"/>
  <c r="O62" i="34"/>
  <c r="O61" i="34"/>
  <c r="O60" i="34"/>
  <c r="O59" i="34"/>
  <c r="O58" i="34"/>
  <c r="O57" i="34"/>
  <c r="O56" i="34"/>
  <c r="O55" i="34"/>
  <c r="O54" i="34"/>
  <c r="O53" i="34"/>
  <c r="O52" i="34"/>
  <c r="O51" i="34"/>
  <c r="O50" i="34"/>
  <c r="O49" i="34"/>
  <c r="O48" i="34"/>
  <c r="O47" i="34"/>
  <c r="O46" i="34"/>
  <c r="O45" i="34"/>
  <c r="O44" i="34"/>
  <c r="O43" i="34"/>
  <c r="O42" i="34"/>
  <c r="O41" i="34"/>
  <c r="O40" i="34"/>
  <c r="O39" i="34"/>
  <c r="O38" i="34"/>
  <c r="O37" i="34"/>
  <c r="O36" i="34"/>
  <c r="O35" i="34"/>
  <c r="O34" i="34"/>
  <c r="O33" i="34"/>
  <c r="O32" i="34"/>
  <c r="O31" i="34"/>
  <c r="O30" i="34"/>
  <c r="O29" i="34"/>
  <c r="O28" i="34"/>
  <c r="O27" i="34"/>
  <c r="O26" i="34"/>
  <c r="O25" i="34"/>
  <c r="O24" i="34"/>
  <c r="O23" i="34"/>
  <c r="O22" i="34"/>
  <c r="O21" i="34"/>
  <c r="O20" i="34"/>
  <c r="O19" i="34"/>
  <c r="O18" i="34"/>
  <c r="O17" i="34"/>
  <c r="O16" i="34"/>
  <c r="O15" i="34"/>
  <c r="O14" i="34"/>
  <c r="O13" i="34"/>
  <c r="O12" i="34"/>
  <c r="O11" i="34"/>
  <c r="O10" i="34"/>
  <c r="O9" i="34"/>
  <c r="O8" i="34"/>
  <c r="O7" i="34"/>
  <c r="O6" i="34"/>
  <c r="O5" i="34"/>
  <c r="O4" i="34"/>
  <c r="O3" i="34"/>
  <c r="B1" i="34"/>
  <c r="V90" i="33"/>
  <c r="N90" i="33"/>
  <c r="O90" i="33" s="1"/>
  <c r="V89" i="33"/>
  <c r="V88" i="33"/>
  <c r="V87" i="33"/>
  <c r="N87" i="33"/>
  <c r="O87" i="33" s="1"/>
  <c r="K87" i="33"/>
  <c r="L87" i="33" s="1"/>
  <c r="V86" i="33"/>
  <c r="V85" i="33"/>
  <c r="V84" i="33"/>
  <c r="N84" i="33"/>
  <c r="O84" i="33" s="1"/>
  <c r="V83" i="33"/>
  <c r="V82" i="33"/>
  <c r="N82" i="33"/>
  <c r="O82" i="33" s="1"/>
  <c r="K82" i="33"/>
  <c r="V81" i="33"/>
  <c r="N81" i="33"/>
  <c r="O81" i="33" s="1"/>
  <c r="P81" i="33" s="1"/>
  <c r="K81" i="33"/>
  <c r="L81" i="33" s="1"/>
  <c r="V80" i="33"/>
  <c r="K80" i="33"/>
  <c r="V79" i="33"/>
  <c r="V78" i="33"/>
  <c r="N78" i="33"/>
  <c r="O78" i="33" s="1"/>
  <c r="P78" i="33" s="1"/>
  <c r="K78" i="33"/>
  <c r="L78" i="33" s="1"/>
  <c r="V77" i="33"/>
  <c r="V76" i="33"/>
  <c r="V75" i="33"/>
  <c r="N75" i="33"/>
  <c r="O75" i="33" s="1"/>
  <c r="V74" i="33"/>
  <c r="V73" i="33"/>
  <c r="N73" i="33"/>
  <c r="O73" i="33" s="1"/>
  <c r="K73" i="33"/>
  <c r="V72" i="33"/>
  <c r="N72" i="33"/>
  <c r="O72" i="33" s="1"/>
  <c r="P72" i="33" s="1"/>
  <c r="V71" i="33"/>
  <c r="K71" i="33"/>
  <c r="V70" i="33"/>
  <c r="V69" i="33"/>
  <c r="P69" i="33"/>
  <c r="N69" i="33"/>
  <c r="O69" i="33" s="1"/>
  <c r="L69" i="33"/>
  <c r="T69" i="33" s="1"/>
  <c r="K69" i="33"/>
  <c r="V68" i="33"/>
  <c r="L68" i="33" s="1"/>
  <c r="V67" i="33"/>
  <c r="V66" i="33"/>
  <c r="N66" i="33"/>
  <c r="O66" i="33" s="1"/>
  <c r="P66" i="33" s="1"/>
  <c r="V65" i="33"/>
  <c r="V64" i="33"/>
  <c r="K64" i="33"/>
  <c r="L64" i="33" s="1"/>
  <c r="V63" i="33"/>
  <c r="V62" i="33"/>
  <c r="N62" i="33"/>
  <c r="O62" i="33" s="1"/>
  <c r="V61" i="33"/>
  <c r="K61" i="33"/>
  <c r="V60" i="33"/>
  <c r="V59" i="33"/>
  <c r="K59" i="33"/>
  <c r="L59" i="33" s="1"/>
  <c r="V58" i="33"/>
  <c r="N58" i="33"/>
  <c r="O58" i="33" s="1"/>
  <c r="V57" i="33"/>
  <c r="N57" i="33"/>
  <c r="O57" i="33" s="1"/>
  <c r="K57" i="33"/>
  <c r="V56" i="33"/>
  <c r="N56" i="33"/>
  <c r="O56" i="33" s="1"/>
  <c r="P56" i="33" s="1"/>
  <c r="V55" i="33"/>
  <c r="V54" i="33"/>
  <c r="V53" i="33"/>
  <c r="V52" i="33"/>
  <c r="N52" i="33"/>
  <c r="O52" i="33" s="1"/>
  <c r="K52" i="33"/>
  <c r="V51" i="33"/>
  <c r="N51" i="33"/>
  <c r="O51" i="33" s="1"/>
  <c r="P51" i="33" s="1"/>
  <c r="V50" i="33"/>
  <c r="N50" i="33"/>
  <c r="O50" i="33" s="1"/>
  <c r="V49" i="33"/>
  <c r="V48" i="33"/>
  <c r="V47" i="33"/>
  <c r="V46" i="33"/>
  <c r="V45" i="33"/>
  <c r="V44" i="33"/>
  <c r="N44" i="33"/>
  <c r="O44" i="33" s="1"/>
  <c r="P44" i="33" s="1"/>
  <c r="V43" i="33"/>
  <c r="N43" i="33"/>
  <c r="O43" i="33" s="1"/>
  <c r="V42" i="33"/>
  <c r="K42" i="33"/>
  <c r="V41" i="33"/>
  <c r="K41" i="33"/>
  <c r="L41" i="33" s="1"/>
  <c r="V40" i="33"/>
  <c r="N40" i="33"/>
  <c r="O40" i="33" s="1"/>
  <c r="V39" i="33"/>
  <c r="N39" i="33"/>
  <c r="O39" i="33" s="1"/>
  <c r="K39" i="33"/>
  <c r="V38" i="33"/>
  <c r="N38" i="33"/>
  <c r="O38" i="33" s="1"/>
  <c r="P38" i="33" s="1"/>
  <c r="V37" i="33"/>
  <c r="V36" i="33"/>
  <c r="V35" i="33"/>
  <c r="V34" i="33"/>
  <c r="N34" i="33"/>
  <c r="O34" i="33" s="1"/>
  <c r="K34" i="33"/>
  <c r="V33" i="33"/>
  <c r="N33" i="33"/>
  <c r="O33" i="33" s="1"/>
  <c r="P33" i="33" s="1"/>
  <c r="V32" i="33"/>
  <c r="N32" i="33"/>
  <c r="O32" i="33" s="1"/>
  <c r="V31" i="33"/>
  <c r="V30" i="33"/>
  <c r="V29" i="33"/>
  <c r="V28" i="33"/>
  <c r="K28" i="33"/>
  <c r="L28" i="33" s="1"/>
  <c r="V27" i="33"/>
  <c r="V26" i="33"/>
  <c r="N26" i="33"/>
  <c r="O26" i="33" s="1"/>
  <c r="V25" i="33"/>
  <c r="V24" i="33"/>
  <c r="K24" i="33"/>
  <c r="V23" i="33"/>
  <c r="K23" i="33"/>
  <c r="L23" i="33" s="1"/>
  <c r="V22" i="33"/>
  <c r="K22" i="33"/>
  <c r="L22" i="33" s="1"/>
  <c r="V21" i="33"/>
  <c r="N21" i="33"/>
  <c r="O21" i="33" s="1"/>
  <c r="K21" i="33"/>
  <c r="V20" i="33"/>
  <c r="L20" i="33" s="1"/>
  <c r="P20" i="33"/>
  <c r="Q20" i="33" s="1"/>
  <c r="R20" i="33" s="1"/>
  <c r="N20" i="33"/>
  <c r="O20" i="33" s="1"/>
  <c r="V19" i="33"/>
  <c r="V18" i="33"/>
  <c r="V17" i="33"/>
  <c r="V16" i="33"/>
  <c r="N16" i="33"/>
  <c r="O16" i="33" s="1"/>
  <c r="K16" i="33"/>
  <c r="V15" i="33"/>
  <c r="N15" i="33"/>
  <c r="O15" i="33" s="1"/>
  <c r="P15" i="33" s="1"/>
  <c r="V14" i="33"/>
  <c r="N14" i="33"/>
  <c r="O14" i="33" s="1"/>
  <c r="V13" i="33"/>
  <c r="V12" i="33"/>
  <c r="V11" i="33"/>
  <c r="V10" i="33"/>
  <c r="V9" i="33"/>
  <c r="N9" i="33"/>
  <c r="O9" i="33" s="1"/>
  <c r="V8" i="33"/>
  <c r="N8" i="33"/>
  <c r="O8" i="33" s="1"/>
  <c r="P8" i="33" s="1"/>
  <c r="V7" i="33"/>
  <c r="K7" i="33"/>
  <c r="V6" i="33"/>
  <c r="V5" i="33"/>
  <c r="N5" i="33"/>
  <c r="O5" i="33" s="1"/>
  <c r="P5" i="33" s="1"/>
  <c r="K5" i="33"/>
  <c r="L5" i="33" s="1"/>
  <c r="V4" i="33"/>
  <c r="N4" i="33"/>
  <c r="O4" i="33" s="1"/>
  <c r="K4" i="33"/>
  <c r="V3" i="33"/>
  <c r="L16" i="33" l="1"/>
  <c r="L21" i="33"/>
  <c r="L39" i="33"/>
  <c r="L57" i="33"/>
  <c r="Q57" i="33" s="1"/>
  <c r="R57" i="33" s="1"/>
  <c r="P21" i="33"/>
  <c r="Q21" i="33" s="1"/>
  <c r="R21" i="33" s="1"/>
  <c r="P26" i="33"/>
  <c r="L34" i="33"/>
  <c r="P39" i="33"/>
  <c r="T39" i="33" s="1"/>
  <c r="L52" i="33"/>
  <c r="P57" i="33"/>
  <c r="T57" i="33" s="1"/>
  <c r="P62" i="33"/>
  <c r="P84" i="33"/>
  <c r="P4" i="33"/>
  <c r="L24" i="33"/>
  <c r="L42" i="33"/>
  <c r="P68" i="33"/>
  <c r="Q68" i="33" s="1"/>
  <c r="R68" i="33" s="1"/>
  <c r="P90" i="33"/>
  <c r="P87" i="33"/>
  <c r="P9" i="33"/>
  <c r="P75" i="33"/>
  <c r="T87" i="33"/>
  <c r="Q87" i="33"/>
  <c r="R87" i="33" s="1"/>
  <c r="T5" i="33"/>
  <c r="Q5" i="33"/>
  <c r="R5" i="33" s="1"/>
  <c r="N59" i="33"/>
  <c r="O59" i="33" s="1"/>
  <c r="P59" i="33" s="1"/>
  <c r="T59" i="33" s="1"/>
  <c r="T81" i="33"/>
  <c r="Q81" i="33"/>
  <c r="R81" i="33" s="1"/>
  <c r="N86" i="33"/>
  <c r="O86" i="33" s="1"/>
  <c r="P86" i="33" s="1"/>
  <c r="P73" i="33"/>
  <c r="L73" i="33"/>
  <c r="P14" i="33"/>
  <c r="N22" i="33"/>
  <c r="O22" i="33" s="1"/>
  <c r="P22" i="33" s="1"/>
  <c r="T22" i="33" s="1"/>
  <c r="K25" i="33"/>
  <c r="L25" i="33" s="1"/>
  <c r="K43" i="33"/>
  <c r="L43" i="33" s="1"/>
  <c r="N61" i="33"/>
  <c r="O61" i="33" s="1"/>
  <c r="P61" i="33" s="1"/>
  <c r="T78" i="33"/>
  <c r="Q78" i="33"/>
  <c r="R78" i="33" s="1"/>
  <c r="N7" i="33"/>
  <c r="O7" i="33" s="1"/>
  <c r="P7" i="33" s="1"/>
  <c r="N23" i="33"/>
  <c r="O23" i="33" s="1"/>
  <c r="P23" i="33" s="1"/>
  <c r="T23" i="33" s="1"/>
  <c r="P82" i="33"/>
  <c r="L82" i="33"/>
  <c r="T20" i="33"/>
  <c r="U20" i="33" s="1"/>
  <c r="K9" i="33"/>
  <c r="L9" i="33" s="1"/>
  <c r="N25" i="33"/>
  <c r="O25" i="33" s="1"/>
  <c r="P25" i="33" s="1"/>
  <c r="N60" i="33"/>
  <c r="O60" i="33" s="1"/>
  <c r="P60" i="33" s="1"/>
  <c r="N88" i="33"/>
  <c r="O88" i="33" s="1"/>
  <c r="P88" i="33" s="1"/>
  <c r="K88" i="33"/>
  <c r="L88" i="33" s="1"/>
  <c r="P50" i="33"/>
  <c r="L71" i="33"/>
  <c r="K79" i="33"/>
  <c r="L79" i="33" s="1"/>
  <c r="L80" i="33"/>
  <c r="N27" i="33"/>
  <c r="O27" i="33" s="1"/>
  <c r="P27" i="33" s="1"/>
  <c r="K27" i="33"/>
  <c r="L27" i="33" s="1"/>
  <c r="N10" i="33"/>
  <c r="O10" i="33" s="1"/>
  <c r="P10" i="33" s="1"/>
  <c r="K10" i="33"/>
  <c r="L10" i="33" s="1"/>
  <c r="N6" i="33"/>
  <c r="O6" i="33" s="1"/>
  <c r="P6" i="33" s="1"/>
  <c r="N41" i="33"/>
  <c r="O41" i="33" s="1"/>
  <c r="P41" i="33" s="1"/>
  <c r="T41" i="33" s="1"/>
  <c r="K6" i="33"/>
  <c r="L6" i="33" s="1"/>
  <c r="K40" i="33"/>
  <c r="L40" i="33" s="1"/>
  <c r="N63" i="33"/>
  <c r="O63" i="33" s="1"/>
  <c r="P63" i="33" s="1"/>
  <c r="K63" i="33"/>
  <c r="L63" i="33" s="1"/>
  <c r="K85" i="33"/>
  <c r="L85" i="33" s="1"/>
  <c r="N85" i="33"/>
  <c r="O85" i="33" s="1"/>
  <c r="P85" i="33" s="1"/>
  <c r="N11" i="33"/>
  <c r="O11" i="33" s="1"/>
  <c r="P11" i="33" s="1"/>
  <c r="N24" i="33"/>
  <c r="O24" i="33" s="1"/>
  <c r="P24" i="33" s="1"/>
  <c r="T24" i="33" s="1"/>
  <c r="L33" i="33"/>
  <c r="N13" i="33"/>
  <c r="O13" i="33" s="1"/>
  <c r="P13" i="33" s="1"/>
  <c r="N42" i="33"/>
  <c r="O42" i="33" s="1"/>
  <c r="P42" i="33" s="1"/>
  <c r="T42" i="33" s="1"/>
  <c r="N45" i="33"/>
  <c r="O45" i="33" s="1"/>
  <c r="P45" i="33" s="1"/>
  <c r="K45" i="33"/>
  <c r="L45" i="33" s="1"/>
  <c r="K60" i="33"/>
  <c r="L60" i="33" s="1"/>
  <c r="K89" i="33"/>
  <c r="L89" i="33" s="1"/>
  <c r="N89" i="33"/>
  <c r="O89" i="33" s="1"/>
  <c r="P89" i="33" s="1"/>
  <c r="N46" i="33"/>
  <c r="O46" i="33" s="1"/>
  <c r="P46" i="33" s="1"/>
  <c r="K58" i="33"/>
  <c r="L58" i="33" s="1"/>
  <c r="L4" i="33"/>
  <c r="P32" i="33"/>
  <c r="K70" i="33"/>
  <c r="L70" i="33" s="1"/>
  <c r="N12" i="33"/>
  <c r="O12" i="33" s="1"/>
  <c r="P12" i="33" s="1"/>
  <c r="N30" i="33"/>
  <c r="O30" i="33" s="1"/>
  <c r="P30" i="33" s="1"/>
  <c r="K65" i="33"/>
  <c r="L65" i="33" s="1"/>
  <c r="N3" i="33"/>
  <c r="O3" i="33" s="1"/>
  <c r="P3" i="33" s="1"/>
  <c r="K46" i="33"/>
  <c r="L46" i="33" s="1"/>
  <c r="K12" i="33"/>
  <c r="L12" i="33" s="1"/>
  <c r="L61" i="33"/>
  <c r="N64" i="33"/>
  <c r="O64" i="33" s="1"/>
  <c r="P64" i="33" s="1"/>
  <c r="T64" i="33" s="1"/>
  <c r="K17" i="33"/>
  <c r="L17" i="33" s="1"/>
  <c r="N36" i="33"/>
  <c r="O36" i="33" s="1"/>
  <c r="P36" i="33" s="1"/>
  <c r="K53" i="33"/>
  <c r="L53" i="33" s="1"/>
  <c r="N70" i="33"/>
  <c r="O70" i="33" s="1"/>
  <c r="P70" i="33" s="1"/>
  <c r="K72" i="33"/>
  <c r="L72" i="33" s="1"/>
  <c r="K68" i="33"/>
  <c r="N68" i="33"/>
  <c r="O68" i="33" s="1"/>
  <c r="K31" i="33"/>
  <c r="L31" i="33" s="1"/>
  <c r="K47" i="33"/>
  <c r="L47" i="33" s="1"/>
  <c r="K49" i="33"/>
  <c r="L49" i="33" s="1"/>
  <c r="L56" i="33"/>
  <c r="K67" i="33"/>
  <c r="L67" i="33" s="1"/>
  <c r="K77" i="33"/>
  <c r="L77" i="33" s="1"/>
  <c r="N77" i="33"/>
  <c r="O77" i="33" s="1"/>
  <c r="P77" i="33" s="1"/>
  <c r="K83" i="33"/>
  <c r="K84" i="33"/>
  <c r="L84" i="33" s="1"/>
  <c r="K90" i="33"/>
  <c r="L90" i="33" s="1"/>
  <c r="N49" i="33"/>
  <c r="O49" i="33" s="1"/>
  <c r="P49" i="33" s="1"/>
  <c r="K74" i="33"/>
  <c r="L74" i="33" s="1"/>
  <c r="K3" i="33"/>
  <c r="L3" i="33" s="1"/>
  <c r="L7" i="33"/>
  <c r="K15" i="33"/>
  <c r="L15" i="33" s="1"/>
  <c r="N28" i="33"/>
  <c r="O28" i="33" s="1"/>
  <c r="P28" i="33" s="1"/>
  <c r="T28" i="33" s="1"/>
  <c r="K33" i="33"/>
  <c r="P43" i="33"/>
  <c r="K51" i="33"/>
  <c r="L51" i="33" s="1"/>
  <c r="K55" i="33"/>
  <c r="L55" i="33" s="1"/>
  <c r="Q69" i="33"/>
  <c r="R69" i="33" s="1"/>
  <c r="U69" i="33" s="1"/>
  <c r="N79" i="33"/>
  <c r="O79" i="33" s="1"/>
  <c r="P79" i="33" s="1"/>
  <c r="K11" i="33"/>
  <c r="L11" i="33" s="1"/>
  <c r="K13" i="33"/>
  <c r="L13" i="33" s="1"/>
  <c r="K29" i="33"/>
  <c r="L29" i="33" s="1"/>
  <c r="N48" i="33"/>
  <c r="O48" i="33" s="1"/>
  <c r="P48" i="33" s="1"/>
  <c r="K76" i="33"/>
  <c r="L76" i="33" s="1"/>
  <c r="N29" i="33"/>
  <c r="O29" i="33" s="1"/>
  <c r="P29" i="33" s="1"/>
  <c r="K30" i="33"/>
  <c r="L30" i="33" s="1"/>
  <c r="N31" i="33"/>
  <c r="O31" i="33" s="1"/>
  <c r="P31" i="33" s="1"/>
  <c r="N47" i="33"/>
  <c r="O47" i="33" s="1"/>
  <c r="P47" i="33" s="1"/>
  <c r="K48" i="33"/>
  <c r="L48" i="33" s="1"/>
  <c r="N65" i="33"/>
  <c r="O65" i="33" s="1"/>
  <c r="P65" i="33" s="1"/>
  <c r="K66" i="33"/>
  <c r="L66" i="33" s="1"/>
  <c r="N67" i="33"/>
  <c r="O67" i="33" s="1"/>
  <c r="P67" i="33" s="1"/>
  <c r="N71" i="33"/>
  <c r="O71" i="33" s="1"/>
  <c r="P71" i="33" s="1"/>
  <c r="N83" i="33"/>
  <c r="O83" i="33" s="1"/>
  <c r="P83" i="33" s="1"/>
  <c r="N74" i="33"/>
  <c r="O74" i="33" s="1"/>
  <c r="P74" i="33" s="1"/>
  <c r="K75" i="33"/>
  <c r="L75" i="33" s="1"/>
  <c r="N76" i="33"/>
  <c r="O76" i="33" s="1"/>
  <c r="P76" i="33" s="1"/>
  <c r="N80" i="33"/>
  <c r="O80" i="33" s="1"/>
  <c r="P80" i="33" s="1"/>
  <c r="N18" i="33"/>
  <c r="O18" i="33" s="1"/>
  <c r="P18" i="33" s="1"/>
  <c r="K19" i="33"/>
  <c r="L19" i="33" s="1"/>
  <c r="K35" i="33"/>
  <c r="L35" i="33" s="1"/>
  <c r="K37" i="33"/>
  <c r="L37" i="33" s="1"/>
  <c r="N54" i="33"/>
  <c r="O54" i="33" s="1"/>
  <c r="P54" i="33" s="1"/>
  <c r="N17" i="33"/>
  <c r="O17" i="33" s="1"/>
  <c r="P17" i="33" s="1"/>
  <c r="K18" i="33"/>
  <c r="L18" i="33" s="1"/>
  <c r="N19" i="33"/>
  <c r="O19" i="33" s="1"/>
  <c r="P19" i="33" s="1"/>
  <c r="N35" i="33"/>
  <c r="O35" i="33" s="1"/>
  <c r="P35" i="33" s="1"/>
  <c r="K36" i="33"/>
  <c r="L36" i="33" s="1"/>
  <c r="N37" i="33"/>
  <c r="O37" i="33" s="1"/>
  <c r="P37" i="33" s="1"/>
  <c r="N53" i="33"/>
  <c r="O53" i="33" s="1"/>
  <c r="P53" i="33" s="1"/>
  <c r="K54" i="33"/>
  <c r="L54" i="33" s="1"/>
  <c r="N55" i="33"/>
  <c r="O55" i="33" s="1"/>
  <c r="P55" i="33" s="1"/>
  <c r="L83" i="33"/>
  <c r="K8" i="33"/>
  <c r="L8" i="33" s="1"/>
  <c r="K26" i="33"/>
  <c r="L26" i="33" s="1"/>
  <c r="K38" i="33"/>
  <c r="L38" i="33" s="1"/>
  <c r="K44" i="33"/>
  <c r="L44" i="33" s="1"/>
  <c r="K50" i="33"/>
  <c r="L50" i="33" s="1"/>
  <c r="K56" i="33"/>
  <c r="K62" i="33"/>
  <c r="L62" i="33" s="1"/>
  <c r="K86" i="33"/>
  <c r="L86" i="33" s="1"/>
  <c r="K14" i="33"/>
  <c r="L14" i="33" s="1"/>
  <c r="K20" i="33"/>
  <c r="K32" i="33"/>
  <c r="L32" i="33" s="1"/>
  <c r="P16" i="33"/>
  <c r="T16" i="33" s="1"/>
  <c r="P34" i="33"/>
  <c r="P40" i="33"/>
  <c r="P52" i="33"/>
  <c r="P58" i="33"/>
  <c r="AG92" i="29"/>
  <c r="M92" i="29" s="1"/>
  <c r="AF92" i="29"/>
  <c r="AE92" i="29"/>
  <c r="AD92" i="29"/>
  <c r="AC92" i="29"/>
  <c r="AB92" i="29"/>
  <c r="AA92" i="29"/>
  <c r="Z92" i="29"/>
  <c r="AH92" i="29" s="1"/>
  <c r="N92" i="29"/>
  <c r="AG91" i="29"/>
  <c r="M91" i="29" s="1"/>
  <c r="AF91" i="29"/>
  <c r="AE91" i="29"/>
  <c r="AD91" i="29"/>
  <c r="AC91" i="29"/>
  <c r="AB91" i="29"/>
  <c r="AA91" i="29"/>
  <c r="Z91" i="29"/>
  <c r="AH91" i="29" s="1"/>
  <c r="N91" i="29"/>
  <c r="AG90" i="29"/>
  <c r="M90" i="29" s="1"/>
  <c r="AF90" i="29"/>
  <c r="AE90" i="29"/>
  <c r="AD90" i="29"/>
  <c r="AC90" i="29"/>
  <c r="AB90" i="29"/>
  <c r="AA90" i="29"/>
  <c r="Z90" i="29"/>
  <c r="AH90" i="29" s="1"/>
  <c r="N90" i="29"/>
  <c r="AG89" i="29"/>
  <c r="M89" i="29" s="1"/>
  <c r="AF89" i="29"/>
  <c r="AE89" i="29"/>
  <c r="AD89" i="29"/>
  <c r="AC89" i="29"/>
  <c r="AB89" i="29"/>
  <c r="AA89" i="29"/>
  <c r="Z89" i="29"/>
  <c r="AH89" i="29" s="1"/>
  <c r="N89" i="29"/>
  <c r="AG88" i="29"/>
  <c r="M88" i="29" s="1"/>
  <c r="AF88" i="29"/>
  <c r="AE88" i="29"/>
  <c r="AD88" i="29"/>
  <c r="AC88" i="29"/>
  <c r="AB88" i="29"/>
  <c r="AA88" i="29"/>
  <c r="Z88" i="29"/>
  <c r="AH88" i="29" s="1"/>
  <c r="N88" i="29"/>
  <c r="AG87" i="29"/>
  <c r="M87" i="29" s="1"/>
  <c r="AF87" i="29"/>
  <c r="AE87" i="29"/>
  <c r="AD87" i="29"/>
  <c r="AC87" i="29"/>
  <c r="AB87" i="29"/>
  <c r="AA87" i="29"/>
  <c r="Z87" i="29"/>
  <c r="AH87" i="29" s="1"/>
  <c r="N87" i="29"/>
  <c r="AG86" i="29"/>
  <c r="M86" i="29" s="1"/>
  <c r="AF86" i="29"/>
  <c r="AE86" i="29"/>
  <c r="AD86" i="29"/>
  <c r="AC86" i="29"/>
  <c r="AB86" i="29"/>
  <c r="AA86" i="29"/>
  <c r="Z86" i="29"/>
  <c r="AH86" i="29" s="1"/>
  <c r="N86" i="29"/>
  <c r="AG85" i="29"/>
  <c r="M85" i="29" s="1"/>
  <c r="AF85" i="29"/>
  <c r="AE85" i="29"/>
  <c r="AD85" i="29"/>
  <c r="AC85" i="29"/>
  <c r="AB85" i="29"/>
  <c r="AA85" i="29"/>
  <c r="Z85" i="29"/>
  <c r="AH85" i="29" s="1"/>
  <c r="N85" i="29"/>
  <c r="AG84" i="29"/>
  <c r="M84" i="29" s="1"/>
  <c r="AF84" i="29"/>
  <c r="AE84" i="29"/>
  <c r="AD84" i="29"/>
  <c r="AC84" i="29"/>
  <c r="AB84" i="29"/>
  <c r="AA84" i="29"/>
  <c r="Z84" i="29"/>
  <c r="AH84" i="29" s="1"/>
  <c r="N84" i="29"/>
  <c r="AG83" i="29"/>
  <c r="M83" i="29" s="1"/>
  <c r="AF83" i="29"/>
  <c r="AE83" i="29"/>
  <c r="AD83" i="29"/>
  <c r="AC83" i="29"/>
  <c r="AB83" i="29"/>
  <c r="AA83" i="29"/>
  <c r="Z83" i="29"/>
  <c r="AH83" i="29" s="1"/>
  <c r="N83" i="29"/>
  <c r="AG82" i="29"/>
  <c r="M82" i="29" s="1"/>
  <c r="AF82" i="29"/>
  <c r="AE82" i="29"/>
  <c r="AD82" i="29"/>
  <c r="AC82" i="29"/>
  <c r="AB82" i="29"/>
  <c r="AA82" i="29"/>
  <c r="Z82" i="29"/>
  <c r="AH82" i="29" s="1"/>
  <c r="N82" i="29"/>
  <c r="AG81" i="29"/>
  <c r="M81" i="29" s="1"/>
  <c r="AF81" i="29"/>
  <c r="AE81" i="29"/>
  <c r="AD81" i="29"/>
  <c r="AC81" i="29"/>
  <c r="AB81" i="29"/>
  <c r="AA81" i="29"/>
  <c r="Z81" i="29"/>
  <c r="AH81" i="29" s="1"/>
  <c r="N81" i="29"/>
  <c r="AG80" i="29"/>
  <c r="M80" i="29" s="1"/>
  <c r="AF80" i="29"/>
  <c r="AE80" i="29"/>
  <c r="AD80" i="29"/>
  <c r="AC80" i="29"/>
  <c r="AB80" i="29"/>
  <c r="AA80" i="29"/>
  <c r="Z80" i="29"/>
  <c r="AH80" i="29" s="1"/>
  <c r="N80" i="29"/>
  <c r="AG79" i="29"/>
  <c r="M79" i="29" s="1"/>
  <c r="AF79" i="29"/>
  <c r="AE79" i="29"/>
  <c r="AD79" i="29"/>
  <c r="AC79" i="29"/>
  <c r="AB79" i="29"/>
  <c r="AA79" i="29"/>
  <c r="Z79" i="29"/>
  <c r="AH79" i="29" s="1"/>
  <c r="N79" i="29"/>
  <c r="AG78" i="29"/>
  <c r="M78" i="29" s="1"/>
  <c r="AF78" i="29"/>
  <c r="AE78" i="29"/>
  <c r="AD78" i="29"/>
  <c r="AC78" i="29"/>
  <c r="AB78" i="29"/>
  <c r="AA78" i="29"/>
  <c r="Z78" i="29"/>
  <c r="AH78" i="29" s="1"/>
  <c r="N78" i="29"/>
  <c r="AG77" i="29"/>
  <c r="M77" i="29" s="1"/>
  <c r="AF77" i="29"/>
  <c r="AE77" i="29"/>
  <c r="AD77" i="29"/>
  <c r="AC77" i="29"/>
  <c r="AB77" i="29"/>
  <c r="AA77" i="29"/>
  <c r="Z77" i="29"/>
  <c r="AH77" i="29" s="1"/>
  <c r="N77" i="29"/>
  <c r="AG76" i="29"/>
  <c r="M76" i="29" s="1"/>
  <c r="AF76" i="29"/>
  <c r="AE76" i="29"/>
  <c r="AD76" i="29"/>
  <c r="AC76" i="29"/>
  <c r="AB76" i="29"/>
  <c r="AA76" i="29"/>
  <c r="Z76" i="29"/>
  <c r="AH76" i="29" s="1"/>
  <c r="N76" i="29"/>
  <c r="AG75" i="29"/>
  <c r="M75" i="29" s="1"/>
  <c r="AF75" i="29"/>
  <c r="AE75" i="29"/>
  <c r="AD75" i="29"/>
  <c r="AC75" i="29"/>
  <c r="AB75" i="29"/>
  <c r="AA75" i="29"/>
  <c r="Z75" i="29"/>
  <c r="AH75" i="29" s="1"/>
  <c r="N75" i="29"/>
  <c r="AG74" i="29"/>
  <c r="M74" i="29" s="1"/>
  <c r="AF74" i="29"/>
  <c r="AE74" i="29"/>
  <c r="AD74" i="29"/>
  <c r="AC74" i="29"/>
  <c r="AB74" i="29"/>
  <c r="AA74" i="29"/>
  <c r="Z74" i="29"/>
  <c r="AH74" i="29" s="1"/>
  <c r="N74" i="29"/>
  <c r="AG73" i="29"/>
  <c r="M73" i="29" s="1"/>
  <c r="AF73" i="29"/>
  <c r="AE73" i="29"/>
  <c r="AD73" i="29"/>
  <c r="AC73" i="29"/>
  <c r="AB73" i="29"/>
  <c r="AA73" i="29"/>
  <c r="Z73" i="29"/>
  <c r="AH73" i="29" s="1"/>
  <c r="N73" i="29"/>
  <c r="AG72" i="29"/>
  <c r="M72" i="29" s="1"/>
  <c r="AF72" i="29"/>
  <c r="AE72" i="29"/>
  <c r="AD72" i="29"/>
  <c r="AC72" i="29"/>
  <c r="AB72" i="29"/>
  <c r="AA72" i="29"/>
  <c r="Z72" i="29"/>
  <c r="AH72" i="29" s="1"/>
  <c r="N72" i="29"/>
  <c r="AG71" i="29"/>
  <c r="M71" i="29" s="1"/>
  <c r="AF71" i="29"/>
  <c r="AE71" i="29"/>
  <c r="AD71" i="29"/>
  <c r="AC71" i="29"/>
  <c r="AB71" i="29"/>
  <c r="AA71" i="29"/>
  <c r="Z71" i="29"/>
  <c r="AH71" i="29" s="1"/>
  <c r="N71" i="29"/>
  <c r="AG70" i="29"/>
  <c r="M70" i="29" s="1"/>
  <c r="AF70" i="29"/>
  <c r="AE70" i="29"/>
  <c r="AD70" i="29"/>
  <c r="AC70" i="29"/>
  <c r="AB70" i="29"/>
  <c r="AA70" i="29"/>
  <c r="Z70" i="29"/>
  <c r="AH70" i="29" s="1"/>
  <c r="N70" i="29"/>
  <c r="AG69" i="29"/>
  <c r="M69" i="29" s="1"/>
  <c r="AF69" i="29"/>
  <c r="AE69" i="29"/>
  <c r="AD69" i="29"/>
  <c r="AC69" i="29"/>
  <c r="AB69" i="29"/>
  <c r="AA69" i="29"/>
  <c r="Z69" i="29"/>
  <c r="AH69" i="29" s="1"/>
  <c r="N69" i="29"/>
  <c r="AG68" i="29"/>
  <c r="M68" i="29" s="1"/>
  <c r="AF68" i="29"/>
  <c r="AE68" i="29"/>
  <c r="AD68" i="29"/>
  <c r="AC68" i="29"/>
  <c r="AB68" i="29"/>
  <c r="AA68" i="29"/>
  <c r="Z68" i="29"/>
  <c r="AH68" i="29" s="1"/>
  <c r="N68" i="29"/>
  <c r="AG67" i="29"/>
  <c r="M67" i="29" s="1"/>
  <c r="AF67" i="29"/>
  <c r="AE67" i="29"/>
  <c r="AD67" i="29"/>
  <c r="AC67" i="29"/>
  <c r="AB67" i="29"/>
  <c r="AA67" i="29"/>
  <c r="Z67" i="29"/>
  <c r="AH67" i="29" s="1"/>
  <c r="N67" i="29"/>
  <c r="AG66" i="29"/>
  <c r="M66" i="29" s="1"/>
  <c r="AF66" i="29"/>
  <c r="AE66" i="29"/>
  <c r="AD66" i="29"/>
  <c r="AC66" i="29"/>
  <c r="AB66" i="29"/>
  <c r="AA66" i="29"/>
  <c r="Z66" i="29"/>
  <c r="AH66" i="29" s="1"/>
  <c r="N66" i="29"/>
  <c r="AG65" i="29"/>
  <c r="M65" i="29" s="1"/>
  <c r="AF65" i="29"/>
  <c r="AE65" i="29"/>
  <c r="AD65" i="29"/>
  <c r="AC65" i="29"/>
  <c r="AB65" i="29"/>
  <c r="AA65" i="29"/>
  <c r="Z65" i="29"/>
  <c r="AH65" i="29" s="1"/>
  <c r="N65" i="29"/>
  <c r="AG64" i="29"/>
  <c r="M64" i="29" s="1"/>
  <c r="AF64" i="29"/>
  <c r="AE64" i="29"/>
  <c r="AD64" i="29"/>
  <c r="AC64" i="29"/>
  <c r="AB64" i="29"/>
  <c r="AA64" i="29"/>
  <c r="Z64" i="29"/>
  <c r="AH64" i="29" s="1"/>
  <c r="N64" i="29"/>
  <c r="AG63" i="29"/>
  <c r="M63" i="29" s="1"/>
  <c r="AF63" i="29"/>
  <c r="AE63" i="29"/>
  <c r="AD63" i="29"/>
  <c r="AC63" i="29"/>
  <c r="AB63" i="29"/>
  <c r="AA63" i="29"/>
  <c r="Z63" i="29"/>
  <c r="AH63" i="29" s="1"/>
  <c r="N63" i="29"/>
  <c r="AG62" i="29"/>
  <c r="M62" i="29" s="1"/>
  <c r="AF62" i="29"/>
  <c r="AE62" i="29"/>
  <c r="AD62" i="29"/>
  <c r="AC62" i="29"/>
  <c r="AB62" i="29"/>
  <c r="AA62" i="29"/>
  <c r="Z62" i="29"/>
  <c r="AH62" i="29" s="1"/>
  <c r="N62" i="29"/>
  <c r="AG61" i="29"/>
  <c r="M61" i="29" s="1"/>
  <c r="AF61" i="29"/>
  <c r="AE61" i="29"/>
  <c r="AD61" i="29"/>
  <c r="AC61" i="29"/>
  <c r="AB61" i="29"/>
  <c r="AA61" i="29"/>
  <c r="Z61" i="29"/>
  <c r="AH61" i="29" s="1"/>
  <c r="N61" i="29"/>
  <c r="AG60" i="29"/>
  <c r="M60" i="29" s="1"/>
  <c r="AF60" i="29"/>
  <c r="AE60" i="29"/>
  <c r="AD60" i="29"/>
  <c r="AC60" i="29"/>
  <c r="AB60" i="29"/>
  <c r="AA60" i="29"/>
  <c r="Z60" i="29"/>
  <c r="AH60" i="29" s="1"/>
  <c r="N60" i="29"/>
  <c r="AG59" i="29"/>
  <c r="M59" i="29" s="1"/>
  <c r="AF59" i="29"/>
  <c r="AE59" i="29"/>
  <c r="AD59" i="29"/>
  <c r="AC59" i="29"/>
  <c r="AB59" i="29"/>
  <c r="AA59" i="29"/>
  <c r="Z59" i="29"/>
  <c r="AH59" i="29" s="1"/>
  <c r="N59" i="29"/>
  <c r="AG58" i="29"/>
  <c r="M58" i="29" s="1"/>
  <c r="AF58" i="29"/>
  <c r="AE58" i="29"/>
  <c r="AD58" i="29"/>
  <c r="AC58" i="29"/>
  <c r="AB58" i="29"/>
  <c r="AA58" i="29"/>
  <c r="Z58" i="29"/>
  <c r="AH58" i="29" s="1"/>
  <c r="N58" i="29"/>
  <c r="AG57" i="29"/>
  <c r="M57" i="29" s="1"/>
  <c r="AF57" i="29"/>
  <c r="AE57" i="29"/>
  <c r="AD57" i="29"/>
  <c r="AC57" i="29"/>
  <c r="AB57" i="29"/>
  <c r="AA57" i="29"/>
  <c r="Z57" i="29"/>
  <c r="AH57" i="29" s="1"/>
  <c r="N57" i="29"/>
  <c r="AG56" i="29"/>
  <c r="M56" i="29" s="1"/>
  <c r="AF56" i="29"/>
  <c r="AE56" i="29"/>
  <c r="AD56" i="29"/>
  <c r="AC56" i="29"/>
  <c r="AB56" i="29"/>
  <c r="AA56" i="29"/>
  <c r="Z56" i="29"/>
  <c r="AH56" i="29" s="1"/>
  <c r="N56" i="29"/>
  <c r="AG55" i="29"/>
  <c r="M55" i="29" s="1"/>
  <c r="AF55" i="29"/>
  <c r="AE55" i="29"/>
  <c r="AD55" i="29"/>
  <c r="AC55" i="29"/>
  <c r="AB55" i="29"/>
  <c r="AA55" i="29"/>
  <c r="Z55" i="29"/>
  <c r="AH55" i="29" s="1"/>
  <c r="N55" i="29"/>
  <c r="AG54" i="29"/>
  <c r="M54" i="29" s="1"/>
  <c r="AF54" i="29"/>
  <c r="AE54" i="29"/>
  <c r="AD54" i="29"/>
  <c r="AC54" i="29"/>
  <c r="AB54" i="29"/>
  <c r="AA54" i="29"/>
  <c r="Z54" i="29"/>
  <c r="AH54" i="29" s="1"/>
  <c r="N54" i="29"/>
  <c r="AG53" i="29"/>
  <c r="M53" i="29" s="1"/>
  <c r="AF53" i="29"/>
  <c r="AE53" i="29"/>
  <c r="AD53" i="29"/>
  <c r="AC53" i="29"/>
  <c r="AB53" i="29"/>
  <c r="AA53" i="29"/>
  <c r="Z53" i="29"/>
  <c r="AH53" i="29" s="1"/>
  <c r="N53" i="29"/>
  <c r="AG52" i="29"/>
  <c r="M52" i="29" s="1"/>
  <c r="AF52" i="29"/>
  <c r="AE52" i="29"/>
  <c r="AD52" i="29"/>
  <c r="AC52" i="29"/>
  <c r="AB52" i="29"/>
  <c r="AA52" i="29"/>
  <c r="Z52" i="29"/>
  <c r="AH52" i="29" s="1"/>
  <c r="N52" i="29"/>
  <c r="AG51" i="29"/>
  <c r="M51" i="29" s="1"/>
  <c r="AF51" i="29"/>
  <c r="AE51" i="29"/>
  <c r="AD51" i="29"/>
  <c r="AC51" i="29"/>
  <c r="AB51" i="29"/>
  <c r="AA51" i="29"/>
  <c r="Z51" i="29"/>
  <c r="AH51" i="29" s="1"/>
  <c r="N51" i="29"/>
  <c r="AG50" i="29"/>
  <c r="M50" i="29" s="1"/>
  <c r="AF50" i="29"/>
  <c r="AE50" i="29"/>
  <c r="AD50" i="29"/>
  <c r="AC50" i="29"/>
  <c r="AB50" i="29"/>
  <c r="AA50" i="29"/>
  <c r="Z50" i="29"/>
  <c r="AH50" i="29" s="1"/>
  <c r="N50" i="29"/>
  <c r="AG49" i="29"/>
  <c r="M49" i="29" s="1"/>
  <c r="AF49" i="29"/>
  <c r="AE49" i="29"/>
  <c r="AD49" i="29"/>
  <c r="AC49" i="29"/>
  <c r="AB49" i="29"/>
  <c r="AA49" i="29"/>
  <c r="Z49" i="29"/>
  <c r="AH49" i="29" s="1"/>
  <c r="N49" i="29"/>
  <c r="AG48" i="29"/>
  <c r="M48" i="29" s="1"/>
  <c r="AF48" i="29"/>
  <c r="AE48" i="29"/>
  <c r="AD48" i="29"/>
  <c r="AC48" i="29"/>
  <c r="AB48" i="29"/>
  <c r="AA48" i="29"/>
  <c r="Z48" i="29"/>
  <c r="AH48" i="29" s="1"/>
  <c r="N48" i="29"/>
  <c r="AG47" i="29"/>
  <c r="M47" i="29" s="1"/>
  <c r="AF47" i="29"/>
  <c r="AE47" i="29"/>
  <c r="AD47" i="29"/>
  <c r="AC47" i="29"/>
  <c r="AB47" i="29"/>
  <c r="AA47" i="29"/>
  <c r="Z47" i="29"/>
  <c r="AH47" i="29" s="1"/>
  <c r="N47" i="29"/>
  <c r="AG46" i="29"/>
  <c r="M46" i="29" s="1"/>
  <c r="AF46" i="29"/>
  <c r="AE46" i="29"/>
  <c r="AD46" i="29"/>
  <c r="AC46" i="29"/>
  <c r="AB46" i="29"/>
  <c r="AA46" i="29"/>
  <c r="Z46" i="29"/>
  <c r="AH46" i="29" s="1"/>
  <c r="N46" i="29"/>
  <c r="AG45" i="29"/>
  <c r="M45" i="29" s="1"/>
  <c r="AF45" i="29"/>
  <c r="AE45" i="29"/>
  <c r="AD45" i="29"/>
  <c r="AC45" i="29"/>
  <c r="AB45" i="29"/>
  <c r="AA45" i="29"/>
  <c r="Z45" i="29"/>
  <c r="AH45" i="29" s="1"/>
  <c r="N45" i="29"/>
  <c r="AG44" i="29"/>
  <c r="M44" i="29" s="1"/>
  <c r="AF44" i="29"/>
  <c r="AE44" i="29"/>
  <c r="AD44" i="29"/>
  <c r="AC44" i="29"/>
  <c r="AB44" i="29"/>
  <c r="AA44" i="29"/>
  <c r="Z44" i="29"/>
  <c r="AH44" i="29" s="1"/>
  <c r="N44" i="29"/>
  <c r="AG43" i="29"/>
  <c r="M43" i="29" s="1"/>
  <c r="AF43" i="29"/>
  <c r="AE43" i="29"/>
  <c r="AD43" i="29"/>
  <c r="AC43" i="29"/>
  <c r="AB43" i="29"/>
  <c r="AA43" i="29"/>
  <c r="Z43" i="29"/>
  <c r="AH43" i="29" s="1"/>
  <c r="N43" i="29"/>
  <c r="AG42" i="29"/>
  <c r="M42" i="29" s="1"/>
  <c r="AF42" i="29"/>
  <c r="AE42" i="29"/>
  <c r="AD42" i="29"/>
  <c r="AC42" i="29"/>
  <c r="AB42" i="29"/>
  <c r="AA42" i="29"/>
  <c r="Z42" i="29"/>
  <c r="AH42" i="29" s="1"/>
  <c r="N42" i="29"/>
  <c r="AG41" i="29"/>
  <c r="M41" i="29" s="1"/>
  <c r="AF41" i="29"/>
  <c r="AE41" i="29"/>
  <c r="AD41" i="29"/>
  <c r="AC41" i="29"/>
  <c r="AB41" i="29"/>
  <c r="AA41" i="29"/>
  <c r="Z41" i="29"/>
  <c r="AH41" i="29" s="1"/>
  <c r="N41" i="29"/>
  <c r="AG40" i="29"/>
  <c r="M40" i="29" s="1"/>
  <c r="AF40" i="29"/>
  <c r="AE40" i="29"/>
  <c r="AD40" i="29"/>
  <c r="AC40" i="29"/>
  <c r="AB40" i="29"/>
  <c r="AA40" i="29"/>
  <c r="Z40" i="29"/>
  <c r="AH40" i="29" s="1"/>
  <c r="N40" i="29"/>
  <c r="AG39" i="29"/>
  <c r="M39" i="29" s="1"/>
  <c r="AF39" i="29"/>
  <c r="AE39" i="29"/>
  <c r="AD39" i="29"/>
  <c r="AC39" i="29"/>
  <c r="AB39" i="29"/>
  <c r="AA39" i="29"/>
  <c r="Z39" i="29"/>
  <c r="AH39" i="29" s="1"/>
  <c r="N39" i="29"/>
  <c r="AG38" i="29"/>
  <c r="M38" i="29" s="1"/>
  <c r="AF38" i="29"/>
  <c r="AE38" i="29"/>
  <c r="AD38" i="29"/>
  <c r="AC38" i="29"/>
  <c r="AB38" i="29"/>
  <c r="AA38" i="29"/>
  <c r="Z38" i="29"/>
  <c r="AH38" i="29" s="1"/>
  <c r="N38" i="29"/>
  <c r="AG37" i="29"/>
  <c r="M37" i="29" s="1"/>
  <c r="AF37" i="29"/>
  <c r="AE37" i="29"/>
  <c r="AD37" i="29"/>
  <c r="AC37" i="29"/>
  <c r="AB37" i="29"/>
  <c r="AA37" i="29"/>
  <c r="Z37" i="29"/>
  <c r="AH37" i="29" s="1"/>
  <c r="N37" i="29"/>
  <c r="AG36" i="29"/>
  <c r="M36" i="29" s="1"/>
  <c r="AF36" i="29"/>
  <c r="AE36" i="29"/>
  <c r="AD36" i="29"/>
  <c r="AC36" i="29"/>
  <c r="AB36" i="29"/>
  <c r="AA36" i="29"/>
  <c r="Z36" i="29"/>
  <c r="AH36" i="29" s="1"/>
  <c r="N36" i="29"/>
  <c r="AG35" i="29"/>
  <c r="M35" i="29" s="1"/>
  <c r="AF35" i="29"/>
  <c r="AE35" i="29"/>
  <c r="AD35" i="29"/>
  <c r="AC35" i="29"/>
  <c r="AB35" i="29"/>
  <c r="AA35" i="29"/>
  <c r="Z35" i="29"/>
  <c r="AH35" i="29" s="1"/>
  <c r="N35" i="29"/>
  <c r="AG34" i="29"/>
  <c r="M34" i="29" s="1"/>
  <c r="AF34" i="29"/>
  <c r="AE34" i="29"/>
  <c r="AD34" i="29"/>
  <c r="AC34" i="29"/>
  <c r="AB34" i="29"/>
  <c r="AA34" i="29"/>
  <c r="Z34" i="29"/>
  <c r="AH34" i="29" s="1"/>
  <c r="N34" i="29"/>
  <c r="AG33" i="29"/>
  <c r="M33" i="29" s="1"/>
  <c r="AF33" i="29"/>
  <c r="AE33" i="29"/>
  <c r="AD33" i="29"/>
  <c r="AC33" i="29"/>
  <c r="AB33" i="29"/>
  <c r="AA33" i="29"/>
  <c r="Z33" i="29"/>
  <c r="AH33" i="29" s="1"/>
  <c r="N33" i="29"/>
  <c r="AG32" i="29"/>
  <c r="M32" i="29" s="1"/>
  <c r="AF32" i="29"/>
  <c r="AE32" i="29"/>
  <c r="AD32" i="29"/>
  <c r="AC32" i="29"/>
  <c r="AB32" i="29"/>
  <c r="AA32" i="29"/>
  <c r="Z32" i="29"/>
  <c r="AH32" i="29" s="1"/>
  <c r="N32" i="29"/>
  <c r="AG31" i="29"/>
  <c r="M31" i="29" s="1"/>
  <c r="AF31" i="29"/>
  <c r="AE31" i="29"/>
  <c r="AD31" i="29"/>
  <c r="AC31" i="29"/>
  <c r="AB31" i="29"/>
  <c r="AA31" i="29"/>
  <c r="Z31" i="29"/>
  <c r="AH31" i="29" s="1"/>
  <c r="N31" i="29"/>
  <c r="AG30" i="29"/>
  <c r="M30" i="29" s="1"/>
  <c r="AF30" i="29"/>
  <c r="AE30" i="29"/>
  <c r="AD30" i="29"/>
  <c r="AC30" i="29"/>
  <c r="AB30" i="29"/>
  <c r="AA30" i="29"/>
  <c r="Z30" i="29"/>
  <c r="AH30" i="29" s="1"/>
  <c r="N30" i="29"/>
  <c r="AG29" i="29"/>
  <c r="M29" i="29" s="1"/>
  <c r="AF29" i="29"/>
  <c r="AE29" i="29"/>
  <c r="AD29" i="29"/>
  <c r="AC29" i="29"/>
  <c r="AB29" i="29"/>
  <c r="AA29" i="29"/>
  <c r="Z29" i="29"/>
  <c r="AH29" i="29" s="1"/>
  <c r="N29" i="29"/>
  <c r="AG28" i="29"/>
  <c r="M28" i="29" s="1"/>
  <c r="AF28" i="29"/>
  <c r="AE28" i="29"/>
  <c r="AD28" i="29"/>
  <c r="AC28" i="29"/>
  <c r="AB28" i="29"/>
  <c r="AA28" i="29"/>
  <c r="Z28" i="29"/>
  <c r="AH28" i="29" s="1"/>
  <c r="N28" i="29"/>
  <c r="AG27" i="29"/>
  <c r="M27" i="29" s="1"/>
  <c r="AF27" i="29"/>
  <c r="AE27" i="29"/>
  <c r="AD27" i="29"/>
  <c r="AC27" i="29"/>
  <c r="AB27" i="29"/>
  <c r="AA27" i="29"/>
  <c r="Z27" i="29"/>
  <c r="AH27" i="29" s="1"/>
  <c r="N27" i="29"/>
  <c r="AG26" i="29"/>
  <c r="M26" i="29" s="1"/>
  <c r="AF26" i="29"/>
  <c r="AE26" i="29"/>
  <c r="AD26" i="29"/>
  <c r="AC26" i="29"/>
  <c r="AB26" i="29"/>
  <c r="AA26" i="29"/>
  <c r="Z26" i="29"/>
  <c r="AH26" i="29" s="1"/>
  <c r="N26" i="29"/>
  <c r="AG25" i="29"/>
  <c r="M25" i="29" s="1"/>
  <c r="AF25" i="29"/>
  <c r="AE25" i="29"/>
  <c r="AD25" i="29"/>
  <c r="AC25" i="29"/>
  <c r="AB25" i="29"/>
  <c r="AA25" i="29"/>
  <c r="Z25" i="29"/>
  <c r="AH25" i="29" s="1"/>
  <c r="N25" i="29"/>
  <c r="AG24" i="29"/>
  <c r="M24" i="29" s="1"/>
  <c r="AF24" i="29"/>
  <c r="AE24" i="29"/>
  <c r="AD24" i="29"/>
  <c r="AC24" i="29"/>
  <c r="AB24" i="29"/>
  <c r="AA24" i="29"/>
  <c r="Z24" i="29"/>
  <c r="AH24" i="29" s="1"/>
  <c r="N24" i="29"/>
  <c r="AG23" i="29"/>
  <c r="M23" i="29" s="1"/>
  <c r="AF23" i="29"/>
  <c r="AE23" i="29"/>
  <c r="AD23" i="29"/>
  <c r="AC23" i="29"/>
  <c r="AB23" i="29"/>
  <c r="AA23" i="29"/>
  <c r="Z23" i="29"/>
  <c r="AH23" i="29" s="1"/>
  <c r="N23" i="29"/>
  <c r="AG22" i="29"/>
  <c r="M22" i="29" s="1"/>
  <c r="AF22" i="29"/>
  <c r="AE22" i="29"/>
  <c r="AD22" i="29"/>
  <c r="AC22" i="29"/>
  <c r="AB22" i="29"/>
  <c r="AA22" i="29"/>
  <c r="Z22" i="29"/>
  <c r="AH22" i="29" s="1"/>
  <c r="N22" i="29"/>
  <c r="AG21" i="29"/>
  <c r="M21" i="29" s="1"/>
  <c r="AF21" i="29"/>
  <c r="AE21" i="29"/>
  <c r="AD21" i="29"/>
  <c r="AC21" i="29"/>
  <c r="AB21" i="29"/>
  <c r="AA21" i="29"/>
  <c r="Z21" i="29"/>
  <c r="AH21" i="29" s="1"/>
  <c r="N21" i="29"/>
  <c r="AG20" i="29"/>
  <c r="M20" i="29" s="1"/>
  <c r="AF20" i="29"/>
  <c r="AE20" i="29"/>
  <c r="AD20" i="29"/>
  <c r="AC20" i="29"/>
  <c r="AB20" i="29"/>
  <c r="AA20" i="29"/>
  <c r="Z20" i="29"/>
  <c r="AH20" i="29" s="1"/>
  <c r="N20" i="29"/>
  <c r="AG19" i="29"/>
  <c r="M19" i="29" s="1"/>
  <c r="AF19" i="29"/>
  <c r="AE19" i="29"/>
  <c r="AD19" i="29"/>
  <c r="AC19" i="29"/>
  <c r="AB19" i="29"/>
  <c r="AA19" i="29"/>
  <c r="Z19" i="29"/>
  <c r="AH19" i="29" s="1"/>
  <c r="N19" i="29"/>
  <c r="AG18" i="29"/>
  <c r="M18" i="29" s="1"/>
  <c r="AF18" i="29"/>
  <c r="AE18" i="29"/>
  <c r="AD18" i="29"/>
  <c r="AC18" i="29"/>
  <c r="AB18" i="29"/>
  <c r="AA18" i="29"/>
  <c r="Z18" i="29"/>
  <c r="AH18" i="29" s="1"/>
  <c r="N18" i="29"/>
  <c r="AG17" i="29"/>
  <c r="M17" i="29" s="1"/>
  <c r="AF17" i="29"/>
  <c r="AE17" i="29"/>
  <c r="AD17" i="29"/>
  <c r="AC17" i="29"/>
  <c r="AB17" i="29"/>
  <c r="AA17" i="29"/>
  <c r="Z17" i="29"/>
  <c r="AH17" i="29" s="1"/>
  <c r="N17" i="29"/>
  <c r="AG16" i="29"/>
  <c r="M16" i="29" s="1"/>
  <c r="AF16" i="29"/>
  <c r="AE16" i="29"/>
  <c r="AD16" i="29"/>
  <c r="AC16" i="29"/>
  <c r="AB16" i="29"/>
  <c r="AA16" i="29"/>
  <c r="Z16" i="29"/>
  <c r="AH16" i="29" s="1"/>
  <c r="N16" i="29"/>
  <c r="AG15" i="29"/>
  <c r="M15" i="29" s="1"/>
  <c r="AF15" i="29"/>
  <c r="AE15" i="29"/>
  <c r="AD15" i="29"/>
  <c r="AC15" i="29"/>
  <c r="AB15" i="29"/>
  <c r="AA15" i="29"/>
  <c r="Z15" i="29"/>
  <c r="AH15" i="29" s="1"/>
  <c r="N15" i="29"/>
  <c r="AG14" i="29"/>
  <c r="M14" i="29" s="1"/>
  <c r="AF14" i="29"/>
  <c r="AE14" i="29"/>
  <c r="AD14" i="29"/>
  <c r="AC14" i="29"/>
  <c r="AB14" i="29"/>
  <c r="AA14" i="29"/>
  <c r="Z14" i="29"/>
  <c r="AH14" i="29" s="1"/>
  <c r="N14" i="29"/>
  <c r="AG13" i="29"/>
  <c r="M13" i="29" s="1"/>
  <c r="AF13" i="29"/>
  <c r="AE13" i="29"/>
  <c r="AD13" i="29"/>
  <c r="AC13" i="29"/>
  <c r="AB13" i="29"/>
  <c r="AA13" i="29"/>
  <c r="Z13" i="29"/>
  <c r="AH13" i="29" s="1"/>
  <c r="N13" i="29"/>
  <c r="AG12" i="29"/>
  <c r="M12" i="29" s="1"/>
  <c r="AF12" i="29"/>
  <c r="AE12" i="29"/>
  <c r="AD12" i="29"/>
  <c r="AC12" i="29"/>
  <c r="AB12" i="29"/>
  <c r="AA12" i="29"/>
  <c r="Z12" i="29"/>
  <c r="AH12" i="29" s="1"/>
  <c r="N12" i="29"/>
  <c r="AG11" i="29"/>
  <c r="M11" i="29" s="1"/>
  <c r="AF11" i="29"/>
  <c r="AE11" i="29"/>
  <c r="AD11" i="29"/>
  <c r="AC11" i="29"/>
  <c r="AB11" i="29"/>
  <c r="AA11" i="29"/>
  <c r="Z11" i="29"/>
  <c r="AH11" i="29" s="1"/>
  <c r="N11" i="29"/>
  <c r="AG10" i="29"/>
  <c r="M10" i="29" s="1"/>
  <c r="AF10" i="29"/>
  <c r="AE10" i="29"/>
  <c r="AD10" i="29"/>
  <c r="AC10" i="29"/>
  <c r="AB10" i="29"/>
  <c r="AA10" i="29"/>
  <c r="Z10" i="29"/>
  <c r="AH10" i="29" s="1"/>
  <c r="N10" i="29"/>
  <c r="AG9" i="29"/>
  <c r="M9" i="29" s="1"/>
  <c r="AF9" i="29"/>
  <c r="AE9" i="29"/>
  <c r="AD9" i="29"/>
  <c r="AC9" i="29"/>
  <c r="AB9" i="29"/>
  <c r="AA9" i="29"/>
  <c r="Z9" i="29"/>
  <c r="AH9" i="29" s="1"/>
  <c r="N9" i="29"/>
  <c r="AG8" i="29"/>
  <c r="M8" i="29" s="1"/>
  <c r="AF8" i="29"/>
  <c r="AE8" i="29"/>
  <c r="AD8" i="29"/>
  <c r="AC8" i="29"/>
  <c r="AB8" i="29"/>
  <c r="AA8" i="29"/>
  <c r="Z8" i="29"/>
  <c r="AH8" i="29" s="1"/>
  <c r="N8" i="29"/>
  <c r="AG7" i="29"/>
  <c r="M7" i="29" s="1"/>
  <c r="AF7" i="29"/>
  <c r="AE7" i="29"/>
  <c r="AD7" i="29"/>
  <c r="AC7" i="29"/>
  <c r="AB7" i="29"/>
  <c r="AA7" i="29"/>
  <c r="Z7" i="29"/>
  <c r="AH7" i="29" s="1"/>
  <c r="N7" i="29"/>
  <c r="AG6" i="29"/>
  <c r="M6" i="29" s="1"/>
  <c r="AF6" i="29"/>
  <c r="AE6" i="29"/>
  <c r="AD6" i="29"/>
  <c r="AC6" i="29"/>
  <c r="AB6" i="29"/>
  <c r="AA6" i="29"/>
  <c r="Z6" i="29"/>
  <c r="AH6" i="29" s="1"/>
  <c r="N6" i="29"/>
  <c r="AG5" i="29"/>
  <c r="M5" i="29" s="1"/>
  <c r="AF5" i="29"/>
  <c r="AE5" i="29"/>
  <c r="AD5" i="29"/>
  <c r="AC5" i="29"/>
  <c r="AB5" i="29"/>
  <c r="AA5" i="29"/>
  <c r="Z5" i="29"/>
  <c r="AH5" i="29" s="1"/>
  <c r="N5" i="29"/>
  <c r="N5" i="28"/>
  <c r="N6" i="28"/>
  <c r="N7" i="28"/>
  <c r="N8" i="28"/>
  <c r="N9" i="28"/>
  <c r="N10" i="28"/>
  <c r="N11" i="28"/>
  <c r="N12" i="28"/>
  <c r="N13" i="28"/>
  <c r="N14" i="28"/>
  <c r="N15" i="28"/>
  <c r="N16" i="28"/>
  <c r="N17" i="28"/>
  <c r="N18" i="28"/>
  <c r="N19" i="28"/>
  <c r="N20" i="28"/>
  <c r="N21" i="28"/>
  <c r="N22" i="28"/>
  <c r="N23" i="28"/>
  <c r="N24" i="28"/>
  <c r="N25" i="28"/>
  <c r="N26" i="28"/>
  <c r="N27" i="28"/>
  <c r="N28" i="28"/>
  <c r="N29" i="28"/>
  <c r="N30" i="28"/>
  <c r="N31" i="28"/>
  <c r="N32" i="28"/>
  <c r="N33" i="28"/>
  <c r="N34" i="28"/>
  <c r="N35" i="28"/>
  <c r="N36" i="28"/>
  <c r="N37" i="28"/>
  <c r="N38" i="28"/>
  <c r="N39" i="28"/>
  <c r="N40" i="28"/>
  <c r="N41" i="28"/>
  <c r="N42" i="28"/>
  <c r="N43" i="28"/>
  <c r="N44" i="28"/>
  <c r="N45" i="28"/>
  <c r="N46" i="28"/>
  <c r="N47" i="28"/>
  <c r="N48" i="28"/>
  <c r="N49" i="28"/>
  <c r="N50" i="28"/>
  <c r="N51" i="28"/>
  <c r="N52" i="28"/>
  <c r="N53" i="28"/>
  <c r="N54" i="28"/>
  <c r="N55" i="28"/>
  <c r="N56" i="28"/>
  <c r="N57" i="28"/>
  <c r="N58" i="28"/>
  <c r="N59" i="28"/>
  <c r="N60" i="28"/>
  <c r="N61" i="28"/>
  <c r="N62" i="28"/>
  <c r="N63" i="28"/>
  <c r="N64" i="28"/>
  <c r="N65" i="28"/>
  <c r="N66" i="28"/>
  <c r="N67" i="28"/>
  <c r="N68" i="28"/>
  <c r="N69" i="28"/>
  <c r="N70" i="28"/>
  <c r="N71" i="28"/>
  <c r="N72" i="28"/>
  <c r="N73" i="28"/>
  <c r="N74" i="28"/>
  <c r="N75" i="28"/>
  <c r="N76" i="28"/>
  <c r="N77" i="28"/>
  <c r="N78" i="28"/>
  <c r="N79" i="28"/>
  <c r="N80" i="28"/>
  <c r="N81" i="28"/>
  <c r="N82" i="28"/>
  <c r="N83" i="28"/>
  <c r="N84" i="28"/>
  <c r="N85" i="28"/>
  <c r="N86" i="28"/>
  <c r="N87" i="28"/>
  <c r="N88" i="28"/>
  <c r="N89" i="28"/>
  <c r="N90" i="28"/>
  <c r="N91" i="28"/>
  <c r="N92" i="28"/>
  <c r="S5" i="23"/>
  <c r="AG92" i="28"/>
  <c r="M92" i="28" s="1"/>
  <c r="AF92" i="28"/>
  <c r="AE92" i="28"/>
  <c r="AD92" i="28"/>
  <c r="AC92" i="28"/>
  <c r="AB92" i="28"/>
  <c r="AG91" i="28"/>
  <c r="M91" i="28" s="1"/>
  <c r="AF91" i="28"/>
  <c r="AE91" i="28"/>
  <c r="AD91" i="28"/>
  <c r="AC91" i="28"/>
  <c r="AB91" i="28"/>
  <c r="Z91" i="28"/>
  <c r="AA91" i="28"/>
  <c r="AG90" i="28"/>
  <c r="M90" i="28" s="1"/>
  <c r="AF90" i="28"/>
  <c r="AE90" i="28"/>
  <c r="AD90" i="28"/>
  <c r="AC90" i="28"/>
  <c r="AB90" i="28"/>
  <c r="AA90" i="28"/>
  <c r="Z90" i="28"/>
  <c r="AG89" i="28"/>
  <c r="M89" i="28" s="1"/>
  <c r="AF89" i="28"/>
  <c r="AE89" i="28"/>
  <c r="AD89" i="28"/>
  <c r="AC89" i="28"/>
  <c r="AB89" i="28"/>
  <c r="AG88" i="28"/>
  <c r="M88" i="28" s="1"/>
  <c r="AF88" i="28"/>
  <c r="AE88" i="28"/>
  <c r="AD88" i="28"/>
  <c r="AC88" i="28"/>
  <c r="AB88" i="28"/>
  <c r="Z88" i="28"/>
  <c r="AA88" i="28"/>
  <c r="AG87" i="28"/>
  <c r="M87" i="28" s="1"/>
  <c r="AF87" i="28"/>
  <c r="AE87" i="28"/>
  <c r="AD87" i="28"/>
  <c r="AC87" i="28"/>
  <c r="AB87" i="28"/>
  <c r="AA87" i="28"/>
  <c r="Z87" i="28"/>
  <c r="AG86" i="28"/>
  <c r="M86" i="28" s="1"/>
  <c r="AF86" i="28"/>
  <c r="AE86" i="28"/>
  <c r="AD86" i="28"/>
  <c r="AC86" i="28"/>
  <c r="AA86" i="28"/>
  <c r="AB86" i="28"/>
  <c r="AG85" i="28"/>
  <c r="M85" i="28" s="1"/>
  <c r="AF85" i="28"/>
  <c r="AE85" i="28"/>
  <c r="AD85" i="28"/>
  <c r="AC85" i="28"/>
  <c r="AB85" i="28"/>
  <c r="Z85" i="28"/>
  <c r="AA85" i="28"/>
  <c r="AG84" i="28"/>
  <c r="M84" i="28" s="1"/>
  <c r="AF84" i="28"/>
  <c r="AE84" i="28"/>
  <c r="AD84" i="28"/>
  <c r="AC84" i="28"/>
  <c r="AB84" i="28"/>
  <c r="AA84" i="28"/>
  <c r="Z84" i="28"/>
  <c r="AG83" i="28"/>
  <c r="M83" i="28" s="1"/>
  <c r="AF83" i="28"/>
  <c r="AE83" i="28"/>
  <c r="AD83" i="28"/>
  <c r="AC83" i="28"/>
  <c r="AA83" i="28"/>
  <c r="AB83" i="28"/>
  <c r="AG82" i="28"/>
  <c r="M82" i="28" s="1"/>
  <c r="AF82" i="28"/>
  <c r="AE82" i="28"/>
  <c r="AD82" i="28"/>
  <c r="AC82" i="28"/>
  <c r="AB82" i="28"/>
  <c r="Z82" i="28"/>
  <c r="AA82" i="28"/>
  <c r="AG81" i="28"/>
  <c r="M81" i="28" s="1"/>
  <c r="AF81" i="28"/>
  <c r="AE81" i="28"/>
  <c r="AD81" i="28"/>
  <c r="AC81" i="28"/>
  <c r="AB81" i="28"/>
  <c r="AA81" i="28"/>
  <c r="Z81" i="28"/>
  <c r="AG80" i="28"/>
  <c r="M80" i="28" s="1"/>
  <c r="AF80" i="28"/>
  <c r="AE80" i="28"/>
  <c r="AD80" i="28"/>
  <c r="AC80" i="28"/>
  <c r="AB80" i="28"/>
  <c r="AG79" i="28"/>
  <c r="M79" i="28" s="1"/>
  <c r="AF79" i="28"/>
  <c r="AE79" i="28"/>
  <c r="AD79" i="28"/>
  <c r="AC79" i="28"/>
  <c r="AB79" i="28"/>
  <c r="Z79" i="28"/>
  <c r="AA79" i="28"/>
  <c r="AG78" i="28"/>
  <c r="M78" i="28" s="1"/>
  <c r="AF78" i="28"/>
  <c r="AE78" i="28"/>
  <c r="AD78" i="28"/>
  <c r="AC78" i="28"/>
  <c r="AB78" i="28"/>
  <c r="AA78" i="28"/>
  <c r="Z78" i="28"/>
  <c r="AG77" i="28"/>
  <c r="M77" i="28" s="1"/>
  <c r="AF77" i="28"/>
  <c r="AE77" i="28"/>
  <c r="AD77" i="28"/>
  <c r="AC77" i="28"/>
  <c r="AA77" i="28"/>
  <c r="Z77" i="28"/>
  <c r="AB77" i="28"/>
  <c r="AG76" i="28"/>
  <c r="M76" i="28" s="1"/>
  <c r="AF76" i="28"/>
  <c r="AE76" i="28"/>
  <c r="AD76" i="28"/>
  <c r="AC76" i="28"/>
  <c r="AB76" i="28"/>
  <c r="Z76" i="28"/>
  <c r="AA76" i="28"/>
  <c r="AG75" i="28"/>
  <c r="M75" i="28" s="1"/>
  <c r="AF75" i="28"/>
  <c r="AE75" i="28"/>
  <c r="AD75" i="28"/>
  <c r="AC75" i="28"/>
  <c r="AB75" i="28"/>
  <c r="AA75" i="28"/>
  <c r="Z75" i="28"/>
  <c r="AG74" i="28"/>
  <c r="M74" i="28" s="1"/>
  <c r="AF74" i="28"/>
  <c r="AE74" i="28"/>
  <c r="AD74" i="28"/>
  <c r="AC74" i="28"/>
  <c r="AB74" i="28"/>
  <c r="AG73" i="28"/>
  <c r="M73" i="28" s="1"/>
  <c r="AF73" i="28"/>
  <c r="AE73" i="28"/>
  <c r="AD73" i="28"/>
  <c r="AC73" i="28"/>
  <c r="AB73" i="28"/>
  <c r="Z73" i="28"/>
  <c r="AA73" i="28"/>
  <c r="AG72" i="28"/>
  <c r="M72" i="28" s="1"/>
  <c r="AF72" i="28"/>
  <c r="AE72" i="28"/>
  <c r="AD72" i="28"/>
  <c r="AC72" i="28"/>
  <c r="AB72" i="28"/>
  <c r="AA72" i="28"/>
  <c r="Z72" i="28"/>
  <c r="AG71" i="28"/>
  <c r="M71" i="28" s="1"/>
  <c r="AF71" i="28"/>
  <c r="AE71" i="28"/>
  <c r="AD71" i="28"/>
  <c r="AC71" i="28"/>
  <c r="AB71" i="28"/>
  <c r="AG70" i="28"/>
  <c r="M70" i="28" s="1"/>
  <c r="AF70" i="28"/>
  <c r="AE70" i="28"/>
  <c r="AD70" i="28"/>
  <c r="AC70" i="28"/>
  <c r="AB70" i="28"/>
  <c r="Z70" i="28"/>
  <c r="AA70" i="28"/>
  <c r="AG69" i="28"/>
  <c r="M69" i="28" s="1"/>
  <c r="AF69" i="28"/>
  <c r="AE69" i="28"/>
  <c r="AD69" i="28"/>
  <c r="AC69" i="28"/>
  <c r="AB69" i="28"/>
  <c r="AA69" i="28"/>
  <c r="Z69" i="28"/>
  <c r="AG68" i="28"/>
  <c r="M68" i="28" s="1"/>
  <c r="AF68" i="28"/>
  <c r="AE68" i="28"/>
  <c r="AD68" i="28"/>
  <c r="AC68" i="28"/>
  <c r="AA68" i="28"/>
  <c r="AB68" i="28"/>
  <c r="AG67" i="28"/>
  <c r="M67" i="28" s="1"/>
  <c r="AF67" i="28"/>
  <c r="AE67" i="28"/>
  <c r="AD67" i="28"/>
  <c r="AC67" i="28"/>
  <c r="AB67" i="28"/>
  <c r="Z67" i="28"/>
  <c r="AA67" i="28"/>
  <c r="AG66" i="28"/>
  <c r="M66" i="28" s="1"/>
  <c r="AF66" i="28"/>
  <c r="AE66" i="28"/>
  <c r="AD66" i="28"/>
  <c r="AC66" i="28"/>
  <c r="AB66" i="28"/>
  <c r="AA66" i="28"/>
  <c r="Z66" i="28"/>
  <c r="AG65" i="28"/>
  <c r="M65" i="28" s="1"/>
  <c r="AF65" i="28"/>
  <c r="AE65" i="28"/>
  <c r="AD65" i="28"/>
  <c r="AC65" i="28"/>
  <c r="AA65" i="28"/>
  <c r="AB65" i="28"/>
  <c r="AG64" i="28"/>
  <c r="M64" i="28" s="1"/>
  <c r="AF64" i="28"/>
  <c r="AE64" i="28"/>
  <c r="AD64" i="28"/>
  <c r="AC64" i="28"/>
  <c r="AB64" i="28"/>
  <c r="Z64" i="28"/>
  <c r="AA64" i="28"/>
  <c r="AG63" i="28"/>
  <c r="M63" i="28" s="1"/>
  <c r="AF63" i="28"/>
  <c r="AE63" i="28"/>
  <c r="AD63" i="28"/>
  <c r="AC63" i="28"/>
  <c r="AB63" i="28"/>
  <c r="AA63" i="28"/>
  <c r="Z63" i="28"/>
  <c r="AG62" i="28"/>
  <c r="M62" i="28" s="1"/>
  <c r="AF62" i="28"/>
  <c r="AE62" i="28"/>
  <c r="AD62" i="28"/>
  <c r="AC62" i="28"/>
  <c r="AB62" i="28"/>
  <c r="AG61" i="28"/>
  <c r="M61" i="28" s="1"/>
  <c r="AF61" i="28"/>
  <c r="AE61" i="28"/>
  <c r="AD61" i="28"/>
  <c r="AC61" i="28"/>
  <c r="AB61" i="28"/>
  <c r="Z61" i="28"/>
  <c r="AA61" i="28"/>
  <c r="AG60" i="28"/>
  <c r="M60" i="28" s="1"/>
  <c r="AF60" i="28"/>
  <c r="AE60" i="28"/>
  <c r="AD60" i="28"/>
  <c r="AC60" i="28"/>
  <c r="AB60" i="28"/>
  <c r="AA60" i="28"/>
  <c r="Z60" i="28"/>
  <c r="AG59" i="28"/>
  <c r="M59" i="28" s="1"/>
  <c r="AF59" i="28"/>
  <c r="AE59" i="28"/>
  <c r="AD59" i="28"/>
  <c r="AC59" i="28"/>
  <c r="AA59" i="28"/>
  <c r="Z59" i="28"/>
  <c r="AB59" i="28"/>
  <c r="AG58" i="28"/>
  <c r="M58" i="28" s="1"/>
  <c r="AF58" i="28"/>
  <c r="AE58" i="28"/>
  <c r="AD58" i="28"/>
  <c r="AC58" i="28"/>
  <c r="AB58" i="28"/>
  <c r="Z58" i="28"/>
  <c r="AA58" i="28"/>
  <c r="AG57" i="28"/>
  <c r="M57" i="28" s="1"/>
  <c r="AF57" i="28"/>
  <c r="AE57" i="28"/>
  <c r="AD57" i="28"/>
  <c r="AC57" i="28"/>
  <c r="AB57" i="28"/>
  <c r="AA57" i="28"/>
  <c r="Z57" i="28"/>
  <c r="AG56" i="28"/>
  <c r="M56" i="28" s="1"/>
  <c r="AF56" i="28"/>
  <c r="AE56" i="28"/>
  <c r="AD56" i="28"/>
  <c r="AC56" i="28"/>
  <c r="AB56" i="28"/>
  <c r="AG55" i="28"/>
  <c r="M55" i="28" s="1"/>
  <c r="AF55" i="28"/>
  <c r="AE55" i="28"/>
  <c r="AD55" i="28"/>
  <c r="AC55" i="28"/>
  <c r="AB55" i="28"/>
  <c r="Z55" i="28"/>
  <c r="AA55" i="28"/>
  <c r="AG54" i="28"/>
  <c r="M54" i="28" s="1"/>
  <c r="AF54" i="28"/>
  <c r="AE54" i="28"/>
  <c r="AD54" i="28"/>
  <c r="AC54" i="28"/>
  <c r="AB54" i="28"/>
  <c r="AA54" i="28"/>
  <c r="Z54" i="28"/>
  <c r="AG53" i="28"/>
  <c r="M53" i="28" s="1"/>
  <c r="AF53" i="28"/>
  <c r="AE53" i="28"/>
  <c r="AD53" i="28"/>
  <c r="AC53" i="28"/>
  <c r="AB53" i="28"/>
  <c r="AG52" i="28"/>
  <c r="M52" i="28" s="1"/>
  <c r="AF52" i="28"/>
  <c r="AE52" i="28"/>
  <c r="AD52" i="28"/>
  <c r="AC52" i="28"/>
  <c r="AB52" i="28"/>
  <c r="Z52" i="28"/>
  <c r="AA52" i="28"/>
  <c r="AG51" i="28"/>
  <c r="M51" i="28" s="1"/>
  <c r="AF51" i="28"/>
  <c r="AE51" i="28"/>
  <c r="AD51" i="28"/>
  <c r="AC51" i="28"/>
  <c r="AB51" i="28"/>
  <c r="AA51" i="28"/>
  <c r="Z51" i="28"/>
  <c r="AG50" i="28"/>
  <c r="M50" i="28" s="1"/>
  <c r="AF50" i="28"/>
  <c r="AE50" i="28"/>
  <c r="AD50" i="28"/>
  <c r="AC50" i="28"/>
  <c r="AA50" i="28"/>
  <c r="AB50" i="28"/>
  <c r="AG49" i="28"/>
  <c r="M49" i="28" s="1"/>
  <c r="AF49" i="28"/>
  <c r="AE49" i="28"/>
  <c r="AD49" i="28"/>
  <c r="AC49" i="28"/>
  <c r="AB49" i="28"/>
  <c r="Z49" i="28"/>
  <c r="AA49" i="28"/>
  <c r="AG48" i="28"/>
  <c r="M48" i="28" s="1"/>
  <c r="AF48" i="28"/>
  <c r="AE48" i="28"/>
  <c r="AD48" i="28"/>
  <c r="AC48" i="28"/>
  <c r="AB48" i="28"/>
  <c r="AA48" i="28"/>
  <c r="Z48" i="28"/>
  <c r="AG47" i="28"/>
  <c r="M47" i="28" s="1"/>
  <c r="AF47" i="28"/>
  <c r="AE47" i="28"/>
  <c r="AD47" i="28"/>
  <c r="AC47" i="28"/>
  <c r="AA47" i="28"/>
  <c r="AB47" i="28"/>
  <c r="AG46" i="28"/>
  <c r="M46" i="28" s="1"/>
  <c r="AF46" i="28"/>
  <c r="AE46" i="28"/>
  <c r="AD46" i="28"/>
  <c r="AC46" i="28"/>
  <c r="AB46" i="28"/>
  <c r="Z46" i="28"/>
  <c r="AA46" i="28"/>
  <c r="AG45" i="28"/>
  <c r="M45" i="28" s="1"/>
  <c r="AF45" i="28"/>
  <c r="AE45" i="28"/>
  <c r="AD45" i="28"/>
  <c r="AC45" i="28"/>
  <c r="AB45" i="28"/>
  <c r="AA45" i="28"/>
  <c r="Z45" i="28"/>
  <c r="AG44" i="28"/>
  <c r="M44" i="28" s="1"/>
  <c r="AF44" i="28"/>
  <c r="AE44" i="28"/>
  <c r="AD44" i="28"/>
  <c r="AC44" i="28"/>
  <c r="AB44" i="28"/>
  <c r="AG43" i="28"/>
  <c r="M43" i="28" s="1"/>
  <c r="AF43" i="28"/>
  <c r="AE43" i="28"/>
  <c r="AD43" i="28"/>
  <c r="AC43" i="28"/>
  <c r="AB43" i="28"/>
  <c r="Z43" i="28"/>
  <c r="AA43" i="28"/>
  <c r="AG42" i="28"/>
  <c r="M42" i="28" s="1"/>
  <c r="AF42" i="28"/>
  <c r="AE42" i="28"/>
  <c r="AD42" i="28"/>
  <c r="AC42" i="28"/>
  <c r="AB42" i="28"/>
  <c r="AA42" i="28"/>
  <c r="Z42" i="28"/>
  <c r="AG41" i="28"/>
  <c r="M41" i="28" s="1"/>
  <c r="AF41" i="28"/>
  <c r="AE41" i="28"/>
  <c r="AD41" i="28"/>
  <c r="AC41" i="28"/>
  <c r="AA41" i="28"/>
  <c r="Z41" i="28"/>
  <c r="AB41" i="28"/>
  <c r="AG40" i="28"/>
  <c r="M40" i="28" s="1"/>
  <c r="AF40" i="28"/>
  <c r="AE40" i="28"/>
  <c r="AD40" i="28"/>
  <c r="AC40" i="28"/>
  <c r="AB40" i="28"/>
  <c r="Z40" i="28"/>
  <c r="AA40" i="28"/>
  <c r="AG39" i="28"/>
  <c r="M39" i="28" s="1"/>
  <c r="AF39" i="28"/>
  <c r="AE39" i="28"/>
  <c r="AD39" i="28"/>
  <c r="AC39" i="28"/>
  <c r="AB39" i="28"/>
  <c r="AA39" i="28"/>
  <c r="Z39" i="28"/>
  <c r="AG38" i="28"/>
  <c r="M38" i="28" s="1"/>
  <c r="AF38" i="28"/>
  <c r="AE38" i="28"/>
  <c r="AD38" i="28"/>
  <c r="AC38" i="28"/>
  <c r="AB38" i="28"/>
  <c r="AG37" i="28"/>
  <c r="M37" i="28" s="1"/>
  <c r="AF37" i="28"/>
  <c r="AE37" i="28"/>
  <c r="AD37" i="28"/>
  <c r="AC37" i="28"/>
  <c r="AB37" i="28"/>
  <c r="Z37" i="28"/>
  <c r="AA37" i="28"/>
  <c r="AG36" i="28"/>
  <c r="M36" i="28" s="1"/>
  <c r="AF36" i="28"/>
  <c r="AE36" i="28"/>
  <c r="AD36" i="28"/>
  <c r="AC36" i="28"/>
  <c r="AB36" i="28"/>
  <c r="AA36" i="28"/>
  <c r="Z36" i="28"/>
  <c r="AG35" i="28"/>
  <c r="M35" i="28" s="1"/>
  <c r="AF35" i="28"/>
  <c r="AE35" i="28"/>
  <c r="AD35" i="28"/>
  <c r="AC35" i="28"/>
  <c r="AB35" i="28"/>
  <c r="AG34" i="28"/>
  <c r="M34" i="28" s="1"/>
  <c r="AF34" i="28"/>
  <c r="AE34" i="28"/>
  <c r="AD34" i="28"/>
  <c r="AC34" i="28"/>
  <c r="AB34" i="28"/>
  <c r="Z34" i="28"/>
  <c r="AA34" i="28"/>
  <c r="AG33" i="28"/>
  <c r="M33" i="28" s="1"/>
  <c r="AF33" i="28"/>
  <c r="AE33" i="28"/>
  <c r="AD33" i="28"/>
  <c r="AC33" i="28"/>
  <c r="AB33" i="28"/>
  <c r="AA33" i="28"/>
  <c r="Z33" i="28"/>
  <c r="AG32" i="28"/>
  <c r="M32" i="28" s="1"/>
  <c r="AF32" i="28"/>
  <c r="AE32" i="28"/>
  <c r="AD32" i="28"/>
  <c r="AC32" i="28"/>
  <c r="AA32" i="28"/>
  <c r="AB32" i="28"/>
  <c r="AG31" i="28"/>
  <c r="M31" i="28" s="1"/>
  <c r="AF31" i="28"/>
  <c r="AE31" i="28"/>
  <c r="AD31" i="28"/>
  <c r="AC31" i="28"/>
  <c r="AB31" i="28"/>
  <c r="Z31" i="28"/>
  <c r="AA31" i="28"/>
  <c r="AG30" i="28"/>
  <c r="M30" i="28" s="1"/>
  <c r="AF30" i="28"/>
  <c r="AE30" i="28"/>
  <c r="AD30" i="28"/>
  <c r="AC30" i="28"/>
  <c r="AB30" i="28"/>
  <c r="AA30" i="28"/>
  <c r="Z30" i="28"/>
  <c r="AG29" i="28"/>
  <c r="M29" i="28" s="1"/>
  <c r="AF29" i="28"/>
  <c r="AE29" i="28"/>
  <c r="AD29" i="28"/>
  <c r="AC29" i="28"/>
  <c r="AA29" i="28"/>
  <c r="AB29" i="28"/>
  <c r="AG28" i="28"/>
  <c r="M28" i="28" s="1"/>
  <c r="AF28" i="28"/>
  <c r="AE28" i="28"/>
  <c r="AD28" i="28"/>
  <c r="AC28" i="28"/>
  <c r="AB28" i="28"/>
  <c r="Z28" i="28"/>
  <c r="AA28" i="28"/>
  <c r="AG27" i="28"/>
  <c r="M27" i="28" s="1"/>
  <c r="AF27" i="28"/>
  <c r="AE27" i="28"/>
  <c r="AD27" i="28"/>
  <c r="AC27" i="28"/>
  <c r="AB27" i="28"/>
  <c r="AA27" i="28"/>
  <c r="Z27" i="28"/>
  <c r="AG26" i="28"/>
  <c r="M26" i="28" s="1"/>
  <c r="AF26" i="28"/>
  <c r="AE26" i="28"/>
  <c r="AD26" i="28"/>
  <c r="AC26" i="28"/>
  <c r="AB26" i="28"/>
  <c r="AG25" i="28"/>
  <c r="M25" i="28" s="1"/>
  <c r="AF25" i="28"/>
  <c r="AE25" i="28"/>
  <c r="AD25" i="28"/>
  <c r="AC25" i="28"/>
  <c r="AB25" i="28"/>
  <c r="Z25" i="28"/>
  <c r="AA25" i="28"/>
  <c r="AG24" i="28"/>
  <c r="M24" i="28" s="1"/>
  <c r="AF24" i="28"/>
  <c r="AE24" i="28"/>
  <c r="AD24" i="28"/>
  <c r="AC24" i="28"/>
  <c r="AB24" i="28"/>
  <c r="AA24" i="28"/>
  <c r="Z24" i="28"/>
  <c r="AG23" i="28"/>
  <c r="M23" i="28" s="1"/>
  <c r="AF23" i="28"/>
  <c r="AE23" i="28"/>
  <c r="AD23" i="28"/>
  <c r="AC23" i="28"/>
  <c r="AA23" i="28"/>
  <c r="Z23" i="28"/>
  <c r="AB23" i="28"/>
  <c r="AG22" i="28"/>
  <c r="M22" i="28" s="1"/>
  <c r="AF22" i="28"/>
  <c r="AE22" i="28"/>
  <c r="AD22" i="28"/>
  <c r="AC22" i="28"/>
  <c r="AB22" i="28"/>
  <c r="Z22" i="28"/>
  <c r="AA22" i="28"/>
  <c r="AG21" i="28"/>
  <c r="M21" i="28" s="1"/>
  <c r="AF21" i="28"/>
  <c r="AE21" i="28"/>
  <c r="AD21" i="28"/>
  <c r="AC21" i="28"/>
  <c r="AB21" i="28"/>
  <c r="AA21" i="28"/>
  <c r="Z21" i="28"/>
  <c r="AG20" i="28"/>
  <c r="M20" i="28" s="1"/>
  <c r="AF20" i="28"/>
  <c r="AE20" i="28"/>
  <c r="AD20" i="28"/>
  <c r="AC20" i="28"/>
  <c r="AB20" i="28"/>
  <c r="AG19" i="28"/>
  <c r="M19" i="28" s="1"/>
  <c r="AF19" i="28"/>
  <c r="AE19" i="28"/>
  <c r="AD19" i="28"/>
  <c r="AC19" i="28"/>
  <c r="AB19" i="28"/>
  <c r="Z19" i="28"/>
  <c r="AA19" i="28"/>
  <c r="AG18" i="28"/>
  <c r="M18" i="28" s="1"/>
  <c r="AF18" i="28"/>
  <c r="AE18" i="28"/>
  <c r="AD18" i="28"/>
  <c r="AC18" i="28"/>
  <c r="AB18" i="28"/>
  <c r="AA18" i="28"/>
  <c r="Z18" i="28"/>
  <c r="AG17" i="28"/>
  <c r="M17" i="28" s="1"/>
  <c r="AF17" i="28"/>
  <c r="AE17" i="28"/>
  <c r="AD17" i="28"/>
  <c r="AC17" i="28"/>
  <c r="AB17" i="28"/>
  <c r="AG16" i="28"/>
  <c r="M16" i="28" s="1"/>
  <c r="AF16" i="28"/>
  <c r="AE16" i="28"/>
  <c r="AD16" i="28"/>
  <c r="AC16" i="28"/>
  <c r="AB16" i="28"/>
  <c r="Z16" i="28"/>
  <c r="AA16" i="28"/>
  <c r="AG15" i="28"/>
  <c r="M15" i="28" s="1"/>
  <c r="AF15" i="28"/>
  <c r="AE15" i="28"/>
  <c r="AD15" i="28"/>
  <c r="AC15" i="28"/>
  <c r="AB15" i="28"/>
  <c r="AA15" i="28"/>
  <c r="Z15" i="28"/>
  <c r="AG14" i="28"/>
  <c r="M14" i="28" s="1"/>
  <c r="AF14" i="28"/>
  <c r="AE14" i="28"/>
  <c r="AD14" i="28"/>
  <c r="AC14" i="28"/>
  <c r="AA14" i="28"/>
  <c r="AB14" i="28"/>
  <c r="AG13" i="28"/>
  <c r="M13" i="28" s="1"/>
  <c r="AF13" i="28"/>
  <c r="AE13" i="28"/>
  <c r="AD13" i="28"/>
  <c r="AC13" i="28"/>
  <c r="AB13" i="28"/>
  <c r="Z13" i="28"/>
  <c r="AA13" i="28"/>
  <c r="AG12" i="28"/>
  <c r="M12" i="28" s="1"/>
  <c r="AF12" i="28"/>
  <c r="AE12" i="28"/>
  <c r="AD12" i="28"/>
  <c r="AC12" i="28"/>
  <c r="AB12" i="28"/>
  <c r="AA12" i="28"/>
  <c r="Z12" i="28"/>
  <c r="AG11" i="28"/>
  <c r="M11" i="28" s="1"/>
  <c r="AF11" i="28"/>
  <c r="AE11" i="28"/>
  <c r="AD11" i="28"/>
  <c r="AC11" i="28"/>
  <c r="AA11" i="28"/>
  <c r="AB11" i="28"/>
  <c r="AG10" i="28"/>
  <c r="M10" i="28" s="1"/>
  <c r="AF10" i="28"/>
  <c r="AE10" i="28"/>
  <c r="AD10" i="28"/>
  <c r="AC10" i="28"/>
  <c r="AB10" i="28"/>
  <c r="AA10" i="28"/>
  <c r="AG9" i="28"/>
  <c r="M9" i="28" s="1"/>
  <c r="AF9" i="28"/>
  <c r="AE9" i="28"/>
  <c r="AD9" i="28"/>
  <c r="AC9" i="28"/>
  <c r="AB9" i="28"/>
  <c r="AA9" i="28"/>
  <c r="Z9" i="28"/>
  <c r="AG8" i="28"/>
  <c r="M8" i="28" s="1"/>
  <c r="AF8" i="28"/>
  <c r="AE8" i="28"/>
  <c r="AD8" i="28"/>
  <c r="AC8" i="28"/>
  <c r="AB8" i="28"/>
  <c r="AA8" i="28"/>
  <c r="Z8" i="28"/>
  <c r="AG7" i="28"/>
  <c r="M7" i="28" s="1"/>
  <c r="AF7" i="28"/>
  <c r="AE7" i="28"/>
  <c r="AD7" i="28"/>
  <c r="AC7" i="28"/>
  <c r="AB7" i="28"/>
  <c r="AA7" i="28"/>
  <c r="AG6" i="28"/>
  <c r="M6" i="28" s="1"/>
  <c r="AF6" i="28"/>
  <c r="AE6" i="28"/>
  <c r="AD6" i="28"/>
  <c r="AC6" i="28"/>
  <c r="AB6" i="28"/>
  <c r="AA6" i="28"/>
  <c r="Z6" i="28"/>
  <c r="AG5" i="28"/>
  <c r="M5" i="28" s="1"/>
  <c r="AF5" i="28"/>
  <c r="AE5" i="28"/>
  <c r="AD5" i="28"/>
  <c r="AC5" i="28"/>
  <c r="AB5" i="28"/>
  <c r="T68" i="33" l="1"/>
  <c r="U68" i="33" s="1"/>
  <c r="T21" i="33"/>
  <c r="T52" i="33"/>
  <c r="T34" i="33"/>
  <c r="Q39" i="33"/>
  <c r="R39" i="33" s="1"/>
  <c r="Q42" i="33"/>
  <c r="R42" i="33" s="1"/>
  <c r="U42" i="33" s="1"/>
  <c r="Q59" i="33"/>
  <c r="R59" i="33" s="1"/>
  <c r="U59" i="33" s="1"/>
  <c r="Q52" i="33"/>
  <c r="R52" i="33" s="1"/>
  <c r="U52" i="33" s="1"/>
  <c r="U39" i="33"/>
  <c r="Q24" i="33"/>
  <c r="R24" i="33" s="1"/>
  <c r="U24" i="33" s="1"/>
  <c r="Q34" i="33"/>
  <c r="R34" i="33" s="1"/>
  <c r="U34" i="33" s="1"/>
  <c r="U64" i="33"/>
  <c r="Q41" i="33"/>
  <c r="R41" i="33" s="1"/>
  <c r="U41" i="33" s="1"/>
  <c r="Q23" i="33"/>
  <c r="R23" i="33" s="1"/>
  <c r="U23" i="33" s="1"/>
  <c r="U21" i="33"/>
  <c r="U57" i="33"/>
  <c r="Q28" i="33"/>
  <c r="R28" i="33" s="1"/>
  <c r="Q22" i="33"/>
  <c r="R22" i="33" s="1"/>
  <c r="U22" i="33" s="1"/>
  <c r="U28" i="33"/>
  <c r="Q64" i="33"/>
  <c r="R64" i="33" s="1"/>
  <c r="Q16" i="33"/>
  <c r="R16" i="33" s="1"/>
  <c r="U16" i="33" s="1"/>
  <c r="Q38" i="33"/>
  <c r="R38" i="33" s="1"/>
  <c r="T38" i="33"/>
  <c r="T17" i="33"/>
  <c r="Q17" i="33"/>
  <c r="R17" i="33" s="1"/>
  <c r="T8" i="33"/>
  <c r="Q8" i="33"/>
  <c r="R8" i="33" s="1"/>
  <c r="T48" i="33"/>
  <c r="Q48" i="33"/>
  <c r="R48" i="33" s="1"/>
  <c r="Q3" i="33"/>
  <c r="R3" i="33" s="1"/>
  <c r="T3" i="33"/>
  <c r="U3" i="33" s="1"/>
  <c r="T55" i="33"/>
  <c r="Q55" i="33"/>
  <c r="R55" i="33" s="1"/>
  <c r="T14" i="33"/>
  <c r="Q14" i="33"/>
  <c r="R14" i="33" s="1"/>
  <c r="T86" i="33"/>
  <c r="Q86" i="33"/>
  <c r="R86" i="33" s="1"/>
  <c r="T65" i="33"/>
  <c r="Q65" i="33"/>
  <c r="R65" i="33" s="1"/>
  <c r="Q76" i="33"/>
  <c r="R76" i="33" s="1"/>
  <c r="T76" i="33"/>
  <c r="T18" i="33"/>
  <c r="Q18" i="33"/>
  <c r="R18" i="33" s="1"/>
  <c r="Q67" i="33"/>
  <c r="R67" i="33" s="1"/>
  <c r="T67" i="33"/>
  <c r="U67" i="33" s="1"/>
  <c r="T26" i="33"/>
  <c r="Q26" i="33"/>
  <c r="R26" i="33" s="1"/>
  <c r="Q79" i="33"/>
  <c r="R79" i="33" s="1"/>
  <c r="T79" i="33"/>
  <c r="T47" i="33"/>
  <c r="Q47" i="33"/>
  <c r="R47" i="33" s="1"/>
  <c r="T31" i="33"/>
  <c r="Q31" i="33"/>
  <c r="R31" i="33" s="1"/>
  <c r="T49" i="33"/>
  <c r="Q49" i="33"/>
  <c r="R49" i="33" s="1"/>
  <c r="T44" i="33"/>
  <c r="Q44" i="33"/>
  <c r="R44" i="33" s="1"/>
  <c r="T29" i="33"/>
  <c r="Q29" i="33"/>
  <c r="R29" i="33" s="1"/>
  <c r="Q77" i="33"/>
  <c r="R77" i="33" s="1"/>
  <c r="T77" i="33"/>
  <c r="Q70" i="33"/>
  <c r="R70" i="33" s="1"/>
  <c r="T70" i="33"/>
  <c r="U70" i="33" s="1"/>
  <c r="T43" i="33"/>
  <c r="Q43" i="33"/>
  <c r="R43" i="33" s="1"/>
  <c r="T35" i="33"/>
  <c r="Q35" i="33"/>
  <c r="R35" i="33" s="1"/>
  <c r="Q89" i="33"/>
  <c r="R89" i="33" s="1"/>
  <c r="T89" i="33"/>
  <c r="U89" i="33" s="1"/>
  <c r="T61" i="33"/>
  <c r="Q61" i="33"/>
  <c r="R61" i="33" s="1"/>
  <c r="T53" i="33"/>
  <c r="Q53" i="33"/>
  <c r="R53" i="33" s="1"/>
  <c r="T27" i="33"/>
  <c r="Q27" i="33"/>
  <c r="R27" i="33" s="1"/>
  <c r="Q88" i="33"/>
  <c r="R88" i="33" s="1"/>
  <c r="T88" i="33"/>
  <c r="U88" i="33" s="1"/>
  <c r="U5" i="33"/>
  <c r="T83" i="33"/>
  <c r="Q83" i="33"/>
  <c r="R83" i="33" s="1"/>
  <c r="Q85" i="33"/>
  <c r="R85" i="33" s="1"/>
  <c r="T85" i="33"/>
  <c r="T66" i="33"/>
  <c r="Q66" i="33"/>
  <c r="R66" i="33" s="1"/>
  <c r="T25" i="33"/>
  <c r="Q25" i="33"/>
  <c r="R25" i="33" s="1"/>
  <c r="Q71" i="33"/>
  <c r="R71" i="33" s="1"/>
  <c r="T71" i="33"/>
  <c r="U71" i="33" s="1"/>
  <c r="T75" i="33"/>
  <c r="Q75" i="33"/>
  <c r="R75" i="33" s="1"/>
  <c r="T51" i="33"/>
  <c r="Q51" i="33"/>
  <c r="R51" i="33" s="1"/>
  <c r="U81" i="33"/>
  <c r="T60" i="33"/>
  <c r="Q60" i="33"/>
  <c r="R60" i="33" s="1"/>
  <c r="Q82" i="33"/>
  <c r="R82" i="33" s="1"/>
  <c r="T82" i="33"/>
  <c r="T32" i="33"/>
  <c r="Q32" i="33"/>
  <c r="R32" i="33" s="1"/>
  <c r="T63" i="33"/>
  <c r="Q63" i="33"/>
  <c r="R63" i="33" s="1"/>
  <c r="Q73" i="33"/>
  <c r="R73" i="33" s="1"/>
  <c r="T73" i="33"/>
  <c r="U73" i="33" s="1"/>
  <c r="T90" i="33"/>
  <c r="Q90" i="33"/>
  <c r="R90" i="33" s="1"/>
  <c r="T72" i="33"/>
  <c r="Q72" i="33"/>
  <c r="R72" i="33" s="1"/>
  <c r="T46" i="33"/>
  <c r="Q46" i="33"/>
  <c r="R46" i="33" s="1"/>
  <c r="T13" i="33"/>
  <c r="Q13" i="33"/>
  <c r="R13" i="33" s="1"/>
  <c r="T19" i="33"/>
  <c r="Q19" i="33"/>
  <c r="R19" i="33" s="1"/>
  <c r="T9" i="33"/>
  <c r="Q9" i="33"/>
  <c r="R9" i="33" s="1"/>
  <c r="T84" i="33"/>
  <c r="Q84" i="33"/>
  <c r="R84" i="33" s="1"/>
  <c r="Q80" i="33"/>
  <c r="R80" i="33" s="1"/>
  <c r="T80" i="33"/>
  <c r="U78" i="33"/>
  <c r="U87" i="33"/>
  <c r="T11" i="33"/>
  <c r="Q11" i="33"/>
  <c r="R11" i="33" s="1"/>
  <c r="T15" i="33"/>
  <c r="Q15" i="33"/>
  <c r="R15" i="33" s="1"/>
  <c r="T36" i="33"/>
  <c r="Q36" i="33"/>
  <c r="R36" i="33" s="1"/>
  <c r="Q37" i="33"/>
  <c r="R37" i="33" s="1"/>
  <c r="T37" i="33"/>
  <c r="T74" i="33"/>
  <c r="Q74" i="33"/>
  <c r="R74" i="33" s="1"/>
  <c r="T12" i="33"/>
  <c r="Q12" i="33"/>
  <c r="R12" i="33" s="1"/>
  <c r="T56" i="33"/>
  <c r="Q56" i="33"/>
  <c r="R56" i="33" s="1"/>
  <c r="T58" i="33"/>
  <c r="Q58" i="33"/>
  <c r="R58" i="33" s="1"/>
  <c r="T33" i="33"/>
  <c r="Q33" i="33"/>
  <c r="R33" i="33" s="1"/>
  <c r="T50" i="33"/>
  <c r="Q50" i="33"/>
  <c r="R50" i="33" s="1"/>
  <c r="T7" i="33"/>
  <c r="Q7" i="33"/>
  <c r="R7" i="33" s="1"/>
  <c r="T45" i="33"/>
  <c r="Q45" i="33"/>
  <c r="R45" i="33" s="1"/>
  <c r="T6" i="33"/>
  <c r="Q6" i="33"/>
  <c r="R6" i="33" s="1"/>
  <c r="T30" i="33"/>
  <c r="Q30" i="33"/>
  <c r="R30" i="33" s="1"/>
  <c r="T54" i="33"/>
  <c r="Q54" i="33"/>
  <c r="R54" i="33" s="1"/>
  <c r="T62" i="33"/>
  <c r="Q62" i="33"/>
  <c r="R62" i="33" s="1"/>
  <c r="T4" i="33"/>
  <c r="Q4" i="33"/>
  <c r="R4" i="33" s="1"/>
  <c r="T40" i="33"/>
  <c r="Q40" i="33"/>
  <c r="R40" i="33" s="1"/>
  <c r="T10" i="33"/>
  <c r="Q10" i="33"/>
  <c r="R10" i="33" s="1"/>
  <c r="J6" i="29"/>
  <c r="J10" i="29"/>
  <c r="J22" i="29"/>
  <c r="J38" i="29"/>
  <c r="J50" i="29"/>
  <c r="J58" i="29"/>
  <c r="J62" i="29"/>
  <c r="J70" i="29"/>
  <c r="J74" i="29"/>
  <c r="L87" i="29"/>
  <c r="K88" i="29"/>
  <c r="K92" i="29"/>
  <c r="J31" i="29"/>
  <c r="J35" i="29"/>
  <c r="J39" i="29"/>
  <c r="J55" i="29"/>
  <c r="J59" i="29"/>
  <c r="J63" i="29"/>
  <c r="J67" i="29"/>
  <c r="J71" i="29"/>
  <c r="J75" i="29"/>
  <c r="J79" i="29"/>
  <c r="L8" i="29"/>
  <c r="L12" i="29"/>
  <c r="L16" i="29"/>
  <c r="L20" i="29"/>
  <c r="L24" i="29"/>
  <c r="L28" i="29"/>
  <c r="L32" i="29"/>
  <c r="L56" i="29"/>
  <c r="L60" i="29"/>
  <c r="J87" i="29"/>
  <c r="J91" i="29"/>
  <c r="L81" i="29"/>
  <c r="J88" i="29"/>
  <c r="J92" i="29"/>
  <c r="K86" i="29"/>
  <c r="K7" i="29"/>
  <c r="K11" i="29"/>
  <c r="K19" i="29"/>
  <c r="K27" i="29"/>
  <c r="K51" i="29"/>
  <c r="K55" i="29"/>
  <c r="K59" i="29"/>
  <c r="K63" i="29"/>
  <c r="K71" i="29"/>
  <c r="K75" i="29"/>
  <c r="L88" i="29"/>
  <c r="L92" i="29"/>
  <c r="L91" i="29"/>
  <c r="J32" i="29"/>
  <c r="K20" i="29"/>
  <c r="K24" i="29"/>
  <c r="K32" i="29"/>
  <c r="K36" i="29"/>
  <c r="K40" i="29"/>
  <c r="K44" i="29"/>
  <c r="K52" i="29"/>
  <c r="K68" i="29"/>
  <c r="K72" i="29"/>
  <c r="K80" i="29"/>
  <c r="L89" i="29"/>
  <c r="J29" i="29"/>
  <c r="J33" i="29"/>
  <c r="J37" i="29"/>
  <c r="J41" i="29"/>
  <c r="J45" i="29"/>
  <c r="J49" i="29"/>
  <c r="J53" i="29"/>
  <c r="J57" i="29"/>
  <c r="J61" i="29"/>
  <c r="J69" i="29"/>
  <c r="J73" i="29"/>
  <c r="J81" i="29"/>
  <c r="K10" i="29"/>
  <c r="K34" i="29"/>
  <c r="K42" i="29"/>
  <c r="K46" i="29"/>
  <c r="K50" i="29"/>
  <c r="K70" i="29"/>
  <c r="J90" i="29"/>
  <c r="L7" i="29"/>
  <c r="L11" i="29"/>
  <c r="L15" i="29"/>
  <c r="L19" i="29"/>
  <c r="L23" i="29"/>
  <c r="L27" i="29"/>
  <c r="L35" i="29"/>
  <c r="L43" i="29"/>
  <c r="L47" i="29"/>
  <c r="L55" i="29"/>
  <c r="L59" i="29"/>
  <c r="L63" i="29"/>
  <c r="L71" i="29"/>
  <c r="L75" i="29"/>
  <c r="L79" i="29"/>
  <c r="J86" i="29"/>
  <c r="K87" i="29"/>
  <c r="K91" i="29"/>
  <c r="L18" i="29"/>
  <c r="L46" i="29"/>
  <c r="L54" i="29"/>
  <c r="L70" i="29"/>
  <c r="L10" i="29"/>
  <c r="J17" i="29"/>
  <c r="J77" i="29"/>
  <c r="L26" i="29"/>
  <c r="L38" i="29"/>
  <c r="L50" i="29"/>
  <c r="L78" i="29"/>
  <c r="L37" i="29"/>
  <c r="L45" i="29"/>
  <c r="L53" i="29"/>
  <c r="K89" i="29"/>
  <c r="K17" i="29"/>
  <c r="K29" i="29"/>
  <c r="K45" i="29"/>
  <c r="K57" i="29"/>
  <c r="K73" i="29"/>
  <c r="K77" i="29"/>
  <c r="L86" i="29"/>
  <c r="L6" i="29"/>
  <c r="L34" i="29"/>
  <c r="J85" i="29"/>
  <c r="K21" i="29"/>
  <c r="K41" i="29"/>
  <c r="J8" i="29"/>
  <c r="J12" i="29"/>
  <c r="J20" i="29"/>
  <c r="J24" i="29"/>
  <c r="J28" i="29"/>
  <c r="L5" i="29"/>
  <c r="L13" i="29"/>
  <c r="L21" i="29"/>
  <c r="L25" i="29"/>
  <c r="L29" i="29"/>
  <c r="J21" i="29"/>
  <c r="K28" i="29"/>
  <c r="K49" i="29"/>
  <c r="K69" i="29"/>
  <c r="J7" i="29"/>
  <c r="J11" i="29"/>
  <c r="J23" i="29"/>
  <c r="L33" i="29"/>
  <c r="J36" i="29"/>
  <c r="J40" i="29"/>
  <c r="J44" i="29"/>
  <c r="J48" i="29"/>
  <c r="J56" i="29"/>
  <c r="J60" i="29"/>
  <c r="J68" i="29"/>
  <c r="J72" i="29"/>
  <c r="K67" i="29"/>
  <c r="L49" i="29"/>
  <c r="L9" i="29"/>
  <c r="K26" i="29"/>
  <c r="L44" i="29"/>
  <c r="J51" i="29"/>
  <c r="L82" i="29"/>
  <c r="K8" i="29"/>
  <c r="K12" i="29"/>
  <c r="L17" i="29"/>
  <c r="L31" i="29"/>
  <c r="J34" i="29"/>
  <c r="K35" i="29"/>
  <c r="K39" i="29"/>
  <c r="K43" i="29"/>
  <c r="K60" i="29"/>
  <c r="K64" i="29"/>
  <c r="L69" i="29"/>
  <c r="L73" i="29"/>
  <c r="L77" i="29"/>
  <c r="K81" i="29"/>
  <c r="K85" i="29"/>
  <c r="J65" i="29"/>
  <c r="L67" i="29"/>
  <c r="K56" i="29"/>
  <c r="L74" i="29"/>
  <c r="L85" i="29"/>
  <c r="K14" i="29"/>
  <c r="L22" i="29"/>
  <c r="K25" i="29"/>
  <c r="L30" i="29"/>
  <c r="J52" i="29"/>
  <c r="K58" i="29"/>
  <c r="K62" i="29"/>
  <c r="L68" i="29"/>
  <c r="L72" i="29"/>
  <c r="K76" i="29"/>
  <c r="J84" i="29"/>
  <c r="J15" i="29"/>
  <c r="J19" i="29"/>
  <c r="K23" i="29"/>
  <c r="J27" i="29"/>
  <c r="J43" i="29"/>
  <c r="L58" i="29"/>
  <c r="K66" i="29"/>
  <c r="K79" i="29"/>
  <c r="L80" i="29"/>
  <c r="J5" i="29"/>
  <c r="J9" i="29"/>
  <c r="J13" i="29"/>
  <c r="K22" i="29"/>
  <c r="K61" i="29"/>
  <c r="K74" i="29"/>
  <c r="J78" i="29"/>
  <c r="K90" i="29"/>
  <c r="J89" i="29"/>
  <c r="K31" i="29"/>
  <c r="L52" i="29"/>
  <c r="K5" i="29"/>
  <c r="K9" i="29"/>
  <c r="K13" i="29"/>
  <c r="K18" i="29"/>
  <c r="J26" i="29"/>
  <c r="K38" i="29"/>
  <c r="L39" i="29"/>
  <c r="J42" i="29"/>
  <c r="J54" i="29"/>
  <c r="L57" i="29"/>
  <c r="L61" i="29"/>
  <c r="J64" i="29"/>
  <c r="J83" i="29"/>
  <c r="L90" i="29"/>
  <c r="L66" i="29"/>
  <c r="J25" i="29"/>
  <c r="J76" i="29"/>
  <c r="L64" i="29"/>
  <c r="L14" i="29"/>
  <c r="L40" i="29"/>
  <c r="J16" i="29"/>
  <c r="J30" i="29"/>
  <c r="L36" i="29"/>
  <c r="J47" i="29"/>
  <c r="K48" i="29"/>
  <c r="K53" i="29"/>
  <c r="J82" i="29"/>
  <c r="K83" i="29"/>
  <c r="L84" i="29"/>
  <c r="J14" i="29"/>
  <c r="K15" i="29"/>
  <c r="K37" i="29"/>
  <c r="L42" i="29"/>
  <c r="L62" i="29"/>
  <c r="L76" i="29"/>
  <c r="K16" i="29"/>
  <c r="K30" i="29"/>
  <c r="K33" i="29"/>
  <c r="J46" i="29"/>
  <c r="K47" i="29"/>
  <c r="L48" i="29"/>
  <c r="L51" i="29"/>
  <c r="K65" i="29"/>
  <c r="J80" i="29"/>
  <c r="K82" i="29"/>
  <c r="L83" i="29"/>
  <c r="L41" i="29"/>
  <c r="K54" i="29"/>
  <c r="J66" i="29"/>
  <c r="K78" i="29"/>
  <c r="K6" i="29"/>
  <c r="J18" i="29"/>
  <c r="L65" i="29"/>
  <c r="K84" i="29"/>
  <c r="AH27" i="28"/>
  <c r="AH49" i="28"/>
  <c r="AH54" i="28"/>
  <c r="AH81" i="28"/>
  <c r="AH8" i="28"/>
  <c r="AH19" i="28"/>
  <c r="AH46" i="28"/>
  <c r="AH73" i="28"/>
  <c r="AH21" i="28"/>
  <c r="AH24" i="28"/>
  <c r="AH51" i="28"/>
  <c r="AH75" i="28"/>
  <c r="AH78" i="28"/>
  <c r="AH16" i="28"/>
  <c r="AH40" i="28"/>
  <c r="AH43" i="28"/>
  <c r="AH48" i="28"/>
  <c r="AH59" i="28"/>
  <c r="AH70" i="28"/>
  <c r="AH13" i="28"/>
  <c r="AH18" i="28"/>
  <c r="AH45" i="28"/>
  <c r="AH67" i="28"/>
  <c r="AH72" i="28"/>
  <c r="AH37" i="28"/>
  <c r="AH64" i="28"/>
  <c r="AH91" i="28"/>
  <c r="AH15" i="28"/>
  <c r="AH39" i="28"/>
  <c r="AH42" i="28"/>
  <c r="AH69" i="28"/>
  <c r="AH12" i="28"/>
  <c r="AH23" i="28"/>
  <c r="AH34" i="28"/>
  <c r="AH58" i="28"/>
  <c r="AH61" i="28"/>
  <c r="AH66" i="28"/>
  <c r="AH77" i="28"/>
  <c r="AH88" i="28"/>
  <c r="AH31" i="28"/>
  <c r="AH36" i="28"/>
  <c r="AH63" i="28"/>
  <c r="AH85" i="28"/>
  <c r="AH90" i="28"/>
  <c r="AH9" i="28"/>
  <c r="AH28" i="28"/>
  <c r="AH55" i="28"/>
  <c r="AH82" i="28"/>
  <c r="AH6" i="28"/>
  <c r="AH33" i="28"/>
  <c r="AH57" i="28"/>
  <c r="AH60" i="28"/>
  <c r="AH87" i="28"/>
  <c r="AH22" i="28"/>
  <c r="AH25" i="28"/>
  <c r="AH30" i="28"/>
  <c r="AH41" i="28"/>
  <c r="AH52" i="28"/>
  <c r="AH76" i="28"/>
  <c r="AH79" i="28"/>
  <c r="AH84" i="28"/>
  <c r="J21" i="28"/>
  <c r="J24" i="28"/>
  <c r="K27" i="28"/>
  <c r="J70" i="28"/>
  <c r="K84" i="28"/>
  <c r="L21" i="28"/>
  <c r="L24" i="28"/>
  <c r="J39" i="28"/>
  <c r="J69" i="28"/>
  <c r="K72" i="28"/>
  <c r="L86" i="28"/>
  <c r="J9" i="28"/>
  <c r="J57" i="28"/>
  <c r="J60" i="28"/>
  <c r="K90" i="28"/>
  <c r="K22" i="28"/>
  <c r="K25" i="28"/>
  <c r="J27" i="28"/>
  <c r="K33" i="28"/>
  <c r="J54" i="28"/>
  <c r="J58" i="28"/>
  <c r="J88" i="28"/>
  <c r="L26" i="28"/>
  <c r="K39" i="28"/>
  <c r="K42" i="28"/>
  <c r="J13" i="28"/>
  <c r="K19" i="28"/>
  <c r="K30" i="28"/>
  <c r="L55" i="28"/>
  <c r="J81" i="28"/>
  <c r="K87" i="28"/>
  <c r="L90" i="28"/>
  <c r="J75" i="28"/>
  <c r="K10" i="28"/>
  <c r="J15" i="28"/>
  <c r="J37" i="28"/>
  <c r="K13" i="28"/>
  <c r="K24" i="28"/>
  <c r="J45" i="28"/>
  <c r="K51" i="28"/>
  <c r="J64" i="28"/>
  <c r="J78" i="28"/>
  <c r="L92" i="28"/>
  <c r="J85" i="28"/>
  <c r="J63" i="28"/>
  <c r="K69" i="28"/>
  <c r="L72" i="28"/>
  <c r="L83" i="28"/>
  <c r="J48" i="28"/>
  <c r="L54" i="28"/>
  <c r="K9" i="28"/>
  <c r="J14" i="28"/>
  <c r="K17" i="28"/>
  <c r="J19" i="28"/>
  <c r="K31" i="28"/>
  <c r="J72" i="28"/>
  <c r="L73" i="28"/>
  <c r="J91" i="28"/>
  <c r="K6" i="28"/>
  <c r="J30" i="28"/>
  <c r="L39" i="28"/>
  <c r="L42" i="28"/>
  <c r="J49" i="28"/>
  <c r="K75" i="28"/>
  <c r="K78" i="28"/>
  <c r="J40" i="28"/>
  <c r="J43" i="28"/>
  <c r="J18" i="28"/>
  <c r="J51" i="28"/>
  <c r="L52" i="28"/>
  <c r="J90" i="28"/>
  <c r="J29" i="28"/>
  <c r="L33" i="28"/>
  <c r="J77" i="28"/>
  <c r="J31" i="28"/>
  <c r="J34" i="28"/>
  <c r="J68" i="28"/>
  <c r="K15" i="28"/>
  <c r="L18" i="28"/>
  <c r="J28" i="28"/>
  <c r="L49" i="28"/>
  <c r="L66" i="28"/>
  <c r="L69" i="28"/>
  <c r="J76" i="28"/>
  <c r="J79" i="28"/>
  <c r="J11" i="28"/>
  <c r="J66" i="28"/>
  <c r="J73" i="28"/>
  <c r="J41" i="28"/>
  <c r="J83" i="28"/>
  <c r="L15" i="28"/>
  <c r="L20" i="28"/>
  <c r="J22" i="28"/>
  <c r="J36" i="28"/>
  <c r="J42" i="28"/>
  <c r="L43" i="28"/>
  <c r="J87" i="28"/>
  <c r="L91" i="28"/>
  <c r="K66" i="28"/>
  <c r="K28" i="28"/>
  <c r="K57" i="28"/>
  <c r="K37" i="28"/>
  <c r="K60" i="28"/>
  <c r="K58" i="28"/>
  <c r="K34" i="28"/>
  <c r="K48" i="28"/>
  <c r="K64" i="28"/>
  <c r="K8" i="28"/>
  <c r="K40" i="28"/>
  <c r="K7" i="28"/>
  <c r="K16" i="28"/>
  <c r="K43" i="28"/>
  <c r="K83" i="28"/>
  <c r="K68" i="28"/>
  <c r="K21" i="28"/>
  <c r="K59" i="28"/>
  <c r="K71" i="28"/>
  <c r="K45" i="28"/>
  <c r="K20" i="28"/>
  <c r="K44" i="28"/>
  <c r="K73" i="28"/>
  <c r="K79" i="28"/>
  <c r="L48" i="28"/>
  <c r="L76" i="28"/>
  <c r="L79" i="28"/>
  <c r="L88" i="28"/>
  <c r="L50" i="28"/>
  <c r="L62" i="28"/>
  <c r="L10" i="28"/>
  <c r="L47" i="28"/>
  <c r="L68" i="28"/>
  <c r="L75" i="28"/>
  <c r="L78" i="28"/>
  <c r="L87" i="28"/>
  <c r="L65" i="28"/>
  <c r="L81" i="28"/>
  <c r="L31" i="28"/>
  <c r="L58" i="28"/>
  <c r="L89" i="28"/>
  <c r="L14" i="28"/>
  <c r="L23" i="28"/>
  <c r="L57" i="28"/>
  <c r="L61" i="28"/>
  <c r="L71" i="28"/>
  <c r="L51" i="28"/>
  <c r="L41" i="28"/>
  <c r="L84" i="28"/>
  <c r="L19" i="28"/>
  <c r="L22" i="28"/>
  <c r="L44" i="28"/>
  <c r="L53" i="28"/>
  <c r="L77" i="28"/>
  <c r="L56" i="28"/>
  <c r="L63" i="28"/>
  <c r="L67" i="28"/>
  <c r="L36" i="28"/>
  <c r="L60" i="28"/>
  <c r="L8" i="28"/>
  <c r="L27" i="28"/>
  <c r="L30" i="28"/>
  <c r="L34" i="28"/>
  <c r="L37" i="28"/>
  <c r="L32" i="28"/>
  <c r="L35" i="28"/>
  <c r="L38" i="28"/>
  <c r="L16" i="28"/>
  <c r="L12" i="28"/>
  <c r="L6" i="28"/>
  <c r="L25" i="28"/>
  <c r="L9" i="28"/>
  <c r="J6" i="28"/>
  <c r="J10" i="28"/>
  <c r="L11" i="28"/>
  <c r="L29" i="28"/>
  <c r="J33" i="28"/>
  <c r="J46" i="28"/>
  <c r="K47" i="28"/>
  <c r="K52" i="28"/>
  <c r="J55" i="28"/>
  <c r="K56" i="28"/>
  <c r="J61" i="28"/>
  <c r="K62" i="28"/>
  <c r="K67" i="28"/>
  <c r="K77" i="28"/>
  <c r="K82" i="28"/>
  <c r="J86" i="28"/>
  <c r="J47" i="28"/>
  <c r="K92" i="28"/>
  <c r="J32" i="28"/>
  <c r="J50" i="28"/>
  <c r="K32" i="28"/>
  <c r="K46" i="28"/>
  <c r="K5" i="28"/>
  <c r="J59" i="28"/>
  <c r="K70" i="28"/>
  <c r="K74" i="28"/>
  <c r="K80" i="28"/>
  <c r="K85" i="28"/>
  <c r="K88" i="28"/>
  <c r="K11" i="28"/>
  <c r="K29" i="28"/>
  <c r="K86" i="28"/>
  <c r="K91" i="28"/>
  <c r="K14" i="28"/>
  <c r="K81" i="28"/>
  <c r="K41" i="28"/>
  <c r="K55" i="28"/>
  <c r="K61" i="28"/>
  <c r="K65" i="28"/>
  <c r="L5" i="28"/>
  <c r="J8" i="28"/>
  <c r="J12" i="28"/>
  <c r="K36" i="28"/>
  <c r="K54" i="28"/>
  <c r="L70" i="28"/>
  <c r="L74" i="28"/>
  <c r="L80" i="28"/>
  <c r="J84" i="28"/>
  <c r="L85" i="28"/>
  <c r="K89" i="28"/>
  <c r="K38" i="28"/>
  <c r="K63" i="28"/>
  <c r="J23" i="28"/>
  <c r="J65" i="28"/>
  <c r="K76" i="28"/>
  <c r="K23" i="28"/>
  <c r="K50" i="28"/>
  <c r="K18" i="28"/>
  <c r="J7" i="28"/>
  <c r="K12" i="28"/>
  <c r="L13" i="28"/>
  <c r="J16" i="28"/>
  <c r="L17" i="28"/>
  <c r="J25" i="28"/>
  <c r="K26" i="28"/>
  <c r="K35" i="28"/>
  <c r="L40" i="28"/>
  <c r="L45" i="28"/>
  <c r="K49" i="28"/>
  <c r="J52" i="28"/>
  <c r="K53" i="28"/>
  <c r="L59" i="28"/>
  <c r="J67" i="28"/>
  <c r="J82" i="28"/>
  <c r="Z7" i="28"/>
  <c r="Z5" i="28"/>
  <c r="Z17" i="28"/>
  <c r="Z35" i="28"/>
  <c r="Z53" i="28"/>
  <c r="Z71" i="28"/>
  <c r="Z89" i="28"/>
  <c r="AA5" i="28"/>
  <c r="J5" i="28" s="1"/>
  <c r="AA17" i="28"/>
  <c r="J17" i="28" s="1"/>
  <c r="AA35" i="28"/>
  <c r="J35" i="28" s="1"/>
  <c r="AA53" i="28"/>
  <c r="J53" i="28" s="1"/>
  <c r="AA71" i="28"/>
  <c r="J71" i="28" s="1"/>
  <c r="AA89" i="28"/>
  <c r="J89" i="28" s="1"/>
  <c r="Z20" i="28"/>
  <c r="Z38" i="28"/>
  <c r="Z56" i="28"/>
  <c r="Z74" i="28"/>
  <c r="Z92" i="28"/>
  <c r="L7" i="28"/>
  <c r="Z10" i="28"/>
  <c r="AA20" i="28"/>
  <c r="J20" i="28" s="1"/>
  <c r="AA38" i="28"/>
  <c r="J38" i="28" s="1"/>
  <c r="AA56" i="28"/>
  <c r="J56" i="28" s="1"/>
  <c r="AA74" i="28"/>
  <c r="J74" i="28" s="1"/>
  <c r="AA92" i="28"/>
  <c r="J92" i="28" s="1"/>
  <c r="Z86" i="28"/>
  <c r="Z14" i="28"/>
  <c r="Z68" i="28"/>
  <c r="Z62" i="28"/>
  <c r="Z80" i="28"/>
  <c r="Z32" i="28"/>
  <c r="Z26" i="28"/>
  <c r="Z44" i="28"/>
  <c r="Z50" i="28"/>
  <c r="AA26" i="28"/>
  <c r="J26" i="28" s="1"/>
  <c r="AA44" i="28"/>
  <c r="J44" i="28" s="1"/>
  <c r="AA62" i="28"/>
  <c r="J62" i="28" s="1"/>
  <c r="AA80" i="28"/>
  <c r="J80" i="28" s="1"/>
  <c r="Z11" i="28"/>
  <c r="L28" i="28"/>
  <c r="Z29" i="28"/>
  <c r="L46" i="28"/>
  <c r="Z47" i="28"/>
  <c r="L64" i="28"/>
  <c r="Z65" i="28"/>
  <c r="L82" i="28"/>
  <c r="Z83" i="28"/>
  <c r="V47" i="24"/>
  <c r="U82" i="33" l="1"/>
  <c r="U38" i="33"/>
  <c r="U76" i="33"/>
  <c r="U80" i="33"/>
  <c r="U77" i="33"/>
  <c r="U79" i="33"/>
  <c r="U50" i="33"/>
  <c r="U84" i="33"/>
  <c r="U29" i="33"/>
  <c r="U26" i="33"/>
  <c r="U62" i="33"/>
  <c r="U90" i="33"/>
  <c r="U61" i="33"/>
  <c r="U33" i="33"/>
  <c r="U9" i="33"/>
  <c r="U51" i="33"/>
  <c r="U55" i="33"/>
  <c r="U30" i="33"/>
  <c r="U15" i="33"/>
  <c r="U75" i="33"/>
  <c r="U35" i="33"/>
  <c r="U18" i="33"/>
  <c r="U6" i="33"/>
  <c r="U56" i="33"/>
  <c r="U32" i="33"/>
  <c r="U31" i="33"/>
  <c r="U40" i="33"/>
  <c r="U12" i="33"/>
  <c r="U25" i="33"/>
  <c r="U47" i="33"/>
  <c r="U65" i="33"/>
  <c r="U4" i="33"/>
  <c r="U7" i="33"/>
  <c r="U74" i="33"/>
  <c r="U72" i="33"/>
  <c r="U66" i="33"/>
  <c r="U53" i="33"/>
  <c r="U86" i="33"/>
  <c r="U17" i="33"/>
  <c r="U54" i="33"/>
  <c r="U36" i="33"/>
  <c r="U44" i="33"/>
  <c r="U83" i="33"/>
  <c r="U58" i="33"/>
  <c r="U19" i="33"/>
  <c r="U49" i="33"/>
  <c r="U10" i="33"/>
  <c r="U11" i="33"/>
  <c r="U43" i="33"/>
  <c r="U48" i="33"/>
  <c r="U45" i="33"/>
  <c r="U46" i="33"/>
  <c r="U27" i="33"/>
  <c r="U8" i="33"/>
  <c r="U37" i="33"/>
  <c r="U60" i="33"/>
  <c r="U63" i="33"/>
  <c r="U13" i="33"/>
  <c r="U85" i="33"/>
  <c r="U14" i="33"/>
  <c r="AH80" i="28"/>
  <c r="AH92" i="28"/>
  <c r="AH71" i="28"/>
  <c r="AH29" i="28"/>
  <c r="AH62" i="28"/>
  <c r="AH74" i="28"/>
  <c r="AH53" i="28"/>
  <c r="AH68" i="28"/>
  <c r="AH56" i="28"/>
  <c r="AH35" i="28"/>
  <c r="AH11" i="28"/>
  <c r="AH14" i="28"/>
  <c r="AH38" i="28"/>
  <c r="AH17" i="28"/>
  <c r="AH86" i="28"/>
  <c r="AH20" i="28"/>
  <c r="AH5" i="28"/>
  <c r="AH7" i="28"/>
  <c r="AH83" i="28"/>
  <c r="AH50" i="28"/>
  <c r="AH65" i="28"/>
  <c r="AH44" i="28"/>
  <c r="AH26" i="28"/>
  <c r="AH10" i="28"/>
  <c r="AH47" i="28"/>
  <c r="AH32" i="28"/>
  <c r="AH89" i="28"/>
  <c r="V92" i="24"/>
  <c r="L92" i="24"/>
  <c r="V91" i="24"/>
  <c r="L91" i="24"/>
  <c r="V90" i="24"/>
  <c r="L90" i="24"/>
  <c r="V89" i="24"/>
  <c r="L89" i="24"/>
  <c r="V88" i="24"/>
  <c r="L88" i="24"/>
  <c r="V87" i="24"/>
  <c r="L87" i="24"/>
  <c r="V86" i="24"/>
  <c r="L86" i="24"/>
  <c r="V85" i="24"/>
  <c r="L85" i="24"/>
  <c r="V84" i="24"/>
  <c r="L84" i="24"/>
  <c r="V83" i="24"/>
  <c r="L83" i="24"/>
  <c r="V82" i="24"/>
  <c r="L82" i="24"/>
  <c r="V81" i="24"/>
  <c r="L81" i="24"/>
  <c r="V80" i="24"/>
  <c r="L80" i="24"/>
  <c r="V79" i="24"/>
  <c r="L79" i="24"/>
  <c r="V78" i="24"/>
  <c r="L78" i="24"/>
  <c r="V77" i="24"/>
  <c r="L77" i="24"/>
  <c r="V76" i="24"/>
  <c r="L76" i="24"/>
  <c r="V75" i="24"/>
  <c r="L75" i="24"/>
  <c r="V74" i="24"/>
  <c r="L74" i="24"/>
  <c r="V73" i="24"/>
  <c r="L73" i="24"/>
  <c r="V72" i="24"/>
  <c r="L72" i="24"/>
  <c r="V71" i="24"/>
  <c r="L71" i="24"/>
  <c r="V70" i="24"/>
  <c r="L70" i="24"/>
  <c r="V69" i="24"/>
  <c r="L69" i="24"/>
  <c r="V68" i="24"/>
  <c r="L68" i="24"/>
  <c r="V67" i="24"/>
  <c r="L67" i="24"/>
  <c r="V66" i="24"/>
  <c r="L66" i="24"/>
  <c r="L65" i="24"/>
  <c r="V64" i="24"/>
  <c r="L64" i="24"/>
  <c r="V63" i="24"/>
  <c r="L63" i="24"/>
  <c r="V62" i="24"/>
  <c r="L62" i="24"/>
  <c r="V61" i="24"/>
  <c r="L61" i="24"/>
  <c r="V60" i="24"/>
  <c r="L60" i="24"/>
  <c r="V59" i="24"/>
  <c r="L59" i="24"/>
  <c r="V58" i="24"/>
  <c r="L58" i="24"/>
  <c r="V57" i="24"/>
  <c r="L57" i="24"/>
  <c r="V56" i="24"/>
  <c r="L56" i="24"/>
  <c r="V55" i="24"/>
  <c r="L55" i="24"/>
  <c r="V54" i="24"/>
  <c r="L54" i="24"/>
  <c r="V53" i="24"/>
  <c r="L53" i="24"/>
  <c r="V52" i="24"/>
  <c r="L52" i="24"/>
  <c r="V51" i="24"/>
  <c r="L51" i="24"/>
  <c r="V50" i="24"/>
  <c r="L50" i="24"/>
  <c r="V49" i="24"/>
  <c r="L49" i="24"/>
  <c r="V48" i="24"/>
  <c r="L48" i="24"/>
  <c r="L47" i="24"/>
  <c r="V46" i="24"/>
  <c r="L46" i="24"/>
  <c r="V45" i="24"/>
  <c r="L45" i="24"/>
  <c r="V44" i="24"/>
  <c r="L44" i="24"/>
  <c r="V43" i="24"/>
  <c r="L43" i="24"/>
  <c r="V42" i="24"/>
  <c r="L42" i="24"/>
  <c r="V41" i="24"/>
  <c r="L41" i="24"/>
  <c r="V40" i="24"/>
  <c r="L40" i="24"/>
  <c r="V39" i="24"/>
  <c r="L39" i="24"/>
  <c r="V38" i="24"/>
  <c r="L38" i="24"/>
  <c r="V37" i="24"/>
  <c r="L37" i="24"/>
  <c r="V36" i="24"/>
  <c r="L36" i="24"/>
  <c r="V35" i="24"/>
  <c r="L35" i="24"/>
  <c r="V34" i="24"/>
  <c r="L34" i="24"/>
  <c r="V33" i="24"/>
  <c r="L33" i="24"/>
  <c r="V32" i="24"/>
  <c r="L32" i="24"/>
  <c r="V31" i="24"/>
  <c r="L31" i="24"/>
  <c r="V30" i="24"/>
  <c r="L30" i="24"/>
  <c r="V29" i="24"/>
  <c r="L29" i="24"/>
  <c r="V28" i="24"/>
  <c r="L28" i="24"/>
  <c r="V27" i="24"/>
  <c r="L27" i="24"/>
  <c r="V26" i="24"/>
  <c r="L26" i="24"/>
  <c r="V25" i="24"/>
  <c r="L25" i="24"/>
  <c r="V24" i="24"/>
  <c r="L24" i="24"/>
  <c r="V23" i="24"/>
  <c r="L23" i="24"/>
  <c r="V22" i="24"/>
  <c r="L22" i="24"/>
  <c r="V21" i="24"/>
  <c r="L21" i="24"/>
  <c r="V20" i="24"/>
  <c r="L20" i="24"/>
  <c r="V19" i="24"/>
  <c r="L19" i="24"/>
  <c r="V18" i="24"/>
  <c r="L18" i="24"/>
  <c r="V17" i="24"/>
  <c r="L17" i="24"/>
  <c r="V16" i="24"/>
  <c r="L16" i="24"/>
  <c r="V15" i="24"/>
  <c r="L15" i="24"/>
  <c r="V14" i="24"/>
  <c r="L14" i="24"/>
  <c r="V13" i="24"/>
  <c r="L13" i="24"/>
  <c r="V12" i="24"/>
  <c r="L12" i="24"/>
  <c r="V11" i="24"/>
  <c r="L11" i="24"/>
  <c r="V10" i="24"/>
  <c r="L10" i="24"/>
  <c r="V9" i="24"/>
  <c r="L9" i="24"/>
  <c r="V8" i="24"/>
  <c r="L8" i="24"/>
  <c r="V7" i="24"/>
  <c r="L7" i="24"/>
  <c r="V6" i="24"/>
  <c r="L6" i="24"/>
  <c r="V5" i="24"/>
  <c r="L5" i="24"/>
  <c r="AG92" i="23"/>
  <c r="M92" i="23" s="1"/>
  <c r="AF92" i="23"/>
  <c r="AE92" i="23"/>
  <c r="AD92" i="23"/>
  <c r="AC92" i="23"/>
  <c r="AG91" i="23"/>
  <c r="M91" i="23" s="1"/>
  <c r="AF91" i="23"/>
  <c r="AE91" i="23"/>
  <c r="AD91" i="23"/>
  <c r="AC91" i="23"/>
  <c r="AG90" i="23"/>
  <c r="M90" i="23" s="1"/>
  <c r="AF90" i="23"/>
  <c r="AE90" i="23"/>
  <c r="AD90" i="23"/>
  <c r="AC90" i="23"/>
  <c r="AG89" i="23"/>
  <c r="M89" i="23" s="1"/>
  <c r="AF89" i="23"/>
  <c r="AE89" i="23"/>
  <c r="AD89" i="23"/>
  <c r="AC89" i="23"/>
  <c r="AG88" i="23"/>
  <c r="M88" i="23" s="1"/>
  <c r="AF88" i="23"/>
  <c r="AE88" i="23"/>
  <c r="AD88" i="23"/>
  <c r="AC88" i="23"/>
  <c r="AG87" i="23"/>
  <c r="M87" i="23" s="1"/>
  <c r="AF87" i="23"/>
  <c r="AE87" i="23"/>
  <c r="AD87" i="23"/>
  <c r="AC87" i="23"/>
  <c r="AG86" i="23"/>
  <c r="M86" i="23" s="1"/>
  <c r="AF86" i="23"/>
  <c r="AE86" i="23"/>
  <c r="AD86" i="23"/>
  <c r="AC86" i="23"/>
  <c r="AG85" i="23"/>
  <c r="M85" i="23" s="1"/>
  <c r="AF85" i="23"/>
  <c r="AE85" i="23"/>
  <c r="AD85" i="23"/>
  <c r="AC85" i="23"/>
  <c r="AG84" i="23"/>
  <c r="M84" i="23" s="1"/>
  <c r="AF84" i="23"/>
  <c r="AE84" i="23"/>
  <c r="AD84" i="23"/>
  <c r="AC84" i="23"/>
  <c r="AG83" i="23"/>
  <c r="M83" i="23" s="1"/>
  <c r="AF83" i="23"/>
  <c r="AE83" i="23"/>
  <c r="AD83" i="23"/>
  <c r="AC83" i="23"/>
  <c r="AG82" i="23"/>
  <c r="M82" i="23" s="1"/>
  <c r="AF82" i="23"/>
  <c r="AE82" i="23"/>
  <c r="AD82" i="23"/>
  <c r="AC82" i="23"/>
  <c r="AG81" i="23"/>
  <c r="M81" i="23" s="1"/>
  <c r="AF81" i="23"/>
  <c r="AE81" i="23"/>
  <c r="AD81" i="23"/>
  <c r="AC81" i="23"/>
  <c r="AG80" i="23"/>
  <c r="M80" i="23" s="1"/>
  <c r="AF80" i="23"/>
  <c r="AE80" i="23"/>
  <c r="AD80" i="23"/>
  <c r="AC80" i="23"/>
  <c r="AG79" i="23"/>
  <c r="M79" i="23" s="1"/>
  <c r="AF79" i="23"/>
  <c r="AE79" i="23"/>
  <c r="AD79" i="23"/>
  <c r="AC79" i="23"/>
  <c r="AG78" i="23"/>
  <c r="M78" i="23" s="1"/>
  <c r="AF78" i="23"/>
  <c r="AE78" i="23"/>
  <c r="AD78" i="23"/>
  <c r="AC78" i="23"/>
  <c r="AG77" i="23"/>
  <c r="M77" i="23" s="1"/>
  <c r="AF77" i="23"/>
  <c r="AE77" i="23"/>
  <c r="AD77" i="23"/>
  <c r="AC77" i="23"/>
  <c r="AG76" i="23"/>
  <c r="M76" i="23" s="1"/>
  <c r="AF76" i="23"/>
  <c r="AE76" i="23"/>
  <c r="AD76" i="23"/>
  <c r="AC76" i="23"/>
  <c r="AG75" i="23"/>
  <c r="M75" i="23" s="1"/>
  <c r="AF75" i="23"/>
  <c r="AE75" i="23"/>
  <c r="AD75" i="23"/>
  <c r="AC75" i="23"/>
  <c r="AG74" i="23"/>
  <c r="M74" i="23" s="1"/>
  <c r="AF74" i="23"/>
  <c r="AE74" i="23"/>
  <c r="AD74" i="23"/>
  <c r="AC74" i="23"/>
  <c r="AG73" i="23"/>
  <c r="M73" i="23" s="1"/>
  <c r="AF73" i="23"/>
  <c r="AE73" i="23"/>
  <c r="AD73" i="23"/>
  <c r="AC73" i="23"/>
  <c r="AG72" i="23"/>
  <c r="M72" i="23" s="1"/>
  <c r="AF72" i="23"/>
  <c r="AE72" i="23"/>
  <c r="AD72" i="23"/>
  <c r="AC72" i="23"/>
  <c r="AG71" i="23"/>
  <c r="M71" i="23" s="1"/>
  <c r="AF71" i="23"/>
  <c r="AE71" i="23"/>
  <c r="AD71" i="23"/>
  <c r="AC71" i="23"/>
  <c r="AG70" i="23"/>
  <c r="M70" i="23" s="1"/>
  <c r="AF70" i="23"/>
  <c r="AE70" i="23"/>
  <c r="AD70" i="23"/>
  <c r="AC70" i="23"/>
  <c r="AG69" i="23"/>
  <c r="M69" i="23" s="1"/>
  <c r="AF69" i="23"/>
  <c r="AE69" i="23"/>
  <c r="AD69" i="23"/>
  <c r="AC69" i="23"/>
  <c r="AG68" i="23"/>
  <c r="M68" i="23" s="1"/>
  <c r="AF68" i="23"/>
  <c r="AE68" i="23"/>
  <c r="AD68" i="23"/>
  <c r="AC68" i="23"/>
  <c r="AG67" i="23"/>
  <c r="M67" i="23" s="1"/>
  <c r="AF67" i="23"/>
  <c r="AE67" i="23"/>
  <c r="AD67" i="23"/>
  <c r="AC67" i="23"/>
  <c r="AG66" i="23"/>
  <c r="M66" i="23" s="1"/>
  <c r="AF66" i="23"/>
  <c r="AE66" i="23"/>
  <c r="AD66" i="23"/>
  <c r="AC66" i="23"/>
  <c r="AG65" i="23"/>
  <c r="M65" i="23" s="1"/>
  <c r="AF65" i="23"/>
  <c r="AE65" i="23"/>
  <c r="AD65" i="23"/>
  <c r="AC65" i="23"/>
  <c r="AG64" i="23"/>
  <c r="M64" i="23" s="1"/>
  <c r="AF64" i="23"/>
  <c r="AE64" i="23"/>
  <c r="AD64" i="23"/>
  <c r="AC64" i="23"/>
  <c r="AG63" i="23"/>
  <c r="M63" i="23" s="1"/>
  <c r="AF63" i="23"/>
  <c r="AE63" i="23"/>
  <c r="AD63" i="23"/>
  <c r="AC63" i="23"/>
  <c r="AG62" i="23"/>
  <c r="M62" i="23" s="1"/>
  <c r="AF62" i="23"/>
  <c r="AE62" i="23"/>
  <c r="AD62" i="23"/>
  <c r="AC62" i="23"/>
  <c r="AG61" i="23"/>
  <c r="M61" i="23" s="1"/>
  <c r="AF61" i="23"/>
  <c r="AE61" i="23"/>
  <c r="AD61" i="23"/>
  <c r="AC61" i="23"/>
  <c r="AG60" i="23"/>
  <c r="M60" i="23" s="1"/>
  <c r="AF60" i="23"/>
  <c r="AE60" i="23"/>
  <c r="AD60" i="23"/>
  <c r="AC60" i="23"/>
  <c r="AG59" i="23"/>
  <c r="M59" i="23" s="1"/>
  <c r="AF59" i="23"/>
  <c r="AE59" i="23"/>
  <c r="AD59" i="23"/>
  <c r="AC59" i="23"/>
  <c r="AG58" i="23"/>
  <c r="M58" i="23" s="1"/>
  <c r="AF58" i="23"/>
  <c r="AE58" i="23"/>
  <c r="AD58" i="23"/>
  <c r="AC58" i="23"/>
  <c r="AG57" i="23"/>
  <c r="M57" i="23" s="1"/>
  <c r="AF57" i="23"/>
  <c r="AE57" i="23"/>
  <c r="AD57" i="23"/>
  <c r="AC57" i="23"/>
  <c r="AG56" i="23"/>
  <c r="M56" i="23" s="1"/>
  <c r="AF56" i="23"/>
  <c r="AE56" i="23"/>
  <c r="AD56" i="23"/>
  <c r="AC56" i="23"/>
  <c r="AG55" i="23"/>
  <c r="M55" i="23" s="1"/>
  <c r="AF55" i="23"/>
  <c r="AE55" i="23"/>
  <c r="AD55" i="23"/>
  <c r="AC55" i="23"/>
  <c r="AG54" i="23"/>
  <c r="M54" i="23" s="1"/>
  <c r="AF54" i="23"/>
  <c r="AE54" i="23"/>
  <c r="AD54" i="23"/>
  <c r="AC54" i="23"/>
  <c r="AG53" i="23"/>
  <c r="M53" i="23" s="1"/>
  <c r="AF53" i="23"/>
  <c r="AE53" i="23"/>
  <c r="AD53" i="23"/>
  <c r="AC53" i="23"/>
  <c r="AG52" i="23"/>
  <c r="M52" i="23" s="1"/>
  <c r="AF52" i="23"/>
  <c r="AE52" i="23"/>
  <c r="AD52" i="23"/>
  <c r="AC52" i="23"/>
  <c r="AG51" i="23"/>
  <c r="M51" i="23" s="1"/>
  <c r="AF51" i="23"/>
  <c r="AE51" i="23"/>
  <c r="AD51" i="23"/>
  <c r="AC51" i="23"/>
  <c r="AG50" i="23"/>
  <c r="M50" i="23" s="1"/>
  <c r="AF50" i="23"/>
  <c r="AE50" i="23"/>
  <c r="AD50" i="23"/>
  <c r="AC50" i="23"/>
  <c r="AG49" i="23"/>
  <c r="M49" i="23" s="1"/>
  <c r="AF49" i="23"/>
  <c r="AE49" i="23"/>
  <c r="AD49" i="23"/>
  <c r="AC49" i="23"/>
  <c r="AG48" i="23"/>
  <c r="M48" i="23" s="1"/>
  <c r="AF48" i="23"/>
  <c r="AE48" i="23"/>
  <c r="AD48" i="23"/>
  <c r="AC48" i="23"/>
  <c r="AG47" i="23"/>
  <c r="M47" i="23" s="1"/>
  <c r="AF47" i="23"/>
  <c r="AE47" i="23"/>
  <c r="AD47" i="23"/>
  <c r="AC47" i="23"/>
  <c r="AG46" i="23"/>
  <c r="M46" i="23" s="1"/>
  <c r="AF46" i="23"/>
  <c r="AE46" i="23"/>
  <c r="AD46" i="23"/>
  <c r="AC46" i="23"/>
  <c r="AG45" i="23"/>
  <c r="M45" i="23" s="1"/>
  <c r="AF45" i="23"/>
  <c r="AE45" i="23"/>
  <c r="AD45" i="23"/>
  <c r="AC45" i="23"/>
  <c r="AG44" i="23"/>
  <c r="M44" i="23" s="1"/>
  <c r="AF44" i="23"/>
  <c r="AE44" i="23"/>
  <c r="AD44" i="23"/>
  <c r="AC44" i="23"/>
  <c r="AG43" i="23"/>
  <c r="M43" i="23" s="1"/>
  <c r="AF43" i="23"/>
  <c r="AE43" i="23"/>
  <c r="AD43" i="23"/>
  <c r="AC43" i="23"/>
  <c r="AG42" i="23"/>
  <c r="M42" i="23" s="1"/>
  <c r="AF42" i="23"/>
  <c r="AE42" i="23"/>
  <c r="AD42" i="23"/>
  <c r="AC42" i="23"/>
  <c r="AG41" i="23"/>
  <c r="M41" i="23" s="1"/>
  <c r="AF41" i="23"/>
  <c r="AE41" i="23"/>
  <c r="AD41" i="23"/>
  <c r="AC41" i="23"/>
  <c r="AG40" i="23"/>
  <c r="M40" i="23" s="1"/>
  <c r="AF40" i="23"/>
  <c r="AE40" i="23"/>
  <c r="AD40" i="23"/>
  <c r="AC40" i="23"/>
  <c r="AG39" i="23"/>
  <c r="M39" i="23" s="1"/>
  <c r="AF39" i="23"/>
  <c r="AE39" i="23"/>
  <c r="AD39" i="23"/>
  <c r="AC39" i="23"/>
  <c r="AG38" i="23"/>
  <c r="M38" i="23" s="1"/>
  <c r="AF38" i="23"/>
  <c r="AE38" i="23"/>
  <c r="AD38" i="23"/>
  <c r="AC38" i="23"/>
  <c r="AG37" i="23"/>
  <c r="M37" i="23" s="1"/>
  <c r="AF37" i="23"/>
  <c r="AE37" i="23"/>
  <c r="AD37" i="23"/>
  <c r="AC37" i="23"/>
  <c r="AG36" i="23"/>
  <c r="M36" i="23" s="1"/>
  <c r="AF36" i="23"/>
  <c r="AE36" i="23"/>
  <c r="AD36" i="23"/>
  <c r="AC36" i="23"/>
  <c r="AG35" i="23"/>
  <c r="M35" i="23" s="1"/>
  <c r="AF35" i="23"/>
  <c r="AE35" i="23"/>
  <c r="AD35" i="23"/>
  <c r="AC35" i="23"/>
  <c r="AG34" i="23"/>
  <c r="M34" i="23" s="1"/>
  <c r="AF34" i="23"/>
  <c r="AE34" i="23"/>
  <c r="AD34" i="23"/>
  <c r="AC34" i="23"/>
  <c r="AG33" i="23"/>
  <c r="M33" i="23" s="1"/>
  <c r="AF33" i="23"/>
  <c r="AE33" i="23"/>
  <c r="AD33" i="23"/>
  <c r="AC33" i="23"/>
  <c r="AG32" i="23"/>
  <c r="M32" i="23" s="1"/>
  <c r="AF32" i="23"/>
  <c r="AE32" i="23"/>
  <c r="AD32" i="23"/>
  <c r="AC32" i="23"/>
  <c r="AG31" i="23"/>
  <c r="M31" i="23" s="1"/>
  <c r="AF31" i="23"/>
  <c r="AE31" i="23"/>
  <c r="AD31" i="23"/>
  <c r="AC31" i="23"/>
  <c r="AG30" i="23"/>
  <c r="M30" i="23" s="1"/>
  <c r="AF30" i="23"/>
  <c r="AE30" i="23"/>
  <c r="AD30" i="23"/>
  <c r="AC30" i="23"/>
  <c r="AG29" i="23"/>
  <c r="M29" i="23" s="1"/>
  <c r="AF29" i="23"/>
  <c r="AE29" i="23"/>
  <c r="AD29" i="23"/>
  <c r="AC29" i="23"/>
  <c r="AG28" i="23"/>
  <c r="M28" i="23" s="1"/>
  <c r="AF28" i="23"/>
  <c r="AE28" i="23"/>
  <c r="AD28" i="23"/>
  <c r="AC28" i="23"/>
  <c r="AG27" i="23"/>
  <c r="M27" i="23" s="1"/>
  <c r="AF27" i="23"/>
  <c r="AE27" i="23"/>
  <c r="AD27" i="23"/>
  <c r="AC27" i="23"/>
  <c r="AG26" i="23"/>
  <c r="M26" i="23" s="1"/>
  <c r="AF26" i="23"/>
  <c r="AE26" i="23"/>
  <c r="AD26" i="23"/>
  <c r="AC26" i="23"/>
  <c r="AG25" i="23"/>
  <c r="M25" i="23" s="1"/>
  <c r="AF25" i="23"/>
  <c r="AE25" i="23"/>
  <c r="AD25" i="23"/>
  <c r="AC25" i="23"/>
  <c r="AG24" i="23"/>
  <c r="M24" i="23" s="1"/>
  <c r="AF24" i="23"/>
  <c r="AE24" i="23"/>
  <c r="AD24" i="23"/>
  <c r="AC24" i="23"/>
  <c r="AG23" i="23"/>
  <c r="M23" i="23" s="1"/>
  <c r="AF23" i="23"/>
  <c r="AE23" i="23"/>
  <c r="AD23" i="23"/>
  <c r="AC23" i="23"/>
  <c r="AG22" i="23"/>
  <c r="M22" i="23" s="1"/>
  <c r="AF22" i="23"/>
  <c r="AE22" i="23"/>
  <c r="AD22" i="23"/>
  <c r="AC22" i="23"/>
  <c r="AG21" i="23"/>
  <c r="M21" i="23" s="1"/>
  <c r="AF21" i="23"/>
  <c r="AE21" i="23"/>
  <c r="AD21" i="23"/>
  <c r="AC21" i="23"/>
  <c r="AG20" i="23"/>
  <c r="M20" i="23" s="1"/>
  <c r="AF20" i="23"/>
  <c r="AE20" i="23"/>
  <c r="AD20" i="23"/>
  <c r="AC20" i="23"/>
  <c r="AG19" i="23"/>
  <c r="M19" i="23" s="1"/>
  <c r="AF19" i="23"/>
  <c r="AE19" i="23"/>
  <c r="AD19" i="23"/>
  <c r="AC19" i="23"/>
  <c r="AG18" i="23"/>
  <c r="M18" i="23" s="1"/>
  <c r="AF18" i="23"/>
  <c r="AE18" i="23"/>
  <c r="AD18" i="23"/>
  <c r="AC18" i="23"/>
  <c r="AG17" i="23"/>
  <c r="M17" i="23" s="1"/>
  <c r="AF17" i="23"/>
  <c r="AE17" i="23"/>
  <c r="AD17" i="23"/>
  <c r="AC17" i="23"/>
  <c r="AG16" i="23"/>
  <c r="M16" i="23" s="1"/>
  <c r="AF16" i="23"/>
  <c r="AE16" i="23"/>
  <c r="AD16" i="23"/>
  <c r="AC16" i="23"/>
  <c r="AG15" i="23"/>
  <c r="M15" i="23" s="1"/>
  <c r="AF15" i="23"/>
  <c r="AE15" i="23"/>
  <c r="AD15" i="23"/>
  <c r="AC15" i="23"/>
  <c r="AG14" i="23"/>
  <c r="M14" i="23" s="1"/>
  <c r="AF14" i="23"/>
  <c r="AE14" i="23"/>
  <c r="AD14" i="23"/>
  <c r="AC14" i="23"/>
  <c r="AG13" i="23"/>
  <c r="M13" i="23" s="1"/>
  <c r="AF13" i="23"/>
  <c r="AE13" i="23"/>
  <c r="AD13" i="23"/>
  <c r="AC13" i="23"/>
  <c r="AG12" i="23"/>
  <c r="M12" i="23" s="1"/>
  <c r="AF12" i="23"/>
  <c r="AE12" i="23"/>
  <c r="AD12" i="23"/>
  <c r="AC12" i="23"/>
  <c r="AG11" i="23"/>
  <c r="M11" i="23" s="1"/>
  <c r="AF11" i="23"/>
  <c r="AE11" i="23"/>
  <c r="AD11" i="23"/>
  <c r="AC11" i="23"/>
  <c r="AG10" i="23"/>
  <c r="M10" i="23" s="1"/>
  <c r="AF10" i="23"/>
  <c r="AE10" i="23"/>
  <c r="AD10" i="23"/>
  <c r="AC10" i="23"/>
  <c r="AG9" i="23"/>
  <c r="M9" i="23" s="1"/>
  <c r="AF9" i="23"/>
  <c r="AE9" i="23"/>
  <c r="AD9" i="23"/>
  <c r="AC9" i="23"/>
  <c r="AG8" i="23"/>
  <c r="M8" i="23" s="1"/>
  <c r="AF8" i="23"/>
  <c r="AE8" i="23"/>
  <c r="AD8" i="23"/>
  <c r="AC8" i="23"/>
  <c r="AG7" i="23"/>
  <c r="M7" i="23" s="1"/>
  <c r="AF7" i="23"/>
  <c r="AE7" i="23"/>
  <c r="AD7" i="23"/>
  <c r="AC7" i="23"/>
  <c r="AG6" i="23"/>
  <c r="M6" i="23" s="1"/>
  <c r="AF6" i="23"/>
  <c r="AE6" i="23"/>
  <c r="AD6" i="23"/>
  <c r="AC6" i="23"/>
  <c r="AG5" i="23"/>
  <c r="M5" i="23" s="1"/>
  <c r="AF5" i="23"/>
  <c r="AE5" i="23"/>
  <c r="AD5" i="23"/>
  <c r="AC5" i="23"/>
  <c r="AA5" i="23"/>
  <c r="S6" i="23"/>
  <c r="AA6" i="23" s="1"/>
  <c r="S7" i="23"/>
  <c r="S8" i="23"/>
  <c r="S9" i="23"/>
  <c r="S10" i="23"/>
  <c r="AA10" i="23" s="1"/>
  <c r="S11" i="23"/>
  <c r="AA11" i="23" s="1"/>
  <c r="S12" i="23"/>
  <c r="AA12" i="23" s="1"/>
  <c r="S13" i="23"/>
  <c r="AA13" i="23" s="1"/>
  <c r="S14" i="23"/>
  <c r="AA14" i="23" s="1"/>
  <c r="S15" i="23"/>
  <c r="AA15" i="23" s="1"/>
  <c r="S16" i="23"/>
  <c r="AA16" i="23" s="1"/>
  <c r="AA7" i="23" l="1"/>
  <c r="AA8" i="23"/>
  <c r="AA9" i="23"/>
  <c r="K24" i="23"/>
  <c r="K28" i="23"/>
  <c r="K40" i="23"/>
  <c r="K48" i="23"/>
  <c r="K60" i="23"/>
  <c r="K68" i="23"/>
  <c r="K72" i="23"/>
  <c r="K76" i="23"/>
  <c r="K80" i="23"/>
  <c r="K88" i="23"/>
  <c r="K69" i="23"/>
  <c r="K73" i="23"/>
  <c r="K85" i="23"/>
  <c r="L8" i="23"/>
  <c r="L36" i="23"/>
  <c r="L40" i="23"/>
  <c r="L44" i="23"/>
  <c r="L48" i="23"/>
  <c r="L52" i="23"/>
  <c r="L56" i="23"/>
  <c r="L25" i="23"/>
  <c r="L29" i="23"/>
  <c r="L45" i="23"/>
  <c r="L80" i="23"/>
  <c r="L88" i="23"/>
  <c r="K50" i="23"/>
  <c r="K58" i="23"/>
  <c r="K62" i="23"/>
  <c r="K70" i="23"/>
  <c r="K74" i="23"/>
  <c r="K7" i="23"/>
  <c r="K15" i="23"/>
  <c r="K82" i="23"/>
  <c r="K10" i="23"/>
  <c r="K18" i="23"/>
  <c r="K35" i="23"/>
  <c r="K39" i="23"/>
  <c r="K47" i="23"/>
  <c r="K79" i="23"/>
  <c r="K83" i="23"/>
  <c r="L71" i="23"/>
  <c r="L83" i="23"/>
  <c r="L87" i="23"/>
  <c r="K5" i="23"/>
  <c r="K9" i="23"/>
  <c r="K84" i="23"/>
  <c r="K46" i="23"/>
  <c r="K12" i="23"/>
  <c r="K33" i="23"/>
  <c r="L54" i="23"/>
  <c r="L62" i="23"/>
  <c r="K86" i="23"/>
  <c r="L91" i="23"/>
  <c r="K23" i="23"/>
  <c r="K13" i="23"/>
  <c r="K22" i="23"/>
  <c r="K34" i="23"/>
  <c r="K42" i="23"/>
  <c r="K59" i="23"/>
  <c r="K63" i="23"/>
  <c r="L81" i="23"/>
  <c r="K45" i="23"/>
  <c r="L13" i="23"/>
  <c r="K21" i="23"/>
  <c r="L30" i="23"/>
  <c r="L34" i="23"/>
  <c r="L51" i="23"/>
  <c r="L55" i="23"/>
  <c r="K75" i="23"/>
  <c r="L70" i="23"/>
  <c r="L74" i="23"/>
  <c r="K89" i="23"/>
  <c r="K16" i="23"/>
  <c r="K27" i="23"/>
  <c r="K31" i="23"/>
  <c r="L32" i="23"/>
  <c r="L37" i="23"/>
  <c r="L41" i="23"/>
  <c r="L46" i="23"/>
  <c r="K51" i="23"/>
  <c r="K55" i="23"/>
  <c r="K64" i="23"/>
  <c r="K77" i="23"/>
  <c r="L78" i="23"/>
  <c r="L84" i="23"/>
  <c r="L89" i="23"/>
  <c r="L68" i="23"/>
  <c r="L72" i="23"/>
  <c r="K81" i="23"/>
  <c r="L82" i="23"/>
  <c r="K87" i="23"/>
  <c r="L63" i="23"/>
  <c r="K14" i="23"/>
  <c r="L20" i="23"/>
  <c r="K25" i="23"/>
  <c r="K29" i="23"/>
  <c r="L43" i="23"/>
  <c r="K49" i="23"/>
  <c r="K53" i="23"/>
  <c r="K57" i="23"/>
  <c r="K67" i="23"/>
  <c r="L76" i="23"/>
  <c r="K91" i="23"/>
  <c r="K66" i="23"/>
  <c r="K17" i="23"/>
  <c r="L18" i="23"/>
  <c r="L33" i="23"/>
  <c r="K37" i="23"/>
  <c r="K41" i="23"/>
  <c r="L47" i="23"/>
  <c r="L61" i="23"/>
  <c r="L66" i="23"/>
  <c r="L16" i="23"/>
  <c r="L24" i="23"/>
  <c r="L75" i="23"/>
  <c r="L6" i="23"/>
  <c r="L11" i="23"/>
  <c r="L28" i="23"/>
  <c r="L38" i="23"/>
  <c r="L42" i="23"/>
  <c r="L60" i="23"/>
  <c r="L65" i="23"/>
  <c r="L10" i="23"/>
  <c r="L50" i="23"/>
  <c r="L59" i="23"/>
  <c r="L86" i="23"/>
  <c r="L69" i="23"/>
  <c r="L73" i="23"/>
  <c r="L90" i="23"/>
  <c r="L9" i="23"/>
  <c r="L14" i="23"/>
  <c r="L26" i="23"/>
  <c r="L49" i="23"/>
  <c r="L58" i="23"/>
  <c r="L77" i="23"/>
  <c r="L85" i="23"/>
  <c r="L92" i="23"/>
  <c r="L17" i="23"/>
  <c r="K90" i="23"/>
  <c r="L15" i="23"/>
  <c r="K11" i="23"/>
  <c r="K26" i="23"/>
  <c r="K38" i="23"/>
  <c r="K52" i="23"/>
  <c r="K56" i="23"/>
  <c r="K78" i="23"/>
  <c r="L79" i="23"/>
  <c r="L22" i="23"/>
  <c r="K6" i="23"/>
  <c r="L7" i="23"/>
  <c r="L12" i="23"/>
  <c r="K19" i="23"/>
  <c r="L21" i="23"/>
  <c r="L27" i="23"/>
  <c r="K32" i="23"/>
  <c r="L39" i="23"/>
  <c r="K43" i="23"/>
  <c r="L53" i="23"/>
  <c r="L57" i="23"/>
  <c r="K65" i="23"/>
  <c r="K71" i="23"/>
  <c r="K92" i="23"/>
  <c r="K36" i="23"/>
  <c r="K20" i="23"/>
  <c r="L35" i="23"/>
  <c r="K61" i="23"/>
  <c r="L64" i="23"/>
  <c r="L67" i="23"/>
  <c r="K54" i="23"/>
  <c r="L5" i="23"/>
  <c r="L19" i="23"/>
  <c r="L23" i="23"/>
  <c r="K30" i="23"/>
  <c r="L31" i="23"/>
  <c r="K44" i="23"/>
  <c r="K8" i="23"/>
  <c r="AG92" i="22" l="1"/>
  <c r="M92" i="22" s="1"/>
  <c r="AF92" i="22"/>
  <c r="AE92" i="22"/>
  <c r="AD92" i="22"/>
  <c r="AC92" i="22"/>
  <c r="AB92" i="22"/>
  <c r="AA92" i="22"/>
  <c r="Z92" i="22"/>
  <c r="AH92" i="22" s="1"/>
  <c r="N92" i="22"/>
  <c r="AG91" i="22"/>
  <c r="M91" i="22" s="1"/>
  <c r="AF91" i="22"/>
  <c r="AE91" i="22"/>
  <c r="AD91" i="22"/>
  <c r="AC91" i="22"/>
  <c r="AB91" i="22"/>
  <c r="AA91" i="22"/>
  <c r="Z91" i="22"/>
  <c r="AH91" i="22" s="1"/>
  <c r="N91" i="22"/>
  <c r="AG90" i="22"/>
  <c r="M90" i="22" s="1"/>
  <c r="AF90" i="22"/>
  <c r="AE90" i="22"/>
  <c r="AD90" i="22"/>
  <c r="AC90" i="22"/>
  <c r="AB90" i="22"/>
  <c r="AA90" i="22"/>
  <c r="Z90" i="22"/>
  <c r="AH90" i="22" s="1"/>
  <c r="N90" i="22"/>
  <c r="AG89" i="22"/>
  <c r="M89" i="22" s="1"/>
  <c r="AF89" i="22"/>
  <c r="AE89" i="22"/>
  <c r="AD89" i="22"/>
  <c r="AC89" i="22"/>
  <c r="AB89" i="22"/>
  <c r="AA89" i="22"/>
  <c r="Z89" i="22"/>
  <c r="AH89" i="22" s="1"/>
  <c r="N89" i="22"/>
  <c r="AG88" i="22"/>
  <c r="M88" i="22" s="1"/>
  <c r="AF88" i="22"/>
  <c r="AE88" i="22"/>
  <c r="AD88" i="22"/>
  <c r="AC88" i="22"/>
  <c r="AB88" i="22"/>
  <c r="AA88" i="22"/>
  <c r="Z88" i="22"/>
  <c r="AH88" i="22" s="1"/>
  <c r="N88" i="22"/>
  <c r="AG87" i="22"/>
  <c r="M87" i="22" s="1"/>
  <c r="AF87" i="22"/>
  <c r="AE87" i="22"/>
  <c r="AD87" i="22"/>
  <c r="AC87" i="22"/>
  <c r="AB87" i="22"/>
  <c r="AA87" i="22"/>
  <c r="Z87" i="22"/>
  <c r="AH87" i="22" s="1"/>
  <c r="N87" i="22"/>
  <c r="AG86" i="22"/>
  <c r="M86" i="22" s="1"/>
  <c r="AF86" i="22"/>
  <c r="AE86" i="22"/>
  <c r="AD86" i="22"/>
  <c r="AC86" i="22"/>
  <c r="AB86" i="22"/>
  <c r="AA86" i="22"/>
  <c r="Z86" i="22"/>
  <c r="AH86" i="22" s="1"/>
  <c r="N86" i="22"/>
  <c r="AG85" i="22"/>
  <c r="M85" i="22" s="1"/>
  <c r="AF85" i="22"/>
  <c r="AE85" i="22"/>
  <c r="AD85" i="22"/>
  <c r="AC85" i="22"/>
  <c r="AB85" i="22"/>
  <c r="AA85" i="22"/>
  <c r="Z85" i="22"/>
  <c r="AH85" i="22" s="1"/>
  <c r="N85" i="22"/>
  <c r="AG84" i="22"/>
  <c r="M84" i="22" s="1"/>
  <c r="AF84" i="22"/>
  <c r="AE84" i="22"/>
  <c r="AD84" i="22"/>
  <c r="AC84" i="22"/>
  <c r="AB84" i="22"/>
  <c r="AA84" i="22"/>
  <c r="Z84" i="22"/>
  <c r="AH84" i="22" s="1"/>
  <c r="N84" i="22"/>
  <c r="AG83" i="22"/>
  <c r="M83" i="22" s="1"/>
  <c r="AF83" i="22"/>
  <c r="AE83" i="22"/>
  <c r="AD83" i="22"/>
  <c r="AC83" i="22"/>
  <c r="AB83" i="22"/>
  <c r="AA83" i="22"/>
  <c r="Z83" i="22"/>
  <c r="AH83" i="22" s="1"/>
  <c r="N83" i="22"/>
  <c r="AG82" i="22"/>
  <c r="M82" i="22" s="1"/>
  <c r="AF82" i="22"/>
  <c r="AE82" i="22"/>
  <c r="AD82" i="22"/>
  <c r="AC82" i="22"/>
  <c r="AB82" i="22"/>
  <c r="AA82" i="22"/>
  <c r="Z82" i="22"/>
  <c r="AH82" i="22" s="1"/>
  <c r="N82" i="22"/>
  <c r="AG81" i="22"/>
  <c r="M81" i="22" s="1"/>
  <c r="AF81" i="22"/>
  <c r="AE81" i="22"/>
  <c r="AD81" i="22"/>
  <c r="AC81" i="22"/>
  <c r="AB81" i="22"/>
  <c r="AA81" i="22"/>
  <c r="Z81" i="22"/>
  <c r="AH81" i="22" s="1"/>
  <c r="N81" i="22"/>
  <c r="AG80" i="22"/>
  <c r="M80" i="22" s="1"/>
  <c r="AF80" i="22"/>
  <c r="AE80" i="22"/>
  <c r="AD80" i="22"/>
  <c r="AC80" i="22"/>
  <c r="AB80" i="22"/>
  <c r="AA80" i="22"/>
  <c r="Z80" i="22"/>
  <c r="AH80" i="22" s="1"/>
  <c r="N80" i="22"/>
  <c r="AG79" i="22"/>
  <c r="M79" i="22" s="1"/>
  <c r="AF79" i="22"/>
  <c r="AE79" i="22"/>
  <c r="AD79" i="22"/>
  <c r="AC79" i="22"/>
  <c r="AB79" i="22"/>
  <c r="AA79" i="22"/>
  <c r="Z79" i="22"/>
  <c r="AH79" i="22" s="1"/>
  <c r="N79" i="22"/>
  <c r="AG78" i="22"/>
  <c r="M78" i="22" s="1"/>
  <c r="AF78" i="22"/>
  <c r="AE78" i="22"/>
  <c r="AD78" i="22"/>
  <c r="AC78" i="22"/>
  <c r="AB78" i="22"/>
  <c r="AA78" i="22"/>
  <c r="Z78" i="22"/>
  <c r="AH78" i="22" s="1"/>
  <c r="N78" i="22"/>
  <c r="AG77" i="22"/>
  <c r="M77" i="22" s="1"/>
  <c r="AF77" i="22"/>
  <c r="AE77" i="22"/>
  <c r="AD77" i="22"/>
  <c r="AC77" i="22"/>
  <c r="AB77" i="22"/>
  <c r="AA77" i="22"/>
  <c r="Z77" i="22"/>
  <c r="AH77" i="22" s="1"/>
  <c r="N77" i="22"/>
  <c r="AG76" i="22"/>
  <c r="M76" i="22" s="1"/>
  <c r="AF76" i="22"/>
  <c r="AE76" i="22"/>
  <c r="AD76" i="22"/>
  <c r="AC76" i="22"/>
  <c r="AB76" i="22"/>
  <c r="AA76" i="22"/>
  <c r="Z76" i="22"/>
  <c r="AH76" i="22" s="1"/>
  <c r="N76" i="22"/>
  <c r="AG75" i="22"/>
  <c r="M75" i="22" s="1"/>
  <c r="AF75" i="22"/>
  <c r="AE75" i="22"/>
  <c r="AD75" i="22"/>
  <c r="AC75" i="22"/>
  <c r="AB75" i="22"/>
  <c r="AA75" i="22"/>
  <c r="Z75" i="22"/>
  <c r="AH75" i="22" s="1"/>
  <c r="N75" i="22"/>
  <c r="AG74" i="22"/>
  <c r="M74" i="22" s="1"/>
  <c r="AF74" i="22"/>
  <c r="AE74" i="22"/>
  <c r="AD74" i="22"/>
  <c r="AC74" i="22"/>
  <c r="AB74" i="22"/>
  <c r="AA74" i="22"/>
  <c r="Z74" i="22"/>
  <c r="AH74" i="22" s="1"/>
  <c r="N74" i="22"/>
  <c r="AG73" i="22"/>
  <c r="M73" i="22" s="1"/>
  <c r="AF73" i="22"/>
  <c r="AE73" i="22"/>
  <c r="AD73" i="22"/>
  <c r="AC73" i="22"/>
  <c r="AB73" i="22"/>
  <c r="AA73" i="22"/>
  <c r="Z73" i="22"/>
  <c r="AH73" i="22" s="1"/>
  <c r="N73" i="22"/>
  <c r="AG72" i="22"/>
  <c r="M72" i="22" s="1"/>
  <c r="AF72" i="22"/>
  <c r="AE72" i="22"/>
  <c r="AD72" i="22"/>
  <c r="AC72" i="22"/>
  <c r="AB72" i="22"/>
  <c r="AA72" i="22"/>
  <c r="Z72" i="22"/>
  <c r="AH72" i="22" s="1"/>
  <c r="N72" i="22"/>
  <c r="AG71" i="22"/>
  <c r="M71" i="22" s="1"/>
  <c r="AF71" i="22"/>
  <c r="AE71" i="22"/>
  <c r="AD71" i="22"/>
  <c r="AC71" i="22"/>
  <c r="AB71" i="22"/>
  <c r="AA71" i="22"/>
  <c r="Z71" i="22"/>
  <c r="AH71" i="22" s="1"/>
  <c r="N71" i="22"/>
  <c r="AG70" i="22"/>
  <c r="M70" i="22" s="1"/>
  <c r="AF70" i="22"/>
  <c r="AE70" i="22"/>
  <c r="AD70" i="22"/>
  <c r="AC70" i="22"/>
  <c r="AB70" i="22"/>
  <c r="AA70" i="22"/>
  <c r="Z70" i="22"/>
  <c r="AH70" i="22" s="1"/>
  <c r="N70" i="22"/>
  <c r="AG69" i="22"/>
  <c r="M69" i="22" s="1"/>
  <c r="AF69" i="22"/>
  <c r="AE69" i="22"/>
  <c r="AD69" i="22"/>
  <c r="AC69" i="22"/>
  <c r="AB69" i="22"/>
  <c r="AA69" i="22"/>
  <c r="Z69" i="22"/>
  <c r="AH69" i="22" s="1"/>
  <c r="N69" i="22"/>
  <c r="AG68" i="22"/>
  <c r="M68" i="22" s="1"/>
  <c r="AF68" i="22"/>
  <c r="AE68" i="22"/>
  <c r="AD68" i="22"/>
  <c r="AC68" i="22"/>
  <c r="AB68" i="22"/>
  <c r="AA68" i="22"/>
  <c r="Z68" i="22"/>
  <c r="AH68" i="22" s="1"/>
  <c r="N68" i="22"/>
  <c r="AG67" i="22"/>
  <c r="M67" i="22" s="1"/>
  <c r="AF67" i="22"/>
  <c r="AE67" i="22"/>
  <c r="AD67" i="22"/>
  <c r="AC67" i="22"/>
  <c r="AB67" i="22"/>
  <c r="AA67" i="22"/>
  <c r="Z67" i="22"/>
  <c r="AH67" i="22" s="1"/>
  <c r="N67" i="22"/>
  <c r="AG66" i="22"/>
  <c r="M66" i="22" s="1"/>
  <c r="AF66" i="22"/>
  <c r="AE66" i="22"/>
  <c r="AD66" i="22"/>
  <c r="AC66" i="22"/>
  <c r="AB66" i="22"/>
  <c r="AA66" i="22"/>
  <c r="Z66" i="22"/>
  <c r="AH66" i="22" s="1"/>
  <c r="N66" i="22"/>
  <c r="AG65" i="22"/>
  <c r="M65" i="22" s="1"/>
  <c r="AF65" i="22"/>
  <c r="AE65" i="22"/>
  <c r="AD65" i="22"/>
  <c r="AC65" i="22"/>
  <c r="AB65" i="22"/>
  <c r="AA65" i="22"/>
  <c r="Z65" i="22"/>
  <c r="AH65" i="22" s="1"/>
  <c r="N65" i="22"/>
  <c r="AG64" i="22"/>
  <c r="M64" i="22" s="1"/>
  <c r="AF64" i="22"/>
  <c r="AE64" i="22"/>
  <c r="AD64" i="22"/>
  <c r="AC64" i="22"/>
  <c r="AB64" i="22"/>
  <c r="AA64" i="22"/>
  <c r="Z64" i="22"/>
  <c r="AH64" i="22" s="1"/>
  <c r="N64" i="22"/>
  <c r="AG63" i="22"/>
  <c r="M63" i="22" s="1"/>
  <c r="AF63" i="22"/>
  <c r="AE63" i="22"/>
  <c r="AD63" i="22"/>
  <c r="AC63" i="22"/>
  <c r="AB63" i="22"/>
  <c r="AA63" i="22"/>
  <c r="Z63" i="22"/>
  <c r="AH63" i="22" s="1"/>
  <c r="N63" i="22"/>
  <c r="AG62" i="22"/>
  <c r="M62" i="22" s="1"/>
  <c r="AF62" i="22"/>
  <c r="AE62" i="22"/>
  <c r="AD62" i="22"/>
  <c r="AC62" i="22"/>
  <c r="AB62" i="22"/>
  <c r="AA62" i="22"/>
  <c r="Z62" i="22"/>
  <c r="AH62" i="22" s="1"/>
  <c r="N62" i="22"/>
  <c r="AG61" i="22"/>
  <c r="M61" i="22" s="1"/>
  <c r="AF61" i="22"/>
  <c r="AE61" i="22"/>
  <c r="AD61" i="22"/>
  <c r="AC61" i="22"/>
  <c r="AB61" i="22"/>
  <c r="AA61" i="22"/>
  <c r="Z61" i="22"/>
  <c r="AH61" i="22" s="1"/>
  <c r="N61" i="22"/>
  <c r="AG60" i="22"/>
  <c r="M60" i="22" s="1"/>
  <c r="AF60" i="22"/>
  <c r="AE60" i="22"/>
  <c r="AD60" i="22"/>
  <c r="AC60" i="22"/>
  <c r="AB60" i="22"/>
  <c r="AA60" i="22"/>
  <c r="Z60" i="22"/>
  <c r="AH60" i="22" s="1"/>
  <c r="N60" i="22"/>
  <c r="AG59" i="22"/>
  <c r="M59" i="22" s="1"/>
  <c r="AF59" i="22"/>
  <c r="AE59" i="22"/>
  <c r="AD59" i="22"/>
  <c r="AC59" i="22"/>
  <c r="AB59" i="22"/>
  <c r="AA59" i="22"/>
  <c r="Z59" i="22"/>
  <c r="AH59" i="22" s="1"/>
  <c r="N59" i="22"/>
  <c r="AG58" i="22"/>
  <c r="M58" i="22" s="1"/>
  <c r="AF58" i="22"/>
  <c r="AE58" i="22"/>
  <c r="AD58" i="22"/>
  <c r="AC58" i="22"/>
  <c r="AB58" i="22"/>
  <c r="AA58" i="22"/>
  <c r="Z58" i="22"/>
  <c r="AH58" i="22" s="1"/>
  <c r="N58" i="22"/>
  <c r="AG57" i="22"/>
  <c r="M57" i="22" s="1"/>
  <c r="AF57" i="22"/>
  <c r="AE57" i="22"/>
  <c r="AD57" i="22"/>
  <c r="AC57" i="22"/>
  <c r="AB57" i="22"/>
  <c r="AA57" i="22"/>
  <c r="Z57" i="22"/>
  <c r="AH57" i="22" s="1"/>
  <c r="N57" i="22"/>
  <c r="AG56" i="22"/>
  <c r="M56" i="22" s="1"/>
  <c r="AF56" i="22"/>
  <c r="AE56" i="22"/>
  <c r="AD56" i="22"/>
  <c r="AC56" i="22"/>
  <c r="AB56" i="22"/>
  <c r="AA56" i="22"/>
  <c r="Z56" i="22"/>
  <c r="AH56" i="22" s="1"/>
  <c r="N56" i="22"/>
  <c r="AG55" i="22"/>
  <c r="M55" i="22" s="1"/>
  <c r="AF55" i="22"/>
  <c r="AE55" i="22"/>
  <c r="AD55" i="22"/>
  <c r="AC55" i="22"/>
  <c r="AB55" i="22"/>
  <c r="AA55" i="22"/>
  <c r="Z55" i="22"/>
  <c r="AH55" i="22" s="1"/>
  <c r="N55" i="22"/>
  <c r="AG54" i="22"/>
  <c r="M54" i="22" s="1"/>
  <c r="AF54" i="22"/>
  <c r="AE54" i="22"/>
  <c r="AD54" i="22"/>
  <c r="AC54" i="22"/>
  <c r="AB54" i="22"/>
  <c r="AA54" i="22"/>
  <c r="Z54" i="22"/>
  <c r="AH54" i="22" s="1"/>
  <c r="N54" i="22"/>
  <c r="AG53" i="22"/>
  <c r="M53" i="22" s="1"/>
  <c r="AF53" i="22"/>
  <c r="AE53" i="22"/>
  <c r="AD53" i="22"/>
  <c r="AC53" i="22"/>
  <c r="AB53" i="22"/>
  <c r="AA53" i="22"/>
  <c r="Z53" i="22"/>
  <c r="AH53" i="22" s="1"/>
  <c r="N53" i="22"/>
  <c r="AG52" i="22"/>
  <c r="M52" i="22" s="1"/>
  <c r="AF52" i="22"/>
  <c r="AE52" i="22"/>
  <c r="AD52" i="22"/>
  <c r="AC52" i="22"/>
  <c r="AB52" i="22"/>
  <c r="AA52" i="22"/>
  <c r="Z52" i="22"/>
  <c r="AH52" i="22" s="1"/>
  <c r="N52" i="22"/>
  <c r="AG51" i="22"/>
  <c r="M51" i="22" s="1"/>
  <c r="AF51" i="22"/>
  <c r="AE51" i="22"/>
  <c r="AD51" i="22"/>
  <c r="AC51" i="22"/>
  <c r="AB51" i="22"/>
  <c r="AA51" i="22"/>
  <c r="Z51" i="22"/>
  <c r="AH51" i="22" s="1"/>
  <c r="N51" i="22"/>
  <c r="AG50" i="22"/>
  <c r="M50" i="22" s="1"/>
  <c r="AF50" i="22"/>
  <c r="AE50" i="22"/>
  <c r="AD50" i="22"/>
  <c r="AC50" i="22"/>
  <c r="AB50" i="22"/>
  <c r="AA50" i="22"/>
  <c r="Z50" i="22"/>
  <c r="AH50" i="22" s="1"/>
  <c r="N50" i="22"/>
  <c r="AG49" i="22"/>
  <c r="M49" i="22" s="1"/>
  <c r="AF49" i="22"/>
  <c r="AE49" i="22"/>
  <c r="AD49" i="22"/>
  <c r="AC49" i="22"/>
  <c r="AB49" i="22"/>
  <c r="AA49" i="22"/>
  <c r="Z49" i="22"/>
  <c r="AH49" i="22" s="1"/>
  <c r="N49" i="22"/>
  <c r="AG48" i="22"/>
  <c r="M48" i="22" s="1"/>
  <c r="AF48" i="22"/>
  <c r="AE48" i="22"/>
  <c r="AD48" i="22"/>
  <c r="AC48" i="22"/>
  <c r="AB48" i="22"/>
  <c r="AA48" i="22"/>
  <c r="Z48" i="22"/>
  <c r="AH48" i="22" s="1"/>
  <c r="N48" i="22"/>
  <c r="AG47" i="22"/>
  <c r="M47" i="22" s="1"/>
  <c r="AF47" i="22"/>
  <c r="AE47" i="22"/>
  <c r="AD47" i="22"/>
  <c r="AC47" i="22"/>
  <c r="AB47" i="22"/>
  <c r="AA47" i="22"/>
  <c r="Z47" i="22"/>
  <c r="AH47" i="22" s="1"/>
  <c r="N47" i="22"/>
  <c r="AG46" i="22"/>
  <c r="M46" i="22" s="1"/>
  <c r="AF46" i="22"/>
  <c r="AE46" i="22"/>
  <c r="AD46" i="22"/>
  <c r="AC46" i="22"/>
  <c r="AB46" i="22"/>
  <c r="AA46" i="22"/>
  <c r="Z46" i="22"/>
  <c r="AH46" i="22" s="1"/>
  <c r="N46" i="22"/>
  <c r="AG45" i="22"/>
  <c r="M45" i="22" s="1"/>
  <c r="AF45" i="22"/>
  <c r="AE45" i="22"/>
  <c r="AD45" i="22"/>
  <c r="AC45" i="22"/>
  <c r="AB45" i="22"/>
  <c r="AA45" i="22"/>
  <c r="Z45" i="22"/>
  <c r="AH45" i="22" s="1"/>
  <c r="N45" i="22"/>
  <c r="AG44" i="22"/>
  <c r="M44" i="22" s="1"/>
  <c r="AF44" i="22"/>
  <c r="AE44" i="22"/>
  <c r="AD44" i="22"/>
  <c r="AC44" i="22"/>
  <c r="AB44" i="22"/>
  <c r="AA44" i="22"/>
  <c r="Z44" i="22"/>
  <c r="AH44" i="22" s="1"/>
  <c r="N44" i="22"/>
  <c r="AG43" i="22"/>
  <c r="M43" i="22" s="1"/>
  <c r="AF43" i="22"/>
  <c r="AE43" i="22"/>
  <c r="AD43" i="22"/>
  <c r="AC43" i="22"/>
  <c r="AB43" i="22"/>
  <c r="AA43" i="22"/>
  <c r="Z43" i="22"/>
  <c r="AH43" i="22" s="1"/>
  <c r="N43" i="22"/>
  <c r="AG42" i="22"/>
  <c r="M42" i="22" s="1"/>
  <c r="AF42" i="22"/>
  <c r="AE42" i="22"/>
  <c r="AD42" i="22"/>
  <c r="AC42" i="22"/>
  <c r="AB42" i="22"/>
  <c r="AA42" i="22"/>
  <c r="Z42" i="22"/>
  <c r="AH42" i="22" s="1"/>
  <c r="N42" i="22"/>
  <c r="AG41" i="22"/>
  <c r="M41" i="22" s="1"/>
  <c r="AF41" i="22"/>
  <c r="AE41" i="22"/>
  <c r="AD41" i="22"/>
  <c r="AC41" i="22"/>
  <c r="AB41" i="22"/>
  <c r="AA41" i="22"/>
  <c r="Z41" i="22"/>
  <c r="AH41" i="22" s="1"/>
  <c r="N41" i="22"/>
  <c r="AG40" i="22"/>
  <c r="M40" i="22" s="1"/>
  <c r="AF40" i="22"/>
  <c r="AE40" i="22"/>
  <c r="AD40" i="22"/>
  <c r="AC40" i="22"/>
  <c r="AB40" i="22"/>
  <c r="AA40" i="22"/>
  <c r="Z40" i="22"/>
  <c r="AH40" i="22" s="1"/>
  <c r="N40" i="22"/>
  <c r="AG39" i="22"/>
  <c r="M39" i="22" s="1"/>
  <c r="AF39" i="22"/>
  <c r="AE39" i="22"/>
  <c r="AD39" i="22"/>
  <c r="AC39" i="22"/>
  <c r="AB39" i="22"/>
  <c r="AA39" i="22"/>
  <c r="Z39" i="22"/>
  <c r="AH39" i="22" s="1"/>
  <c r="N39" i="22"/>
  <c r="AG38" i="22"/>
  <c r="M38" i="22" s="1"/>
  <c r="AF38" i="22"/>
  <c r="AE38" i="22"/>
  <c r="AD38" i="22"/>
  <c r="AC38" i="22"/>
  <c r="AB38" i="22"/>
  <c r="AA38" i="22"/>
  <c r="Z38" i="22"/>
  <c r="AH38" i="22" s="1"/>
  <c r="N38" i="22"/>
  <c r="AG37" i="22"/>
  <c r="M37" i="22" s="1"/>
  <c r="AF37" i="22"/>
  <c r="AE37" i="22"/>
  <c r="AD37" i="22"/>
  <c r="AC37" i="22"/>
  <c r="AB37" i="22"/>
  <c r="AA37" i="22"/>
  <c r="Z37" i="22"/>
  <c r="AH37" i="22" s="1"/>
  <c r="N37" i="22"/>
  <c r="AG36" i="22"/>
  <c r="M36" i="22" s="1"/>
  <c r="AF36" i="22"/>
  <c r="AE36" i="22"/>
  <c r="AD36" i="22"/>
  <c r="AC36" i="22"/>
  <c r="AB36" i="22"/>
  <c r="AA36" i="22"/>
  <c r="Z36" i="22"/>
  <c r="AH36" i="22" s="1"/>
  <c r="N36" i="22"/>
  <c r="AG35" i="22"/>
  <c r="M35" i="22" s="1"/>
  <c r="AF35" i="22"/>
  <c r="AE35" i="22"/>
  <c r="AD35" i="22"/>
  <c r="AC35" i="22"/>
  <c r="AB35" i="22"/>
  <c r="AA35" i="22"/>
  <c r="Z35" i="22"/>
  <c r="AH35" i="22" s="1"/>
  <c r="N35" i="22"/>
  <c r="AG34" i="22"/>
  <c r="M34" i="22" s="1"/>
  <c r="AF34" i="22"/>
  <c r="AE34" i="22"/>
  <c r="AD34" i="22"/>
  <c r="AC34" i="22"/>
  <c r="AB34" i="22"/>
  <c r="AA34" i="22"/>
  <c r="Z34" i="22"/>
  <c r="AH34" i="22" s="1"/>
  <c r="N34" i="22"/>
  <c r="AG33" i="22"/>
  <c r="M33" i="22" s="1"/>
  <c r="AF33" i="22"/>
  <c r="AE33" i="22"/>
  <c r="AD33" i="22"/>
  <c r="AC33" i="22"/>
  <c r="AB33" i="22"/>
  <c r="AA33" i="22"/>
  <c r="Z33" i="22"/>
  <c r="AH33" i="22" s="1"/>
  <c r="N33" i="22"/>
  <c r="AG32" i="22"/>
  <c r="M32" i="22" s="1"/>
  <c r="AF32" i="22"/>
  <c r="AE32" i="22"/>
  <c r="AD32" i="22"/>
  <c r="AC32" i="22"/>
  <c r="AB32" i="22"/>
  <c r="AA32" i="22"/>
  <c r="Z32" i="22"/>
  <c r="AH32" i="22" s="1"/>
  <c r="N32" i="22"/>
  <c r="AG31" i="22"/>
  <c r="M31" i="22" s="1"/>
  <c r="AF31" i="22"/>
  <c r="AE31" i="22"/>
  <c r="AD31" i="22"/>
  <c r="AC31" i="22"/>
  <c r="AB31" i="22"/>
  <c r="AA31" i="22"/>
  <c r="Z31" i="22"/>
  <c r="AH31" i="22" s="1"/>
  <c r="N31" i="22"/>
  <c r="AG30" i="22"/>
  <c r="M30" i="22" s="1"/>
  <c r="AF30" i="22"/>
  <c r="AE30" i="22"/>
  <c r="AD30" i="22"/>
  <c r="AC30" i="22"/>
  <c r="AB30" i="22"/>
  <c r="AA30" i="22"/>
  <c r="Z30" i="22"/>
  <c r="AH30" i="22" s="1"/>
  <c r="N30" i="22"/>
  <c r="AG29" i="22"/>
  <c r="M29" i="22" s="1"/>
  <c r="AF29" i="22"/>
  <c r="AE29" i="22"/>
  <c r="AD29" i="22"/>
  <c r="AC29" i="22"/>
  <c r="AB29" i="22"/>
  <c r="AA29" i="22"/>
  <c r="Z29" i="22"/>
  <c r="AH29" i="22" s="1"/>
  <c r="N29" i="22"/>
  <c r="AG28" i="22"/>
  <c r="M28" i="22" s="1"/>
  <c r="AF28" i="22"/>
  <c r="AE28" i="22"/>
  <c r="AD28" i="22"/>
  <c r="AC28" i="22"/>
  <c r="AB28" i="22"/>
  <c r="AA28" i="22"/>
  <c r="Z28" i="22"/>
  <c r="AH28" i="22" s="1"/>
  <c r="N28" i="22"/>
  <c r="AG27" i="22"/>
  <c r="M27" i="22" s="1"/>
  <c r="AF27" i="22"/>
  <c r="AE27" i="22"/>
  <c r="AD27" i="22"/>
  <c r="AC27" i="22"/>
  <c r="AB27" i="22"/>
  <c r="AA27" i="22"/>
  <c r="Z27" i="22"/>
  <c r="AH27" i="22" s="1"/>
  <c r="N27" i="22"/>
  <c r="AG26" i="22"/>
  <c r="M26" i="22" s="1"/>
  <c r="AF26" i="22"/>
  <c r="AE26" i="22"/>
  <c r="AD26" i="22"/>
  <c r="AC26" i="22"/>
  <c r="AB26" i="22"/>
  <c r="AA26" i="22"/>
  <c r="Z26" i="22"/>
  <c r="AH26" i="22" s="1"/>
  <c r="N26" i="22"/>
  <c r="AG25" i="22"/>
  <c r="M25" i="22" s="1"/>
  <c r="AF25" i="22"/>
  <c r="AE25" i="22"/>
  <c r="AD25" i="22"/>
  <c r="AC25" i="22"/>
  <c r="AB25" i="22"/>
  <c r="AA25" i="22"/>
  <c r="Z25" i="22"/>
  <c r="AH25" i="22" s="1"/>
  <c r="N25" i="22"/>
  <c r="AG24" i="22"/>
  <c r="M24" i="22" s="1"/>
  <c r="AF24" i="22"/>
  <c r="AE24" i="22"/>
  <c r="AD24" i="22"/>
  <c r="AC24" i="22"/>
  <c r="AB24" i="22"/>
  <c r="AA24" i="22"/>
  <c r="Z24" i="22"/>
  <c r="AH24" i="22" s="1"/>
  <c r="N24" i="22"/>
  <c r="AG23" i="22"/>
  <c r="M23" i="22" s="1"/>
  <c r="AF23" i="22"/>
  <c r="AE23" i="22"/>
  <c r="AD23" i="22"/>
  <c r="AC23" i="22"/>
  <c r="AB23" i="22"/>
  <c r="AA23" i="22"/>
  <c r="Z23" i="22"/>
  <c r="AH23" i="22" s="1"/>
  <c r="N23" i="22"/>
  <c r="AG22" i="22"/>
  <c r="M22" i="22" s="1"/>
  <c r="AF22" i="22"/>
  <c r="AE22" i="22"/>
  <c r="AD22" i="22"/>
  <c r="AC22" i="22"/>
  <c r="AB22" i="22"/>
  <c r="AA22" i="22"/>
  <c r="Z22" i="22"/>
  <c r="AH22" i="22" s="1"/>
  <c r="N22" i="22"/>
  <c r="AG21" i="22"/>
  <c r="M21" i="22" s="1"/>
  <c r="AF21" i="22"/>
  <c r="AE21" i="22"/>
  <c r="AD21" i="22"/>
  <c r="AC21" i="22"/>
  <c r="AB21" i="22"/>
  <c r="AA21" i="22"/>
  <c r="Z21" i="22"/>
  <c r="AH21" i="22" s="1"/>
  <c r="N21" i="22"/>
  <c r="AG20" i="22"/>
  <c r="M20" i="22" s="1"/>
  <c r="AF20" i="22"/>
  <c r="AE20" i="22"/>
  <c r="AD20" i="22"/>
  <c r="AC20" i="22"/>
  <c r="AB20" i="22"/>
  <c r="AA20" i="22"/>
  <c r="Z20" i="22"/>
  <c r="AH20" i="22" s="1"/>
  <c r="N20" i="22"/>
  <c r="AG19" i="22"/>
  <c r="M19" i="22" s="1"/>
  <c r="AF19" i="22"/>
  <c r="AE19" i="22"/>
  <c r="AD19" i="22"/>
  <c r="AC19" i="22"/>
  <c r="AB19" i="22"/>
  <c r="AA19" i="22"/>
  <c r="Z19" i="22"/>
  <c r="AH19" i="22" s="1"/>
  <c r="N19" i="22"/>
  <c r="AG18" i="22"/>
  <c r="M18" i="22" s="1"/>
  <c r="AF18" i="22"/>
  <c r="AE18" i="22"/>
  <c r="AD18" i="22"/>
  <c r="AC18" i="22"/>
  <c r="AB18" i="22"/>
  <c r="AA18" i="22"/>
  <c r="Z18" i="22"/>
  <c r="AH18" i="22" s="1"/>
  <c r="N18" i="22"/>
  <c r="AG17" i="22"/>
  <c r="M17" i="22" s="1"/>
  <c r="AF17" i="22"/>
  <c r="AE17" i="22"/>
  <c r="AD17" i="22"/>
  <c r="AC17" i="22"/>
  <c r="AB17" i="22"/>
  <c r="AA17" i="22"/>
  <c r="Z17" i="22"/>
  <c r="AH17" i="22" s="1"/>
  <c r="N17" i="22"/>
  <c r="AG16" i="22"/>
  <c r="M16" i="22" s="1"/>
  <c r="AF16" i="22"/>
  <c r="AE16" i="22"/>
  <c r="AD16" i="22"/>
  <c r="AC16" i="22"/>
  <c r="AB16" i="22"/>
  <c r="AA16" i="22"/>
  <c r="Z16" i="22"/>
  <c r="AH16" i="22" s="1"/>
  <c r="N16" i="22"/>
  <c r="AG15" i="22"/>
  <c r="M15" i="22" s="1"/>
  <c r="AF15" i="22"/>
  <c r="AE15" i="22"/>
  <c r="AD15" i="22"/>
  <c r="AC15" i="22"/>
  <c r="AB15" i="22"/>
  <c r="AA15" i="22"/>
  <c r="Z15" i="22"/>
  <c r="AH15" i="22" s="1"/>
  <c r="N15" i="22"/>
  <c r="AG14" i="22"/>
  <c r="M14" i="22" s="1"/>
  <c r="AF14" i="22"/>
  <c r="AE14" i="22"/>
  <c r="AD14" i="22"/>
  <c r="AC14" i="22"/>
  <c r="AB14" i="22"/>
  <c r="AA14" i="22"/>
  <c r="Z14" i="22"/>
  <c r="AH14" i="22" s="1"/>
  <c r="N14" i="22"/>
  <c r="AG13" i="22"/>
  <c r="M13" i="22" s="1"/>
  <c r="AF13" i="22"/>
  <c r="AE13" i="22"/>
  <c r="AD13" i="22"/>
  <c r="AC13" i="22"/>
  <c r="AB13" i="22"/>
  <c r="AA13" i="22"/>
  <c r="Z13" i="22"/>
  <c r="AH13" i="22" s="1"/>
  <c r="N13" i="22"/>
  <c r="AG12" i="22"/>
  <c r="M12" i="22" s="1"/>
  <c r="AF12" i="22"/>
  <c r="AE12" i="22"/>
  <c r="AD12" i="22"/>
  <c r="AC12" i="22"/>
  <c r="AB12" i="22"/>
  <c r="AA12" i="22"/>
  <c r="Z12" i="22"/>
  <c r="AH12" i="22" s="1"/>
  <c r="N12" i="22"/>
  <c r="AG11" i="22"/>
  <c r="M11" i="22" s="1"/>
  <c r="AF11" i="22"/>
  <c r="AE11" i="22"/>
  <c r="AD11" i="22"/>
  <c r="AC11" i="22"/>
  <c r="AB11" i="22"/>
  <c r="AA11" i="22"/>
  <c r="Z11" i="22"/>
  <c r="AH11" i="22" s="1"/>
  <c r="N11" i="22"/>
  <c r="AG10" i="22"/>
  <c r="M10" i="22" s="1"/>
  <c r="AF10" i="22"/>
  <c r="AE10" i="22"/>
  <c r="AD10" i="22"/>
  <c r="AC10" i="22"/>
  <c r="AB10" i="22"/>
  <c r="AA10" i="22"/>
  <c r="Z10" i="22"/>
  <c r="AH10" i="22" s="1"/>
  <c r="N10" i="22"/>
  <c r="AG9" i="22"/>
  <c r="M9" i="22" s="1"/>
  <c r="AF9" i="22"/>
  <c r="AE9" i="22"/>
  <c r="AD9" i="22"/>
  <c r="AC9" i="22"/>
  <c r="AB9" i="22"/>
  <c r="AA9" i="22"/>
  <c r="Z9" i="22"/>
  <c r="AH9" i="22" s="1"/>
  <c r="N9" i="22"/>
  <c r="AG8" i="22"/>
  <c r="M8" i="22" s="1"/>
  <c r="AF8" i="22"/>
  <c r="AE8" i="22"/>
  <c r="AD8" i="22"/>
  <c r="AC8" i="22"/>
  <c r="AB8" i="22"/>
  <c r="AA8" i="22"/>
  <c r="Z8" i="22"/>
  <c r="AH8" i="22" s="1"/>
  <c r="N8" i="22"/>
  <c r="AG7" i="22"/>
  <c r="M7" i="22" s="1"/>
  <c r="AF7" i="22"/>
  <c r="AE7" i="22"/>
  <c r="AD7" i="22"/>
  <c r="AC7" i="22"/>
  <c r="AB7" i="22"/>
  <c r="AA7" i="22"/>
  <c r="Z7" i="22"/>
  <c r="AH7" i="22" s="1"/>
  <c r="N7" i="22"/>
  <c r="AG6" i="22"/>
  <c r="M6" i="22" s="1"/>
  <c r="AF6" i="22"/>
  <c r="AE6" i="22"/>
  <c r="AD6" i="22"/>
  <c r="AC6" i="22"/>
  <c r="AB6" i="22"/>
  <c r="AA6" i="22"/>
  <c r="Z6" i="22"/>
  <c r="AH6" i="22" s="1"/>
  <c r="N6" i="22"/>
  <c r="AG5" i="22"/>
  <c r="M5" i="22" s="1"/>
  <c r="AF5" i="22"/>
  <c r="AE5" i="22"/>
  <c r="AD5" i="22"/>
  <c r="AC5" i="22"/>
  <c r="AB5" i="22"/>
  <c r="AA5" i="22"/>
  <c r="Z5" i="22"/>
  <c r="AH5" i="22" s="1"/>
  <c r="N5" i="22"/>
  <c r="L89" i="22" l="1"/>
  <c r="K83" i="22"/>
  <c r="K75" i="22"/>
  <c r="J85" i="22"/>
  <c r="K77" i="22"/>
  <c r="J79" i="22"/>
  <c r="L83" i="22"/>
  <c r="L75" i="22"/>
  <c r="K92" i="22"/>
  <c r="K43" i="22"/>
  <c r="J45" i="22"/>
  <c r="L49" i="22"/>
  <c r="L57" i="22"/>
  <c r="K59" i="22"/>
  <c r="L65" i="22"/>
  <c r="K67" i="22"/>
  <c r="J69" i="22"/>
  <c r="K15" i="22"/>
  <c r="J17" i="22"/>
  <c r="L21" i="22"/>
  <c r="K23" i="22"/>
  <c r="J25" i="22"/>
  <c r="L29" i="22"/>
  <c r="K31" i="22"/>
  <c r="J33" i="22"/>
  <c r="L37" i="22"/>
  <c r="K39" i="22"/>
  <c r="J41" i="22"/>
  <c r="L45" i="22"/>
  <c r="L53" i="22"/>
  <c r="K71" i="22"/>
  <c r="J73" i="22"/>
  <c r="J23" i="22"/>
  <c r="J87" i="22"/>
  <c r="K6" i="22"/>
  <c r="J8" i="22"/>
  <c r="L12" i="22"/>
  <c r="K14" i="22"/>
  <c r="J16" i="22"/>
  <c r="L20" i="22"/>
  <c r="K22" i="22"/>
  <c r="J24" i="22"/>
  <c r="L28" i="22"/>
  <c r="K30" i="22"/>
  <c r="J32" i="22"/>
  <c r="L36" i="22"/>
  <c r="K38" i="22"/>
  <c r="J40" i="22"/>
  <c r="L44" i="22"/>
  <c r="K46" i="22"/>
  <c r="J48" i="22"/>
  <c r="L52" i="22"/>
  <c r="K54" i="22"/>
  <c r="J56" i="22"/>
  <c r="L60" i="22"/>
  <c r="K62" i="22"/>
  <c r="J64" i="22"/>
  <c r="L68" i="22"/>
  <c r="L92" i="22"/>
  <c r="L8" i="22"/>
  <c r="K10" i="22"/>
  <c r="J12" i="22"/>
  <c r="L16" i="22"/>
  <c r="K18" i="22"/>
  <c r="J20" i="22"/>
  <c r="L24" i="22"/>
  <c r="K26" i="22"/>
  <c r="J28" i="22"/>
  <c r="L32" i="22"/>
  <c r="K34" i="22"/>
  <c r="J36" i="22"/>
  <c r="L40" i="22"/>
  <c r="K42" i="22"/>
  <c r="J44" i="22"/>
  <c r="L48" i="22"/>
  <c r="K50" i="22"/>
  <c r="J52" i="22"/>
  <c r="L56" i="22"/>
  <c r="K58" i="22"/>
  <c r="J60" i="22"/>
  <c r="L64" i="22"/>
  <c r="K66" i="22"/>
  <c r="J68" i="22"/>
  <c r="L72" i="22"/>
  <c r="K74" i="22"/>
  <c r="J76" i="22"/>
  <c r="L80" i="22"/>
  <c r="K82" i="22"/>
  <c r="J84" i="22"/>
  <c r="L88" i="22"/>
  <c r="K90" i="22"/>
  <c r="J92" i="22"/>
  <c r="J6" i="22"/>
  <c r="L10" i="22"/>
  <c r="K12" i="22"/>
  <c r="J14" i="22"/>
  <c r="L18" i="22"/>
  <c r="K20" i="22"/>
  <c r="J22" i="22"/>
  <c r="L26" i="22"/>
  <c r="K28" i="22"/>
  <c r="J30" i="22"/>
  <c r="L34" i="22"/>
  <c r="K36" i="22"/>
  <c r="J38" i="22"/>
  <c r="L74" i="22"/>
  <c r="K76" i="22"/>
  <c r="J78" i="22"/>
  <c r="K5" i="22"/>
  <c r="J7" i="22"/>
  <c r="L11" i="22"/>
  <c r="K13" i="22"/>
  <c r="J15" i="22"/>
  <c r="L19" i="22"/>
  <c r="K21" i="22"/>
  <c r="L27" i="22"/>
  <c r="K29" i="22"/>
  <c r="J31" i="22"/>
  <c r="L35" i="22"/>
  <c r="K37" i="22"/>
  <c r="J39" i="22"/>
  <c r="L43" i="22"/>
  <c r="K45" i="22"/>
  <c r="J47" i="22"/>
  <c r="L51" i="22"/>
  <c r="K53" i="22"/>
  <c r="J55" i="22"/>
  <c r="L59" i="22"/>
  <c r="K61" i="22"/>
  <c r="K85" i="22"/>
  <c r="K70" i="22"/>
  <c r="J72" i="22"/>
  <c r="L76" i="22"/>
  <c r="K78" i="22"/>
  <c r="J80" i="22"/>
  <c r="L84" i="22"/>
  <c r="K86" i="22"/>
  <c r="L77" i="22"/>
  <c r="K79" i="22"/>
  <c r="J81" i="22"/>
  <c r="L85" i="22"/>
  <c r="K87" i="22"/>
  <c r="L6" i="22"/>
  <c r="K8" i="22"/>
  <c r="J10" i="22"/>
  <c r="L14" i="22"/>
  <c r="K16" i="22"/>
  <c r="J18" i="22"/>
  <c r="K24" i="22"/>
  <c r="J26" i="22"/>
  <c r="L30" i="22"/>
  <c r="K32" i="22"/>
  <c r="J34" i="22"/>
  <c r="L38" i="22"/>
  <c r="K40" i="22"/>
  <c r="J42" i="22"/>
  <c r="L46" i="22"/>
  <c r="J50" i="22"/>
  <c r="L54" i="22"/>
  <c r="K56" i="22"/>
  <c r="K72" i="22"/>
  <c r="J74" i="22"/>
  <c r="L78" i="22"/>
  <c r="K80" i="22"/>
  <c r="J82" i="22"/>
  <c r="L86" i="22"/>
  <c r="K88" i="22"/>
  <c r="J90" i="22"/>
  <c r="L7" i="22"/>
  <c r="K9" i="22"/>
  <c r="J11" i="22"/>
  <c r="L15" i="22"/>
  <c r="K17" i="22"/>
  <c r="J19" i="22"/>
  <c r="L23" i="22"/>
  <c r="K25" i="22"/>
  <c r="J27" i="22"/>
  <c r="L31" i="22"/>
  <c r="K33" i="22"/>
  <c r="J35" i="22"/>
  <c r="L39" i="22"/>
  <c r="K41" i="22"/>
  <c r="J43" i="22"/>
  <c r="L47" i="22"/>
  <c r="K49" i="22"/>
  <c r="J51" i="22"/>
  <c r="L55" i="22"/>
  <c r="K57" i="22"/>
  <c r="J59" i="22"/>
  <c r="L63" i="22"/>
  <c r="K65" i="22"/>
  <c r="J67" i="22"/>
  <c r="L71" i="22"/>
  <c r="K73" i="22"/>
  <c r="J75" i="22"/>
  <c r="L79" i="22"/>
  <c r="K81" i="22"/>
  <c r="J83" i="22"/>
  <c r="L87" i="22"/>
  <c r="K89" i="22"/>
  <c r="J91" i="22"/>
  <c r="J5" i="22"/>
  <c r="L9" i="22"/>
  <c r="K11" i="22"/>
  <c r="J13" i="22"/>
  <c r="L17" i="22"/>
  <c r="K19" i="22"/>
  <c r="J21" i="22"/>
  <c r="L25" i="22"/>
  <c r="K27" i="22"/>
  <c r="J29" i="22"/>
  <c r="L33" i="22"/>
  <c r="K35" i="22"/>
  <c r="J37" i="22"/>
  <c r="L41" i="22"/>
  <c r="K51" i="22"/>
  <c r="J53" i="22"/>
  <c r="J61" i="22"/>
  <c r="L73" i="22"/>
  <c r="J77" i="22"/>
  <c r="L81" i="22"/>
  <c r="K91" i="22"/>
  <c r="L42" i="22"/>
  <c r="K44" i="22"/>
  <c r="J46" i="22"/>
  <c r="L50" i="22"/>
  <c r="K52" i="22"/>
  <c r="J54" i="22"/>
  <c r="L58" i="22"/>
  <c r="K60" i="22"/>
  <c r="J62" i="22"/>
  <c r="L66" i="22"/>
  <c r="K68" i="22"/>
  <c r="J70" i="22"/>
  <c r="L82" i="22"/>
  <c r="K84" i="22"/>
  <c r="J86" i="22"/>
  <c r="L90" i="22"/>
  <c r="J63" i="22"/>
  <c r="L67" i="22"/>
  <c r="K69" i="22"/>
  <c r="J71" i="22"/>
  <c r="L91" i="22"/>
  <c r="J88" i="22"/>
  <c r="L5" i="22"/>
  <c r="K7" i="22"/>
  <c r="J9" i="22"/>
  <c r="L13" i="22"/>
  <c r="K47" i="22"/>
  <c r="J49" i="22"/>
  <c r="K55" i="22"/>
  <c r="J57" i="22"/>
  <c r="L61" i="22"/>
  <c r="K63" i="22"/>
  <c r="J65" i="22"/>
  <c r="L69" i="22"/>
  <c r="J89" i="22"/>
  <c r="L22" i="22"/>
  <c r="K48" i="22"/>
  <c r="J58" i="22"/>
  <c r="L62" i="22"/>
  <c r="K64" i="22"/>
  <c r="J66" i="22"/>
  <c r="L70" i="22"/>
  <c r="AG92" i="14" l="1"/>
  <c r="M92" i="14" s="1"/>
  <c r="AF92" i="14"/>
  <c r="AE92" i="14"/>
  <c r="AD92" i="14"/>
  <c r="AC92" i="14"/>
  <c r="AB92" i="14"/>
  <c r="AA92" i="14"/>
  <c r="Z92" i="14"/>
  <c r="AH92" i="14" s="1"/>
  <c r="N92" i="14"/>
  <c r="AG91" i="14"/>
  <c r="M91" i="14" s="1"/>
  <c r="AF91" i="14"/>
  <c r="AE91" i="14"/>
  <c r="AD91" i="14"/>
  <c r="AC91" i="14"/>
  <c r="AB91" i="14"/>
  <c r="AA91" i="14"/>
  <c r="Z91" i="14"/>
  <c r="AH91" i="14" s="1"/>
  <c r="N91" i="14"/>
  <c r="AG90" i="14"/>
  <c r="M90" i="14" s="1"/>
  <c r="AF90" i="14"/>
  <c r="AE90" i="14"/>
  <c r="AD90" i="14"/>
  <c r="AC90" i="14"/>
  <c r="AB90" i="14"/>
  <c r="AA90" i="14"/>
  <c r="Z90" i="14"/>
  <c r="AH90" i="14" s="1"/>
  <c r="N90" i="14"/>
  <c r="AG89" i="14"/>
  <c r="M89" i="14" s="1"/>
  <c r="AF89" i="14"/>
  <c r="AE89" i="14"/>
  <c r="AD89" i="14"/>
  <c r="AC89" i="14"/>
  <c r="AB89" i="14"/>
  <c r="AA89" i="14"/>
  <c r="Z89" i="14"/>
  <c r="AH89" i="14" s="1"/>
  <c r="N89" i="14"/>
  <c r="AG88" i="14"/>
  <c r="M88" i="14" s="1"/>
  <c r="AF88" i="14"/>
  <c r="AE88" i="14"/>
  <c r="AD88" i="14"/>
  <c r="AC88" i="14"/>
  <c r="AB88" i="14"/>
  <c r="AA88" i="14"/>
  <c r="Z88" i="14"/>
  <c r="AH88" i="14" s="1"/>
  <c r="N88" i="14"/>
  <c r="AG87" i="14"/>
  <c r="M87" i="14" s="1"/>
  <c r="AF87" i="14"/>
  <c r="AE87" i="14"/>
  <c r="AD87" i="14"/>
  <c r="AC87" i="14"/>
  <c r="AB87" i="14"/>
  <c r="AA87" i="14"/>
  <c r="Z87" i="14"/>
  <c r="AH87" i="14" s="1"/>
  <c r="N87" i="14"/>
  <c r="AG86" i="14"/>
  <c r="M86" i="14" s="1"/>
  <c r="AF86" i="14"/>
  <c r="AE86" i="14"/>
  <c r="AD86" i="14"/>
  <c r="AC86" i="14"/>
  <c r="AB86" i="14"/>
  <c r="AA86" i="14"/>
  <c r="Z86" i="14"/>
  <c r="AH86" i="14" s="1"/>
  <c r="N86" i="14"/>
  <c r="AG85" i="14"/>
  <c r="M85" i="14" s="1"/>
  <c r="AF85" i="14"/>
  <c r="AE85" i="14"/>
  <c r="AD85" i="14"/>
  <c r="AC85" i="14"/>
  <c r="AB85" i="14"/>
  <c r="AA85" i="14"/>
  <c r="Z85" i="14"/>
  <c r="AH85" i="14" s="1"/>
  <c r="N85" i="14"/>
  <c r="AG84" i="14"/>
  <c r="M84" i="14" s="1"/>
  <c r="AF84" i="14"/>
  <c r="AE84" i="14"/>
  <c r="AD84" i="14"/>
  <c r="AC84" i="14"/>
  <c r="AB84" i="14"/>
  <c r="AA84" i="14"/>
  <c r="Z84" i="14"/>
  <c r="AH84" i="14" s="1"/>
  <c r="N84" i="14"/>
  <c r="AG83" i="14"/>
  <c r="M83" i="14" s="1"/>
  <c r="AF83" i="14"/>
  <c r="AE83" i="14"/>
  <c r="AD83" i="14"/>
  <c r="AC83" i="14"/>
  <c r="AB83" i="14"/>
  <c r="AA83" i="14"/>
  <c r="Z83" i="14"/>
  <c r="AH83" i="14" s="1"/>
  <c r="N83" i="14"/>
  <c r="AG82" i="14"/>
  <c r="M82" i="14" s="1"/>
  <c r="AF82" i="14"/>
  <c r="AE82" i="14"/>
  <c r="AD82" i="14"/>
  <c r="AC82" i="14"/>
  <c r="AB82" i="14"/>
  <c r="AA82" i="14"/>
  <c r="Z82" i="14"/>
  <c r="AH82" i="14" s="1"/>
  <c r="N82" i="14"/>
  <c r="AG81" i="14"/>
  <c r="M81" i="14" s="1"/>
  <c r="AF81" i="14"/>
  <c r="AE81" i="14"/>
  <c r="AD81" i="14"/>
  <c r="AC81" i="14"/>
  <c r="AB81" i="14"/>
  <c r="AA81" i="14"/>
  <c r="Z81" i="14"/>
  <c r="AH81" i="14" s="1"/>
  <c r="N81" i="14"/>
  <c r="AG80" i="14"/>
  <c r="M80" i="14" s="1"/>
  <c r="AF80" i="14"/>
  <c r="AE80" i="14"/>
  <c r="AD80" i="14"/>
  <c r="AC80" i="14"/>
  <c r="AB80" i="14"/>
  <c r="AA80" i="14"/>
  <c r="Z80" i="14"/>
  <c r="AH80" i="14" s="1"/>
  <c r="N80" i="14"/>
  <c r="AG79" i="14"/>
  <c r="M79" i="14" s="1"/>
  <c r="AF79" i="14"/>
  <c r="AE79" i="14"/>
  <c r="AD79" i="14"/>
  <c r="AC79" i="14"/>
  <c r="AB79" i="14"/>
  <c r="AA79" i="14"/>
  <c r="Z79" i="14"/>
  <c r="AH79" i="14" s="1"/>
  <c r="N79" i="14"/>
  <c r="AG78" i="14"/>
  <c r="M78" i="14" s="1"/>
  <c r="AF78" i="14"/>
  <c r="AE78" i="14"/>
  <c r="AD78" i="14"/>
  <c r="AC78" i="14"/>
  <c r="AB78" i="14"/>
  <c r="AA78" i="14"/>
  <c r="Z78" i="14"/>
  <c r="AH78" i="14" s="1"/>
  <c r="N78" i="14"/>
  <c r="AG77" i="14"/>
  <c r="M77" i="14" s="1"/>
  <c r="AF77" i="14"/>
  <c r="AE77" i="14"/>
  <c r="AD77" i="14"/>
  <c r="AC77" i="14"/>
  <c r="AB77" i="14"/>
  <c r="AA77" i="14"/>
  <c r="Z77" i="14"/>
  <c r="AH77" i="14" s="1"/>
  <c r="N77" i="14"/>
  <c r="AG76" i="14"/>
  <c r="M76" i="14" s="1"/>
  <c r="AF76" i="14"/>
  <c r="AE76" i="14"/>
  <c r="AD76" i="14"/>
  <c r="AC76" i="14"/>
  <c r="AB76" i="14"/>
  <c r="AA76" i="14"/>
  <c r="Z76" i="14"/>
  <c r="AH76" i="14" s="1"/>
  <c r="N76" i="14"/>
  <c r="AG75" i="14"/>
  <c r="M75" i="14" s="1"/>
  <c r="AF75" i="14"/>
  <c r="AE75" i="14"/>
  <c r="AD75" i="14"/>
  <c r="AC75" i="14"/>
  <c r="AB75" i="14"/>
  <c r="AA75" i="14"/>
  <c r="Z75" i="14"/>
  <c r="AH75" i="14" s="1"/>
  <c r="N75" i="14"/>
  <c r="AG74" i="14"/>
  <c r="M74" i="14" s="1"/>
  <c r="AF74" i="14"/>
  <c r="AE74" i="14"/>
  <c r="AD74" i="14"/>
  <c r="AC74" i="14"/>
  <c r="AB74" i="14"/>
  <c r="AA74" i="14"/>
  <c r="Z74" i="14"/>
  <c r="AH74" i="14" s="1"/>
  <c r="N74" i="14"/>
  <c r="AG73" i="14"/>
  <c r="M73" i="14" s="1"/>
  <c r="AF73" i="14"/>
  <c r="AE73" i="14"/>
  <c r="AD73" i="14"/>
  <c r="AC73" i="14"/>
  <c r="AB73" i="14"/>
  <c r="AA73" i="14"/>
  <c r="Z73" i="14"/>
  <c r="AH73" i="14" s="1"/>
  <c r="N73" i="14"/>
  <c r="AG72" i="14"/>
  <c r="M72" i="14" s="1"/>
  <c r="AF72" i="14"/>
  <c r="AE72" i="14"/>
  <c r="AD72" i="14"/>
  <c r="AC72" i="14"/>
  <c r="AB72" i="14"/>
  <c r="AA72" i="14"/>
  <c r="Z72" i="14"/>
  <c r="AH72" i="14" s="1"/>
  <c r="N72" i="14"/>
  <c r="AG71" i="14"/>
  <c r="M71" i="14" s="1"/>
  <c r="AF71" i="14"/>
  <c r="AE71" i="14"/>
  <c r="AD71" i="14"/>
  <c r="AC71" i="14"/>
  <c r="AB71" i="14"/>
  <c r="AA71" i="14"/>
  <c r="Z71" i="14"/>
  <c r="AH71" i="14" s="1"/>
  <c r="N71" i="14"/>
  <c r="AG70" i="14"/>
  <c r="M70" i="14" s="1"/>
  <c r="AF70" i="14"/>
  <c r="AE70" i="14"/>
  <c r="AD70" i="14"/>
  <c r="AC70" i="14"/>
  <c r="AB70" i="14"/>
  <c r="AA70" i="14"/>
  <c r="Z70" i="14"/>
  <c r="AH70" i="14" s="1"/>
  <c r="N70" i="14"/>
  <c r="AG69" i="14"/>
  <c r="M69" i="14" s="1"/>
  <c r="AF69" i="14"/>
  <c r="AE69" i="14"/>
  <c r="AD69" i="14"/>
  <c r="AC69" i="14"/>
  <c r="AB69" i="14"/>
  <c r="AA69" i="14"/>
  <c r="Z69" i="14"/>
  <c r="AH69" i="14" s="1"/>
  <c r="N69" i="14"/>
  <c r="AG68" i="14"/>
  <c r="M68" i="14" s="1"/>
  <c r="AF68" i="14"/>
  <c r="AE68" i="14"/>
  <c r="AD68" i="14"/>
  <c r="AC68" i="14"/>
  <c r="AB68" i="14"/>
  <c r="AA68" i="14"/>
  <c r="Z68" i="14"/>
  <c r="AH68" i="14" s="1"/>
  <c r="N68" i="14"/>
  <c r="AG67" i="14"/>
  <c r="M67" i="14" s="1"/>
  <c r="AF67" i="14"/>
  <c r="AE67" i="14"/>
  <c r="AD67" i="14"/>
  <c r="AC67" i="14"/>
  <c r="AB67" i="14"/>
  <c r="AA67" i="14"/>
  <c r="Z67" i="14"/>
  <c r="AH67" i="14" s="1"/>
  <c r="N67" i="14"/>
  <c r="AG66" i="14"/>
  <c r="M66" i="14" s="1"/>
  <c r="AF66" i="14"/>
  <c r="AE66" i="14"/>
  <c r="AD66" i="14"/>
  <c r="AC66" i="14"/>
  <c r="AB66" i="14"/>
  <c r="AA66" i="14"/>
  <c r="Z66" i="14"/>
  <c r="AH66" i="14" s="1"/>
  <c r="N66" i="14"/>
  <c r="AG65" i="14"/>
  <c r="M65" i="14" s="1"/>
  <c r="AF65" i="14"/>
  <c r="AE65" i="14"/>
  <c r="AD65" i="14"/>
  <c r="AC65" i="14"/>
  <c r="AB65" i="14"/>
  <c r="AA65" i="14"/>
  <c r="Z65" i="14"/>
  <c r="AH65" i="14" s="1"/>
  <c r="N65" i="14"/>
  <c r="AG64" i="14"/>
  <c r="M64" i="14" s="1"/>
  <c r="AF64" i="14"/>
  <c r="AE64" i="14"/>
  <c r="AD64" i="14"/>
  <c r="AC64" i="14"/>
  <c r="AB64" i="14"/>
  <c r="AA64" i="14"/>
  <c r="Z64" i="14"/>
  <c r="AH64" i="14" s="1"/>
  <c r="N64" i="14"/>
  <c r="AG63" i="14"/>
  <c r="M63" i="14" s="1"/>
  <c r="AF63" i="14"/>
  <c r="AE63" i="14"/>
  <c r="AD63" i="14"/>
  <c r="AC63" i="14"/>
  <c r="AB63" i="14"/>
  <c r="AA63" i="14"/>
  <c r="Z63" i="14"/>
  <c r="AH63" i="14" s="1"/>
  <c r="N63" i="14"/>
  <c r="AG62" i="14"/>
  <c r="M62" i="14" s="1"/>
  <c r="AF62" i="14"/>
  <c r="AE62" i="14"/>
  <c r="AD62" i="14"/>
  <c r="AC62" i="14"/>
  <c r="AB62" i="14"/>
  <c r="AA62" i="14"/>
  <c r="Z62" i="14"/>
  <c r="AH62" i="14" s="1"/>
  <c r="N62" i="14"/>
  <c r="AG61" i="14"/>
  <c r="M61" i="14" s="1"/>
  <c r="AF61" i="14"/>
  <c r="AE61" i="14"/>
  <c r="AD61" i="14"/>
  <c r="AC61" i="14"/>
  <c r="AB61" i="14"/>
  <c r="AA61" i="14"/>
  <c r="Z61" i="14"/>
  <c r="AH61" i="14" s="1"/>
  <c r="N61" i="14"/>
  <c r="AG60" i="14"/>
  <c r="M60" i="14" s="1"/>
  <c r="AF60" i="14"/>
  <c r="AE60" i="14"/>
  <c r="AD60" i="14"/>
  <c r="AC60" i="14"/>
  <c r="AB60" i="14"/>
  <c r="AA60" i="14"/>
  <c r="Z60" i="14"/>
  <c r="AH60" i="14" s="1"/>
  <c r="N60" i="14"/>
  <c r="AG59" i="14"/>
  <c r="M59" i="14" s="1"/>
  <c r="AF59" i="14"/>
  <c r="AE59" i="14"/>
  <c r="AD59" i="14"/>
  <c r="AC59" i="14"/>
  <c r="AB59" i="14"/>
  <c r="AA59" i="14"/>
  <c r="Z59" i="14"/>
  <c r="AH59" i="14" s="1"/>
  <c r="N59" i="14"/>
  <c r="AG58" i="14"/>
  <c r="M58" i="14" s="1"/>
  <c r="AF58" i="14"/>
  <c r="AE58" i="14"/>
  <c r="AD58" i="14"/>
  <c r="AC58" i="14"/>
  <c r="AB58" i="14"/>
  <c r="AA58" i="14"/>
  <c r="Z58" i="14"/>
  <c r="AH58" i="14" s="1"/>
  <c r="N58" i="14"/>
  <c r="AG57" i="14"/>
  <c r="M57" i="14" s="1"/>
  <c r="AF57" i="14"/>
  <c r="AE57" i="14"/>
  <c r="AD57" i="14"/>
  <c r="AC57" i="14"/>
  <c r="AB57" i="14"/>
  <c r="AA57" i="14"/>
  <c r="Z57" i="14"/>
  <c r="AH57" i="14" s="1"/>
  <c r="N57" i="14"/>
  <c r="AG56" i="14"/>
  <c r="M56" i="14" s="1"/>
  <c r="AF56" i="14"/>
  <c r="AE56" i="14"/>
  <c r="AD56" i="14"/>
  <c r="AC56" i="14"/>
  <c r="AB56" i="14"/>
  <c r="AA56" i="14"/>
  <c r="Z56" i="14"/>
  <c r="AH56" i="14" s="1"/>
  <c r="N56" i="14"/>
  <c r="AG55" i="14"/>
  <c r="M55" i="14" s="1"/>
  <c r="AF55" i="14"/>
  <c r="AE55" i="14"/>
  <c r="AD55" i="14"/>
  <c r="AC55" i="14"/>
  <c r="AB55" i="14"/>
  <c r="AA55" i="14"/>
  <c r="Z55" i="14"/>
  <c r="AH55" i="14" s="1"/>
  <c r="N55" i="14"/>
  <c r="AG54" i="14"/>
  <c r="M54" i="14" s="1"/>
  <c r="AF54" i="14"/>
  <c r="AE54" i="14"/>
  <c r="AD54" i="14"/>
  <c r="AC54" i="14"/>
  <c r="AB54" i="14"/>
  <c r="AA54" i="14"/>
  <c r="Z54" i="14"/>
  <c r="AH54" i="14" s="1"/>
  <c r="N54" i="14"/>
  <c r="AG53" i="14"/>
  <c r="M53" i="14" s="1"/>
  <c r="AF53" i="14"/>
  <c r="AE53" i="14"/>
  <c r="AD53" i="14"/>
  <c r="AC53" i="14"/>
  <c r="AB53" i="14"/>
  <c r="AA53" i="14"/>
  <c r="Z53" i="14"/>
  <c r="AH53" i="14" s="1"/>
  <c r="N53" i="14"/>
  <c r="AG52" i="14"/>
  <c r="M52" i="14" s="1"/>
  <c r="AF52" i="14"/>
  <c r="AE52" i="14"/>
  <c r="AD52" i="14"/>
  <c r="AC52" i="14"/>
  <c r="AB52" i="14"/>
  <c r="AA52" i="14"/>
  <c r="Z52" i="14"/>
  <c r="AH52" i="14" s="1"/>
  <c r="N52" i="14"/>
  <c r="AG51" i="14"/>
  <c r="M51" i="14" s="1"/>
  <c r="AF51" i="14"/>
  <c r="AE51" i="14"/>
  <c r="AD51" i="14"/>
  <c r="AC51" i="14"/>
  <c r="AB51" i="14"/>
  <c r="AA51" i="14"/>
  <c r="Z51" i="14"/>
  <c r="AH51" i="14" s="1"/>
  <c r="N51" i="14"/>
  <c r="AG50" i="14"/>
  <c r="M50" i="14" s="1"/>
  <c r="AF50" i="14"/>
  <c r="AE50" i="14"/>
  <c r="AD50" i="14"/>
  <c r="AC50" i="14"/>
  <c r="AB50" i="14"/>
  <c r="AA50" i="14"/>
  <c r="Z50" i="14"/>
  <c r="AH50" i="14" s="1"/>
  <c r="N50" i="14"/>
  <c r="AG49" i="14"/>
  <c r="M49" i="14" s="1"/>
  <c r="AF49" i="14"/>
  <c r="AE49" i="14"/>
  <c r="AD49" i="14"/>
  <c r="AC49" i="14"/>
  <c r="AB49" i="14"/>
  <c r="AA49" i="14"/>
  <c r="Z49" i="14"/>
  <c r="AH49" i="14" s="1"/>
  <c r="N49" i="14"/>
  <c r="AG48" i="14"/>
  <c r="M48" i="14" s="1"/>
  <c r="AF48" i="14"/>
  <c r="AE48" i="14"/>
  <c r="AD48" i="14"/>
  <c r="AC48" i="14"/>
  <c r="AB48" i="14"/>
  <c r="AA48" i="14"/>
  <c r="Z48" i="14"/>
  <c r="AH48" i="14" s="1"/>
  <c r="N48" i="14"/>
  <c r="AG47" i="14"/>
  <c r="M47" i="14" s="1"/>
  <c r="AF47" i="14"/>
  <c r="AE47" i="14"/>
  <c r="AD47" i="14"/>
  <c r="AC47" i="14"/>
  <c r="AB47" i="14"/>
  <c r="AA47" i="14"/>
  <c r="Z47" i="14"/>
  <c r="AH47" i="14" s="1"/>
  <c r="N47" i="14"/>
  <c r="AG46" i="14"/>
  <c r="M46" i="14" s="1"/>
  <c r="AF46" i="14"/>
  <c r="AE46" i="14"/>
  <c r="AD46" i="14"/>
  <c r="AC46" i="14"/>
  <c r="AB46" i="14"/>
  <c r="AA46" i="14"/>
  <c r="Z46" i="14"/>
  <c r="AH46" i="14" s="1"/>
  <c r="N46" i="14"/>
  <c r="AG45" i="14"/>
  <c r="M45" i="14" s="1"/>
  <c r="AF45" i="14"/>
  <c r="AE45" i="14"/>
  <c r="AD45" i="14"/>
  <c r="AC45" i="14"/>
  <c r="AB45" i="14"/>
  <c r="AA45" i="14"/>
  <c r="Z45" i="14"/>
  <c r="AH45" i="14" s="1"/>
  <c r="N45" i="14"/>
  <c r="AG44" i="14"/>
  <c r="M44" i="14" s="1"/>
  <c r="AF44" i="14"/>
  <c r="AE44" i="14"/>
  <c r="AD44" i="14"/>
  <c r="AC44" i="14"/>
  <c r="AB44" i="14"/>
  <c r="AA44" i="14"/>
  <c r="Z44" i="14"/>
  <c r="AH44" i="14" s="1"/>
  <c r="N44" i="14"/>
  <c r="AG43" i="14"/>
  <c r="M43" i="14" s="1"/>
  <c r="AF43" i="14"/>
  <c r="AE43" i="14"/>
  <c r="AD43" i="14"/>
  <c r="AC43" i="14"/>
  <c r="AB43" i="14"/>
  <c r="AA43" i="14"/>
  <c r="Z43" i="14"/>
  <c r="AH43" i="14" s="1"/>
  <c r="N43" i="14"/>
  <c r="AG42" i="14"/>
  <c r="M42" i="14" s="1"/>
  <c r="AF42" i="14"/>
  <c r="AE42" i="14"/>
  <c r="AD42" i="14"/>
  <c r="AC42" i="14"/>
  <c r="AB42" i="14"/>
  <c r="AA42" i="14"/>
  <c r="Z42" i="14"/>
  <c r="AH42" i="14" s="1"/>
  <c r="N42" i="14"/>
  <c r="AG41" i="14"/>
  <c r="M41" i="14" s="1"/>
  <c r="AF41" i="14"/>
  <c r="AE41" i="14"/>
  <c r="AD41" i="14"/>
  <c r="AC41" i="14"/>
  <c r="AB41" i="14"/>
  <c r="AA41" i="14"/>
  <c r="Z41" i="14"/>
  <c r="AH41" i="14" s="1"/>
  <c r="N41" i="14"/>
  <c r="AG40" i="14"/>
  <c r="M40" i="14" s="1"/>
  <c r="AF40" i="14"/>
  <c r="AE40" i="14"/>
  <c r="AD40" i="14"/>
  <c r="AC40" i="14"/>
  <c r="AB40" i="14"/>
  <c r="AA40" i="14"/>
  <c r="Z40" i="14"/>
  <c r="AH40" i="14" s="1"/>
  <c r="N40" i="14"/>
  <c r="AG39" i="14"/>
  <c r="M39" i="14" s="1"/>
  <c r="AF39" i="14"/>
  <c r="AE39" i="14"/>
  <c r="AD39" i="14"/>
  <c r="AC39" i="14"/>
  <c r="AB39" i="14"/>
  <c r="AA39" i="14"/>
  <c r="Z39" i="14"/>
  <c r="AH39" i="14" s="1"/>
  <c r="N39" i="14"/>
  <c r="AG38" i="14"/>
  <c r="M38" i="14" s="1"/>
  <c r="AF38" i="14"/>
  <c r="AE38" i="14"/>
  <c r="AD38" i="14"/>
  <c r="AC38" i="14"/>
  <c r="AB38" i="14"/>
  <c r="AA38" i="14"/>
  <c r="Z38" i="14"/>
  <c r="AH38" i="14" s="1"/>
  <c r="N38" i="14"/>
  <c r="AG37" i="14"/>
  <c r="M37" i="14" s="1"/>
  <c r="AF37" i="14"/>
  <c r="AE37" i="14"/>
  <c r="AD37" i="14"/>
  <c r="AC37" i="14"/>
  <c r="AB37" i="14"/>
  <c r="AA37" i="14"/>
  <c r="Z37" i="14"/>
  <c r="AH37" i="14" s="1"/>
  <c r="N37" i="14"/>
  <c r="AG36" i="14"/>
  <c r="M36" i="14" s="1"/>
  <c r="AF36" i="14"/>
  <c r="AE36" i="14"/>
  <c r="AD36" i="14"/>
  <c r="AC36" i="14"/>
  <c r="AB36" i="14"/>
  <c r="AA36" i="14"/>
  <c r="Z36" i="14"/>
  <c r="AH36" i="14" s="1"/>
  <c r="N36" i="14"/>
  <c r="AG35" i="14"/>
  <c r="M35" i="14" s="1"/>
  <c r="AF35" i="14"/>
  <c r="AE35" i="14"/>
  <c r="AD35" i="14"/>
  <c r="AC35" i="14"/>
  <c r="AB35" i="14"/>
  <c r="AA35" i="14"/>
  <c r="Z35" i="14"/>
  <c r="AH35" i="14" s="1"/>
  <c r="N35" i="14"/>
  <c r="AG34" i="14"/>
  <c r="M34" i="14" s="1"/>
  <c r="AF34" i="14"/>
  <c r="AE34" i="14"/>
  <c r="AD34" i="14"/>
  <c r="AC34" i="14"/>
  <c r="AB34" i="14"/>
  <c r="AA34" i="14"/>
  <c r="Z34" i="14"/>
  <c r="AH34" i="14" s="1"/>
  <c r="N34" i="14"/>
  <c r="AG33" i="14"/>
  <c r="M33" i="14" s="1"/>
  <c r="AF33" i="14"/>
  <c r="AE33" i="14"/>
  <c r="AD33" i="14"/>
  <c r="AC33" i="14"/>
  <c r="AB33" i="14"/>
  <c r="AA33" i="14"/>
  <c r="Z33" i="14"/>
  <c r="AH33" i="14" s="1"/>
  <c r="N33" i="14"/>
  <c r="AG32" i="14"/>
  <c r="M32" i="14" s="1"/>
  <c r="AF32" i="14"/>
  <c r="AE32" i="14"/>
  <c r="AD32" i="14"/>
  <c r="AC32" i="14"/>
  <c r="AB32" i="14"/>
  <c r="AA32" i="14"/>
  <c r="Z32" i="14"/>
  <c r="AH32" i="14" s="1"/>
  <c r="N32" i="14"/>
  <c r="AG31" i="14"/>
  <c r="M31" i="14" s="1"/>
  <c r="AF31" i="14"/>
  <c r="AE31" i="14"/>
  <c r="AD31" i="14"/>
  <c r="AC31" i="14"/>
  <c r="AB31" i="14"/>
  <c r="AA31" i="14"/>
  <c r="Z31" i="14"/>
  <c r="AH31" i="14" s="1"/>
  <c r="N31" i="14"/>
  <c r="AG30" i="14"/>
  <c r="M30" i="14" s="1"/>
  <c r="AF30" i="14"/>
  <c r="AE30" i="14"/>
  <c r="AD30" i="14"/>
  <c r="AC30" i="14"/>
  <c r="AB30" i="14"/>
  <c r="AA30" i="14"/>
  <c r="Z30" i="14"/>
  <c r="AH30" i="14" s="1"/>
  <c r="N30" i="14"/>
  <c r="AG29" i="14"/>
  <c r="M29" i="14" s="1"/>
  <c r="AF29" i="14"/>
  <c r="AE29" i="14"/>
  <c r="AD29" i="14"/>
  <c r="AC29" i="14"/>
  <c r="AB29" i="14"/>
  <c r="AA29" i="14"/>
  <c r="Z29" i="14"/>
  <c r="AH29" i="14" s="1"/>
  <c r="N29" i="14"/>
  <c r="AG28" i="14"/>
  <c r="M28" i="14" s="1"/>
  <c r="AF28" i="14"/>
  <c r="AE28" i="14"/>
  <c r="AD28" i="14"/>
  <c r="AC28" i="14"/>
  <c r="AB28" i="14"/>
  <c r="AA28" i="14"/>
  <c r="Z28" i="14"/>
  <c r="AH28" i="14" s="1"/>
  <c r="N28" i="14"/>
  <c r="AG27" i="14"/>
  <c r="M27" i="14" s="1"/>
  <c r="AF27" i="14"/>
  <c r="AE27" i="14"/>
  <c r="AD27" i="14"/>
  <c r="AC27" i="14"/>
  <c r="AB27" i="14"/>
  <c r="AA27" i="14"/>
  <c r="Z27" i="14"/>
  <c r="AH27" i="14" s="1"/>
  <c r="N27" i="14"/>
  <c r="AG26" i="14"/>
  <c r="M26" i="14" s="1"/>
  <c r="AF26" i="14"/>
  <c r="AE26" i="14"/>
  <c r="AD26" i="14"/>
  <c r="AC26" i="14"/>
  <c r="AB26" i="14"/>
  <c r="AA26" i="14"/>
  <c r="Z26" i="14"/>
  <c r="AH26" i="14" s="1"/>
  <c r="N26" i="14"/>
  <c r="AG25" i="14"/>
  <c r="M25" i="14" s="1"/>
  <c r="AF25" i="14"/>
  <c r="AE25" i="14"/>
  <c r="AD25" i="14"/>
  <c r="AC25" i="14"/>
  <c r="AB25" i="14"/>
  <c r="AA25" i="14"/>
  <c r="Z25" i="14"/>
  <c r="AH25" i="14" s="1"/>
  <c r="N25" i="14"/>
  <c r="AG24" i="14"/>
  <c r="M24" i="14" s="1"/>
  <c r="AF24" i="14"/>
  <c r="AE24" i="14"/>
  <c r="AD24" i="14"/>
  <c r="AC24" i="14"/>
  <c r="AB24" i="14"/>
  <c r="AA24" i="14"/>
  <c r="Z24" i="14"/>
  <c r="AH24" i="14" s="1"/>
  <c r="N24" i="14"/>
  <c r="AG23" i="14"/>
  <c r="M23" i="14" s="1"/>
  <c r="AF23" i="14"/>
  <c r="AE23" i="14"/>
  <c r="AD23" i="14"/>
  <c r="AC23" i="14"/>
  <c r="AB23" i="14"/>
  <c r="AA23" i="14"/>
  <c r="Z23" i="14"/>
  <c r="AH23" i="14" s="1"/>
  <c r="N23" i="14"/>
  <c r="AG22" i="14"/>
  <c r="M22" i="14" s="1"/>
  <c r="AF22" i="14"/>
  <c r="AE22" i="14"/>
  <c r="AD22" i="14"/>
  <c r="AC22" i="14"/>
  <c r="AB22" i="14"/>
  <c r="AA22" i="14"/>
  <c r="Z22" i="14"/>
  <c r="AH22" i="14" s="1"/>
  <c r="N22" i="14"/>
  <c r="AG21" i="14"/>
  <c r="M21" i="14" s="1"/>
  <c r="AF21" i="14"/>
  <c r="AE21" i="14"/>
  <c r="AD21" i="14"/>
  <c r="AC21" i="14"/>
  <c r="AB21" i="14"/>
  <c r="AA21" i="14"/>
  <c r="Z21" i="14"/>
  <c r="AH21" i="14" s="1"/>
  <c r="N21" i="14"/>
  <c r="AG20" i="14"/>
  <c r="M20" i="14" s="1"/>
  <c r="AF20" i="14"/>
  <c r="AE20" i="14"/>
  <c r="AD20" i="14"/>
  <c r="AC20" i="14"/>
  <c r="AB20" i="14"/>
  <c r="AA20" i="14"/>
  <c r="Z20" i="14"/>
  <c r="AH20" i="14" s="1"/>
  <c r="N20" i="14"/>
  <c r="AG19" i="14"/>
  <c r="M19" i="14" s="1"/>
  <c r="AF19" i="14"/>
  <c r="AE19" i="14"/>
  <c r="AD19" i="14"/>
  <c r="AC19" i="14"/>
  <c r="AB19" i="14"/>
  <c r="AA19" i="14"/>
  <c r="Z19" i="14"/>
  <c r="AH19" i="14" s="1"/>
  <c r="N19" i="14"/>
  <c r="AG18" i="14"/>
  <c r="M18" i="14" s="1"/>
  <c r="AF18" i="14"/>
  <c r="AE18" i="14"/>
  <c r="AD18" i="14"/>
  <c r="AC18" i="14"/>
  <c r="AB18" i="14"/>
  <c r="AA18" i="14"/>
  <c r="Z18" i="14"/>
  <c r="AH18" i="14" s="1"/>
  <c r="N18" i="14"/>
  <c r="AG17" i="14"/>
  <c r="M17" i="14" s="1"/>
  <c r="AF17" i="14"/>
  <c r="AE17" i="14"/>
  <c r="AD17" i="14"/>
  <c r="AC17" i="14"/>
  <c r="AB17" i="14"/>
  <c r="AA17" i="14"/>
  <c r="Z17" i="14"/>
  <c r="AH17" i="14" s="1"/>
  <c r="N17" i="14"/>
  <c r="AG16" i="14"/>
  <c r="M16" i="14" s="1"/>
  <c r="AF16" i="14"/>
  <c r="AE16" i="14"/>
  <c r="AD16" i="14"/>
  <c r="AC16" i="14"/>
  <c r="AB16" i="14"/>
  <c r="AA16" i="14"/>
  <c r="Z16" i="14"/>
  <c r="AH16" i="14" s="1"/>
  <c r="N16" i="14"/>
  <c r="AG15" i="14"/>
  <c r="M15" i="14" s="1"/>
  <c r="AF15" i="14"/>
  <c r="AE15" i="14"/>
  <c r="AD15" i="14"/>
  <c r="AC15" i="14"/>
  <c r="AB15" i="14"/>
  <c r="AA15" i="14"/>
  <c r="Z15" i="14"/>
  <c r="AH15" i="14" s="1"/>
  <c r="N15" i="14"/>
  <c r="AG14" i="14"/>
  <c r="M14" i="14" s="1"/>
  <c r="AF14" i="14"/>
  <c r="AE14" i="14"/>
  <c r="AD14" i="14"/>
  <c r="AC14" i="14"/>
  <c r="AB14" i="14"/>
  <c r="AA14" i="14"/>
  <c r="Z14" i="14"/>
  <c r="AH14" i="14" s="1"/>
  <c r="N14" i="14"/>
  <c r="AG13" i="14"/>
  <c r="M13" i="14" s="1"/>
  <c r="AF13" i="14"/>
  <c r="AE13" i="14"/>
  <c r="AD13" i="14"/>
  <c r="AC13" i="14"/>
  <c r="AB13" i="14"/>
  <c r="AA13" i="14"/>
  <c r="Z13" i="14"/>
  <c r="AH13" i="14" s="1"/>
  <c r="N13" i="14"/>
  <c r="AG12" i="14"/>
  <c r="M12" i="14" s="1"/>
  <c r="AF12" i="14"/>
  <c r="AE12" i="14"/>
  <c r="AD12" i="14"/>
  <c r="AC12" i="14"/>
  <c r="AB12" i="14"/>
  <c r="AA12" i="14"/>
  <c r="Z12" i="14"/>
  <c r="AH12" i="14" s="1"/>
  <c r="N12" i="14"/>
  <c r="AG11" i="14"/>
  <c r="M11" i="14" s="1"/>
  <c r="AF11" i="14"/>
  <c r="AE11" i="14"/>
  <c r="AD11" i="14"/>
  <c r="AC11" i="14"/>
  <c r="AB11" i="14"/>
  <c r="AA11" i="14"/>
  <c r="Z11" i="14"/>
  <c r="AH11" i="14" s="1"/>
  <c r="N11" i="14"/>
  <c r="AG10" i="14"/>
  <c r="M10" i="14" s="1"/>
  <c r="AF10" i="14"/>
  <c r="AE10" i="14"/>
  <c r="AD10" i="14"/>
  <c r="AC10" i="14"/>
  <c r="AB10" i="14"/>
  <c r="AA10" i="14"/>
  <c r="Z10" i="14"/>
  <c r="AH10" i="14" s="1"/>
  <c r="N10" i="14"/>
  <c r="AG9" i="14"/>
  <c r="M9" i="14" s="1"/>
  <c r="AF9" i="14"/>
  <c r="AE9" i="14"/>
  <c r="AD9" i="14"/>
  <c r="AC9" i="14"/>
  <c r="AB9" i="14"/>
  <c r="AA9" i="14"/>
  <c r="Z9" i="14"/>
  <c r="AH9" i="14" s="1"/>
  <c r="N9" i="14"/>
  <c r="AG8" i="14"/>
  <c r="M8" i="14" s="1"/>
  <c r="AF8" i="14"/>
  <c r="AE8" i="14"/>
  <c r="AD8" i="14"/>
  <c r="AC8" i="14"/>
  <c r="AB8" i="14"/>
  <c r="AA8" i="14"/>
  <c r="Z8" i="14"/>
  <c r="AH8" i="14" s="1"/>
  <c r="N8" i="14"/>
  <c r="AG7" i="14"/>
  <c r="M7" i="14" s="1"/>
  <c r="AF7" i="14"/>
  <c r="AE7" i="14"/>
  <c r="AD7" i="14"/>
  <c r="AC7" i="14"/>
  <c r="AB7" i="14"/>
  <c r="AA7" i="14"/>
  <c r="Z7" i="14"/>
  <c r="AH7" i="14" s="1"/>
  <c r="N7" i="14"/>
  <c r="AG6" i="14"/>
  <c r="M6" i="14" s="1"/>
  <c r="AF6" i="14"/>
  <c r="AE6" i="14"/>
  <c r="AD6" i="14"/>
  <c r="AC6" i="14"/>
  <c r="AB6" i="14"/>
  <c r="AA6" i="14"/>
  <c r="Z6" i="14"/>
  <c r="AH6" i="14" s="1"/>
  <c r="N6" i="14"/>
  <c r="AG5" i="14"/>
  <c r="M5" i="14" s="1"/>
  <c r="AF5" i="14"/>
  <c r="AE5" i="14"/>
  <c r="AD5" i="14"/>
  <c r="AC5" i="14"/>
  <c r="AB5" i="14"/>
  <c r="AA5" i="14"/>
  <c r="Z5" i="14"/>
  <c r="AH5" i="14" s="1"/>
  <c r="N5" i="14"/>
  <c r="T90" i="23" l="1"/>
  <c r="AB90" i="23" s="1"/>
  <c r="T34" i="23"/>
  <c r="AB34" i="23" s="1"/>
  <c r="T43" i="23"/>
  <c r="AB43" i="23" s="1"/>
  <c r="L87" i="14"/>
  <c r="L10" i="14"/>
  <c r="J22" i="14"/>
  <c r="L26" i="14"/>
  <c r="K9" i="14"/>
  <c r="L15" i="14"/>
  <c r="K17" i="14"/>
  <c r="K46" i="14"/>
  <c r="L52" i="14"/>
  <c r="K56" i="14"/>
  <c r="J66" i="14"/>
  <c r="L66" i="14"/>
  <c r="L80" i="14"/>
  <c r="L88" i="14"/>
  <c r="K90" i="14"/>
  <c r="L34" i="14"/>
  <c r="J37" i="14"/>
  <c r="L78" i="14"/>
  <c r="L36" i="14"/>
  <c r="L57" i="14"/>
  <c r="L17" i="14"/>
  <c r="J78" i="14"/>
  <c r="J85" i="14"/>
  <c r="L83" i="14"/>
  <c r="J9" i="14"/>
  <c r="L13" i="14"/>
  <c r="J10" i="14"/>
  <c r="K16" i="14"/>
  <c r="K24" i="14"/>
  <c r="J26" i="14"/>
  <c r="K30" i="14"/>
  <c r="J39" i="14"/>
  <c r="K52" i="14"/>
  <c r="L31" i="14"/>
  <c r="L53" i="14"/>
  <c r="L40" i="14"/>
  <c r="J43" i="14"/>
  <c r="L47" i="14"/>
  <c r="K49" i="14"/>
  <c r="J51" i="14"/>
  <c r="J57" i="14"/>
  <c r="K62" i="14"/>
  <c r="L75" i="14"/>
  <c r="K92" i="14"/>
  <c r="L35" i="14"/>
  <c r="K43" i="14"/>
  <c r="J45" i="14"/>
  <c r="J53" i="14"/>
  <c r="L69" i="14"/>
  <c r="K66" i="14"/>
  <c r="L79" i="14"/>
  <c r="J77" i="14"/>
  <c r="L9" i="14"/>
  <c r="K11" i="14"/>
  <c r="L23" i="14"/>
  <c r="J27" i="14"/>
  <c r="L29" i="14"/>
  <c r="K38" i="14"/>
  <c r="J40" i="14"/>
  <c r="L43" i="14"/>
  <c r="J47" i="14"/>
  <c r="L50" i="14"/>
  <c r="K70" i="14"/>
  <c r="J15" i="14"/>
  <c r="K19" i="14"/>
  <c r="J35" i="14"/>
  <c r="K60" i="14"/>
  <c r="L71" i="14"/>
  <c r="J75" i="14"/>
  <c r="K80" i="14"/>
  <c r="L86" i="14"/>
  <c r="J86" i="14"/>
  <c r="L61" i="14"/>
  <c r="L51" i="14"/>
  <c r="K57" i="14"/>
  <c r="J88" i="14"/>
  <c r="J23" i="14"/>
  <c r="K77" i="14"/>
  <c r="J12" i="14"/>
  <c r="J17" i="14"/>
  <c r="K22" i="14"/>
  <c r="J24" i="14"/>
  <c r="J30" i="14"/>
  <c r="L39" i="14"/>
  <c r="J42" i="14"/>
  <c r="J49" i="14"/>
  <c r="L58" i="14"/>
  <c r="L74" i="14"/>
  <c r="K76" i="14"/>
  <c r="K81" i="14"/>
  <c r="K88" i="14"/>
  <c r="J90" i="14"/>
  <c r="L18" i="14"/>
  <c r="L28" i="14"/>
  <c r="K44" i="14"/>
  <c r="L54" i="14"/>
  <c r="J56" i="14"/>
  <c r="J67" i="14"/>
  <c r="L73" i="14"/>
  <c r="J76" i="14"/>
  <c r="L84" i="14"/>
  <c r="K85" i="14"/>
  <c r="K86" i="14"/>
  <c r="J87" i="14"/>
  <c r="J92" i="14"/>
  <c r="J81" i="14"/>
  <c r="J32" i="14"/>
  <c r="K35" i="14"/>
  <c r="K5" i="14"/>
  <c r="J6" i="14"/>
  <c r="J48" i="14"/>
  <c r="J8" i="14"/>
  <c r="L11" i="14"/>
  <c r="J14" i="14"/>
  <c r="J18" i="14"/>
  <c r="L20" i="14"/>
  <c r="L25" i="14"/>
  <c r="K27" i="14"/>
  <c r="J28" i="14"/>
  <c r="K33" i="14"/>
  <c r="J34" i="14"/>
  <c r="K41" i="14"/>
  <c r="L45" i="14"/>
  <c r="K47" i="14"/>
  <c r="K48" i="14"/>
  <c r="J50" i="14"/>
  <c r="J54" i="14"/>
  <c r="L56" i="14"/>
  <c r="J65" i="14"/>
  <c r="L67" i="14"/>
  <c r="K68" i="14"/>
  <c r="J73" i="14"/>
  <c r="L76" i="14"/>
  <c r="J84" i="14"/>
  <c r="L92" i="14"/>
  <c r="L6" i="14"/>
  <c r="L12" i="14"/>
  <c r="J19" i="14"/>
  <c r="J29" i="14"/>
  <c r="L33" i="14"/>
  <c r="K50" i="14"/>
  <c r="K54" i="14"/>
  <c r="J55" i="14"/>
  <c r="K65" i="14"/>
  <c r="L68" i="14"/>
  <c r="J70" i="14"/>
  <c r="K73" i="14"/>
  <c r="J74" i="14"/>
  <c r="J79" i="14"/>
  <c r="K84" i="14"/>
  <c r="K29" i="14"/>
  <c r="K79" i="14"/>
  <c r="K12" i="14"/>
  <c r="J13" i="14"/>
  <c r="K40" i="14"/>
  <c r="J63" i="14"/>
  <c r="L91" i="14"/>
  <c r="K10" i="14"/>
  <c r="K18" i="14"/>
  <c r="K20" i="14"/>
  <c r="L42" i="14"/>
  <c r="K51" i="14"/>
  <c r="L63" i="14"/>
  <c r="J69" i="14"/>
  <c r="L81" i="14"/>
  <c r="K25" i="14"/>
  <c r="L82" i="14"/>
  <c r="J16" i="14"/>
  <c r="L55" i="14"/>
  <c r="J61" i="14"/>
  <c r="J38" i="14"/>
  <c r="L59" i="14"/>
  <c r="J20" i="14"/>
  <c r="J89" i="14"/>
  <c r="K28" i="14"/>
  <c r="K15" i="14"/>
  <c r="J46" i="14"/>
  <c r="L90" i="14"/>
  <c r="L7" i="14"/>
  <c r="K26" i="14"/>
  <c r="K34" i="14"/>
  <c r="L5" i="14"/>
  <c r="K6" i="14"/>
  <c r="J11" i="14"/>
  <c r="K14" i="14"/>
  <c r="L19" i="14"/>
  <c r="J25" i="14"/>
  <c r="L27" i="14"/>
  <c r="J33" i="14"/>
  <c r="L41" i="14"/>
  <c r="K58" i="14"/>
  <c r="J59" i="14"/>
  <c r="K64" i="14"/>
  <c r="J68" i="14"/>
  <c r="L70" i="14"/>
  <c r="K74" i="14"/>
  <c r="L77" i="14"/>
  <c r="K78" i="14"/>
  <c r="K82" i="14"/>
  <c r="J83" i="14"/>
  <c r="L85" i="14"/>
  <c r="K89" i="14"/>
  <c r="K31" i="14"/>
  <c r="K45" i="14"/>
  <c r="K75" i="14"/>
  <c r="K91" i="14"/>
  <c r="J7" i="14"/>
  <c r="L8" i="14"/>
  <c r="K13" i="14"/>
  <c r="L22" i="14"/>
  <c r="L24" i="14"/>
  <c r="K36" i="14"/>
  <c r="L38" i="14"/>
  <c r="J44" i="14"/>
  <c r="L49" i="14"/>
  <c r="L60" i="14"/>
  <c r="L62" i="14"/>
  <c r="L64" i="14"/>
  <c r="K69" i="14"/>
  <c r="K71" i="14"/>
  <c r="J72" i="14"/>
  <c r="K8" i="14"/>
  <c r="J21" i="14"/>
  <c r="K23" i="14"/>
  <c r="K39" i="14"/>
  <c r="K67" i="14"/>
  <c r="K83" i="14"/>
  <c r="K87" i="14"/>
  <c r="L89" i="14"/>
  <c r="J5" i="14"/>
  <c r="K7" i="14"/>
  <c r="K32" i="14"/>
  <c r="K61" i="14"/>
  <c r="K63" i="14"/>
  <c r="K72" i="14"/>
  <c r="L14" i="14"/>
  <c r="L16" i="14"/>
  <c r="K21" i="14"/>
  <c r="J31" i="14"/>
  <c r="L32" i="14"/>
  <c r="K37" i="14"/>
  <c r="K42" i="14"/>
  <c r="L44" i="14"/>
  <c r="L46" i="14"/>
  <c r="L48" i="14"/>
  <c r="K53" i="14"/>
  <c r="K55" i="14"/>
  <c r="K59" i="14"/>
  <c r="J60" i="14"/>
  <c r="J62" i="14"/>
  <c r="J64" i="14"/>
  <c r="L65" i="14"/>
  <c r="L72" i="14"/>
  <c r="J82" i="14"/>
  <c r="J91" i="14"/>
  <c r="L21" i="14"/>
  <c r="L30" i="14"/>
  <c r="J36" i="14"/>
  <c r="L37" i="14"/>
  <c r="J41" i="14"/>
  <c r="J52" i="14"/>
  <c r="J58" i="14"/>
  <c r="J71" i="14"/>
  <c r="J80" i="1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5" i="4"/>
  <c r="T44" i="23" l="1"/>
  <c r="AB44" i="23" s="1"/>
  <c r="T75" i="23"/>
  <c r="AB75" i="23" s="1"/>
  <c r="T45" i="23"/>
  <c r="AB45" i="23" s="1"/>
  <c r="T81" i="23"/>
  <c r="AB81" i="23" s="1"/>
  <c r="T41" i="23"/>
  <c r="AB41" i="23" s="1"/>
  <c r="T77" i="23"/>
  <c r="AB77" i="23" s="1"/>
  <c r="T59" i="23"/>
  <c r="AB59" i="23" s="1"/>
  <c r="T21" i="23"/>
  <c r="AB21" i="23" s="1"/>
  <c r="T60" i="23"/>
  <c r="AB60" i="23" s="1"/>
  <c r="T71" i="23"/>
  <c r="AB71" i="23" s="1"/>
  <c r="T92" i="23"/>
  <c r="AB92" i="23" s="1"/>
  <c r="T65" i="23"/>
  <c r="AB65" i="23" s="1"/>
  <c r="T67" i="23"/>
  <c r="AB67" i="23" s="1"/>
  <c r="T84" i="23"/>
  <c r="AB84" i="23" s="1"/>
  <c r="T79" i="23"/>
  <c r="AB79" i="23" s="1"/>
  <c r="T56" i="23"/>
  <c r="AB56" i="23" s="1"/>
  <c r="T73" i="23"/>
  <c r="AB73" i="23" s="1"/>
  <c r="T58" i="23"/>
  <c r="AB58" i="23" s="1"/>
  <c r="T53" i="23"/>
  <c r="AB53" i="23" s="1"/>
  <c r="T85" i="23"/>
  <c r="AB85" i="23" s="1"/>
  <c r="T62" i="23"/>
  <c r="AB62" i="23" s="1"/>
  <c r="T88" i="23"/>
  <c r="AB88" i="23" s="1"/>
  <c r="T87" i="23"/>
  <c r="AB87" i="23" s="1"/>
  <c r="T76" i="23"/>
  <c r="AB76" i="23" s="1"/>
  <c r="T66" i="23"/>
  <c r="AB66" i="23" s="1"/>
  <c r="T52" i="23"/>
  <c r="AB52" i="23" s="1"/>
  <c r="T61" i="23"/>
  <c r="AB61" i="23" s="1"/>
  <c r="T70" i="23"/>
  <c r="AB70" i="23" s="1"/>
  <c r="T13" i="23"/>
  <c r="T55" i="23"/>
  <c r="AB55" i="23" s="1"/>
  <c r="T64" i="23"/>
  <c r="AB64" i="23" s="1"/>
  <c r="T51" i="23"/>
  <c r="AB51" i="23" s="1"/>
  <c r="T83" i="23"/>
  <c r="AB83" i="23" s="1"/>
  <c r="T63" i="23"/>
  <c r="AB63" i="23" s="1"/>
  <c r="T72" i="23"/>
  <c r="AB72" i="23" s="1"/>
  <c r="T89" i="23"/>
  <c r="AB89" i="23" s="1"/>
  <c r="T74" i="23"/>
  <c r="AB74" i="23" s="1"/>
  <c r="T78" i="23"/>
  <c r="AB78" i="23" s="1"/>
  <c r="T57" i="23"/>
  <c r="AB57" i="23" s="1"/>
  <c r="T69" i="23"/>
  <c r="AB69" i="23" s="1"/>
  <c r="T86" i="23"/>
  <c r="AB86" i="23" s="1"/>
  <c r="T80" i="23"/>
  <c r="AB80" i="23" s="1"/>
  <c r="T68" i="23"/>
  <c r="AB68" i="23" s="1"/>
  <c r="T82" i="23"/>
  <c r="AB82" i="23" s="1"/>
  <c r="T54" i="23"/>
  <c r="AB54" i="23" s="1"/>
  <c r="T47" i="23"/>
  <c r="AB47" i="23" s="1"/>
  <c r="T48" i="23"/>
  <c r="AB48" i="23" s="1"/>
  <c r="T39" i="23"/>
  <c r="AB39" i="23" s="1"/>
  <c r="T49" i="23"/>
  <c r="AB49" i="23" s="1"/>
  <c r="T46" i="23"/>
  <c r="AB46" i="23" s="1"/>
  <c r="T40" i="23"/>
  <c r="AB40" i="23" s="1"/>
  <c r="T33" i="23"/>
  <c r="AB33" i="23" s="1"/>
  <c r="T27" i="23"/>
  <c r="AB27" i="23" s="1"/>
  <c r="T42" i="23"/>
  <c r="AB42" i="23" s="1"/>
  <c r="T32" i="23"/>
  <c r="AB32" i="23" s="1"/>
  <c r="T22" i="23"/>
  <c r="AB22" i="23" s="1"/>
  <c r="T29" i="23"/>
  <c r="AB29" i="23" s="1"/>
  <c r="T14" i="23"/>
  <c r="T7" i="23"/>
  <c r="T15" i="23"/>
  <c r="T26" i="23"/>
  <c r="AB26" i="23" s="1"/>
  <c r="T19" i="23"/>
  <c r="AB19" i="23" s="1"/>
  <c r="T9" i="23"/>
  <c r="T18" i="23"/>
  <c r="AB18" i="23" s="1"/>
  <c r="T28" i="23"/>
  <c r="AB28" i="23" s="1"/>
  <c r="T38" i="23"/>
  <c r="AB38" i="23" s="1"/>
  <c r="T37" i="23"/>
  <c r="AB37" i="23" s="1"/>
  <c r="T30" i="23"/>
  <c r="AB30" i="23" s="1"/>
  <c r="T23" i="23"/>
  <c r="AB23" i="23" s="1"/>
  <c r="T16" i="23"/>
  <c r="T17" i="23"/>
  <c r="AB17" i="23" s="1"/>
  <c r="T12" i="23"/>
  <c r="T36" i="23"/>
  <c r="AB36" i="23" s="1"/>
  <c r="T11" i="23"/>
  <c r="T6" i="23"/>
  <c r="T20" i="23"/>
  <c r="AB20" i="23" s="1"/>
  <c r="T31" i="23"/>
  <c r="AB31" i="23" s="1"/>
  <c r="T24" i="23"/>
  <c r="AB24" i="23" s="1"/>
  <c r="T25" i="23"/>
  <c r="AB25" i="23" s="1"/>
  <c r="T8" i="23"/>
  <c r="S17" i="23"/>
  <c r="S18" i="23"/>
  <c r="S19" i="23"/>
  <c r="S20" i="23"/>
  <c r="S21" i="23"/>
  <c r="S22" i="23"/>
  <c r="S23" i="23"/>
  <c r="S24" i="23"/>
  <c r="S25" i="23"/>
  <c r="S26" i="23"/>
  <c r="S27" i="23"/>
  <c r="S28" i="23"/>
  <c r="S29" i="23"/>
  <c r="S30" i="23"/>
  <c r="S31" i="23"/>
  <c r="S32" i="23"/>
  <c r="S33" i="23"/>
  <c r="S34" i="23"/>
  <c r="S35" i="23"/>
  <c r="S36" i="23"/>
  <c r="S37" i="23"/>
  <c r="S38" i="23"/>
  <c r="S39" i="23"/>
  <c r="S40" i="23"/>
  <c r="S41" i="23"/>
  <c r="S42" i="23"/>
  <c r="S43" i="23"/>
  <c r="S44" i="23"/>
  <c r="S45" i="23"/>
  <c r="S46" i="23"/>
  <c r="S47" i="23"/>
  <c r="S48" i="23"/>
  <c r="S49" i="23"/>
  <c r="S50" i="23"/>
  <c r="S51" i="23"/>
  <c r="S52" i="23"/>
  <c r="S53" i="23"/>
  <c r="S54" i="23"/>
  <c r="S55" i="23"/>
  <c r="S56" i="23"/>
  <c r="S57" i="23"/>
  <c r="S58" i="23"/>
  <c r="S59" i="23"/>
  <c r="S60" i="23"/>
  <c r="S61" i="23"/>
  <c r="S62" i="23"/>
  <c r="S63" i="23"/>
  <c r="S64" i="23"/>
  <c r="S65" i="23"/>
  <c r="S66" i="23"/>
  <c r="S67" i="23"/>
  <c r="S68" i="23"/>
  <c r="S69" i="23"/>
  <c r="S70" i="23"/>
  <c r="S71" i="23"/>
  <c r="S72" i="23"/>
  <c r="S73" i="23"/>
  <c r="S74" i="23"/>
  <c r="S75" i="23"/>
  <c r="S76" i="23"/>
  <c r="S77" i="23"/>
  <c r="S78" i="23"/>
  <c r="S79" i="23"/>
  <c r="S80" i="23"/>
  <c r="S81" i="23"/>
  <c r="S82" i="23"/>
  <c r="S83" i="23"/>
  <c r="S84" i="23"/>
  <c r="S85" i="23"/>
  <c r="S86" i="23"/>
  <c r="S87" i="23"/>
  <c r="S88" i="23"/>
  <c r="S89" i="23"/>
  <c r="S90" i="23"/>
  <c r="S91" i="23"/>
  <c r="S92" i="23"/>
  <c r="AA84" i="23" l="1"/>
  <c r="J84" i="23" s="1"/>
  <c r="Z84" i="23"/>
  <c r="AH84" i="23" s="1"/>
  <c r="N84" i="23"/>
  <c r="AA36" i="23"/>
  <c r="J36" i="23" s="1"/>
  <c r="Z36" i="23"/>
  <c r="AH36" i="23" s="1"/>
  <c r="N36" i="23"/>
  <c r="AA71" i="23"/>
  <c r="J71" i="23" s="1"/>
  <c r="Z71" i="23"/>
  <c r="AH71" i="23" s="1"/>
  <c r="N71" i="23"/>
  <c r="AA47" i="23"/>
  <c r="J47" i="23" s="1"/>
  <c r="Z47" i="23"/>
  <c r="AH47" i="23" s="1"/>
  <c r="N47" i="23"/>
  <c r="AA23" i="23"/>
  <c r="J23" i="23" s="1"/>
  <c r="Z23" i="23"/>
  <c r="AH23" i="23" s="1"/>
  <c r="N23" i="23"/>
  <c r="N46" i="23"/>
  <c r="Z46" i="23"/>
  <c r="AH46" i="23" s="1"/>
  <c r="AA46" i="23"/>
  <c r="J46" i="23" s="1"/>
  <c r="AA57" i="23"/>
  <c r="J57" i="23" s="1"/>
  <c r="N57" i="23"/>
  <c r="Z57" i="23"/>
  <c r="AH57" i="23" s="1"/>
  <c r="AA80" i="23"/>
  <c r="J80" i="23" s="1"/>
  <c r="Z80" i="23"/>
  <c r="AH80" i="23" s="1"/>
  <c r="N80" i="23"/>
  <c r="Z32" i="23"/>
  <c r="AH32" i="23" s="1"/>
  <c r="AA32" i="23"/>
  <c r="J32" i="23" s="1"/>
  <c r="N32" i="23"/>
  <c r="AA79" i="23"/>
  <c r="J79" i="23" s="1"/>
  <c r="Z79" i="23"/>
  <c r="AH79" i="23" s="1"/>
  <c r="N79" i="23"/>
  <c r="AA31" i="23"/>
  <c r="J31" i="23" s="1"/>
  <c r="Z31" i="23"/>
  <c r="AH31" i="23" s="1"/>
  <c r="N31" i="23"/>
  <c r="N30" i="23"/>
  <c r="Z30" i="23"/>
  <c r="AH30" i="23" s="1"/>
  <c r="AA30" i="23"/>
  <c r="J30" i="23" s="1"/>
  <c r="T10" i="23"/>
  <c r="AA72" i="23"/>
  <c r="J72" i="23" s="1"/>
  <c r="N72" i="23"/>
  <c r="Z72" i="23"/>
  <c r="AH72" i="23" s="1"/>
  <c r="AA83" i="23"/>
  <c r="J83" i="23" s="1"/>
  <c r="Z83" i="23"/>
  <c r="AH83" i="23" s="1"/>
  <c r="N83" i="23"/>
  <c r="AA59" i="23"/>
  <c r="J59" i="23" s="1"/>
  <c r="Z59" i="23"/>
  <c r="AH59" i="23" s="1"/>
  <c r="N59" i="23"/>
  <c r="AB13" i="23"/>
  <c r="J13" i="23" s="1"/>
  <c r="Z13" i="23"/>
  <c r="AH13" i="23" s="1"/>
  <c r="N13" i="23"/>
  <c r="N70" i="23"/>
  <c r="AA70" i="23"/>
  <c r="J70" i="23" s="1"/>
  <c r="Z70" i="23"/>
  <c r="AH70" i="23" s="1"/>
  <c r="N34" i="23"/>
  <c r="AA34" i="23"/>
  <c r="J34" i="23" s="1"/>
  <c r="Z34" i="23"/>
  <c r="AH34" i="23" s="1"/>
  <c r="AA81" i="23"/>
  <c r="J81" i="23" s="1"/>
  <c r="Z81" i="23"/>
  <c r="AH81" i="23" s="1"/>
  <c r="N81" i="23"/>
  <c r="AA45" i="23"/>
  <c r="J45" i="23" s="1"/>
  <c r="Z45" i="23"/>
  <c r="AH45" i="23" s="1"/>
  <c r="N45" i="23"/>
  <c r="AA21" i="23"/>
  <c r="J21" i="23" s="1"/>
  <c r="Z21" i="23"/>
  <c r="AH21" i="23" s="1"/>
  <c r="N21" i="23"/>
  <c r="Z12" i="23"/>
  <c r="AH12" i="23" s="1"/>
  <c r="AB12" i="23"/>
  <c r="J12" i="23" s="1"/>
  <c r="N12" i="23"/>
  <c r="AA20" i="23"/>
  <c r="J20" i="23" s="1"/>
  <c r="N20" i="23"/>
  <c r="Z20" i="23"/>
  <c r="AH20" i="23" s="1"/>
  <c r="AA55" i="23"/>
  <c r="J55" i="23" s="1"/>
  <c r="Z55" i="23"/>
  <c r="AH55" i="23" s="1"/>
  <c r="N55" i="23"/>
  <c r="AA90" i="23"/>
  <c r="J90" i="23" s="1"/>
  <c r="Z90" i="23"/>
  <c r="AH90" i="23" s="1"/>
  <c r="N90" i="23"/>
  <c r="N18" i="23"/>
  <c r="AA18" i="23"/>
  <c r="J18" i="23" s="1"/>
  <c r="Z18" i="23"/>
  <c r="AH18" i="23" s="1"/>
  <c r="Z17" i="23"/>
  <c r="AH17" i="23" s="1"/>
  <c r="AA17" i="23"/>
  <c r="J17" i="23" s="1"/>
  <c r="N17" i="23"/>
  <c r="T35" i="23"/>
  <c r="AB35" i="23" s="1"/>
  <c r="T50" i="23"/>
  <c r="AB50" i="23" s="1"/>
  <c r="Z60" i="23"/>
  <c r="AH60" i="23" s="1"/>
  <c r="AA60" i="23"/>
  <c r="J60" i="23" s="1"/>
  <c r="N60" i="23"/>
  <c r="AA48" i="23"/>
  <c r="J48" i="23" s="1"/>
  <c r="Z48" i="23"/>
  <c r="AH48" i="23" s="1"/>
  <c r="N48" i="23"/>
  <c r="AA69" i="23"/>
  <c r="J69" i="23" s="1"/>
  <c r="N69" i="23"/>
  <c r="Z69" i="23"/>
  <c r="AH69" i="23" s="1"/>
  <c r="AA68" i="23"/>
  <c r="J68" i="23" s="1"/>
  <c r="Z68" i="23"/>
  <c r="AH68" i="23" s="1"/>
  <c r="N68" i="23"/>
  <c r="AA44" i="23"/>
  <c r="J44" i="23" s="1"/>
  <c r="Z44" i="23"/>
  <c r="AH44" i="23" s="1"/>
  <c r="N44" i="23"/>
  <c r="AA67" i="23"/>
  <c r="J67" i="23" s="1"/>
  <c r="Z67" i="23"/>
  <c r="AH67" i="23" s="1"/>
  <c r="N67" i="23"/>
  <c r="AA43" i="23"/>
  <c r="J43" i="23" s="1"/>
  <c r="Z43" i="23"/>
  <c r="AH43" i="23" s="1"/>
  <c r="N43" i="23"/>
  <c r="AA78" i="23"/>
  <c r="J78" i="23" s="1"/>
  <c r="N78" i="23"/>
  <c r="Z78" i="23"/>
  <c r="AH78" i="23" s="1"/>
  <c r="AA24" i="23"/>
  <c r="J24" i="23" s="1"/>
  <c r="N24" i="23"/>
  <c r="Z24" i="23"/>
  <c r="AH24" i="23" s="1"/>
  <c r="AB11" i="23"/>
  <c r="J11" i="23" s="1"/>
  <c r="Z11" i="23"/>
  <c r="AH11" i="23" s="1"/>
  <c r="N11" i="23"/>
  <c r="AA35" i="23"/>
  <c r="Z82" i="23"/>
  <c r="AH82" i="23" s="1"/>
  <c r="AA82" i="23"/>
  <c r="J82" i="23" s="1"/>
  <c r="N82" i="23"/>
  <c r="N58" i="23"/>
  <c r="Z58" i="23"/>
  <c r="AH58" i="23" s="1"/>
  <c r="AA58" i="23"/>
  <c r="J58" i="23" s="1"/>
  <c r="N22" i="23"/>
  <c r="AA22" i="23"/>
  <c r="J22" i="23" s="1"/>
  <c r="Z22" i="23"/>
  <c r="AH22" i="23" s="1"/>
  <c r="T91" i="23"/>
  <c r="AB91" i="23" s="1"/>
  <c r="AA33" i="23"/>
  <c r="J33" i="23" s="1"/>
  <c r="N33" i="23"/>
  <c r="Z33" i="23"/>
  <c r="AH33" i="23" s="1"/>
  <c r="AA92" i="23"/>
  <c r="J92" i="23" s="1"/>
  <c r="Z92" i="23"/>
  <c r="AH92" i="23" s="1"/>
  <c r="N92" i="23"/>
  <c r="AA56" i="23"/>
  <c r="J56" i="23" s="1"/>
  <c r="Z56" i="23"/>
  <c r="AH56" i="23" s="1"/>
  <c r="N56" i="23"/>
  <c r="AA91" i="23"/>
  <c r="AA19" i="23"/>
  <c r="J19" i="23" s="1"/>
  <c r="Z19" i="23"/>
  <c r="AH19" i="23" s="1"/>
  <c r="N19" i="23"/>
  <c r="N66" i="23"/>
  <c r="Z66" i="23"/>
  <c r="AH66" i="23" s="1"/>
  <c r="AA66" i="23"/>
  <c r="J66" i="23" s="1"/>
  <c r="N54" i="23"/>
  <c r="AA54" i="23"/>
  <c r="J54" i="23" s="1"/>
  <c r="Z54" i="23"/>
  <c r="AH54" i="23" s="1"/>
  <c r="N42" i="23"/>
  <c r="AA42" i="23"/>
  <c r="J42" i="23" s="1"/>
  <c r="Z42" i="23"/>
  <c r="AH42" i="23" s="1"/>
  <c r="AA89" i="23"/>
  <c r="J89" i="23" s="1"/>
  <c r="N89" i="23"/>
  <c r="Z89" i="23"/>
  <c r="AH89" i="23" s="1"/>
  <c r="AA77" i="23"/>
  <c r="J77" i="23" s="1"/>
  <c r="Z77" i="23"/>
  <c r="AH77" i="23" s="1"/>
  <c r="N77" i="23"/>
  <c r="AA65" i="23"/>
  <c r="J65" i="23" s="1"/>
  <c r="Z65" i="23"/>
  <c r="AH65" i="23" s="1"/>
  <c r="N65" i="23"/>
  <c r="AA53" i="23"/>
  <c r="J53" i="23" s="1"/>
  <c r="N53" i="23"/>
  <c r="Z53" i="23"/>
  <c r="AH53" i="23" s="1"/>
  <c r="AA41" i="23"/>
  <c r="J41" i="23" s="1"/>
  <c r="Z41" i="23"/>
  <c r="AH41" i="23" s="1"/>
  <c r="N41" i="23"/>
  <c r="N29" i="23"/>
  <c r="AA29" i="23"/>
  <c r="J29" i="23" s="1"/>
  <c r="Z29" i="23"/>
  <c r="AH29" i="23" s="1"/>
  <c r="AB16" i="23"/>
  <c r="J16" i="23" s="1"/>
  <c r="Z16" i="23"/>
  <c r="AH16" i="23" s="1"/>
  <c r="N16" i="23"/>
  <c r="AB15" i="23"/>
  <c r="J15" i="23" s="1"/>
  <c r="Z15" i="23"/>
  <c r="AH15" i="23" s="1"/>
  <c r="N15" i="23"/>
  <c r="N88" i="23"/>
  <c r="AA88" i="23"/>
  <c r="J88" i="23" s="1"/>
  <c r="Z88" i="23"/>
  <c r="AH88" i="23" s="1"/>
  <c r="AA76" i="23"/>
  <c r="J76" i="23" s="1"/>
  <c r="Z76" i="23"/>
  <c r="AH76" i="23" s="1"/>
  <c r="N76" i="23"/>
  <c r="Z64" i="23"/>
  <c r="AH64" i="23" s="1"/>
  <c r="AA64" i="23"/>
  <c r="J64" i="23" s="1"/>
  <c r="N64" i="23"/>
  <c r="Z52" i="23"/>
  <c r="AH52" i="23" s="1"/>
  <c r="AA52" i="23"/>
  <c r="J52" i="23" s="1"/>
  <c r="N52" i="23"/>
  <c r="AA40" i="23"/>
  <c r="J40" i="23" s="1"/>
  <c r="Z40" i="23"/>
  <c r="AH40" i="23" s="1"/>
  <c r="N40" i="23"/>
  <c r="AA28" i="23"/>
  <c r="J28" i="23" s="1"/>
  <c r="N28" i="23"/>
  <c r="Z28" i="23"/>
  <c r="AH28" i="23" s="1"/>
  <c r="AA87" i="23"/>
  <c r="J87" i="23" s="1"/>
  <c r="Z87" i="23"/>
  <c r="AH87" i="23" s="1"/>
  <c r="N87" i="23"/>
  <c r="AA75" i="23"/>
  <c r="J75" i="23" s="1"/>
  <c r="Z75" i="23"/>
  <c r="AH75" i="23" s="1"/>
  <c r="N75" i="23"/>
  <c r="AA63" i="23"/>
  <c r="J63" i="23" s="1"/>
  <c r="Z63" i="23"/>
  <c r="AH63" i="23" s="1"/>
  <c r="N63" i="23"/>
  <c r="AA51" i="23"/>
  <c r="J51" i="23" s="1"/>
  <c r="Z51" i="23"/>
  <c r="AH51" i="23" s="1"/>
  <c r="N51" i="23"/>
  <c r="AA39" i="23"/>
  <c r="J39" i="23" s="1"/>
  <c r="Z39" i="23"/>
  <c r="AH39" i="23" s="1"/>
  <c r="N39" i="23"/>
  <c r="AA27" i="23"/>
  <c r="J27" i="23" s="1"/>
  <c r="Z27" i="23"/>
  <c r="AH27" i="23" s="1"/>
  <c r="N27" i="23"/>
  <c r="AB6" i="23"/>
  <c r="J6" i="23" s="1"/>
  <c r="Z6" i="23"/>
  <c r="AH6" i="23" s="1"/>
  <c r="N6" i="23"/>
  <c r="AB7" i="23"/>
  <c r="J7" i="23" s="1"/>
  <c r="Z7" i="23"/>
  <c r="AH7" i="23" s="1"/>
  <c r="N7" i="23"/>
  <c r="AA86" i="23"/>
  <c r="J86" i="23" s="1"/>
  <c r="Z86" i="23"/>
  <c r="AH86" i="23" s="1"/>
  <c r="N86" i="23"/>
  <c r="N74" i="23"/>
  <c r="AA74" i="23"/>
  <c r="J74" i="23" s="1"/>
  <c r="Z74" i="23"/>
  <c r="AH74" i="23" s="1"/>
  <c r="N62" i="23"/>
  <c r="AA62" i="23"/>
  <c r="J62" i="23" s="1"/>
  <c r="Z62" i="23"/>
  <c r="AH62" i="23" s="1"/>
  <c r="AA50" i="23"/>
  <c r="N38" i="23"/>
  <c r="AA38" i="23"/>
  <c r="J38" i="23" s="1"/>
  <c r="Z38" i="23"/>
  <c r="AH38" i="23" s="1"/>
  <c r="N26" i="23"/>
  <c r="AA26" i="23"/>
  <c r="J26" i="23" s="1"/>
  <c r="Z26" i="23"/>
  <c r="AH26" i="23" s="1"/>
  <c r="AB8" i="23"/>
  <c r="J8" i="23" s="1"/>
  <c r="Z8" i="23"/>
  <c r="AH8" i="23" s="1"/>
  <c r="N8" i="23"/>
  <c r="AA85" i="23"/>
  <c r="J85" i="23" s="1"/>
  <c r="Z85" i="23"/>
  <c r="AH85" i="23" s="1"/>
  <c r="N85" i="23"/>
  <c r="AA73" i="23"/>
  <c r="J73" i="23" s="1"/>
  <c r="Z73" i="23"/>
  <c r="AH73" i="23" s="1"/>
  <c r="N73" i="23"/>
  <c r="AA61" i="23"/>
  <c r="J61" i="23" s="1"/>
  <c r="Z61" i="23"/>
  <c r="AH61" i="23" s="1"/>
  <c r="N61" i="23"/>
  <c r="AA49" i="23"/>
  <c r="J49" i="23" s="1"/>
  <c r="Z49" i="23"/>
  <c r="AH49" i="23" s="1"/>
  <c r="N49" i="23"/>
  <c r="Z37" i="23"/>
  <c r="AH37" i="23" s="1"/>
  <c r="N37" i="23"/>
  <c r="AA37" i="23"/>
  <c r="J37" i="23" s="1"/>
  <c r="AA25" i="23"/>
  <c r="J25" i="23" s="1"/>
  <c r="Z25" i="23"/>
  <c r="AH25" i="23" s="1"/>
  <c r="N25" i="23"/>
  <c r="AB9" i="23"/>
  <c r="J9" i="23" s="1"/>
  <c r="Z9" i="23"/>
  <c r="AH9" i="23" s="1"/>
  <c r="N9" i="23"/>
  <c r="AB14" i="23"/>
  <c r="J14" i="23" s="1"/>
  <c r="N14" i="23"/>
  <c r="Z14" i="23"/>
  <c r="AH14" i="23" s="1"/>
  <c r="N35" i="23" l="1"/>
  <c r="Z35" i="23"/>
  <c r="AH35" i="23" s="1"/>
  <c r="J35" i="23"/>
  <c r="J50" i="23"/>
  <c r="Z50" i="23"/>
  <c r="AH50" i="23" s="1"/>
  <c r="N50" i="23"/>
  <c r="N91" i="23"/>
  <c r="J91" i="23"/>
  <c r="Z91" i="23"/>
  <c r="AH91" i="23" s="1"/>
  <c r="AB10" i="23"/>
  <c r="J10" i="23" s="1"/>
  <c r="Z10" i="23"/>
  <c r="AH10" i="23" s="1"/>
  <c r="N10" i="23"/>
  <c r="Z5" i="4"/>
  <c r="AH5" i="4" s="1"/>
  <c r="AC5" i="4"/>
  <c r="Z6" i="4"/>
  <c r="AH6" i="4" s="1"/>
  <c r="Z7" i="4"/>
  <c r="AH7" i="4" s="1"/>
  <c r="Z8" i="4"/>
  <c r="AH8" i="4" s="1"/>
  <c r="Z9" i="4"/>
  <c r="AH9" i="4" s="1"/>
  <c r="Z10" i="4"/>
  <c r="AH10" i="4" s="1"/>
  <c r="Z11" i="4"/>
  <c r="AH11" i="4" s="1"/>
  <c r="Z12" i="4"/>
  <c r="AH12" i="4" s="1"/>
  <c r="Z13" i="4"/>
  <c r="AH13" i="4" s="1"/>
  <c r="Z14" i="4"/>
  <c r="AH14" i="4" s="1"/>
  <c r="Z15" i="4"/>
  <c r="AH15" i="4" s="1"/>
  <c r="Z16" i="4"/>
  <c r="AH16" i="4" s="1"/>
  <c r="Z17" i="4"/>
  <c r="AH17" i="4" s="1"/>
  <c r="Z18" i="4"/>
  <c r="AH18" i="4" s="1"/>
  <c r="Z19" i="4"/>
  <c r="AH19" i="4" s="1"/>
  <c r="Z20" i="4"/>
  <c r="AH20" i="4" s="1"/>
  <c r="Z21" i="4"/>
  <c r="AH21" i="4" s="1"/>
  <c r="Z22" i="4"/>
  <c r="AH22" i="4" s="1"/>
  <c r="Z23" i="4"/>
  <c r="AH23" i="4" s="1"/>
  <c r="Z24" i="4"/>
  <c r="AH24" i="4" s="1"/>
  <c r="Z25" i="4"/>
  <c r="AH25" i="4" s="1"/>
  <c r="Z26" i="4"/>
  <c r="AH26" i="4" s="1"/>
  <c r="Z27" i="4"/>
  <c r="AH27" i="4" s="1"/>
  <c r="Z28" i="4"/>
  <c r="AH28" i="4" s="1"/>
  <c r="Z29" i="4"/>
  <c r="AH29" i="4" s="1"/>
  <c r="Z30" i="4"/>
  <c r="AH30" i="4" s="1"/>
  <c r="Z31" i="4"/>
  <c r="AH31" i="4" s="1"/>
  <c r="Z32" i="4"/>
  <c r="AH32" i="4" s="1"/>
  <c r="Z33" i="4"/>
  <c r="AH33" i="4" s="1"/>
  <c r="Z34" i="4"/>
  <c r="AH34" i="4" s="1"/>
  <c r="Z35" i="4"/>
  <c r="AH35" i="4" s="1"/>
  <c r="Z36" i="4"/>
  <c r="AH36" i="4" s="1"/>
  <c r="Z37" i="4"/>
  <c r="AH37" i="4" s="1"/>
  <c r="Z38" i="4"/>
  <c r="AH38" i="4" s="1"/>
  <c r="Z39" i="4"/>
  <c r="AH39" i="4" s="1"/>
  <c r="Z40" i="4"/>
  <c r="AH40" i="4" s="1"/>
  <c r="Z41" i="4"/>
  <c r="AH41" i="4" s="1"/>
  <c r="Z42" i="4"/>
  <c r="AH42" i="4" s="1"/>
  <c r="Z43" i="4"/>
  <c r="AH43" i="4" s="1"/>
  <c r="Z44" i="4"/>
  <c r="AH44" i="4" s="1"/>
  <c r="Z45" i="4"/>
  <c r="AH45" i="4" s="1"/>
  <c r="Z46" i="4"/>
  <c r="AH46" i="4" s="1"/>
  <c r="Z47" i="4"/>
  <c r="AH47" i="4" s="1"/>
  <c r="Z48" i="4"/>
  <c r="AH48" i="4" s="1"/>
  <c r="Z49" i="4"/>
  <c r="AH49" i="4" s="1"/>
  <c r="Z50" i="4"/>
  <c r="AH50" i="4" s="1"/>
  <c r="Z51" i="4"/>
  <c r="AH51" i="4" s="1"/>
  <c r="Z52" i="4"/>
  <c r="AH52" i="4" s="1"/>
  <c r="Z53" i="4"/>
  <c r="AH53" i="4" s="1"/>
  <c r="Z54" i="4"/>
  <c r="AH54" i="4" s="1"/>
  <c r="Z55" i="4"/>
  <c r="AH55" i="4" s="1"/>
  <c r="Z56" i="4"/>
  <c r="AH56" i="4" s="1"/>
  <c r="Z57" i="4"/>
  <c r="AH57" i="4" s="1"/>
  <c r="Z58" i="4"/>
  <c r="AH58" i="4" s="1"/>
  <c r="Z59" i="4"/>
  <c r="AH59" i="4" s="1"/>
  <c r="Z60" i="4"/>
  <c r="AH60" i="4" s="1"/>
  <c r="Z61" i="4"/>
  <c r="AH61" i="4" s="1"/>
  <c r="Z62" i="4"/>
  <c r="AH62" i="4" s="1"/>
  <c r="Z63" i="4"/>
  <c r="AH63" i="4" s="1"/>
  <c r="Z64" i="4"/>
  <c r="AH64" i="4" s="1"/>
  <c r="Z65" i="4"/>
  <c r="AH65" i="4" s="1"/>
  <c r="Z66" i="4"/>
  <c r="AH66" i="4" s="1"/>
  <c r="Z67" i="4"/>
  <c r="AH67" i="4" s="1"/>
  <c r="Z68" i="4"/>
  <c r="AH68" i="4" s="1"/>
  <c r="Z69" i="4"/>
  <c r="AH69" i="4" s="1"/>
  <c r="Z70" i="4"/>
  <c r="AH70" i="4" s="1"/>
  <c r="Z71" i="4"/>
  <c r="AH71" i="4" s="1"/>
  <c r="Z72" i="4"/>
  <c r="AH72" i="4" s="1"/>
  <c r="Z73" i="4"/>
  <c r="AH73" i="4" s="1"/>
  <c r="Z74" i="4"/>
  <c r="AH74" i="4" s="1"/>
  <c r="Z75" i="4"/>
  <c r="AH75" i="4" s="1"/>
  <c r="Z76" i="4"/>
  <c r="AH76" i="4" s="1"/>
  <c r="Z77" i="4"/>
  <c r="AH77" i="4" s="1"/>
  <c r="Z78" i="4"/>
  <c r="AH78" i="4" s="1"/>
  <c r="Z79" i="4"/>
  <c r="AH79" i="4" s="1"/>
  <c r="Z80" i="4"/>
  <c r="AH80" i="4" s="1"/>
  <c r="Z81" i="4"/>
  <c r="AH81" i="4" s="1"/>
  <c r="Z82" i="4"/>
  <c r="AH82" i="4" s="1"/>
  <c r="Z83" i="4"/>
  <c r="AH83" i="4" s="1"/>
  <c r="Z84" i="4"/>
  <c r="AH84" i="4" s="1"/>
  <c r="Z85" i="4"/>
  <c r="AH85" i="4" s="1"/>
  <c r="Z86" i="4"/>
  <c r="AH86" i="4" s="1"/>
  <c r="Z87" i="4"/>
  <c r="AH87" i="4" s="1"/>
  <c r="Z88" i="4"/>
  <c r="AH88" i="4" s="1"/>
  <c r="Z89" i="4"/>
  <c r="AH89" i="4" s="1"/>
  <c r="Z90" i="4"/>
  <c r="AH90" i="4" s="1"/>
  <c r="Z91" i="4"/>
  <c r="AH91" i="4" s="1"/>
  <c r="Z92" i="4"/>
  <c r="AH92" i="4" s="1"/>
  <c r="N6" i="4"/>
  <c r="P6" i="4" s="1"/>
  <c r="N7" i="4"/>
  <c r="P7" i="4" s="1"/>
  <c r="N8" i="4"/>
  <c r="P8" i="4" s="1"/>
  <c r="N9" i="4"/>
  <c r="P9" i="4" s="1"/>
  <c r="N10" i="4"/>
  <c r="P10" i="4" s="1"/>
  <c r="N11" i="4"/>
  <c r="P11" i="4" s="1"/>
  <c r="N12" i="4"/>
  <c r="P12" i="4" s="1"/>
  <c r="N13" i="4"/>
  <c r="P13" i="4" s="1"/>
  <c r="N14" i="4"/>
  <c r="P14" i="4" s="1"/>
  <c r="N15" i="4"/>
  <c r="P15" i="4" s="1"/>
  <c r="N16" i="4"/>
  <c r="P16" i="4" s="1"/>
  <c r="N17" i="4"/>
  <c r="P17" i="4" s="1"/>
  <c r="N18" i="4"/>
  <c r="P18" i="4" s="1"/>
  <c r="N19" i="4"/>
  <c r="P19" i="4" s="1"/>
  <c r="N20" i="4"/>
  <c r="P20" i="4" s="1"/>
  <c r="N21" i="4"/>
  <c r="P21" i="4" s="1"/>
  <c r="N22" i="4"/>
  <c r="P22" i="4" s="1"/>
  <c r="N23" i="4"/>
  <c r="P23" i="4" s="1"/>
  <c r="N24" i="4"/>
  <c r="P24" i="4" s="1"/>
  <c r="N25" i="4"/>
  <c r="P25" i="4" s="1"/>
  <c r="N26" i="4"/>
  <c r="P26" i="4" s="1"/>
  <c r="N27" i="4"/>
  <c r="P27" i="4" s="1"/>
  <c r="N28" i="4"/>
  <c r="P28" i="4" s="1"/>
  <c r="N29" i="4"/>
  <c r="P29" i="4" s="1"/>
  <c r="N30" i="4"/>
  <c r="P30" i="4" s="1"/>
  <c r="N31" i="4"/>
  <c r="P31" i="4" s="1"/>
  <c r="N32" i="4"/>
  <c r="P32" i="4" s="1"/>
  <c r="N33" i="4"/>
  <c r="P33" i="4" s="1"/>
  <c r="N34" i="4"/>
  <c r="P34" i="4" s="1"/>
  <c r="N35" i="4"/>
  <c r="P35" i="4" s="1"/>
  <c r="N36" i="4"/>
  <c r="P36" i="4" s="1"/>
  <c r="N37" i="4"/>
  <c r="P37" i="4" s="1"/>
  <c r="N38" i="4"/>
  <c r="P38" i="4" s="1"/>
  <c r="N39" i="4"/>
  <c r="P39" i="4" s="1"/>
  <c r="N40" i="4"/>
  <c r="P40" i="4" s="1"/>
  <c r="N41" i="4"/>
  <c r="P41" i="4" s="1"/>
  <c r="N42" i="4"/>
  <c r="P42" i="4" s="1"/>
  <c r="N43" i="4"/>
  <c r="P43" i="4" s="1"/>
  <c r="N44" i="4"/>
  <c r="P44" i="4" s="1"/>
  <c r="N45" i="4"/>
  <c r="P45" i="4" s="1"/>
  <c r="N46" i="4"/>
  <c r="P46" i="4" s="1"/>
  <c r="N47" i="4"/>
  <c r="P47" i="4" s="1"/>
  <c r="N48" i="4"/>
  <c r="P48" i="4" s="1"/>
  <c r="N49" i="4"/>
  <c r="P49" i="4" s="1"/>
  <c r="N50" i="4"/>
  <c r="P50" i="4" s="1"/>
  <c r="N51" i="4"/>
  <c r="P51" i="4" s="1"/>
  <c r="N52" i="4"/>
  <c r="P52" i="4" s="1"/>
  <c r="N53" i="4"/>
  <c r="P53" i="4" s="1"/>
  <c r="N54" i="4"/>
  <c r="P54" i="4" s="1"/>
  <c r="N55" i="4"/>
  <c r="P55" i="4" s="1"/>
  <c r="N56" i="4"/>
  <c r="P56" i="4" s="1"/>
  <c r="N57" i="4"/>
  <c r="P57" i="4" s="1"/>
  <c r="N58" i="4"/>
  <c r="P58" i="4" s="1"/>
  <c r="N59" i="4"/>
  <c r="P59" i="4" s="1"/>
  <c r="N60" i="4"/>
  <c r="P60" i="4" s="1"/>
  <c r="N61" i="4"/>
  <c r="P61" i="4" s="1"/>
  <c r="N62" i="4"/>
  <c r="P62" i="4" s="1"/>
  <c r="N63" i="4"/>
  <c r="P63" i="4" s="1"/>
  <c r="N64" i="4"/>
  <c r="P64" i="4" s="1"/>
  <c r="N65" i="4"/>
  <c r="P65" i="4" s="1"/>
  <c r="N66" i="4"/>
  <c r="P66" i="4" s="1"/>
  <c r="N67" i="4"/>
  <c r="P67" i="4" s="1"/>
  <c r="N68" i="4"/>
  <c r="P68" i="4" s="1"/>
  <c r="N69" i="4"/>
  <c r="P69" i="4" s="1"/>
  <c r="N70" i="4"/>
  <c r="P70" i="4" s="1"/>
  <c r="N71" i="4"/>
  <c r="P71" i="4" s="1"/>
  <c r="N72" i="4"/>
  <c r="P72" i="4" s="1"/>
  <c r="N73" i="4"/>
  <c r="P73" i="4" s="1"/>
  <c r="N74" i="4"/>
  <c r="P74" i="4" s="1"/>
  <c r="N75" i="4"/>
  <c r="P75" i="4" s="1"/>
  <c r="N76" i="4"/>
  <c r="P76" i="4" s="1"/>
  <c r="N77" i="4"/>
  <c r="P77" i="4" s="1"/>
  <c r="N78" i="4"/>
  <c r="P78" i="4" s="1"/>
  <c r="N79" i="4"/>
  <c r="P79" i="4" s="1"/>
  <c r="N80" i="4"/>
  <c r="P80" i="4" s="1"/>
  <c r="N81" i="4"/>
  <c r="P81" i="4" s="1"/>
  <c r="N82" i="4"/>
  <c r="P82" i="4" s="1"/>
  <c r="N83" i="4"/>
  <c r="P83" i="4" s="1"/>
  <c r="N84" i="4"/>
  <c r="P84" i="4" s="1"/>
  <c r="N85" i="4"/>
  <c r="P85" i="4" s="1"/>
  <c r="N86" i="4"/>
  <c r="P86" i="4" s="1"/>
  <c r="N87" i="4"/>
  <c r="P87" i="4" s="1"/>
  <c r="N88" i="4"/>
  <c r="P88" i="4" s="1"/>
  <c r="N89" i="4"/>
  <c r="P89" i="4" s="1"/>
  <c r="N90" i="4"/>
  <c r="P90" i="4" s="1"/>
  <c r="N91" i="4"/>
  <c r="P91" i="4" s="1"/>
  <c r="N92" i="4"/>
  <c r="P92" i="4" s="1"/>
  <c r="N5" i="4"/>
  <c r="P5" i="4" s="1"/>
  <c r="AB5" i="4"/>
  <c r="AD5" i="4"/>
  <c r="AE5" i="4"/>
  <c r="AF5" i="4"/>
  <c r="M5" i="4"/>
  <c r="AB6" i="4"/>
  <c r="AC6" i="4"/>
  <c r="AD6" i="4"/>
  <c r="AE6" i="4"/>
  <c r="AF6" i="4"/>
  <c r="M6" i="4"/>
  <c r="AB7" i="4"/>
  <c r="AC7" i="4"/>
  <c r="AD7" i="4"/>
  <c r="AE7" i="4"/>
  <c r="AF7" i="4"/>
  <c r="M7" i="4"/>
  <c r="AB8" i="4"/>
  <c r="AC8" i="4"/>
  <c r="AD8" i="4"/>
  <c r="AE8" i="4"/>
  <c r="AF8" i="4"/>
  <c r="M8" i="4"/>
  <c r="AB9" i="4"/>
  <c r="AC9" i="4"/>
  <c r="AD9" i="4"/>
  <c r="AE9" i="4"/>
  <c r="AF9" i="4"/>
  <c r="M9" i="4"/>
  <c r="AB10" i="4"/>
  <c r="AC10" i="4"/>
  <c r="AD10" i="4"/>
  <c r="AE10" i="4"/>
  <c r="AF10" i="4"/>
  <c r="M10" i="4"/>
  <c r="AB11" i="4"/>
  <c r="AC11" i="4"/>
  <c r="AD11" i="4"/>
  <c r="AE11" i="4"/>
  <c r="AF11" i="4"/>
  <c r="M11" i="4"/>
  <c r="AB12" i="4"/>
  <c r="AC12" i="4"/>
  <c r="AD12" i="4"/>
  <c r="AE12" i="4"/>
  <c r="AF12" i="4"/>
  <c r="M12" i="4"/>
  <c r="AB13" i="4"/>
  <c r="AC13" i="4"/>
  <c r="AD13" i="4"/>
  <c r="AE13" i="4"/>
  <c r="AF13" i="4"/>
  <c r="M13" i="4"/>
  <c r="AB14" i="4"/>
  <c r="AC14" i="4"/>
  <c r="AD14" i="4"/>
  <c r="AE14" i="4"/>
  <c r="AF14" i="4"/>
  <c r="M14" i="4"/>
  <c r="AB15" i="4"/>
  <c r="AC15" i="4"/>
  <c r="AD15" i="4"/>
  <c r="AE15" i="4"/>
  <c r="AF15" i="4"/>
  <c r="M15" i="4"/>
  <c r="AB16" i="4"/>
  <c r="AC16" i="4"/>
  <c r="AD16" i="4"/>
  <c r="AE16" i="4"/>
  <c r="AF16" i="4"/>
  <c r="M16" i="4"/>
  <c r="AB17" i="4"/>
  <c r="AC17" i="4"/>
  <c r="AD17" i="4"/>
  <c r="AE17" i="4"/>
  <c r="AF17" i="4"/>
  <c r="M17" i="4"/>
  <c r="AB18" i="4"/>
  <c r="AC18" i="4"/>
  <c r="AD18" i="4"/>
  <c r="AE18" i="4"/>
  <c r="AF18" i="4"/>
  <c r="M18" i="4"/>
  <c r="AB19" i="4"/>
  <c r="AC19" i="4"/>
  <c r="AD19" i="4"/>
  <c r="AE19" i="4"/>
  <c r="AF19" i="4"/>
  <c r="M19" i="4"/>
  <c r="AB20" i="4"/>
  <c r="AC20" i="4"/>
  <c r="AD20" i="4"/>
  <c r="AE20" i="4"/>
  <c r="AF20" i="4"/>
  <c r="M20" i="4"/>
  <c r="AB21" i="4"/>
  <c r="AC21" i="4"/>
  <c r="AD21" i="4"/>
  <c r="AE21" i="4"/>
  <c r="AF21" i="4"/>
  <c r="M21" i="4"/>
  <c r="AB22" i="4"/>
  <c r="AC22" i="4"/>
  <c r="AD22" i="4"/>
  <c r="AE22" i="4"/>
  <c r="AF22" i="4"/>
  <c r="M22" i="4"/>
  <c r="AB23" i="4"/>
  <c r="AC23" i="4"/>
  <c r="AD23" i="4"/>
  <c r="AE23" i="4"/>
  <c r="AF23" i="4"/>
  <c r="M23" i="4"/>
  <c r="AB24" i="4"/>
  <c r="AC24" i="4"/>
  <c r="AD24" i="4"/>
  <c r="AE24" i="4"/>
  <c r="AF24" i="4"/>
  <c r="M24" i="4"/>
  <c r="AB25" i="4"/>
  <c r="AC25" i="4"/>
  <c r="AD25" i="4"/>
  <c r="AE25" i="4"/>
  <c r="AF25" i="4"/>
  <c r="M25" i="4"/>
  <c r="AB26" i="4"/>
  <c r="AC26" i="4"/>
  <c r="AD26" i="4"/>
  <c r="AE26" i="4"/>
  <c r="AF26" i="4"/>
  <c r="M26" i="4"/>
  <c r="AB27" i="4"/>
  <c r="AC27" i="4"/>
  <c r="AD27" i="4"/>
  <c r="AE27" i="4"/>
  <c r="AF27" i="4"/>
  <c r="M27" i="4"/>
  <c r="AB28" i="4"/>
  <c r="AC28" i="4"/>
  <c r="AD28" i="4"/>
  <c r="AE28" i="4"/>
  <c r="AF28" i="4"/>
  <c r="M28" i="4"/>
  <c r="AB29" i="4"/>
  <c r="AC29" i="4"/>
  <c r="AD29" i="4"/>
  <c r="AE29" i="4"/>
  <c r="AF29" i="4"/>
  <c r="M29" i="4"/>
  <c r="AB30" i="4"/>
  <c r="AC30" i="4"/>
  <c r="AD30" i="4"/>
  <c r="AE30" i="4"/>
  <c r="AF30" i="4"/>
  <c r="M30" i="4"/>
  <c r="AB31" i="4"/>
  <c r="AC31" i="4"/>
  <c r="AD31" i="4"/>
  <c r="AE31" i="4"/>
  <c r="AF31" i="4"/>
  <c r="M31" i="4"/>
  <c r="AB32" i="4"/>
  <c r="AC32" i="4"/>
  <c r="AD32" i="4"/>
  <c r="AE32" i="4"/>
  <c r="AF32" i="4"/>
  <c r="M32" i="4"/>
  <c r="AB33" i="4"/>
  <c r="AC33" i="4"/>
  <c r="AD33" i="4"/>
  <c r="AE33" i="4"/>
  <c r="AF33" i="4"/>
  <c r="M33" i="4"/>
  <c r="AB34" i="4"/>
  <c r="AC34" i="4"/>
  <c r="AD34" i="4"/>
  <c r="AE34" i="4"/>
  <c r="AF34" i="4"/>
  <c r="M34" i="4"/>
  <c r="AB35" i="4"/>
  <c r="AC35" i="4"/>
  <c r="AD35" i="4"/>
  <c r="AE35" i="4"/>
  <c r="AF35" i="4"/>
  <c r="M35" i="4"/>
  <c r="AB36" i="4"/>
  <c r="AC36" i="4"/>
  <c r="AD36" i="4"/>
  <c r="AE36" i="4"/>
  <c r="AF36" i="4"/>
  <c r="M36" i="4"/>
  <c r="AB37" i="4"/>
  <c r="AC37" i="4"/>
  <c r="AD37" i="4"/>
  <c r="AE37" i="4"/>
  <c r="AF37" i="4"/>
  <c r="M37" i="4"/>
  <c r="AB38" i="4"/>
  <c r="AC38" i="4"/>
  <c r="AD38" i="4"/>
  <c r="AE38" i="4"/>
  <c r="AF38" i="4"/>
  <c r="M38" i="4"/>
  <c r="AB39" i="4"/>
  <c r="AC39" i="4"/>
  <c r="AD39" i="4"/>
  <c r="AE39" i="4"/>
  <c r="AF39" i="4"/>
  <c r="M39" i="4"/>
  <c r="AB40" i="4"/>
  <c r="AC40" i="4"/>
  <c r="AD40" i="4"/>
  <c r="AE40" i="4"/>
  <c r="AF40" i="4"/>
  <c r="M40" i="4"/>
  <c r="AB41" i="4"/>
  <c r="AC41" i="4"/>
  <c r="AD41" i="4"/>
  <c r="AE41" i="4"/>
  <c r="AF41" i="4"/>
  <c r="M41" i="4"/>
  <c r="AB42" i="4"/>
  <c r="AC42" i="4"/>
  <c r="AD42" i="4"/>
  <c r="AE42" i="4"/>
  <c r="AF42" i="4"/>
  <c r="M42" i="4"/>
  <c r="AB43" i="4"/>
  <c r="AC43" i="4"/>
  <c r="AD43" i="4"/>
  <c r="AE43" i="4"/>
  <c r="AF43" i="4"/>
  <c r="M43" i="4"/>
  <c r="AB44" i="4"/>
  <c r="AC44" i="4"/>
  <c r="AD44" i="4"/>
  <c r="AE44" i="4"/>
  <c r="AF44" i="4"/>
  <c r="M44" i="4"/>
  <c r="AB45" i="4"/>
  <c r="AC45" i="4"/>
  <c r="AD45" i="4"/>
  <c r="AE45" i="4"/>
  <c r="AF45" i="4"/>
  <c r="M45" i="4"/>
  <c r="AB46" i="4"/>
  <c r="AC46" i="4"/>
  <c r="AD46" i="4"/>
  <c r="AE46" i="4"/>
  <c r="AF46" i="4"/>
  <c r="M46" i="4"/>
  <c r="AB47" i="4"/>
  <c r="AC47" i="4"/>
  <c r="AD47" i="4"/>
  <c r="AE47" i="4"/>
  <c r="AF47" i="4"/>
  <c r="M47" i="4"/>
  <c r="AB48" i="4"/>
  <c r="AC48" i="4"/>
  <c r="AD48" i="4"/>
  <c r="AE48" i="4"/>
  <c r="AF48" i="4"/>
  <c r="M48" i="4"/>
  <c r="AB49" i="4"/>
  <c r="AC49" i="4"/>
  <c r="AD49" i="4"/>
  <c r="AE49" i="4"/>
  <c r="AF49" i="4"/>
  <c r="M49" i="4"/>
  <c r="AB50" i="4"/>
  <c r="AC50" i="4"/>
  <c r="AD50" i="4"/>
  <c r="AE50" i="4"/>
  <c r="AF50" i="4"/>
  <c r="M50" i="4"/>
  <c r="AB51" i="4"/>
  <c r="AC51" i="4"/>
  <c r="AD51" i="4"/>
  <c r="AE51" i="4"/>
  <c r="AF51" i="4"/>
  <c r="M51" i="4"/>
  <c r="AB52" i="4"/>
  <c r="AC52" i="4"/>
  <c r="AD52" i="4"/>
  <c r="AE52" i="4"/>
  <c r="AF52" i="4"/>
  <c r="M52" i="4"/>
  <c r="AB53" i="4"/>
  <c r="AC53" i="4"/>
  <c r="AD53" i="4"/>
  <c r="AE53" i="4"/>
  <c r="AF53" i="4"/>
  <c r="M53" i="4"/>
  <c r="AB54" i="4"/>
  <c r="AC54" i="4"/>
  <c r="AD54" i="4"/>
  <c r="AE54" i="4"/>
  <c r="AF54" i="4"/>
  <c r="M54" i="4"/>
  <c r="AB55" i="4"/>
  <c r="AC55" i="4"/>
  <c r="AD55" i="4"/>
  <c r="AE55" i="4"/>
  <c r="AF55" i="4"/>
  <c r="M55" i="4"/>
  <c r="AB56" i="4"/>
  <c r="AC56" i="4"/>
  <c r="AD56" i="4"/>
  <c r="AE56" i="4"/>
  <c r="AF56" i="4"/>
  <c r="M56" i="4"/>
  <c r="AB57" i="4"/>
  <c r="AC57" i="4"/>
  <c r="AD57" i="4"/>
  <c r="AE57" i="4"/>
  <c r="AF57" i="4"/>
  <c r="M57" i="4"/>
  <c r="AB58" i="4"/>
  <c r="AC58" i="4"/>
  <c r="AD58" i="4"/>
  <c r="AE58" i="4"/>
  <c r="AF58" i="4"/>
  <c r="M58" i="4"/>
  <c r="AB59" i="4"/>
  <c r="AC59" i="4"/>
  <c r="AD59" i="4"/>
  <c r="AE59" i="4"/>
  <c r="AF59" i="4"/>
  <c r="M59" i="4"/>
  <c r="AB60" i="4"/>
  <c r="AC60" i="4"/>
  <c r="AD60" i="4"/>
  <c r="AE60" i="4"/>
  <c r="AF60" i="4"/>
  <c r="M60" i="4"/>
  <c r="AB61" i="4"/>
  <c r="AC61" i="4"/>
  <c r="AD61" i="4"/>
  <c r="AE61" i="4"/>
  <c r="AF61" i="4"/>
  <c r="M61" i="4"/>
  <c r="AB62" i="4"/>
  <c r="AC62" i="4"/>
  <c r="AD62" i="4"/>
  <c r="AE62" i="4"/>
  <c r="AF62" i="4"/>
  <c r="M62" i="4"/>
  <c r="AB63" i="4"/>
  <c r="AC63" i="4"/>
  <c r="AD63" i="4"/>
  <c r="AE63" i="4"/>
  <c r="AF63" i="4"/>
  <c r="M63" i="4"/>
  <c r="AB64" i="4"/>
  <c r="AC64" i="4"/>
  <c r="AD64" i="4"/>
  <c r="AE64" i="4"/>
  <c r="AF64" i="4"/>
  <c r="M64" i="4"/>
  <c r="AB65" i="4"/>
  <c r="AC65" i="4"/>
  <c r="AD65" i="4"/>
  <c r="AE65" i="4"/>
  <c r="AF65" i="4"/>
  <c r="M65" i="4"/>
  <c r="AB66" i="4"/>
  <c r="AC66" i="4"/>
  <c r="AD66" i="4"/>
  <c r="AE66" i="4"/>
  <c r="AF66" i="4"/>
  <c r="M66" i="4"/>
  <c r="AB67" i="4"/>
  <c r="AC67" i="4"/>
  <c r="AD67" i="4"/>
  <c r="AE67" i="4"/>
  <c r="AF67" i="4"/>
  <c r="M67" i="4"/>
  <c r="AB68" i="4"/>
  <c r="AC68" i="4"/>
  <c r="AD68" i="4"/>
  <c r="AE68" i="4"/>
  <c r="AF68" i="4"/>
  <c r="M68" i="4"/>
  <c r="AB69" i="4"/>
  <c r="AC69" i="4"/>
  <c r="AD69" i="4"/>
  <c r="AE69" i="4"/>
  <c r="AF69" i="4"/>
  <c r="M69" i="4"/>
  <c r="AB70" i="4"/>
  <c r="AC70" i="4"/>
  <c r="AD70" i="4"/>
  <c r="AE70" i="4"/>
  <c r="AF70" i="4"/>
  <c r="M70" i="4"/>
  <c r="AB71" i="4"/>
  <c r="AC71" i="4"/>
  <c r="AD71" i="4"/>
  <c r="AE71" i="4"/>
  <c r="AF71" i="4"/>
  <c r="M71" i="4"/>
  <c r="AB72" i="4"/>
  <c r="AC72" i="4"/>
  <c r="AD72" i="4"/>
  <c r="AE72" i="4"/>
  <c r="AF72" i="4"/>
  <c r="M72" i="4"/>
  <c r="AB73" i="4"/>
  <c r="AC73" i="4"/>
  <c r="AD73" i="4"/>
  <c r="AE73" i="4"/>
  <c r="AF73" i="4"/>
  <c r="M73" i="4"/>
  <c r="AB74" i="4"/>
  <c r="AC74" i="4"/>
  <c r="AD74" i="4"/>
  <c r="AE74" i="4"/>
  <c r="AF74" i="4"/>
  <c r="M74" i="4"/>
  <c r="AB75" i="4"/>
  <c r="AC75" i="4"/>
  <c r="AD75" i="4"/>
  <c r="AE75" i="4"/>
  <c r="AF75" i="4"/>
  <c r="M75" i="4"/>
  <c r="AB76" i="4"/>
  <c r="AC76" i="4"/>
  <c r="AD76" i="4"/>
  <c r="AE76" i="4"/>
  <c r="AF76" i="4"/>
  <c r="M76" i="4"/>
  <c r="AB77" i="4"/>
  <c r="AC77" i="4"/>
  <c r="AD77" i="4"/>
  <c r="AE77" i="4"/>
  <c r="AF77" i="4"/>
  <c r="M77" i="4"/>
  <c r="AB78" i="4"/>
  <c r="AC78" i="4"/>
  <c r="AD78" i="4"/>
  <c r="AE78" i="4"/>
  <c r="AF78" i="4"/>
  <c r="M78" i="4"/>
  <c r="AB79" i="4"/>
  <c r="AC79" i="4"/>
  <c r="AD79" i="4"/>
  <c r="AE79" i="4"/>
  <c r="AF79" i="4"/>
  <c r="M79" i="4"/>
  <c r="AB80" i="4"/>
  <c r="AC80" i="4"/>
  <c r="AD80" i="4"/>
  <c r="AE80" i="4"/>
  <c r="AF80" i="4"/>
  <c r="M80" i="4"/>
  <c r="AB81" i="4"/>
  <c r="AC81" i="4"/>
  <c r="AD81" i="4"/>
  <c r="AE81" i="4"/>
  <c r="AF81" i="4"/>
  <c r="M81" i="4"/>
  <c r="AB82" i="4"/>
  <c r="AC82" i="4"/>
  <c r="AD82" i="4"/>
  <c r="AE82" i="4"/>
  <c r="AF82" i="4"/>
  <c r="M82" i="4"/>
  <c r="AB83" i="4"/>
  <c r="AC83" i="4"/>
  <c r="AD83" i="4"/>
  <c r="AE83" i="4"/>
  <c r="AF83" i="4"/>
  <c r="M83" i="4"/>
  <c r="AB84" i="4"/>
  <c r="AC84" i="4"/>
  <c r="AD84" i="4"/>
  <c r="AE84" i="4"/>
  <c r="AF84" i="4"/>
  <c r="M84" i="4"/>
  <c r="AB85" i="4"/>
  <c r="AC85" i="4"/>
  <c r="AD85" i="4"/>
  <c r="AE85" i="4"/>
  <c r="AF85" i="4"/>
  <c r="M85" i="4"/>
  <c r="AB86" i="4"/>
  <c r="AC86" i="4"/>
  <c r="AD86" i="4"/>
  <c r="AE86" i="4"/>
  <c r="AF86" i="4"/>
  <c r="M86" i="4"/>
  <c r="AB87" i="4"/>
  <c r="AC87" i="4"/>
  <c r="AD87" i="4"/>
  <c r="AE87" i="4"/>
  <c r="AF87" i="4"/>
  <c r="M87" i="4"/>
  <c r="AB88" i="4"/>
  <c r="AC88" i="4"/>
  <c r="AD88" i="4"/>
  <c r="AE88" i="4"/>
  <c r="AF88" i="4"/>
  <c r="M88" i="4"/>
  <c r="AB89" i="4"/>
  <c r="AC89" i="4"/>
  <c r="AD89" i="4"/>
  <c r="AE89" i="4"/>
  <c r="AF89" i="4"/>
  <c r="M89" i="4"/>
  <c r="AB90" i="4"/>
  <c r="AC90" i="4"/>
  <c r="AD90" i="4"/>
  <c r="AE90" i="4"/>
  <c r="AF90" i="4"/>
  <c r="M90" i="4"/>
  <c r="AB91" i="4"/>
  <c r="AC91" i="4"/>
  <c r="AD91" i="4"/>
  <c r="AE91" i="4"/>
  <c r="AF91" i="4"/>
  <c r="M91" i="4"/>
  <c r="AB92" i="4"/>
  <c r="AC92" i="4"/>
  <c r="AD92" i="4"/>
  <c r="AE92" i="4"/>
  <c r="AF92" i="4"/>
  <c r="M92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8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5" i="4"/>
  <c r="J48" i="4" l="1"/>
  <c r="J24" i="4"/>
  <c r="J32" i="4"/>
  <c r="J8" i="4"/>
  <c r="J64" i="4"/>
  <c r="J16" i="4"/>
  <c r="J80" i="4"/>
  <c r="J40" i="4"/>
  <c r="J72" i="4"/>
  <c r="J56" i="4"/>
  <c r="J88" i="4"/>
  <c r="J5" i="4"/>
  <c r="J73" i="4"/>
  <c r="J65" i="4"/>
  <c r="J41" i="4"/>
  <c r="J33" i="4"/>
  <c r="J9" i="4"/>
  <c r="J49" i="4"/>
  <c r="J25" i="4"/>
  <c r="J81" i="4"/>
  <c r="J57" i="4"/>
  <c r="J17" i="4"/>
  <c r="J53" i="4"/>
  <c r="J45" i="4"/>
  <c r="J37" i="4"/>
  <c r="J29" i="4"/>
  <c r="J21" i="4"/>
  <c r="J13" i="4"/>
  <c r="J69" i="4"/>
  <c r="J77" i="4"/>
  <c r="J61" i="4"/>
  <c r="J89" i="4"/>
  <c r="L33" i="4"/>
  <c r="K49" i="4"/>
  <c r="K41" i="4"/>
  <c r="L68" i="4"/>
  <c r="K67" i="4"/>
  <c r="K63" i="4"/>
  <c r="K59" i="4"/>
  <c r="L56" i="4"/>
  <c r="L52" i="4"/>
  <c r="L48" i="4"/>
  <c r="L44" i="4"/>
  <c r="K43" i="4"/>
  <c r="K39" i="4"/>
  <c r="L36" i="4"/>
  <c r="L32" i="4"/>
  <c r="L24" i="4"/>
  <c r="K19" i="4"/>
  <c r="L16" i="4"/>
  <c r="K15" i="4"/>
  <c r="L12" i="4"/>
  <c r="K7" i="4"/>
  <c r="J82" i="4"/>
  <c r="J66" i="4"/>
  <c r="J50" i="4"/>
  <c r="J34" i="4"/>
  <c r="J18" i="4"/>
  <c r="K91" i="4"/>
  <c r="K87" i="4"/>
  <c r="L84" i="4"/>
  <c r="K79" i="4"/>
  <c r="L76" i="4"/>
  <c r="K71" i="4"/>
  <c r="K35" i="4"/>
  <c r="K31" i="4"/>
  <c r="K27" i="4"/>
  <c r="K23" i="4"/>
  <c r="L20" i="4"/>
  <c r="K11" i="4"/>
  <c r="L8" i="4"/>
  <c r="J90" i="4"/>
  <c r="J74" i="4"/>
  <c r="J58" i="4"/>
  <c r="J42" i="4"/>
  <c r="J26" i="4"/>
  <c r="J10" i="4"/>
  <c r="L92" i="4"/>
  <c r="L88" i="4"/>
  <c r="K83" i="4"/>
  <c r="L80" i="4"/>
  <c r="K75" i="4"/>
  <c r="L72" i="4"/>
  <c r="L64" i="4"/>
  <c r="L60" i="4"/>
  <c r="K55" i="4"/>
  <c r="K51" i="4"/>
  <c r="K47" i="4"/>
  <c r="L40" i="4"/>
  <c r="L28" i="4"/>
  <c r="J86" i="4"/>
  <c r="J78" i="4"/>
  <c r="J70" i="4"/>
  <c r="J62" i="4"/>
  <c r="J54" i="4"/>
  <c r="J46" i="4"/>
  <c r="J38" i="4"/>
  <c r="J30" i="4"/>
  <c r="J22" i="4"/>
  <c r="J14" i="4"/>
  <c r="J6" i="4"/>
  <c r="L89" i="4"/>
  <c r="L85" i="4"/>
  <c r="L81" i="4"/>
  <c r="L77" i="4"/>
  <c r="L73" i="4"/>
  <c r="L65" i="4"/>
  <c r="L61" i="4"/>
  <c r="L57" i="4"/>
  <c r="L53" i="4"/>
  <c r="L49" i="4"/>
  <c r="L45" i="4"/>
  <c r="L41" i="4"/>
  <c r="L37" i="4"/>
  <c r="L13" i="4"/>
  <c r="K89" i="4"/>
  <c r="K85" i="4"/>
  <c r="L74" i="4"/>
  <c r="L70" i="4"/>
  <c r="K65" i="4"/>
  <c r="K53" i="4"/>
  <c r="L34" i="4"/>
  <c r="K29" i="4"/>
  <c r="L90" i="4"/>
  <c r="K81" i="4"/>
  <c r="L66" i="4"/>
  <c r="L62" i="4"/>
  <c r="K57" i="4"/>
  <c r="K45" i="4"/>
  <c r="L38" i="4"/>
  <c r="K33" i="4"/>
  <c r="L26" i="4"/>
  <c r="K13" i="4"/>
  <c r="L82" i="4"/>
  <c r="K77" i="4"/>
  <c r="L58" i="4"/>
  <c r="L54" i="4"/>
  <c r="L50" i="4"/>
  <c r="L46" i="4"/>
  <c r="L30" i="4"/>
  <c r="K25" i="4"/>
  <c r="K21" i="4"/>
  <c r="J60" i="4"/>
  <c r="J52" i="4"/>
  <c r="J44" i="4"/>
  <c r="J36" i="4"/>
  <c r="J28" i="4"/>
  <c r="J20" i="4"/>
  <c r="J12" i="4"/>
  <c r="L86" i="4"/>
  <c r="L78" i="4"/>
  <c r="K73" i="4"/>
  <c r="K69" i="4"/>
  <c r="K61" i="4"/>
  <c r="L42" i="4"/>
  <c r="K37" i="4"/>
  <c r="J91" i="4"/>
  <c r="J83" i="4"/>
  <c r="J75" i="4"/>
  <c r="J67" i="4"/>
  <c r="J59" i="4"/>
  <c r="J51" i="4"/>
  <c r="J43" i="4"/>
  <c r="J35" i="4"/>
  <c r="J27" i="4"/>
  <c r="J19" i="4"/>
  <c r="J11" i="4"/>
  <c r="J87" i="4"/>
  <c r="J79" i="4"/>
  <c r="J71" i="4"/>
  <c r="L69" i="4"/>
  <c r="J63" i="4"/>
  <c r="J55" i="4"/>
  <c r="J47" i="4"/>
  <c r="J39" i="4"/>
  <c r="J31" i="4"/>
  <c r="J23" i="4"/>
  <c r="J15" i="4"/>
  <c r="J7" i="4"/>
  <c r="L29" i="4"/>
  <c r="L25" i="4"/>
  <c r="L21" i="4"/>
  <c r="L17" i="4"/>
  <c r="L9" i="4"/>
  <c r="L5" i="4"/>
  <c r="L22" i="4"/>
  <c r="L18" i="4"/>
  <c r="K17" i="4"/>
  <c r="L14" i="4"/>
  <c r="L10" i="4"/>
  <c r="K9" i="4"/>
  <c r="L6" i="4"/>
  <c r="K5" i="4"/>
  <c r="K84" i="4"/>
  <c r="K80" i="4"/>
  <c r="K76" i="4"/>
  <c r="K72" i="4"/>
  <c r="K68" i="4"/>
  <c r="K64" i="4"/>
  <c r="K60" i="4"/>
  <c r="K56" i="4"/>
  <c r="K52" i="4"/>
  <c r="K48" i="4"/>
  <c r="K44" i="4"/>
  <c r="K40" i="4"/>
  <c r="K36" i="4"/>
  <c r="K32" i="4"/>
  <c r="K28" i="4"/>
  <c r="K24" i="4"/>
  <c r="K20" i="4"/>
  <c r="K16" i="4"/>
  <c r="K12" i="4"/>
  <c r="K8" i="4"/>
  <c r="K92" i="4"/>
  <c r="L91" i="4"/>
  <c r="K90" i="4"/>
  <c r="L87" i="4"/>
  <c r="K86" i="4"/>
  <c r="L83" i="4"/>
  <c r="K82" i="4"/>
  <c r="L79" i="4"/>
  <c r="K78" i="4"/>
  <c r="L75" i="4"/>
  <c r="K74" i="4"/>
  <c r="L71" i="4"/>
  <c r="K70" i="4"/>
  <c r="L67" i="4"/>
  <c r="K66" i="4"/>
  <c r="L63" i="4"/>
  <c r="K62" i="4"/>
  <c r="L59" i="4"/>
  <c r="K58" i="4"/>
  <c r="L55" i="4"/>
  <c r="K54" i="4"/>
  <c r="L51" i="4"/>
  <c r="K50" i="4"/>
  <c r="L47" i="4"/>
  <c r="K46" i="4"/>
  <c r="L43" i="4"/>
  <c r="K42" i="4"/>
  <c r="L39" i="4"/>
  <c r="K38" i="4"/>
  <c r="L35" i="4"/>
  <c r="K34" i="4"/>
  <c r="L31" i="4"/>
  <c r="K30" i="4"/>
  <c r="L27" i="4"/>
  <c r="K26" i="4"/>
  <c r="L23" i="4"/>
  <c r="K22" i="4"/>
  <c r="L19" i="4"/>
  <c r="K18" i="4"/>
  <c r="L15" i="4"/>
  <c r="K14" i="4"/>
  <c r="L11" i="4"/>
  <c r="K10" i="4"/>
  <c r="L7" i="4"/>
  <c r="K6" i="4"/>
  <c r="K88" i="4"/>
  <c r="J85" i="4"/>
  <c r="J92" i="4"/>
  <c r="J84" i="4"/>
  <c r="J76" i="4"/>
  <c r="J68" i="4"/>
  <c r="T5" i="23" l="1"/>
  <c r="N5" i="23" l="1"/>
  <c r="Z5" i="23"/>
  <c r="AH5" i="23" s="1"/>
  <c r="AB5" i="23"/>
  <c r="J5" i="23" s="1"/>
  <c r="X5" i="24"/>
  <c r="W5" i="24"/>
  <c r="Y5" i="24"/>
  <c r="X32" i="24"/>
  <c r="X76" i="24"/>
  <c r="X20" i="24"/>
  <c r="X41" i="24"/>
  <c r="X49" i="24"/>
  <c r="X42" i="24"/>
  <c r="X57" i="24"/>
  <c r="X30" i="24"/>
  <c r="X21" i="24"/>
  <c r="X86" i="24"/>
  <c r="X36" i="24"/>
  <c r="X56" i="24"/>
  <c r="X45" i="24"/>
  <c r="X80" i="24"/>
  <c r="X62" i="24"/>
  <c r="X39" i="24"/>
  <c r="X26" i="24"/>
  <c r="X91" i="24"/>
  <c r="Z91" i="24" s="1"/>
  <c r="T91" i="24" s="1"/>
  <c r="X54" i="24"/>
  <c r="X10" i="24"/>
  <c r="X19" i="24"/>
  <c r="X73" i="24"/>
  <c r="X55" i="24"/>
  <c r="X37" i="24"/>
  <c r="X18" i="24"/>
  <c r="X89" i="24"/>
  <c r="X29" i="24"/>
  <c r="X90" i="24"/>
  <c r="X87" i="24"/>
  <c r="X13" i="24"/>
  <c r="Z13" i="24" s="1"/>
  <c r="T13" i="24" s="1"/>
  <c r="X16" i="24"/>
  <c r="X51" i="24"/>
  <c r="X50" i="24"/>
  <c r="X15" i="24"/>
  <c r="X46" i="24"/>
  <c r="X40" i="24"/>
  <c r="X72" i="24"/>
  <c r="X48" i="24"/>
  <c r="X88" i="24"/>
  <c r="X81" i="24"/>
  <c r="X12" i="24"/>
  <c r="X65" i="24"/>
  <c r="Z65" i="24" s="1"/>
  <c r="T65" i="24" s="1"/>
  <c r="X79" i="24"/>
  <c r="X78" i="24"/>
  <c r="X34" i="24"/>
  <c r="X11" i="24"/>
  <c r="X17" i="24"/>
  <c r="X64" i="24"/>
  <c r="X60" i="24"/>
  <c r="X35" i="24"/>
  <c r="X67" i="24"/>
  <c r="X84" i="24"/>
  <c r="X74" i="24"/>
  <c r="X83" i="24"/>
  <c r="Z83" i="24" s="1"/>
  <c r="T83" i="24" s="1"/>
  <c r="X70" i="24"/>
  <c r="X59" i="24"/>
  <c r="X47" i="24"/>
  <c r="X53" i="24"/>
  <c r="X24" i="24"/>
  <c r="X23" i="24"/>
  <c r="X58" i="24"/>
  <c r="X61" i="24"/>
  <c r="X33" i="24"/>
  <c r="X75" i="24"/>
  <c r="X43" i="24"/>
  <c r="X66" i="24"/>
  <c r="Z66" i="24" s="1"/>
  <c r="T66" i="24" s="1"/>
  <c r="X8" i="24"/>
  <c r="X44" i="24"/>
  <c r="X92" i="24"/>
  <c r="X63" i="24"/>
  <c r="X9" i="24"/>
  <c r="X71" i="24"/>
  <c r="X14" i="24"/>
  <c r="X7" i="24"/>
  <c r="X82" i="24"/>
  <c r="Z82" i="24" s="1"/>
  <c r="T82" i="24" s="1"/>
  <c r="X69" i="24"/>
  <c r="X27" i="24"/>
  <c r="X25" i="24"/>
  <c r="Z25" i="24" s="1"/>
  <c r="T25" i="24" s="1"/>
  <c r="X28" i="24"/>
  <c r="X6" i="24"/>
  <c r="X68" i="24"/>
  <c r="X22" i="24"/>
  <c r="X31" i="24"/>
  <c r="X85" i="24"/>
  <c r="X52" i="24"/>
  <c r="X77" i="24"/>
  <c r="X38" i="24"/>
  <c r="W7" i="24"/>
  <c r="Y7" i="24"/>
  <c r="W67" i="24"/>
  <c r="Y67" i="24"/>
  <c r="W44" i="24"/>
  <c r="Y44" i="24"/>
  <c r="W27" i="24"/>
  <c r="Y27" i="24"/>
  <c r="W46" i="24"/>
  <c r="Y46" i="24"/>
  <c r="W33" i="24"/>
  <c r="Y33" i="24"/>
  <c r="W32" i="24"/>
  <c r="Y32" i="24"/>
  <c r="W15" i="24"/>
  <c r="Y15" i="24"/>
  <c r="W25" i="24"/>
  <c r="Y25" i="24"/>
  <c r="W8" i="24"/>
  <c r="Y8" i="24"/>
  <c r="W64" i="24"/>
  <c r="Y64" i="24"/>
  <c r="W66" i="24"/>
  <c r="Y66" i="24"/>
  <c r="W52" i="24"/>
  <c r="Y52" i="24"/>
  <c r="W63" i="24"/>
  <c r="Y63" i="24"/>
  <c r="W82" i="24"/>
  <c r="Y82" i="24"/>
  <c r="W55" i="24"/>
  <c r="Y55" i="24"/>
  <c r="W54" i="24"/>
  <c r="Y54" i="24"/>
  <c r="W39" i="24"/>
  <c r="Y39" i="24"/>
  <c r="W12" i="24"/>
  <c r="Y12" i="24"/>
  <c r="W90" i="24"/>
  <c r="Y90" i="24"/>
  <c r="W85" i="24"/>
  <c r="Y85" i="24"/>
  <c r="W45" i="24"/>
  <c r="Y45" i="24"/>
  <c r="W71" i="24"/>
  <c r="Y71" i="24"/>
  <c r="W57" i="24"/>
  <c r="Y57" i="24"/>
  <c r="W11" i="24"/>
  <c r="Y11" i="24"/>
  <c r="W14" i="24"/>
  <c r="Y14" i="24"/>
  <c r="W86" i="24"/>
  <c r="Y86" i="24"/>
  <c r="W75" i="24"/>
  <c r="Y75" i="24"/>
  <c r="W23" i="24"/>
  <c r="Y23" i="24"/>
  <c r="W81" i="24"/>
  <c r="Y81" i="24"/>
  <c r="W35" i="24"/>
  <c r="Y35" i="24"/>
  <c r="W88" i="24"/>
  <c r="Y88" i="24"/>
  <c r="W61" i="24"/>
  <c r="Y61" i="24"/>
  <c r="W21" i="24"/>
  <c r="Y21" i="24"/>
  <c r="W13" i="24"/>
  <c r="Y13" i="24"/>
  <c r="W51" i="24"/>
  <c r="Y51" i="24"/>
  <c r="W79" i="24"/>
  <c r="Y79" i="24"/>
  <c r="W37" i="24"/>
  <c r="Y37" i="24"/>
  <c r="W19" i="24"/>
  <c r="Y19" i="24"/>
  <c r="W31" i="24"/>
  <c r="Y31" i="24"/>
  <c r="W47" i="24"/>
  <c r="Y47" i="24"/>
  <c r="W42" i="24"/>
  <c r="Y42" i="24"/>
  <c r="W77" i="24"/>
  <c r="Y77" i="24"/>
  <c r="W74" i="24"/>
  <c r="Y74" i="24"/>
  <c r="W41" i="24"/>
  <c r="Y41" i="24"/>
  <c r="W53" i="24"/>
  <c r="Y53" i="24"/>
  <c r="W40" i="24"/>
  <c r="Y40" i="24"/>
  <c r="W43" i="24"/>
  <c r="Y43" i="24"/>
  <c r="W80" i="24"/>
  <c r="Y80" i="24"/>
  <c r="W24" i="24"/>
  <c r="Y24" i="24"/>
  <c r="W83" i="24"/>
  <c r="Y83" i="24"/>
  <c r="W65" i="24"/>
  <c r="Y65" i="24"/>
  <c r="W59" i="24"/>
  <c r="Y59" i="24"/>
  <c r="W18" i="24"/>
  <c r="Y18" i="24"/>
  <c r="W30" i="24"/>
  <c r="Y30" i="24"/>
  <c r="W69" i="24"/>
  <c r="Y69" i="24"/>
  <c r="W68" i="24"/>
  <c r="Y68" i="24"/>
  <c r="W29" i="24"/>
  <c r="Y29" i="24"/>
  <c r="W10" i="24"/>
  <c r="Y10" i="24"/>
  <c r="W49" i="24"/>
  <c r="Y49" i="24"/>
  <c r="W76" i="24"/>
  <c r="Y76" i="24"/>
  <c r="W22" i="24"/>
  <c r="Y22" i="24"/>
  <c r="W70" i="24"/>
  <c r="Y70" i="24"/>
  <c r="W26" i="24"/>
  <c r="Y26" i="24"/>
  <c r="W87" i="24"/>
  <c r="Y87" i="24"/>
  <c r="W60" i="24"/>
  <c r="Y60" i="24"/>
  <c r="W78" i="24"/>
  <c r="Y78" i="24"/>
  <c r="W9" i="24"/>
  <c r="Y9" i="24"/>
  <c r="W16" i="24"/>
  <c r="Y16" i="24"/>
  <c r="W6" i="24"/>
  <c r="Y6" i="24"/>
  <c r="W58" i="24"/>
  <c r="Y58" i="24"/>
  <c r="W92" i="24"/>
  <c r="Y92" i="24"/>
  <c r="W38" i="24"/>
  <c r="Y38" i="24"/>
  <c r="W72" i="24"/>
  <c r="Y72" i="24"/>
  <c r="W84" i="24"/>
  <c r="Y84" i="24"/>
  <c r="W56" i="24"/>
  <c r="Y56" i="24"/>
  <c r="W28" i="24"/>
  <c r="Y28" i="24"/>
  <c r="W48" i="24"/>
  <c r="Y48" i="24"/>
  <c r="W91" i="24"/>
  <c r="Y91" i="24"/>
  <c r="W20" i="24"/>
  <c r="Y20" i="24"/>
  <c r="W36" i="24"/>
  <c r="Y36" i="24"/>
  <c r="W89" i="24"/>
  <c r="Y89" i="24"/>
  <c r="W50" i="24"/>
  <c r="Y50" i="24"/>
  <c r="W73" i="24"/>
  <c r="Y73" i="24"/>
  <c r="W17" i="24"/>
  <c r="Y17" i="24"/>
  <c r="W62" i="24"/>
  <c r="Y62" i="24"/>
  <c r="W34" i="24"/>
  <c r="Y34" i="24"/>
  <c r="Z29" i="24" l="1"/>
  <c r="T29" i="24" s="1"/>
  <c r="Z61" i="24"/>
  <c r="T61" i="24" s="1"/>
  <c r="Z89" i="24"/>
  <c r="T89" i="24" s="1"/>
  <c r="Z45" i="24"/>
  <c r="T45" i="24" s="1"/>
  <c r="Z42" i="24"/>
  <c r="T42" i="24" s="1"/>
  <c r="Z27" i="24"/>
  <c r="T27" i="24" s="1"/>
  <c r="Z43" i="24"/>
  <c r="T43" i="24" s="1"/>
  <c r="Z87" i="24"/>
  <c r="T87" i="24" s="1"/>
  <c r="Z26" i="24"/>
  <c r="T26" i="24" s="1"/>
  <c r="Z49" i="24"/>
  <c r="T49" i="24" s="1"/>
  <c r="Z75" i="24"/>
  <c r="T75" i="24" s="1"/>
  <c r="Z84" i="24"/>
  <c r="T84" i="24" s="1"/>
  <c r="Z81" i="24"/>
  <c r="T81" i="24" s="1"/>
  <c r="Z39" i="24"/>
  <c r="T39" i="24" s="1"/>
  <c r="Z41" i="24"/>
  <c r="T41" i="24" s="1"/>
  <c r="Z85" i="24"/>
  <c r="T85" i="24" s="1"/>
  <c r="Z56" i="24"/>
  <c r="T56" i="24" s="1"/>
  <c r="Z86" i="24"/>
  <c r="T86" i="24" s="1"/>
  <c r="Z36" i="24"/>
  <c r="T36" i="24" s="1"/>
  <c r="Z80" i="24"/>
  <c r="T80" i="24" s="1"/>
  <c r="Z58" i="24"/>
  <c r="T58" i="24" s="1"/>
  <c r="Z23" i="24"/>
  <c r="T23" i="24" s="1"/>
  <c r="Z64" i="24"/>
  <c r="T64" i="24" s="1"/>
  <c r="Z40" i="24"/>
  <c r="T40" i="24" s="1"/>
  <c r="Z9" i="24"/>
  <c r="T9" i="24" s="1"/>
  <c r="Z68" i="24"/>
  <c r="T68" i="24" s="1"/>
  <c r="Z92" i="24"/>
  <c r="T92" i="24" s="1"/>
  <c r="Z47" i="24"/>
  <c r="T47" i="24" s="1"/>
  <c r="Z34" i="24"/>
  <c r="T34" i="24" s="1"/>
  <c r="Z50" i="24"/>
  <c r="T50" i="24" s="1"/>
  <c r="Z19" i="24"/>
  <c r="T19" i="24" s="1"/>
  <c r="Z21" i="24"/>
  <c r="T21" i="24" s="1"/>
  <c r="Z74" i="24"/>
  <c r="T74" i="24" s="1"/>
  <c r="Z12" i="24"/>
  <c r="T12" i="24" s="1"/>
  <c r="Z69" i="24"/>
  <c r="T69" i="24" s="1"/>
  <c r="Z90" i="24"/>
  <c r="T90" i="24" s="1"/>
  <c r="Z20" i="24"/>
  <c r="T20" i="24" s="1"/>
  <c r="Z77" i="24"/>
  <c r="T77" i="24" s="1"/>
  <c r="Z7" i="24"/>
  <c r="T7" i="24" s="1"/>
  <c r="Z35" i="24"/>
  <c r="T35" i="24" s="1"/>
  <c r="Z48" i="24"/>
  <c r="T48" i="24" s="1"/>
  <c r="Z76" i="24"/>
  <c r="T76" i="24" s="1"/>
  <c r="Z37" i="24"/>
  <c r="T37" i="24" s="1"/>
  <c r="Z31" i="24"/>
  <c r="T31" i="24" s="1"/>
  <c r="Z24" i="24"/>
  <c r="T24" i="24" s="1"/>
  <c r="Z17" i="24"/>
  <c r="T17" i="24" s="1"/>
  <c r="Z46" i="24"/>
  <c r="T46" i="24" s="1"/>
  <c r="Z55" i="24"/>
  <c r="T55" i="24" s="1"/>
  <c r="Z22" i="24"/>
  <c r="T22" i="24" s="1"/>
  <c r="Z5" i="24"/>
  <c r="T5" i="24" s="1"/>
  <c r="Z6" i="24"/>
  <c r="T6" i="24" s="1"/>
  <c r="Z44" i="24"/>
  <c r="T44" i="24" s="1"/>
  <c r="Z59" i="24"/>
  <c r="T59" i="24" s="1"/>
  <c r="Z78" i="24"/>
  <c r="T78" i="24" s="1"/>
  <c r="Z51" i="24"/>
  <c r="T51" i="24" s="1"/>
  <c r="Z10" i="24"/>
  <c r="T10" i="24" s="1"/>
  <c r="Z30" i="24"/>
  <c r="T30" i="24" s="1"/>
  <c r="Z38" i="24"/>
  <c r="T38" i="24" s="1"/>
  <c r="Z33" i="24"/>
  <c r="T33" i="24" s="1"/>
  <c r="Z67" i="24"/>
  <c r="T67" i="24" s="1"/>
  <c r="Z88" i="24"/>
  <c r="T88" i="24" s="1"/>
  <c r="Z62" i="24"/>
  <c r="T62" i="24" s="1"/>
  <c r="Z52" i="24"/>
  <c r="T52" i="24" s="1"/>
  <c r="Z14" i="24"/>
  <c r="T14" i="24" s="1"/>
  <c r="Z60" i="24"/>
  <c r="T60" i="24" s="1"/>
  <c r="Z72" i="24"/>
  <c r="T72" i="24" s="1"/>
  <c r="Z18" i="24"/>
  <c r="T18" i="24" s="1"/>
  <c r="Z32" i="24"/>
  <c r="T32" i="24" s="1"/>
  <c r="Z71" i="24"/>
  <c r="T71" i="24" s="1"/>
  <c r="Z63" i="24"/>
  <c r="T63" i="24" s="1"/>
  <c r="Z53" i="24"/>
  <c r="T53" i="24" s="1"/>
  <c r="Z11" i="24"/>
  <c r="T11" i="24" s="1"/>
  <c r="Z15" i="24"/>
  <c r="T15" i="24" s="1"/>
  <c r="Z73" i="24"/>
  <c r="T73" i="24" s="1"/>
  <c r="Z28" i="24"/>
  <c r="T28" i="24" s="1"/>
  <c r="Z8" i="24"/>
  <c r="T8" i="24" s="1"/>
  <c r="Z70" i="24"/>
  <c r="T70" i="24" s="1"/>
  <c r="Z79" i="24"/>
  <c r="T79" i="24" s="1"/>
  <c r="Z16" i="24"/>
  <c r="T16" i="24" s="1"/>
  <c r="Z54" i="24"/>
  <c r="T54" i="24" s="1"/>
  <c r="Z57" i="24"/>
  <c r="T57" i="24" s="1"/>
</calcChain>
</file>

<file path=xl/sharedStrings.xml><?xml version="1.0" encoding="utf-8"?>
<sst xmlns="http://schemas.openxmlformats.org/spreadsheetml/2006/main" count="3727" uniqueCount="428">
  <si>
    <t>ID</t>
  </si>
  <si>
    <t>Province</t>
  </si>
  <si>
    <t>OrgID</t>
  </si>
  <si>
    <t>Org</t>
  </si>
  <si>
    <t>Intervention</t>
  </si>
  <si>
    <t>EBITDA R8</t>
  </si>
  <si>
    <t>FIT</t>
  </si>
  <si>
    <t>นครพนม</t>
  </si>
  <si>
    <t>10711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</si>
  <si>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</si>
  <si>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</si>
  <si>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</si>
  <si>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</si>
  <si>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</si>
  <si>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</si>
  <si>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</si>
  <si>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</si>
  <si>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</si>
  <si>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11451</t>
  </si>
  <si>
    <t>40840</t>
  </si>
  <si>
    <t>บึงกาฬ</t>
  </si>
  <si>
    <t>11040</t>
  </si>
  <si>
    <t>11041</t>
  </si>
  <si>
    <t>11043</t>
  </si>
  <si>
    <t>11046</t>
  </si>
  <si>
    <t>11047</t>
  </si>
  <si>
    <t>11048</t>
  </si>
  <si>
    <t>11049</t>
  </si>
  <si>
    <t>11050</t>
  </si>
  <si>
    <t>เลย</t>
  </si>
  <si>
    <t>10705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</si>
  <si>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</si>
  <si>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</si>
  <si>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</si>
  <si>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</si>
  <si>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</si>
  <si>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</si>
  <si>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</si>
  <si>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</si>
  <si>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</si>
  <si>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</si>
  <si>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11447</t>
  </si>
  <si>
    <t>14133</t>
  </si>
  <si>
    <t>28861</t>
  </si>
  <si>
    <t>สกลนคร</t>
  </si>
  <si>
    <t>10710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</si>
  <si>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</si>
  <si>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</si>
  <si>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</si>
  <si>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</si>
  <si>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</si>
  <si>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</si>
  <si>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</si>
  <si>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</si>
  <si>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</si>
  <si>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</si>
  <si>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</si>
  <si>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</si>
  <si>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</si>
  <si>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</si>
  <si>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</si>
  <si>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11450</t>
  </si>
  <si>
    <t>21323</t>
  </si>
  <si>
    <t>หนองคาย</t>
  </si>
  <si>
    <t>10706</t>
  </si>
  <si>
    <t>11042</t>
  </si>
  <si>
    <t>11044</t>
  </si>
  <si>
    <t>11045</t>
  </si>
  <si>
    <t>11448</t>
  </si>
  <si>
    <t>21356</t>
  </si>
  <si>
    <t>28778</t>
  </si>
  <si>
    <t>28811</t>
  </si>
  <si>
    <t>28815</t>
  </si>
  <si>
    <t>หนองบัวลำภู</t>
  </si>
  <si>
    <t>10704</t>
  </si>
  <si>
    <t>10991</t>
  </si>
  <si>
    <t>10992</t>
  </si>
  <si>
    <t>10993</t>
  </si>
  <si>
    <t>10994</t>
  </si>
  <si>
    <t>23367</t>
  </si>
  <si>
    <t>อุดรธานี</t>
  </si>
  <si>
    <t>10671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</si>
  <si>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</si>
  <si>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</si>
  <si>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</si>
  <si>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</si>
  <si>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</si>
  <si>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</si>
  <si>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</si>
  <si>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</si>
  <si>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</si>
  <si>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</si>
  <si>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</si>
  <si>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</si>
  <si>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</si>
  <si>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</si>
  <si>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</si>
  <si>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</si>
  <si>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</si>
  <si>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11446</t>
  </si>
  <si>
    <t>25058</t>
  </si>
  <si>
    <t>25059</t>
  </si>
  <si>
    <t>Screening Parameter</t>
  </si>
  <si>
    <t>Risk NI R8</t>
  </si>
  <si>
    <t>Efficiency Parameter</t>
  </si>
  <si>
    <t>อัตราครองเตียง</t>
  </si>
  <si>
    <t>AdjRW</t>
  </si>
  <si>
    <t>Unit Cost OP</t>
  </si>
  <si>
    <t>Collection Peroid-UC</t>
  </si>
  <si>
    <t>Collection Peroid-CSMBS</t>
  </si>
  <si>
    <t>Inventory</t>
  </si>
  <si>
    <t>Productivity</t>
  </si>
  <si>
    <t xml:space="preserve">Unit Cost </t>
  </si>
  <si>
    <t>จัดเก็บรายได้</t>
  </si>
  <si>
    <t>ผลการประเมินกลุ่ม FEED</t>
  </si>
  <si>
    <t xml:space="preserve">% Efficiency </t>
  </si>
  <si>
    <t>ผลการประเมิน % Efficiency Parameter</t>
  </si>
  <si>
    <t>Risk NI - R8</t>
  </si>
  <si>
    <t>กลุ่ม FEED</t>
  </si>
  <si>
    <t>ตาราง FEED เดือนกันยายน 2566</t>
  </si>
  <si>
    <t>% Efficiency Parameter</t>
  </si>
  <si>
    <t>รวมคะแนนที่ได้</t>
  </si>
  <si>
    <t xml:space="preserve"> นครพนม </t>
  </si>
  <si>
    <t xml:space="preserve"> ปลาปาก </t>
  </si>
  <si>
    <t xml:space="preserve"> ท่าอุเทน </t>
  </si>
  <si>
    <t xml:space="preserve"> บ้านแพง </t>
  </si>
  <si>
    <t xml:space="preserve"> นาทม </t>
  </si>
  <si>
    <t xml:space="preserve"> เรณูนคร </t>
  </si>
  <si>
    <t xml:space="preserve"> นาแก </t>
  </si>
  <si>
    <t xml:space="preserve"> ศรีสงคราม </t>
  </si>
  <si>
    <t xml:space="preserve"> นาหว้า </t>
  </si>
  <si>
    <t xml:space="preserve"> โพนสวรรค์ </t>
  </si>
  <si>
    <t xml:space="preserve">ธาตุพนม </t>
  </si>
  <si>
    <t xml:space="preserve"> วังยาง </t>
  </si>
  <si>
    <t>พรเจริญ</t>
  </si>
  <si>
    <t>โซ่พิสัย</t>
  </si>
  <si>
    <t>เซกา</t>
  </si>
  <si>
    <t>ปากคาด</t>
  </si>
  <si>
    <t>บึงโขงหลง</t>
  </si>
  <si>
    <t>ศรีวิไล</t>
  </si>
  <si>
    <t>บุ่งคล้า</t>
  </si>
  <si>
    <t>นาด้วง</t>
  </si>
  <si>
    <t>เชียงคาน</t>
  </si>
  <si>
    <t>ปากชม</t>
  </si>
  <si>
    <t>นาแห้ว</t>
  </si>
  <si>
    <t>ภูเรือ</t>
  </si>
  <si>
    <t>ท่าลี่</t>
  </si>
  <si>
    <t>วังสะพุง</t>
  </si>
  <si>
    <t>ภูกระดึง</t>
  </si>
  <si>
    <t>ภูหลวง</t>
  </si>
  <si>
    <t>ผาขาว</t>
  </si>
  <si>
    <t>ด่านซ้าย</t>
  </si>
  <si>
    <t>เอราวัณ</t>
  </si>
  <si>
    <t>หนองหิน</t>
  </si>
  <si>
    <t>กุสุมาลย์</t>
  </si>
  <si>
    <t>กุดบาก</t>
  </si>
  <si>
    <t xml:space="preserve">พระ อจ.ฝั้นฯ </t>
  </si>
  <si>
    <t>พังโคน</t>
  </si>
  <si>
    <t>วาริชภูมิ</t>
  </si>
  <si>
    <t>นิคมน้ำอูน</t>
  </si>
  <si>
    <t>วานรนิวาส</t>
  </si>
  <si>
    <t>คำตากล้า</t>
  </si>
  <si>
    <t>พระ อจ.มั่นฯ</t>
  </si>
  <si>
    <t>อากาศอำนวย</t>
  </si>
  <si>
    <t>ส่องดาว</t>
  </si>
  <si>
    <t>เต่างอย</t>
  </si>
  <si>
    <t>โคกศรีสุพรรณ</t>
  </si>
  <si>
    <t>เจริญศิลป์</t>
  </si>
  <si>
    <t>โพนนาแก้ว</t>
  </si>
  <si>
    <t xml:space="preserve">สว่างแดนดิน </t>
  </si>
  <si>
    <t xml:space="preserve">พระ อจ.แบนฯ </t>
  </si>
  <si>
    <t>โพนพิสัย</t>
  </si>
  <si>
    <t>ศรีเชียงใหม่</t>
  </si>
  <si>
    <t>สังคม</t>
  </si>
  <si>
    <t>ท่าบ่อ</t>
  </si>
  <si>
    <t>สระใคร</t>
  </si>
  <si>
    <t>โพธิ์ตาก</t>
  </si>
  <si>
    <t>เฝ้าไร่</t>
  </si>
  <si>
    <t>รัตนวาปี</t>
  </si>
  <si>
    <t>นากลาง</t>
  </si>
  <si>
    <t>โนนสัง</t>
  </si>
  <si>
    <t>ศรีบุญเรือง</t>
  </si>
  <si>
    <t>สุวรรณคูหา</t>
  </si>
  <si>
    <t>นาวังฯ</t>
  </si>
  <si>
    <t>กุดจับ</t>
  </si>
  <si>
    <t>หนองวัวซอ</t>
  </si>
  <si>
    <t>กุมภวาปี</t>
  </si>
  <si>
    <t>ห้วยเกิ้ง</t>
  </si>
  <si>
    <t>โนนสะอาด</t>
  </si>
  <si>
    <t>หนองหาน</t>
  </si>
  <si>
    <t>ทุ่งฝน</t>
  </si>
  <si>
    <t>ไชยวาน</t>
  </si>
  <si>
    <t>ศรีธาตุ</t>
  </si>
  <si>
    <t>วังสามหมอ</t>
  </si>
  <si>
    <t>บ้านผือ</t>
  </si>
  <si>
    <t>น้ำโสม</t>
  </si>
  <si>
    <t>เพ็ญ</t>
  </si>
  <si>
    <t>สร้างคอม</t>
  </si>
  <si>
    <t>หนองแสง</t>
  </si>
  <si>
    <t>นายูง</t>
  </si>
  <si>
    <t>พิบูลย์รักษ์</t>
  </si>
  <si>
    <t>บ้านดุง</t>
  </si>
  <si>
    <t>กู่แก้ว</t>
  </si>
  <si>
    <t>ประจักษ์ฯ</t>
  </si>
  <si>
    <t>Group MOPH</t>
  </si>
  <si>
    <t>%คะแนนที่ได้</t>
  </si>
  <si>
    <t>%คะแนนที่ได้ (ข้อที่ได้คะแนน/ข้อทั้งหมด)X100</t>
  </si>
  <si>
    <t>FIT + LOI</t>
  </si>
  <si>
    <t>เฝ้าระวัง</t>
  </si>
  <si>
    <t>Cash Ratio R8 (&lt;0.5)</t>
  </si>
  <si>
    <t>เขต</t>
  </si>
  <si>
    <t>จังหวัด</t>
  </si>
  <si>
    <t>ประเภท</t>
  </si>
  <si>
    <t>CMI</t>
  </si>
  <si>
    <t>S</t>
  </si>
  <si>
    <t>F2</t>
  </si>
  <si>
    <t>M2</t>
  </si>
  <si>
    <t>F3</t>
  </si>
  <si>
    <t>F1</t>
  </si>
  <si>
    <t>A</t>
  </si>
  <si>
    <t>M1</t>
  </si>
  <si>
    <t>ข้อมูล ณ กันยายน 2566</t>
  </si>
  <si>
    <t>NI-R8</t>
  </si>
  <si>
    <t>&lt;0.5</t>
  </si>
  <si>
    <t>Cash R8</t>
  </si>
  <si>
    <t>(+) / (-)</t>
  </si>
  <si>
    <t>(+)</t>
  </si>
  <si>
    <t>(-)</t>
  </si>
  <si>
    <t>FEED Parameter R8</t>
  </si>
  <si>
    <t xml:space="preserve">Screening Parameter </t>
  </si>
  <si>
    <t>2. Cash Ratio -R8</t>
  </si>
  <si>
    <t>3. EBITDA -R8 (บาท)</t>
  </si>
  <si>
    <t>1. Risk NI - R8</t>
  </si>
  <si>
    <t>1. อัตราครองเตียง</t>
  </si>
  <si>
    <t>2. Adj Rw</t>
  </si>
  <si>
    <t>3. Unit Cost OP</t>
  </si>
  <si>
    <t>4. Unit Cost IP</t>
  </si>
  <si>
    <t>6. Collection Peroid-CSMBS</t>
  </si>
  <si>
    <t>5. Collection Peroid-UC</t>
  </si>
  <si>
    <t>7. Inventory</t>
  </si>
  <si>
    <t>2.AdjRw</t>
  </si>
  <si>
    <t xml:space="preserve">1.อัตราครองเตียง </t>
  </si>
  <si>
    <t>(ผ่าน = 50 %)</t>
  </si>
  <si>
    <t>3.Unit Cost OP</t>
  </si>
  <si>
    <t>4.Unit Cost IP</t>
  </si>
  <si>
    <t>6.Collection Peroid-CMBS</t>
  </si>
  <si>
    <t>5.Collection Peroid-UC</t>
  </si>
  <si>
    <t>ให้เอาจำนวนข้อที่ได้ หาร 7 ข้อ</t>
  </si>
  <si>
    <t xml:space="preserve">7.Inventory </t>
  </si>
  <si>
    <t xml:space="preserve">ผลการประเมินกลุ่ม FEED </t>
  </si>
  <si>
    <t>% Efficiency (% คะแนนที่ได้)</t>
  </si>
  <si>
    <t>ระดับ 4 - 7</t>
  </si>
  <si>
    <t>ระดับ 0 - 3</t>
  </si>
  <si>
    <t>(จะต้องผ่าน 50% ขึ้นไป)</t>
  </si>
  <si>
    <t>ผ่านเกณฑ์ Risk Score (ระดับ 0 - 3) - แนวโน้มประสิทธิภาพดีขึ้น</t>
  </si>
  <si>
    <t>ผ่านเกณฑ์ Risk Score (ระดับ 0 - 3) - แนวโน้มประสิทธิภาพลดลง</t>
  </si>
  <si>
    <t>ไม่ผ่านเกณฑ์ Risk Score (ระดับ 4 - 7) - แนวโน้มประสิทธิภาพดีขึ้น</t>
  </si>
  <si>
    <t>ไม่ผ่านเกณฑ์ Risk Score (ระดับ 4 - 7) - แนวโน้มประสิทธิภาพลดลง</t>
  </si>
  <si>
    <t xml:space="preserve">การประเมินกลุ่ม FEED </t>
  </si>
  <si>
    <t>EBITDA MOPH</t>
  </si>
  <si>
    <t>Cash Ratio MOPH (&lt;0.5)</t>
  </si>
  <si>
    <t>1.เต็ม 100% ให้จัดเป็นแนวโน้มประสิทธิภาพดีขึ้น</t>
  </si>
  <si>
    <t>(ผ่าน = 100 %)</t>
  </si>
  <si>
    <t>ถ้าคะแนนเท่ากัน ให้ดูข้อมูลเพิ่มเติม ดังนี้</t>
  </si>
  <si>
    <t xml:space="preserve">แล้วเปรียบเทียบกับ EBITDA ปี 2566 (เฉลี่ย 12 เดือน) </t>
  </si>
  <si>
    <t>2.1 ถ้า EBITDA มากขึ้น ให้จัดเป็นแนวโน้มประสิทธิภาพดีขึ้น</t>
  </si>
  <si>
    <t>2.2 ถ้า EBITDA น้อยลง ให้จัดเป็นแนวโน้มประสิทธิภาพลดลง</t>
  </si>
  <si>
    <t>การประเมิน % Efficiency Parameter (GROUP)</t>
  </si>
  <si>
    <t>กลุ่ม</t>
  </si>
  <si>
    <t>เสี่ยง</t>
  </si>
  <si>
    <t>&gt;0.5</t>
  </si>
  <si>
    <t>วิกฤต 6</t>
  </si>
  <si>
    <t>วิกฤต 7</t>
  </si>
  <si>
    <t xml:space="preserve">     หมายเหตุ : กลุ่มเฝ้าระวังไม่จัดให้อยู่เกณฑ์ FEED -&gt; FAT -&gt; FIT</t>
  </si>
  <si>
    <t>4 - 5</t>
  </si>
  <si>
    <t>6 - 7</t>
  </si>
  <si>
    <t>นำคะแนนที่ได้ ณ เดือนปัจจุบัน เทียบกับคะแนน ณ 30 กันยายน 2566 (เพิ่มขึ้นหรือลดลง)</t>
  </si>
  <si>
    <t xml:space="preserve">2.ถ้าไม่เต็ม 100% ให้เอา EBITDA ณ เดือนปัจจุบัน (เฉลี่ยต่อเดือน) </t>
  </si>
  <si>
    <t>กลุ่ม FEED เปรียบเทียบแนวโน้ม เดือน กันยายน 2566</t>
  </si>
  <si>
    <t>EBITDA R8 ต่อเดือน</t>
  </si>
  <si>
    <t>&lt;0.5 / &gt;0.5</t>
  </si>
  <si>
    <t>ผ่านเกณฑ์-แนวโน้มปสภ.ดีขึ้น</t>
  </si>
  <si>
    <t>ผ่านเกณฑ์-แนวโน้มปสภ.ลดลง</t>
  </si>
  <si>
    <t>ไม่ผ่านเกณฑ์-แนวโน้มปสภ.ดีขึ้น</t>
  </si>
  <si>
    <t>% Efficiency</t>
  </si>
  <si>
    <t xml:space="preserve">เงื่อนไขการประเมินกลุ่ม FEED </t>
  </si>
  <si>
    <t xml:space="preserve"> </t>
  </si>
  <si>
    <t>ผลต่าง</t>
  </si>
  <si>
    <t>รหัส</t>
  </si>
  <si>
    <t>หน่วยบริการ</t>
  </si>
  <si>
    <t>กลุ่มระดับบริการ</t>
  </si>
  <si>
    <t>Sum AdjRw</t>
  </si>
  <si>
    <t>เปรียบเทียบค่ากลางกลุ่ม</t>
  </si>
  <si>
    <t>เปรียบเทียบช่วงเวลา</t>
  </si>
  <si>
    <t>recheck</t>
  </si>
  <si>
    <t>ค่ากลางกลุ่ม</t>
  </si>
  <si>
    <t>ผลเปรียบเทียบค่ากลาง</t>
  </si>
  <si>
    <t>ผล1</t>
  </si>
  <si>
    <t>% เกิน 5</t>
  </si>
  <si>
    <t>ผล2</t>
  </si>
  <si>
    <t>คะแนน</t>
  </si>
  <si>
    <t>PointFinal</t>
  </si>
  <si>
    <t>test formula</t>
  </si>
  <si>
    <t>จำนวนเตียงตามจริง</t>
  </si>
  <si>
    <t>รพ.นครพนม</t>
  </si>
  <si>
    <t>รพท.</t>
  </si>
  <si>
    <t>รพท.S B&lt;=400</t>
  </si>
  <si>
    <t>รพ.ปลาปาก</t>
  </si>
  <si>
    <t>รพช.</t>
  </si>
  <si>
    <t>รพช.F2 P30,000-60,000</t>
  </si>
  <si>
    <t>รพ.ท่าอุเทน</t>
  </si>
  <si>
    <t>รพ.บ้านแพง</t>
  </si>
  <si>
    <t>รพช.F2 P&lt;=30,000</t>
  </si>
  <si>
    <t>รพ.นาทม</t>
  </si>
  <si>
    <t>รพ.เรณูนคร</t>
  </si>
  <si>
    <t>รพ.นาแก</t>
  </si>
  <si>
    <t>รพ.ศรีสงคราม</t>
  </si>
  <si>
    <t>รพช.F1 P50,000-100,000</t>
  </si>
  <si>
    <t>รพ.นาหว้า</t>
  </si>
  <si>
    <t>รพ.โพนสวรรค์</t>
  </si>
  <si>
    <t>รพช.M2 B&gt;100</t>
  </si>
  <si>
    <t>รพ.วังยาง</t>
  </si>
  <si>
    <t>รพช.F3 P&lt;=15,000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</si>
  <si>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</si>
  <si>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</si>
  <si>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</si>
  <si>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</si>
  <si>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</si>
  <si>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</si>
  <si>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</si>
  <si>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</si>
  <si>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</si>
  <si>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รพท.S B&gt;400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</si>
  <si>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</si>
  <si>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</si>
  <si>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</si>
  <si>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</si>
  <si>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</si>
  <si>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</si>
  <si>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</si>
  <si>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</si>
  <si>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</si>
  <si>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</si>
  <si>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รพช.M2 B&lt;=100</t>
  </si>
  <si>
    <t>รพ.เอราวัณ</t>
  </si>
  <si>
    <t>รพ.หนองหิน</t>
  </si>
  <si>
    <t>รพ.สกลนคร</t>
  </si>
  <si>
    <t>รพศ.</t>
  </si>
  <si>
    <t>รพศ.A B&gt;700to1000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</si>
  <si>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</si>
  <si>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</si>
  <si>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</si>
  <si>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</si>
  <si>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</si>
  <si>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</si>
  <si>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</si>
  <si>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รพท.M1 B&gt;200</t>
  </si>
  <si>
    <t>รพ.คำตากล้า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</si>
  <si>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</si>
  <si>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</si>
  <si>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</si>
  <si>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</si>
  <si>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</si>
  <si>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</si>
  <si>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</si>
  <si>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</si>
  <si>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</si>
  <si>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</si>
  <si>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</si>
  <si>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รพ.สระใคร</t>
  </si>
  <si>
    <t>รพช.F3 P15,000-25,000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</si>
  <si>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</si>
  <si>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</si>
  <si>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</si>
  <si>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</si>
  <si>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</si>
  <si>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</si>
  <si>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</si>
  <si>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</si>
  <si>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รพ.อุดรธานี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</si>
  <si>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</si>
  <si>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</si>
  <si>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</si>
  <si>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</si>
  <si>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</si>
  <si>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</si>
  <si>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</si>
  <si>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</si>
  <si>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</si>
  <si>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</si>
  <si>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</si>
  <si>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</si>
  <si>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</si>
  <si>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</si>
  <si>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</si>
  <si>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</si>
  <si>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</si>
  <si>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รพ.กู่แก้ว</t>
  </si>
  <si>
    <t>รพ.ประจักษ์ศิลปาคม</t>
  </si>
  <si>
    <t>EBITDA R8 ต่อเดือน (12 เดือน)</t>
  </si>
  <si>
    <t>ไม่ผ่านเกณฑ์-แนวโน้มปสภ.ลดลง</t>
  </si>
  <si>
    <t>รพ.สมเด็จพระยุพราชธาตุพนม</t>
  </si>
  <si>
    <t>รพช.F1 P&lt;=50,000</t>
  </si>
  <si>
    <t>รพ.สมเด็จพระยุพราชด่านซ้าย</t>
  </si>
  <si>
    <t>รพ.พระอาจารย์มั่น ภูริทัตโต</t>
  </si>
  <si>
    <t>รพ.สมเด็จพระยุพราชสว่างแดนดิน</t>
  </si>
  <si>
    <t>รพ.สมเด็จพระยุพราชท่าบ่อ</t>
  </si>
  <si>
    <t>รพ.นาวังเฉลิมพระเกียรติ ๘๐ พรรษา</t>
  </si>
  <si>
    <t>รพ.สมเด็จพระยุพราชบ้านดุง</t>
  </si>
  <si>
    <t>Unit Cost IP</t>
  </si>
  <si>
    <t>ตาราง FEED เดือนกรกฎาคม 2567</t>
  </si>
  <si>
    <t>ตาราง FEED เดือนสิงหาคม 2567</t>
  </si>
  <si>
    <t>ตาราง FEED เดือนมิถุนายน 2567</t>
  </si>
  <si>
    <t>ตาราง FEED เดือนพฤษภาคม 2567</t>
  </si>
  <si>
    <t>ตาราง FEED เปรียบเทียบข้อมูลเดือน กันยายน 2566 และ กันยายน 2567</t>
  </si>
  <si>
    <t>ข้อมูล ณ กันยายน 2567</t>
  </si>
  <si>
    <t>2566Q4</t>
  </si>
  <si>
    <t>2567Q4</t>
  </si>
  <si>
    <t>ตาราง FEED เดือนกันยายน 2567</t>
  </si>
  <si>
    <t xml:space="preserve">ตาราง ค่ากลาง SumAdjRw </t>
  </si>
  <si>
    <t>ใช้ช่องนี้ในการประเมิน TPS</t>
  </si>
  <si>
    <t>≥ 80 %</t>
  </si>
  <si>
    <t>GroupOrgปี 2567 ข้อมูลพื้นฐานโรงพยาบาลจาก กบรส. อัปเดท ณ 15 มี.ค. 67</t>
  </si>
  <si>
    <t>ระดับขีดความสามารถ</t>
  </si>
  <si>
    <t>แต้ม</t>
  </si>
  <si>
    <t>Note</t>
  </si>
  <si>
    <t>แหล่งข้อมูล</t>
  </si>
  <si>
    <t>เกณฑ์ในการเฝ้าระวังประสิทธิภาพ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</si>
</sst>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87" formatCode="0.00_ ;[Red]\-0.00\ "/>
    <numFmt numFmtId="188" formatCode="0_ ;[Red]\-0\ "/>
    <numFmt numFmtId="189" formatCode="#,##0.00_ ;[Red]\-#,##0.00\ "/>
    <numFmt numFmtId="190" formatCode="#,##0_ ;\-#,##0\ "/>
    <numFmt numFmtId="191" formatCode="#,##0_ ;[Red]\-#,##0\ "/>
    <numFmt numFmtId="192" formatCode="_-* #,##0_-;\-* #,##0_-;_-* &quot;-&quot;??_-;_-@_-"/>
    <numFmt numFmtId="193" formatCode="#,##0.0000_ ;[Red]\-#,##0.0000\ "/>
    <numFmt numFmtId="194" formatCode="_(* #,##0_);_(* \(#,##0\);_(* &quot;-&quot;??_);_(@_)"/>
  </numFmts>
  <fonts count="2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rgb="FF000000"/>
      <name val="Tahoma"/>
      <family val="2"/>
    </font>
    <font>
      <sz val="8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6"/>
      <name val="TH SarabunPSK"/>
      <family val="2"/>
    </font>
    <font>
      <sz val="11"/>
      <color rgb="FF000000"/>
      <name val="Calibri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6"/>
      <name val="TH Sarabun New"/>
      <family val="2"/>
    </font>
    <font>
      <b/>
      <sz val="16"/>
      <color rgb="FF000000"/>
      <name val="TH Sarabun New"/>
      <family val="2"/>
    </font>
    <font>
      <b/>
      <sz val="16"/>
      <color theme="1"/>
      <name val="TH Sarabun New"/>
      <family val="2"/>
    </font>
    <font>
      <b/>
      <sz val="16"/>
      <color rgb="FFFF0000"/>
      <name val="TH Sarabun New"/>
      <family val="2"/>
    </font>
    <font>
      <sz val="11"/>
      <color theme="1"/>
      <name val="TH Sarabun New"/>
      <family val="2"/>
    </font>
    <font>
      <sz val="16"/>
      <color rgb="FF000000"/>
      <name val="TH Sarabun New"/>
      <family val="2"/>
    </font>
    <font>
      <b/>
      <sz val="14"/>
      <color rgb="FFFF0000"/>
      <name val="TH Sarabun New"/>
      <family val="2"/>
    </font>
    <font>
      <sz val="14"/>
      <color rgb="FF000000"/>
      <name val="TH Sarabun New"/>
      <family val="2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b/>
      <u/>
      <sz val="26"/>
      <color theme="1"/>
      <name val="TH Sarabun New"/>
      <family val="2"/>
    </font>
    <font>
      <b/>
      <i/>
      <sz val="16"/>
      <color rgb="FFFF0000"/>
      <name val="TH Sarabun New"/>
      <family val="2"/>
    </font>
    <font>
      <sz val="14"/>
      <color theme="1"/>
      <name val="TH Sarabun New"/>
      <family val="2"/>
    </font>
    <font>
      <sz val="12"/>
      <color theme="1"/>
      <name val="TH Sarabun New"/>
      <family val="2"/>
    </font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6"/>
      <name val="TH SarabunPSK"/>
      <family val="2"/>
      <charset val="222"/>
    </font>
    <font>
      <b/>
      <sz val="16"/>
      <color theme="0"/>
      <name val="TH SarabunPSK"/>
      <family val="2"/>
      <charset val="222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98E6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66CC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</cellStyleXfs>
  <cellXfs count="354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4" fillId="19" borderId="3" xfId="0" applyFont="1" applyFill="1" applyBorder="1" applyAlignment="1">
      <alignment horizontal="center"/>
    </xf>
    <xf numFmtId="0" fontId="4" fillId="15" borderId="3" xfId="0" applyFont="1" applyFill="1" applyBorder="1" applyAlignment="1">
      <alignment horizontal="center"/>
    </xf>
    <xf numFmtId="0" fontId="4" fillId="16" borderId="3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 vertical="center"/>
    </xf>
    <xf numFmtId="187" fontId="4" fillId="12" borderId="2" xfId="0" applyNumberFormat="1" applyFont="1" applyFill="1" applyBorder="1" applyAlignment="1">
      <alignment horizontal="center" vertical="center" wrapText="1"/>
    </xf>
    <xf numFmtId="187" fontId="4" fillId="10" borderId="2" xfId="0" applyNumberFormat="1" applyFont="1" applyFill="1" applyBorder="1" applyAlignment="1">
      <alignment horizontal="center" vertical="center" wrapText="1"/>
    </xf>
    <xf numFmtId="187" fontId="4" fillId="9" borderId="2" xfId="0" applyNumberFormat="1" applyFont="1" applyFill="1" applyBorder="1" applyAlignment="1">
      <alignment horizontal="center" vertical="center" wrapText="1"/>
    </xf>
    <xf numFmtId="187" fontId="4" fillId="13" borderId="2" xfId="0" applyNumberFormat="1" applyFont="1" applyFill="1" applyBorder="1" applyAlignment="1">
      <alignment horizontal="center" vertical="center" wrapText="1"/>
    </xf>
    <xf numFmtId="0" fontId="5" fillId="0" borderId="10" xfId="0" applyFont="1" applyBorder="1"/>
    <xf numFmtId="0" fontId="5" fillId="0" borderId="11" xfId="0" applyFont="1" applyBorder="1"/>
    <xf numFmtId="0" fontId="5" fillId="0" borderId="9" xfId="0" applyFont="1" applyBorder="1"/>
    <xf numFmtId="0" fontId="5" fillId="0" borderId="1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9" fontId="5" fillId="0" borderId="16" xfId="1" applyNumberFormat="1" applyFont="1" applyBorder="1" applyAlignment="1">
      <alignment horizontal="center"/>
    </xf>
    <xf numFmtId="9" fontId="5" fillId="0" borderId="16" xfId="0" applyNumberFormat="1" applyFont="1" applyBorder="1" applyAlignment="1">
      <alignment horizontal="center"/>
    </xf>
    <xf numFmtId="9" fontId="5" fillId="0" borderId="0" xfId="1" applyNumberFormat="1" applyFont="1" applyBorder="1" applyAlignment="1">
      <alignment horizontal="center"/>
    </xf>
    <xf numFmtId="9" fontId="5" fillId="0" borderId="0" xfId="0" applyNumberFormat="1" applyFont="1" applyAlignment="1">
      <alignment horizontal="center"/>
    </xf>
    <xf numFmtId="187" fontId="4" fillId="3" borderId="2" xfId="0" applyNumberFormat="1" applyFont="1" applyFill="1" applyBorder="1" applyAlignment="1">
      <alignment horizontal="center" vertical="center" wrapText="1"/>
    </xf>
    <xf numFmtId="16" fontId="5" fillId="0" borderId="0" xfId="0" applyNumberFormat="1" applyFont="1"/>
    <xf numFmtId="0" fontId="5" fillId="3" borderId="2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/>
    </xf>
    <xf numFmtId="0" fontId="4" fillId="15" borderId="6" xfId="0" applyFont="1" applyFill="1" applyBorder="1" applyAlignment="1">
      <alignment horizontal="center"/>
    </xf>
    <xf numFmtId="49" fontId="5" fillId="0" borderId="0" xfId="0" applyNumberFormat="1" applyFont="1"/>
    <xf numFmtId="0" fontId="4" fillId="16" borderId="6" xfId="0" applyFont="1" applyFill="1" applyBorder="1" applyAlignment="1">
      <alignment horizontal="center"/>
    </xf>
    <xf numFmtId="187" fontId="4" fillId="0" borderId="1" xfId="0" applyNumberFormat="1" applyFont="1" applyBorder="1" applyAlignment="1">
      <alignment horizontal="left"/>
    </xf>
    <xf numFmtId="187" fontId="4" fillId="0" borderId="0" xfId="0" applyNumberFormat="1" applyFont="1"/>
    <xf numFmtId="188" fontId="4" fillId="0" borderId="0" xfId="0" applyNumberFormat="1" applyFont="1" applyAlignment="1">
      <alignment horizontal="center"/>
    </xf>
    <xf numFmtId="187" fontId="4" fillId="0" borderId="0" xfId="0" applyNumberFormat="1" applyFont="1" applyAlignment="1">
      <alignment horizontal="center"/>
    </xf>
    <xf numFmtId="0" fontId="4" fillId="0" borderId="0" xfId="0" applyFont="1"/>
    <xf numFmtId="187" fontId="4" fillId="2" borderId="10" xfId="0" applyNumberFormat="1" applyFont="1" applyFill="1" applyBorder="1" applyAlignment="1">
      <alignment horizontal="center" vertical="center" wrapText="1"/>
    </xf>
    <xf numFmtId="188" fontId="4" fillId="9" borderId="3" xfId="0" applyNumberFormat="1" applyFont="1" applyFill="1" applyBorder="1" applyAlignment="1">
      <alignment horizontal="center" vertical="center" wrapText="1"/>
    </xf>
    <xf numFmtId="187" fontId="4" fillId="9" borderId="3" xfId="0" applyNumberFormat="1" applyFont="1" applyFill="1" applyBorder="1" applyAlignment="1">
      <alignment horizontal="center" vertical="center" wrapText="1"/>
    </xf>
    <xf numFmtId="187" fontId="4" fillId="9" borderId="3" xfId="0" applyNumberFormat="1" applyFont="1" applyFill="1" applyBorder="1" applyAlignment="1">
      <alignment horizontal="center" vertical="center"/>
    </xf>
    <xf numFmtId="187" fontId="4" fillId="13" borderId="3" xfId="0" applyNumberFormat="1" applyFont="1" applyFill="1" applyBorder="1" applyAlignment="1">
      <alignment horizontal="center" vertical="center" wrapText="1"/>
    </xf>
    <xf numFmtId="187" fontId="4" fillId="11" borderId="3" xfId="0" applyNumberFormat="1" applyFont="1" applyFill="1" applyBorder="1" applyAlignment="1">
      <alignment horizontal="center" vertical="center" wrapText="1"/>
    </xf>
    <xf numFmtId="187" fontId="4" fillId="0" borderId="0" xfId="0" applyNumberFormat="1" applyFont="1" applyAlignment="1">
      <alignment horizontal="center" vertical="center" wrapText="1"/>
    </xf>
    <xf numFmtId="0" fontId="4" fillId="0" borderId="3" xfId="0" applyFont="1" applyBorder="1" applyAlignment="1" applyProtection="1">
      <alignment horizontal="center"/>
      <protection hidden="1"/>
    </xf>
    <xf numFmtId="187" fontId="4" fillId="0" borderId="3" xfId="0" applyNumberFormat="1" applyFont="1" applyBorder="1" applyProtection="1">
      <protection hidden="1"/>
    </xf>
    <xf numFmtId="187" fontId="4" fillId="4" borderId="3" xfId="0" applyNumberFormat="1" applyFont="1" applyFill="1" applyBorder="1" applyProtection="1">
      <protection locked="0"/>
    </xf>
    <xf numFmtId="0" fontId="4" fillId="24" borderId="3" xfId="0" applyFont="1" applyFill="1" applyBorder="1" applyAlignment="1">
      <alignment horizontal="center"/>
    </xf>
    <xf numFmtId="187" fontId="7" fillId="5" borderId="3" xfId="1" applyNumberFormat="1" applyFont="1" applyFill="1" applyBorder="1" applyAlignment="1" applyProtection="1">
      <alignment horizontal="center"/>
      <protection locked="0"/>
    </xf>
    <xf numFmtId="189" fontId="4" fillId="6" borderId="3" xfId="1" applyNumberFormat="1" applyFont="1" applyFill="1" applyBorder="1" applyAlignment="1" applyProtection="1">
      <protection locked="0"/>
    </xf>
    <xf numFmtId="189" fontId="4" fillId="0" borderId="3" xfId="1" applyNumberFormat="1" applyFont="1" applyFill="1" applyBorder="1" applyAlignment="1" applyProtection="1">
      <alignment horizontal="center"/>
      <protection locked="0"/>
    </xf>
    <xf numFmtId="189" fontId="4" fillId="3" borderId="3" xfId="1" applyNumberFormat="1" applyFont="1" applyFill="1" applyBorder="1" applyAlignment="1" applyProtection="1">
      <protection locked="0"/>
    </xf>
    <xf numFmtId="189" fontId="7" fillId="6" borderId="3" xfId="1" applyNumberFormat="1" applyFont="1" applyFill="1" applyBorder="1" applyAlignment="1" applyProtection="1">
      <protection locked="0"/>
    </xf>
    <xf numFmtId="189" fontId="7" fillId="0" borderId="3" xfId="1" applyNumberFormat="1" applyFont="1" applyFill="1" applyBorder="1" applyAlignment="1" applyProtection="1">
      <alignment horizontal="center"/>
      <protection locked="0"/>
    </xf>
    <xf numFmtId="187" fontId="4" fillId="5" borderId="3" xfId="0" applyNumberFormat="1" applyFont="1" applyFill="1" applyBorder="1"/>
    <xf numFmtId="189" fontId="4" fillId="0" borderId="0" xfId="0" applyNumberFormat="1" applyFont="1"/>
    <xf numFmtId="0" fontId="4" fillId="22" borderId="6" xfId="0" applyFont="1" applyFill="1" applyBorder="1" applyAlignment="1">
      <alignment horizontal="center"/>
    </xf>
    <xf numFmtId="188" fontId="6" fillId="7" borderId="3" xfId="0" applyNumberFormat="1" applyFont="1" applyFill="1" applyBorder="1" applyAlignment="1" applyProtection="1">
      <alignment horizontal="center"/>
      <protection hidden="1"/>
    </xf>
    <xf numFmtId="0" fontId="4" fillId="22" borderId="3" xfId="0" applyFont="1" applyFill="1" applyBorder="1" applyAlignment="1">
      <alignment horizontal="center"/>
    </xf>
    <xf numFmtId="0" fontId="4" fillId="22" borderId="2" xfId="0" applyFont="1" applyFill="1" applyBorder="1" applyAlignment="1">
      <alignment horizontal="center"/>
    </xf>
    <xf numFmtId="188" fontId="4" fillId="5" borderId="3" xfId="0" applyNumberFormat="1" applyFont="1" applyFill="1" applyBorder="1" applyAlignment="1" applyProtection="1">
      <alignment horizontal="center"/>
      <protection hidden="1"/>
    </xf>
    <xf numFmtId="187" fontId="6" fillId="7" borderId="3" xfId="1" applyNumberFormat="1" applyFont="1" applyFill="1" applyBorder="1" applyAlignment="1" applyProtection="1">
      <alignment horizontal="center"/>
      <protection locked="0"/>
    </xf>
    <xf numFmtId="0" fontId="4" fillId="22" borderId="7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189" fontId="6" fillId="7" borderId="3" xfId="1" applyNumberFormat="1" applyFont="1" applyFill="1" applyBorder="1" applyAlignment="1" applyProtection="1">
      <alignment horizontal="center"/>
      <protection locked="0"/>
    </xf>
    <xf numFmtId="0" fontId="4" fillId="24" borderId="2" xfId="0" applyFont="1" applyFill="1" applyBorder="1" applyAlignment="1">
      <alignment horizontal="center"/>
    </xf>
    <xf numFmtId="0" fontId="4" fillId="26" borderId="3" xfId="0" applyFont="1" applyFill="1" applyBorder="1" applyAlignment="1">
      <alignment horizontal="center"/>
    </xf>
    <xf numFmtId="189" fontId="4" fillId="16" borderId="3" xfId="1" applyNumberFormat="1" applyFont="1" applyFill="1" applyBorder="1" applyAlignment="1" applyProtection="1">
      <alignment horizontal="center"/>
      <protection locked="0"/>
    </xf>
    <xf numFmtId="0" fontId="4" fillId="23" borderId="3" xfId="0" applyFont="1" applyFill="1" applyBorder="1" applyAlignment="1">
      <alignment horizontal="center"/>
    </xf>
    <xf numFmtId="187" fontId="4" fillId="8" borderId="3" xfId="0" applyNumberFormat="1" applyFont="1" applyFill="1" applyBorder="1" applyProtection="1">
      <protection hidden="1"/>
    </xf>
    <xf numFmtId="0" fontId="4" fillId="5" borderId="7" xfId="0" applyFont="1" applyFill="1" applyBorder="1" applyAlignment="1">
      <alignment horizontal="center"/>
    </xf>
    <xf numFmtId="189" fontId="4" fillId="15" borderId="3" xfId="1" applyNumberFormat="1" applyFont="1" applyFill="1" applyBorder="1" applyAlignment="1" applyProtection="1">
      <alignment horizontal="center"/>
      <protection locked="0"/>
    </xf>
    <xf numFmtId="0" fontId="4" fillId="2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24" borderId="6" xfId="0" applyFont="1" applyFill="1" applyBorder="1" applyAlignment="1">
      <alignment horizontal="center"/>
    </xf>
    <xf numFmtId="0" fontId="4" fillId="25" borderId="3" xfId="0" applyFont="1" applyFill="1" applyBorder="1" applyAlignment="1">
      <alignment horizontal="center"/>
    </xf>
    <xf numFmtId="191" fontId="7" fillId="6" borderId="3" xfId="1" applyNumberFormat="1" applyFont="1" applyFill="1" applyBorder="1" applyAlignment="1" applyProtection="1">
      <protection locked="0"/>
    </xf>
    <xf numFmtId="0" fontId="4" fillId="25" borderId="2" xfId="0" applyFont="1" applyFill="1" applyBorder="1" applyAlignment="1">
      <alignment horizontal="center"/>
    </xf>
    <xf numFmtId="187" fontId="4" fillId="0" borderId="1" xfId="0" applyNumberFormat="1" applyFont="1" applyBorder="1" applyAlignment="1">
      <alignment horizontal="center"/>
    </xf>
    <xf numFmtId="187" fontId="4" fillId="2" borderId="7" xfId="0" applyNumberFormat="1" applyFont="1" applyFill="1" applyBorder="1" applyAlignment="1">
      <alignment horizontal="center" vertical="center" wrapText="1"/>
    </xf>
    <xf numFmtId="188" fontId="4" fillId="9" borderId="2" xfId="0" applyNumberFormat="1" applyFont="1" applyFill="1" applyBorder="1" applyAlignment="1">
      <alignment horizontal="center" vertical="center" wrapText="1"/>
    </xf>
    <xf numFmtId="187" fontId="4" fillId="9" borderId="8" xfId="0" applyNumberFormat="1" applyFont="1" applyFill="1" applyBorder="1" applyAlignment="1">
      <alignment horizontal="center" vertical="center"/>
    </xf>
    <xf numFmtId="187" fontId="4" fillId="12" borderId="3" xfId="0" applyNumberFormat="1" applyFont="1" applyFill="1" applyBorder="1" applyAlignment="1">
      <alignment horizontal="center" vertical="center" wrapText="1"/>
    </xf>
    <xf numFmtId="187" fontId="4" fillId="10" borderId="3" xfId="0" applyNumberFormat="1" applyFont="1" applyFill="1" applyBorder="1" applyAlignment="1">
      <alignment horizontal="center" vertical="center" wrapText="1"/>
    </xf>
    <xf numFmtId="187" fontId="4" fillId="6" borderId="3" xfId="0" applyNumberFormat="1" applyFont="1" applyFill="1" applyBorder="1" applyAlignment="1">
      <alignment horizontal="center" vertical="center" wrapText="1"/>
    </xf>
    <xf numFmtId="187" fontId="4" fillId="0" borderId="3" xfId="0" applyNumberFormat="1" applyFont="1" applyBorder="1" applyAlignment="1" applyProtection="1">
      <alignment horizontal="center"/>
      <protection hidden="1"/>
    </xf>
    <xf numFmtId="187" fontId="4" fillId="0" borderId="3" xfId="0" applyNumberFormat="1" applyFont="1" applyBorder="1" applyAlignment="1">
      <alignment horizontal="center"/>
    </xf>
    <xf numFmtId="188" fontId="4" fillId="0" borderId="3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187" fontId="4" fillId="8" borderId="3" xfId="0" applyNumberFormat="1" applyFont="1" applyFill="1" applyBorder="1" applyAlignment="1" applyProtection="1">
      <alignment horizontal="center"/>
      <protection hidden="1"/>
    </xf>
    <xf numFmtId="1" fontId="4" fillId="9" borderId="3" xfId="0" applyNumberFormat="1" applyFont="1" applyFill="1" applyBorder="1" applyAlignment="1">
      <alignment horizontal="center"/>
    </xf>
    <xf numFmtId="190" fontId="4" fillId="0" borderId="3" xfId="1" applyNumberFormat="1" applyFont="1" applyBorder="1" applyAlignment="1">
      <alignment horizontal="center"/>
    </xf>
    <xf numFmtId="190" fontId="4" fillId="0" borderId="3" xfId="1" applyNumberFormat="1" applyFont="1" applyBorder="1" applyAlignment="1">
      <alignment horizontal="center" vertical="top"/>
    </xf>
    <xf numFmtId="190" fontId="4" fillId="9" borderId="3" xfId="1" applyNumberFormat="1" applyFont="1" applyFill="1" applyBorder="1" applyAlignment="1">
      <alignment horizontal="center"/>
    </xf>
    <xf numFmtId="190" fontId="4" fillId="9" borderId="3" xfId="1" applyNumberFormat="1" applyFont="1" applyFill="1" applyBorder="1" applyAlignment="1">
      <alignment horizontal="center" vertical="top"/>
    </xf>
    <xf numFmtId="189" fontId="4" fillId="0" borderId="3" xfId="1" applyNumberFormat="1" applyFont="1" applyFill="1" applyBorder="1" applyAlignment="1" applyProtection="1">
      <protection locked="0"/>
    </xf>
    <xf numFmtId="1" fontId="4" fillId="0" borderId="3" xfId="0" applyNumberFormat="1" applyFont="1" applyBorder="1" applyAlignment="1">
      <alignment horizontal="center" vertical="center"/>
    </xf>
    <xf numFmtId="189" fontId="4" fillId="7" borderId="3" xfId="1" applyNumberFormat="1" applyFont="1" applyFill="1" applyBorder="1" applyAlignment="1" applyProtection="1">
      <alignment horizontal="center"/>
      <protection locked="0"/>
    </xf>
    <xf numFmtId="188" fontId="7" fillId="5" borderId="3" xfId="0" applyNumberFormat="1" applyFont="1" applyFill="1" applyBorder="1" applyAlignment="1" applyProtection="1">
      <alignment horizontal="center"/>
      <protection hidden="1"/>
    </xf>
    <xf numFmtId="187" fontId="7" fillId="10" borderId="3" xfId="0" applyNumberFormat="1" applyFont="1" applyFill="1" applyBorder="1"/>
    <xf numFmtId="187" fontId="7" fillId="14" borderId="3" xfId="0" applyNumberFormat="1" applyFont="1" applyFill="1" applyBorder="1"/>
    <xf numFmtId="192" fontId="7" fillId="0" borderId="0" xfId="1" applyNumberFormat="1" applyFont="1"/>
    <xf numFmtId="192" fontId="7" fillId="0" borderId="9" xfId="1" applyNumberFormat="1" applyFont="1" applyBorder="1" applyAlignment="1">
      <alignment horizontal="center"/>
    </xf>
    <xf numFmtId="192" fontId="7" fillId="0" borderId="0" xfId="1" applyNumberFormat="1" applyFont="1" applyAlignment="1">
      <alignment horizontal="center"/>
    </xf>
    <xf numFmtId="192" fontId="7" fillId="0" borderId="0" xfId="1" applyNumberFormat="1" applyFont="1" applyAlignment="1">
      <alignment horizontal="center" vertical="center" wrapText="1"/>
    </xf>
    <xf numFmtId="190" fontId="4" fillId="3" borderId="3" xfId="1" applyNumberFormat="1" applyFont="1" applyFill="1" applyBorder="1" applyAlignment="1">
      <alignment horizontal="center"/>
    </xf>
    <xf numFmtId="188" fontId="4" fillId="0" borderId="1" xfId="0" applyNumberFormat="1" applyFont="1" applyBorder="1" applyAlignment="1">
      <alignment horizontal="center"/>
    </xf>
    <xf numFmtId="188" fontId="4" fillId="0" borderId="3" xfId="0" applyNumberFormat="1" applyFont="1" applyBorder="1" applyAlignment="1" applyProtection="1">
      <alignment horizontal="center"/>
      <protection hidden="1"/>
    </xf>
    <xf numFmtId="188" fontId="4" fillId="8" borderId="3" xfId="0" applyNumberFormat="1" applyFont="1" applyFill="1" applyBorder="1" applyAlignment="1" applyProtection="1">
      <alignment horizontal="center"/>
      <protection hidden="1"/>
    </xf>
    <xf numFmtId="187" fontId="7" fillId="0" borderId="3" xfId="1" applyNumberFormat="1" applyFont="1" applyFill="1" applyBorder="1" applyAlignment="1" applyProtection="1">
      <alignment horizontal="center"/>
      <protection locked="0"/>
    </xf>
    <xf numFmtId="190" fontId="4" fillId="0" borderId="3" xfId="1" applyNumberFormat="1" applyFont="1" applyFill="1" applyBorder="1" applyAlignment="1">
      <alignment horizontal="center"/>
    </xf>
    <xf numFmtId="190" fontId="4" fillId="0" borderId="3" xfId="1" applyNumberFormat="1" applyFont="1" applyFill="1" applyBorder="1" applyAlignment="1">
      <alignment horizontal="center" vertical="top"/>
    </xf>
    <xf numFmtId="0" fontId="0" fillId="0" borderId="3" xfId="0" applyBorder="1" applyAlignment="1">
      <alignment horizontal="center"/>
    </xf>
    <xf numFmtId="187" fontId="4" fillId="0" borderId="3" xfId="1" applyNumberFormat="1" applyFont="1" applyFill="1" applyBorder="1" applyAlignment="1" applyProtection="1">
      <alignment horizontal="center"/>
      <protection locked="0"/>
    </xf>
    <xf numFmtId="189" fontId="7" fillId="6" borderId="3" xfId="1" applyNumberFormat="1" applyFont="1" applyFill="1" applyBorder="1" applyAlignment="1" applyProtection="1">
      <alignment horizontal="right"/>
      <protection locked="0"/>
    </xf>
    <xf numFmtId="187" fontId="7" fillId="5" borderId="3" xfId="0" applyNumberFormat="1" applyFont="1" applyFill="1" applyBorder="1"/>
    <xf numFmtId="0" fontId="4" fillId="0" borderId="3" xfId="0" applyFont="1" applyBorder="1" applyAlignment="1">
      <alignment horizontal="center" vertical="center"/>
    </xf>
    <xf numFmtId="188" fontId="7" fillId="5" borderId="3" xfId="1" applyNumberFormat="1" applyFont="1" applyFill="1" applyBorder="1" applyAlignment="1" applyProtection="1">
      <alignment horizontal="center"/>
      <protection locked="0"/>
    </xf>
    <xf numFmtId="188" fontId="6" fillId="7" borderId="3" xfId="1" applyNumberFormat="1" applyFont="1" applyFill="1" applyBorder="1" applyAlignment="1" applyProtection="1">
      <alignment horizontal="center"/>
      <protection locked="0"/>
    </xf>
    <xf numFmtId="187" fontId="4" fillId="10" borderId="3" xfId="0" applyNumberFormat="1" applyFont="1" applyFill="1" applyBorder="1"/>
    <xf numFmtId="187" fontId="6" fillId="7" borderId="3" xfId="0" applyNumberFormat="1" applyFont="1" applyFill="1" applyBorder="1"/>
    <xf numFmtId="187" fontId="9" fillId="0" borderId="0" xfId="0" applyNumberFormat="1" applyFont="1"/>
    <xf numFmtId="192" fontId="10" fillId="0" borderId="0" xfId="1" applyNumberFormat="1" applyFont="1"/>
    <xf numFmtId="0" fontId="16" fillId="27" borderId="0" xfId="2" applyFont="1" applyFill="1" applyAlignment="1">
      <alignment horizontal="center" vertical="top"/>
    </xf>
    <xf numFmtId="0" fontId="16" fillId="0" borderId="0" xfId="2" applyFont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15" fillId="22" borderId="0" xfId="0" applyFont="1" applyFill="1" applyAlignment="1">
      <alignment horizontal="center" vertical="center" wrapText="1"/>
    </xf>
    <xf numFmtId="0" fontId="15" fillId="17" borderId="0" xfId="0" applyFont="1" applyFill="1" applyAlignment="1">
      <alignment horizontal="center" vertical="center"/>
    </xf>
    <xf numFmtId="0" fontId="16" fillId="4" borderId="0" xfId="2" applyFont="1" applyFill="1" applyAlignment="1">
      <alignment horizontal="center" vertical="center" wrapText="1"/>
    </xf>
    <xf numFmtId="0" fontId="16" fillId="4" borderId="0" xfId="2" applyFont="1" applyFill="1" applyAlignment="1">
      <alignment horizontal="center" vertical="center"/>
    </xf>
    <xf numFmtId="0" fontId="16" fillId="27" borderId="0" xfId="2" applyFont="1" applyFill="1" applyAlignment="1">
      <alignment horizontal="center" vertical="center"/>
    </xf>
    <xf numFmtId="0" fontId="16" fillId="18" borderId="0" xfId="2" applyFont="1" applyFill="1" applyAlignment="1">
      <alignment horizontal="center" vertical="center"/>
    </xf>
    <xf numFmtId="0" fontId="16" fillId="0" borderId="0" xfId="2" applyFont="1" applyAlignment="1">
      <alignment horizontal="center" vertical="center" wrapText="1"/>
    </xf>
    <xf numFmtId="0" fontId="16" fillId="0" borderId="0" xfId="2" applyFont="1" applyAlignment="1">
      <alignment horizontal="center" vertical="top" wrapText="1"/>
    </xf>
    <xf numFmtId="0" fontId="18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top" wrapText="1"/>
    </xf>
    <xf numFmtId="0" fontId="19" fillId="0" borderId="0" xfId="2" applyFont="1" applyAlignment="1">
      <alignment vertical="top" wrapText="1"/>
    </xf>
    <xf numFmtId="0" fontId="19" fillId="0" borderId="0" xfId="2" applyFont="1" applyAlignment="1">
      <alignment vertical="top"/>
    </xf>
    <xf numFmtId="0" fontId="19" fillId="0" borderId="0" xfId="2" applyFont="1" applyAlignment="1">
      <alignment horizontal="left" vertical="top" wrapText="1"/>
    </xf>
    <xf numFmtId="189" fontId="16" fillId="0" borderId="0" xfId="2" applyNumberFormat="1" applyFont="1" applyAlignment="1">
      <alignment vertical="top" wrapText="1"/>
    </xf>
    <xf numFmtId="189" fontId="16" fillId="0" borderId="0" xfId="2" applyNumberFormat="1" applyFont="1" applyAlignment="1">
      <alignment vertical="top"/>
    </xf>
    <xf numFmtId="0" fontId="16" fillId="17" borderId="0" xfId="2" applyFont="1" applyFill="1" applyAlignment="1">
      <alignment horizontal="center" vertical="top" wrapText="1"/>
    </xf>
    <xf numFmtId="189" fontId="16" fillId="0" borderId="0" xfId="2" applyNumberFormat="1" applyFont="1" applyAlignment="1">
      <alignment vertical="center"/>
    </xf>
    <xf numFmtId="0" fontId="16" fillId="0" borderId="0" xfId="2" applyFont="1" applyAlignment="1">
      <alignment horizontal="center" vertical="center"/>
    </xf>
    <xf numFmtId="0" fontId="16" fillId="0" borderId="0" xfId="2" applyFont="1" applyAlignment="1">
      <alignment vertical="top" wrapText="1"/>
    </xf>
    <xf numFmtId="187" fontId="7" fillId="13" borderId="3" xfId="0" applyNumberFormat="1" applyFont="1" applyFill="1" applyBorder="1"/>
    <xf numFmtId="189" fontId="7" fillId="0" borderId="3" xfId="1" applyNumberFormat="1" applyFont="1" applyFill="1" applyBorder="1" applyAlignment="1" applyProtection="1">
      <protection locked="0"/>
    </xf>
    <xf numFmtId="190" fontId="4" fillId="5" borderId="3" xfId="1" applyNumberFormat="1" applyFont="1" applyFill="1" applyBorder="1" applyAlignment="1">
      <alignment horizontal="center"/>
    </xf>
    <xf numFmtId="190" fontId="6" fillId="7" borderId="3" xfId="1" applyNumberFormat="1" applyFont="1" applyFill="1" applyBorder="1" applyAlignment="1">
      <alignment horizontal="center"/>
    </xf>
    <xf numFmtId="188" fontId="4" fillId="5" borderId="3" xfId="0" applyNumberFormat="1" applyFont="1" applyFill="1" applyBorder="1" applyAlignment="1">
      <alignment horizontal="center"/>
    </xf>
    <xf numFmtId="188" fontId="6" fillId="7" borderId="3" xfId="0" applyNumberFormat="1" applyFont="1" applyFill="1" applyBorder="1" applyAlignment="1">
      <alignment horizontal="center"/>
    </xf>
    <xf numFmtId="187" fontId="4" fillId="5" borderId="3" xfId="1" applyNumberFormat="1" applyFont="1" applyFill="1" applyBorder="1" applyAlignment="1" applyProtection="1">
      <alignment horizontal="center"/>
      <protection locked="0"/>
    </xf>
    <xf numFmtId="191" fontId="7" fillId="0" borderId="3" xfId="1" applyNumberFormat="1" applyFont="1" applyFill="1" applyBorder="1" applyAlignment="1" applyProtection="1">
      <protection locked="0"/>
    </xf>
    <xf numFmtId="191" fontId="7" fillId="0" borderId="3" xfId="1" applyNumberFormat="1" applyFont="1" applyFill="1" applyBorder="1" applyAlignment="1" applyProtection="1">
      <alignment horizontal="right"/>
      <protection locked="0"/>
    </xf>
    <xf numFmtId="0" fontId="4" fillId="0" borderId="3" xfId="0" applyFont="1" applyBorder="1" applyAlignment="1">
      <alignment horizontal="center"/>
    </xf>
    <xf numFmtId="189" fontId="7" fillId="0" borderId="3" xfId="1" applyNumberFormat="1" applyFont="1" applyFill="1" applyBorder="1" applyAlignment="1" applyProtection="1">
      <alignment horizontal="right"/>
      <protection locked="0"/>
    </xf>
    <xf numFmtId="188" fontId="7" fillId="5" borderId="3" xfId="0" applyNumberFormat="1" applyFont="1" applyFill="1" applyBorder="1" applyAlignment="1">
      <alignment horizontal="center"/>
    </xf>
    <xf numFmtId="191" fontId="7" fillId="6" borderId="3" xfId="1" applyNumberFormat="1" applyFont="1" applyFill="1" applyBorder="1" applyAlignment="1" applyProtection="1">
      <alignment horizontal="right"/>
      <protection locked="0"/>
    </xf>
    <xf numFmtId="187" fontId="7" fillId="23" borderId="3" xfId="0" applyNumberFormat="1" applyFont="1" applyFill="1" applyBorder="1"/>
    <xf numFmtId="187" fontId="4" fillId="23" borderId="3" xfId="0" applyNumberFormat="1" applyFont="1" applyFill="1" applyBorder="1"/>
    <xf numFmtId="0" fontId="4" fillId="0" borderId="6" xfId="0" applyFont="1" applyBorder="1" applyAlignment="1">
      <alignment horizontal="center"/>
    </xf>
    <xf numFmtId="16" fontId="4" fillId="15" borderId="3" xfId="0" applyNumberFormat="1" applyFont="1" applyFill="1" applyBorder="1" applyAlignment="1">
      <alignment horizontal="center" vertical="center"/>
    </xf>
    <xf numFmtId="0" fontId="4" fillId="16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/>
    </xf>
    <xf numFmtId="0" fontId="6" fillId="20" borderId="3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15" borderId="3" xfId="0" applyFont="1" applyFill="1" applyBorder="1" applyAlignment="1">
      <alignment horizontal="center" vertical="center"/>
    </xf>
    <xf numFmtId="0" fontId="4" fillId="21" borderId="9" xfId="0" applyFont="1" applyFill="1" applyBorder="1" applyAlignment="1">
      <alignment horizontal="center"/>
    </xf>
    <xf numFmtId="0" fontId="4" fillId="21" borderId="13" xfId="0" applyFont="1" applyFill="1" applyBorder="1" applyAlignment="1">
      <alignment horizontal="center"/>
    </xf>
    <xf numFmtId="49" fontId="4" fillId="15" borderId="3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left"/>
    </xf>
    <xf numFmtId="0" fontId="4" fillId="21" borderId="0" xfId="0" applyFont="1" applyFill="1" applyAlignment="1">
      <alignment horizontal="left"/>
    </xf>
    <xf numFmtId="0" fontId="4" fillId="21" borderId="13" xfId="0" applyFont="1" applyFill="1" applyBorder="1" applyAlignment="1">
      <alignment horizontal="left"/>
    </xf>
    <xf numFmtId="0" fontId="4" fillId="21" borderId="9" xfId="0" applyFont="1" applyFill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5" fillId="0" borderId="1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4" fillId="6" borderId="2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left"/>
    </xf>
    <xf numFmtId="0" fontId="4" fillId="5" borderId="5" xfId="0" applyFont="1" applyFill="1" applyBorder="1" applyAlignment="1">
      <alignment horizontal="left"/>
    </xf>
    <xf numFmtId="0" fontId="4" fillId="18" borderId="1" xfId="0" applyFont="1" applyFill="1" applyBorder="1" applyAlignment="1">
      <alignment horizontal="left"/>
    </xf>
    <xf numFmtId="0" fontId="4" fillId="18" borderId="15" xfId="0" applyFont="1" applyFill="1" applyBorder="1" applyAlignment="1">
      <alignment horizontal="left"/>
    </xf>
    <xf numFmtId="0" fontId="4" fillId="6" borderId="3" xfId="0" applyFont="1" applyFill="1" applyBorder="1" applyAlignment="1">
      <alignment horizontal="center"/>
    </xf>
    <xf numFmtId="0" fontId="4" fillId="10" borderId="10" xfId="0" applyFont="1" applyFill="1" applyBorder="1" applyAlignment="1">
      <alignment horizontal="center" vertical="center"/>
    </xf>
    <xf numFmtId="0" fontId="4" fillId="10" borderId="14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16" fontId="4" fillId="15" borderId="3" xfId="0" applyNumberFormat="1" applyFont="1" applyFill="1" applyBorder="1" applyAlignment="1">
      <alignment horizontal="center" vertical="center"/>
    </xf>
    <xf numFmtId="16" fontId="4" fillId="14" borderId="10" xfId="0" applyNumberFormat="1" applyFont="1" applyFill="1" applyBorder="1" applyAlignment="1">
      <alignment horizontal="center" vertical="center"/>
    </xf>
    <xf numFmtId="16" fontId="4" fillId="14" borderId="14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left"/>
    </xf>
    <xf numFmtId="0" fontId="4" fillId="14" borderId="15" xfId="0" applyFont="1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6" fillId="7" borderId="15" xfId="0" applyFont="1" applyFill="1" applyBorder="1" applyAlignment="1">
      <alignment horizontal="left"/>
    </xf>
    <xf numFmtId="0" fontId="4" fillId="21" borderId="1" xfId="0" applyFont="1" applyFill="1" applyBorder="1" applyAlignment="1">
      <alignment horizontal="left"/>
    </xf>
    <xf numFmtId="0" fontId="4" fillId="21" borderId="15" xfId="0" applyFont="1" applyFill="1" applyBorder="1" applyAlignment="1">
      <alignment horizontal="left"/>
    </xf>
    <xf numFmtId="187" fontId="4" fillId="11" borderId="3" xfId="0" applyNumberFormat="1" applyFont="1" applyFill="1" applyBorder="1" applyAlignment="1">
      <alignment horizontal="center"/>
    </xf>
    <xf numFmtId="0" fontId="4" fillId="21" borderId="14" xfId="0" applyFont="1" applyFill="1" applyBorder="1" applyAlignment="1">
      <alignment horizontal="center"/>
    </xf>
    <xf numFmtId="0" fontId="4" fillId="21" borderId="15" xfId="0" applyFont="1" applyFill="1" applyBorder="1" applyAlignment="1">
      <alignment horizontal="center"/>
    </xf>
    <xf numFmtId="187" fontId="9" fillId="0" borderId="0" xfId="0" applyNumberFormat="1" applyFont="1" applyAlignment="1">
      <alignment horizontal="center"/>
    </xf>
    <xf numFmtId="187" fontId="4" fillId="9" borderId="4" xfId="0" applyNumberFormat="1" applyFont="1" applyFill="1" applyBorder="1" applyAlignment="1">
      <alignment horizontal="center"/>
    </xf>
    <xf numFmtId="187" fontId="4" fillId="9" borderId="8" xfId="0" applyNumberFormat="1" applyFont="1" applyFill="1" applyBorder="1" applyAlignment="1">
      <alignment horizontal="center"/>
    </xf>
    <xf numFmtId="187" fontId="4" fillId="9" borderId="5" xfId="0" applyNumberFormat="1" applyFont="1" applyFill="1" applyBorder="1" applyAlignment="1">
      <alignment horizontal="center"/>
    </xf>
    <xf numFmtId="187" fontId="4" fillId="0" borderId="9" xfId="0" applyNumberFormat="1" applyFont="1" applyBorder="1" applyAlignment="1">
      <alignment horizontal="center"/>
    </xf>
    <xf numFmtId="187" fontId="4" fillId="0" borderId="0" xfId="0" applyNumberFormat="1" applyFont="1" applyAlignment="1">
      <alignment horizontal="center"/>
    </xf>
    <xf numFmtId="187" fontId="4" fillId="14" borderId="4" xfId="0" applyNumberFormat="1" applyFont="1" applyFill="1" applyBorder="1" applyAlignment="1">
      <alignment horizontal="center"/>
    </xf>
    <xf numFmtId="187" fontId="4" fillId="14" borderId="8" xfId="0" applyNumberFormat="1" applyFont="1" applyFill="1" applyBorder="1" applyAlignment="1">
      <alignment horizontal="center"/>
    </xf>
    <xf numFmtId="187" fontId="4" fillId="14" borderId="5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187" fontId="4" fillId="2" borderId="3" xfId="0" applyNumberFormat="1" applyFont="1" applyFill="1" applyBorder="1" applyAlignment="1">
      <alignment horizontal="center" vertical="center" wrapText="1"/>
    </xf>
    <xf numFmtId="188" fontId="4" fillId="2" borderId="3" xfId="0" applyNumberFormat="1" applyFont="1" applyFill="1" applyBorder="1" applyAlignment="1">
      <alignment horizontal="center" vertical="center" wrapText="1"/>
    </xf>
    <xf numFmtId="187" fontId="4" fillId="5" borderId="4" xfId="0" applyNumberFormat="1" applyFont="1" applyFill="1" applyBorder="1" applyAlignment="1">
      <alignment horizontal="center"/>
    </xf>
    <xf numFmtId="187" fontId="4" fillId="5" borderId="8" xfId="0" applyNumberFormat="1" applyFont="1" applyFill="1" applyBorder="1" applyAlignment="1">
      <alignment horizontal="center"/>
    </xf>
    <xf numFmtId="187" fontId="4" fillId="5" borderId="5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87" fontId="4" fillId="2" borderId="2" xfId="0" applyNumberFormat="1" applyFont="1" applyFill="1" applyBorder="1" applyAlignment="1">
      <alignment horizontal="center" vertical="center" wrapText="1"/>
    </xf>
    <xf numFmtId="187" fontId="4" fillId="2" borderId="6" xfId="0" applyNumberFormat="1" applyFont="1" applyFill="1" applyBorder="1" applyAlignment="1">
      <alignment horizontal="center" vertical="center" wrapText="1"/>
    </xf>
    <xf numFmtId="188" fontId="4" fillId="2" borderId="2" xfId="0" applyNumberFormat="1" applyFont="1" applyFill="1" applyBorder="1" applyAlignment="1">
      <alignment horizontal="center" vertical="center" wrapText="1"/>
    </xf>
    <xf numFmtId="188" fontId="4" fillId="2" borderId="6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1" fillId="0" borderId="0" xfId="2" applyFont="1" applyAlignment="1">
      <alignment horizontal="center" vertical="center"/>
    </xf>
    <xf numFmtId="0" fontId="12" fillId="3" borderId="0" xfId="2" applyFont="1" applyFill="1" applyAlignment="1">
      <alignment horizontal="center" vertical="center"/>
    </xf>
    <xf numFmtId="0" fontId="12" fillId="3" borderId="0" xfId="2" applyFont="1" applyFill="1" applyAlignment="1">
      <alignment horizontal="left" vertical="center"/>
    </xf>
    <xf numFmtId="0" fontId="0" fillId="0" borderId="0" xfId="0" applyAlignment="1">
      <alignment horizontal="left"/>
    </xf>
    <xf numFmtId="0" fontId="13" fillId="4" borderId="0" xfId="0" applyFont="1" applyFill="1" applyAlignment="1">
      <alignment horizontal="center"/>
    </xf>
    <xf numFmtId="0" fontId="14" fillId="22" borderId="0" xfId="0" applyFont="1" applyFill="1" applyAlignment="1">
      <alignment horizontal="center"/>
    </xf>
    <xf numFmtId="0" fontId="15" fillId="22" borderId="0" xfId="0" applyFont="1" applyFill="1" applyAlignment="1">
      <alignment horizontal="center"/>
    </xf>
    <xf numFmtId="0" fontId="15" fillId="17" borderId="0" xfId="0" applyFont="1" applyFill="1" applyAlignment="1">
      <alignment horizontal="center"/>
    </xf>
    <xf numFmtId="0" fontId="20" fillId="3" borderId="0" xfId="2" applyFont="1" applyFill="1" applyAlignment="1">
      <alignment horizontal="center" vertical="top"/>
    </xf>
    <xf numFmtId="0" fontId="0" fillId="0" borderId="0" xfId="0" applyAlignment="1">
      <alignment horizontal="center"/>
    </xf>
    <xf numFmtId="0" fontId="21" fillId="0" borderId="0" xfId="2" applyFont="1" applyAlignment="1">
      <alignment horizontal="center" vertical="top"/>
    </xf>
    <xf numFmtId="0" fontId="14" fillId="4" borderId="0" xfId="2" applyFont="1" applyFill="1" applyAlignment="1">
      <alignment horizontal="center" vertical="top"/>
    </xf>
    <xf numFmtId="0" fontId="19" fillId="0" borderId="0" xfId="0" applyFont="1" applyAlignment="1">
      <alignment horizontal="center"/>
    </xf>
    <xf numFmtId="0" fontId="22" fillId="3" borderId="0" xfId="0" applyFont="1" applyFill="1"/>
    <xf numFmtId="0" fontId="22" fillId="3" borderId="0" xfId="0" applyFont="1" applyFill="1" applyAlignment="1">
      <alignment vertical="center"/>
    </xf>
    <xf numFmtId="0" fontId="22" fillId="3" borderId="0" xfId="0" applyFont="1" applyFill="1" applyAlignment="1">
      <alignment horizontal="center" vertical="center"/>
    </xf>
    <xf numFmtId="0" fontId="19" fillId="0" borderId="0" xfId="0" applyFont="1"/>
    <xf numFmtId="0" fontId="23" fillId="28" borderId="0" xfId="3" applyFont="1" applyFill="1"/>
    <xf numFmtId="0" fontId="19" fillId="0" borderId="0" xfId="0" applyFont="1" applyAlignment="1">
      <alignment vertical="center"/>
    </xf>
    <xf numFmtId="0" fontId="19" fillId="29" borderId="0" xfId="0" applyFont="1" applyFill="1" applyAlignment="1">
      <alignment horizontal="center" vertical="center"/>
    </xf>
    <xf numFmtId="0" fontId="20" fillId="0" borderId="0" xfId="0" applyFont="1"/>
    <xf numFmtId="0" fontId="19" fillId="2" borderId="0" xfId="0" applyFont="1" applyFill="1" applyAlignment="1">
      <alignment horizontal="center" vertical="center" wrapText="1"/>
    </xf>
    <xf numFmtId="38" fontId="24" fillId="2" borderId="0" xfId="0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19" fillId="29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/>
    </xf>
    <xf numFmtId="38" fontId="19" fillId="0" borderId="0" xfId="0" applyNumberFormat="1" applyFont="1"/>
    <xf numFmtId="38" fontId="19" fillId="0" borderId="0" xfId="0" applyNumberFormat="1" applyFont="1" applyAlignment="1">
      <alignment horizontal="center"/>
    </xf>
    <xf numFmtId="193" fontId="19" fillId="0" borderId="0" xfId="0" applyNumberFormat="1" applyFont="1"/>
    <xf numFmtId="194" fontId="19" fillId="0" borderId="0" xfId="1" applyNumberFormat="1" applyFont="1" applyFill="1"/>
    <xf numFmtId="38" fontId="19" fillId="0" borderId="0" xfId="1" applyNumberFormat="1" applyFont="1" applyFill="1"/>
    <xf numFmtId="40" fontId="19" fillId="0" borderId="0" xfId="1" applyNumberFormat="1" applyFont="1" applyFill="1"/>
    <xf numFmtId="0" fontId="19" fillId="0" borderId="0" xfId="0" applyFont="1" applyAlignment="1">
      <alignment horizontal="center" vertical="center"/>
    </xf>
    <xf numFmtId="0" fontId="16" fillId="3" borderId="0" xfId="2" applyFont="1" applyFill="1" applyAlignment="1">
      <alignment horizontal="center" vertical="top"/>
    </xf>
    <xf numFmtId="0" fontId="16" fillId="3" borderId="0" xfId="2" applyFont="1" applyFill="1" applyAlignment="1">
      <alignment horizontal="center" vertical="center" wrapText="1"/>
    </xf>
    <xf numFmtId="0" fontId="16" fillId="3" borderId="0" xfId="2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189" fontId="7" fillId="15" borderId="3" xfId="1" applyNumberFormat="1" applyFont="1" applyFill="1" applyBorder="1" applyAlignment="1" applyProtection="1">
      <alignment horizontal="center"/>
      <protection locked="0"/>
    </xf>
    <xf numFmtId="189" fontId="4" fillId="30" borderId="3" xfId="1" applyNumberFormat="1" applyFont="1" applyFill="1" applyBorder="1" applyAlignment="1" applyProtection="1">
      <alignment horizontal="center"/>
      <protection locked="0"/>
    </xf>
    <xf numFmtId="188" fontId="25" fillId="0" borderId="3" xfId="0" applyNumberFormat="1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187" fontId="26" fillId="0" borderId="1" xfId="0" applyNumberFormat="1" applyFont="1" applyBorder="1" applyAlignment="1">
      <alignment horizontal="left"/>
    </xf>
    <xf numFmtId="188" fontId="26" fillId="0" borderId="1" xfId="0" applyNumberFormat="1" applyFont="1" applyBorder="1" applyAlignment="1">
      <alignment horizontal="center"/>
    </xf>
    <xf numFmtId="187" fontId="26" fillId="0" borderId="0" xfId="0" applyNumberFormat="1" applyFont="1" applyAlignment="1">
      <alignment horizontal="center"/>
    </xf>
    <xf numFmtId="187" fontId="26" fillId="0" borderId="0" xfId="0" applyNumberFormat="1" applyFont="1"/>
    <xf numFmtId="0" fontId="26" fillId="2" borderId="2" xfId="0" applyFont="1" applyFill="1" applyBorder="1" applyAlignment="1">
      <alignment horizontal="center" vertical="center" wrapText="1"/>
    </xf>
    <xf numFmtId="187" fontId="26" fillId="2" borderId="2" xfId="0" applyNumberFormat="1" applyFont="1" applyFill="1" applyBorder="1" applyAlignment="1">
      <alignment horizontal="center" vertical="center" wrapText="1"/>
    </xf>
    <xf numFmtId="188" fontId="26" fillId="2" borderId="2" xfId="0" applyNumberFormat="1" applyFont="1" applyFill="1" applyBorder="1" applyAlignment="1">
      <alignment horizontal="center" vertical="center" wrapText="1"/>
    </xf>
    <xf numFmtId="187" fontId="26" fillId="9" borderId="4" xfId="0" applyNumberFormat="1" applyFont="1" applyFill="1" applyBorder="1" applyAlignment="1">
      <alignment horizontal="center"/>
    </xf>
    <xf numFmtId="187" fontId="26" fillId="9" borderId="8" xfId="0" applyNumberFormat="1" applyFont="1" applyFill="1" applyBorder="1" applyAlignment="1">
      <alignment horizontal="center"/>
    </xf>
    <xf numFmtId="187" fontId="26" fillId="9" borderId="5" xfId="0" applyNumberFormat="1" applyFont="1" applyFill="1" applyBorder="1" applyAlignment="1">
      <alignment horizontal="center"/>
    </xf>
    <xf numFmtId="187" fontId="26" fillId="11" borderId="3" xfId="0" applyNumberFormat="1" applyFont="1" applyFill="1" applyBorder="1" applyAlignment="1">
      <alignment horizontal="center"/>
    </xf>
    <xf numFmtId="187" fontId="26" fillId="14" borderId="4" xfId="0" applyNumberFormat="1" applyFont="1" applyFill="1" applyBorder="1" applyAlignment="1">
      <alignment horizontal="center"/>
    </xf>
    <xf numFmtId="187" fontId="26" fillId="14" borderId="8" xfId="0" applyNumberFormat="1" applyFont="1" applyFill="1" applyBorder="1" applyAlignment="1">
      <alignment horizontal="center"/>
    </xf>
    <xf numFmtId="187" fontId="26" fillId="14" borderId="5" xfId="0" applyNumberFormat="1" applyFont="1" applyFill="1" applyBorder="1" applyAlignment="1">
      <alignment horizontal="center"/>
    </xf>
    <xf numFmtId="187" fontId="26" fillId="5" borderId="4" xfId="0" applyNumberFormat="1" applyFont="1" applyFill="1" applyBorder="1" applyAlignment="1">
      <alignment horizontal="center"/>
    </xf>
    <xf numFmtId="187" fontId="26" fillId="5" borderId="8" xfId="0" applyNumberFormat="1" applyFont="1" applyFill="1" applyBorder="1" applyAlignment="1">
      <alignment horizontal="center"/>
    </xf>
    <xf numFmtId="187" fontId="26" fillId="5" borderId="5" xfId="0" applyNumberFormat="1" applyFont="1" applyFill="1" applyBorder="1" applyAlignment="1">
      <alignment horizontal="center"/>
    </xf>
    <xf numFmtId="0" fontId="26" fillId="2" borderId="6" xfId="0" applyFont="1" applyFill="1" applyBorder="1" applyAlignment="1">
      <alignment horizontal="center" vertical="center" wrapText="1"/>
    </xf>
    <xf numFmtId="187" fontId="26" fillId="2" borderId="6" xfId="0" applyNumberFormat="1" applyFont="1" applyFill="1" applyBorder="1" applyAlignment="1">
      <alignment horizontal="center" vertical="center" wrapText="1"/>
    </xf>
    <xf numFmtId="188" fontId="26" fillId="2" borderId="6" xfId="0" applyNumberFormat="1" applyFont="1" applyFill="1" applyBorder="1" applyAlignment="1">
      <alignment horizontal="center" vertical="center" wrapText="1"/>
    </xf>
    <xf numFmtId="188" fontId="26" fillId="9" borderId="2" xfId="0" applyNumberFormat="1" applyFont="1" applyFill="1" applyBorder="1" applyAlignment="1">
      <alignment horizontal="center" vertical="center" wrapText="1"/>
    </xf>
    <xf numFmtId="187" fontId="26" fillId="9" borderId="3" xfId="0" applyNumberFormat="1" applyFont="1" applyFill="1" applyBorder="1" applyAlignment="1">
      <alignment horizontal="center" vertical="center" wrapText="1"/>
    </xf>
    <xf numFmtId="187" fontId="26" fillId="9" borderId="2" xfId="0" applyNumberFormat="1" applyFont="1" applyFill="1" applyBorder="1" applyAlignment="1">
      <alignment horizontal="center" vertical="center" wrapText="1"/>
    </xf>
    <xf numFmtId="187" fontId="26" fillId="9" borderId="8" xfId="0" applyNumberFormat="1" applyFont="1" applyFill="1" applyBorder="1" applyAlignment="1">
      <alignment horizontal="center" vertical="center"/>
    </xf>
    <xf numFmtId="187" fontId="26" fillId="12" borderId="3" xfId="0" applyNumberFormat="1" applyFont="1" applyFill="1" applyBorder="1" applyAlignment="1">
      <alignment horizontal="center" vertical="center" wrapText="1"/>
    </xf>
    <xf numFmtId="187" fontId="26" fillId="10" borderId="3" xfId="0" applyNumberFormat="1" applyFont="1" applyFill="1" applyBorder="1" applyAlignment="1">
      <alignment horizontal="center" vertical="center" wrapText="1"/>
    </xf>
    <xf numFmtId="187" fontId="26" fillId="13" borderId="3" xfId="0" applyNumberFormat="1" applyFont="1" applyFill="1" applyBorder="1" applyAlignment="1">
      <alignment horizontal="center" vertical="center" wrapText="1"/>
    </xf>
    <xf numFmtId="187" fontId="26" fillId="11" borderId="3" xfId="0" applyNumberFormat="1" applyFont="1" applyFill="1" applyBorder="1" applyAlignment="1">
      <alignment horizontal="center" vertical="center" wrapText="1"/>
    </xf>
    <xf numFmtId="187" fontId="26" fillId="6" borderId="3" xfId="0" applyNumberFormat="1" applyFont="1" applyFill="1" applyBorder="1" applyAlignment="1">
      <alignment horizontal="center" vertical="center" wrapText="1"/>
    </xf>
    <xf numFmtId="187" fontId="26" fillId="0" borderId="0" xfId="0" applyNumberFormat="1" applyFont="1" applyAlignment="1">
      <alignment horizontal="center" vertical="center" wrapText="1"/>
    </xf>
    <xf numFmtId="0" fontId="26" fillId="0" borderId="3" xfId="0" applyFont="1" applyBorder="1" applyAlignment="1" applyProtection="1">
      <alignment horizontal="center"/>
      <protection hidden="1"/>
    </xf>
    <xf numFmtId="187" fontId="26" fillId="0" borderId="3" xfId="0" applyNumberFormat="1" applyFont="1" applyBorder="1" applyProtection="1">
      <protection hidden="1"/>
    </xf>
    <xf numFmtId="187" fontId="26" fillId="4" borderId="3" xfId="0" applyNumberFormat="1" applyFont="1" applyFill="1" applyBorder="1" applyProtection="1">
      <protection locked="0"/>
    </xf>
    <xf numFmtId="188" fontId="26" fillId="0" borderId="3" xfId="0" applyNumberFormat="1" applyFont="1" applyBorder="1" applyAlignment="1" applyProtection="1">
      <alignment horizontal="center"/>
      <protection hidden="1"/>
    </xf>
    <xf numFmtId="187" fontId="27" fillId="5" borderId="3" xfId="1" applyNumberFormat="1" applyFont="1" applyFill="1" applyBorder="1" applyAlignment="1" applyProtection="1">
      <alignment horizontal="center"/>
      <protection locked="0"/>
    </xf>
    <xf numFmtId="191" fontId="27" fillId="6" borderId="3" xfId="1" applyNumberFormat="1" applyFont="1" applyFill="1" applyBorder="1" applyAlignment="1" applyProtection="1">
      <protection locked="0"/>
    </xf>
    <xf numFmtId="189" fontId="27" fillId="0" borderId="3" xfId="1" applyNumberFormat="1" applyFont="1" applyFill="1" applyBorder="1" applyAlignment="1" applyProtection="1">
      <alignment horizontal="center"/>
      <protection locked="0"/>
    </xf>
    <xf numFmtId="187" fontId="26" fillId="0" borderId="3" xfId="0" applyNumberFormat="1" applyFont="1" applyBorder="1" applyAlignment="1">
      <alignment horizontal="center"/>
    </xf>
    <xf numFmtId="188" fontId="27" fillId="5" borderId="3" xfId="0" applyNumberFormat="1" applyFont="1" applyFill="1" applyBorder="1" applyAlignment="1">
      <alignment horizontal="center"/>
    </xf>
    <xf numFmtId="188" fontId="26" fillId="0" borderId="3" xfId="0" applyNumberFormat="1" applyFont="1" applyBorder="1" applyAlignment="1">
      <alignment horizontal="center"/>
    </xf>
    <xf numFmtId="1" fontId="26" fillId="0" borderId="3" xfId="0" applyNumberFormat="1" applyFont="1" applyBorder="1" applyAlignment="1">
      <alignment horizontal="center"/>
    </xf>
    <xf numFmtId="190" fontId="26" fillId="0" borderId="3" xfId="1" applyNumberFormat="1" applyFont="1" applyFill="1" applyBorder="1" applyAlignment="1">
      <alignment horizontal="center"/>
    </xf>
    <xf numFmtId="190" fontId="26" fillId="0" borderId="3" xfId="1" applyNumberFormat="1" applyFont="1" applyFill="1" applyBorder="1" applyAlignment="1">
      <alignment horizontal="center" vertical="top"/>
    </xf>
    <xf numFmtId="190" fontId="27" fillId="5" borderId="3" xfId="1" applyNumberFormat="1" applyFont="1" applyFill="1" applyBorder="1" applyAlignment="1">
      <alignment horizontal="center"/>
    </xf>
    <xf numFmtId="191" fontId="27" fillId="6" borderId="3" xfId="1" applyNumberFormat="1" applyFont="1" applyFill="1" applyBorder="1" applyAlignment="1" applyProtection="1">
      <alignment horizontal="right"/>
      <protection locked="0"/>
    </xf>
    <xf numFmtId="188" fontId="28" fillId="7" borderId="3" xfId="0" applyNumberFormat="1" applyFont="1" applyFill="1" applyBorder="1" applyAlignment="1">
      <alignment horizontal="center"/>
    </xf>
    <xf numFmtId="190" fontId="28" fillId="7" borderId="3" xfId="1" applyNumberFormat="1" applyFont="1" applyFill="1" applyBorder="1" applyAlignment="1">
      <alignment horizontal="center"/>
    </xf>
    <xf numFmtId="0" fontId="26" fillId="0" borderId="3" xfId="0" applyFont="1" applyBorder="1" applyAlignment="1">
      <alignment horizontal="center"/>
    </xf>
    <xf numFmtId="189" fontId="27" fillId="15" borderId="3" xfId="1" applyNumberFormat="1" applyFont="1" applyFill="1" applyBorder="1" applyAlignment="1" applyProtection="1">
      <alignment horizontal="center"/>
      <protection locked="0"/>
    </xf>
    <xf numFmtId="187" fontId="28" fillId="7" borderId="3" xfId="1" applyNumberFormat="1" applyFont="1" applyFill="1" applyBorder="1" applyAlignment="1" applyProtection="1">
      <alignment horizontal="center"/>
      <protection locked="0"/>
    </xf>
    <xf numFmtId="189" fontId="26" fillId="15" borderId="3" xfId="1" applyNumberFormat="1" applyFont="1" applyFill="1" applyBorder="1" applyAlignment="1" applyProtection="1">
      <alignment horizontal="center"/>
      <protection locked="0"/>
    </xf>
    <xf numFmtId="189" fontId="26" fillId="7" borderId="3" xfId="1" applyNumberFormat="1" applyFont="1" applyFill="1" applyBorder="1" applyAlignment="1" applyProtection="1">
      <alignment horizontal="center"/>
      <protection locked="0"/>
    </xf>
    <xf numFmtId="187" fontId="26" fillId="8" borderId="3" xfId="0" applyNumberFormat="1" applyFont="1" applyFill="1" applyBorder="1" applyProtection="1">
      <protection hidden="1"/>
    </xf>
    <xf numFmtId="188" fontId="26" fillId="8" borderId="3" xfId="0" applyNumberFormat="1" applyFont="1" applyFill="1" applyBorder="1" applyAlignment="1" applyProtection="1">
      <alignment horizontal="center"/>
      <protection hidden="1"/>
    </xf>
    <xf numFmtId="189" fontId="26" fillId="0" borderId="3" xfId="1" applyNumberFormat="1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/>
    </xf>
    <xf numFmtId="187" fontId="27" fillId="0" borderId="3" xfId="1" applyNumberFormat="1" applyFont="1" applyFill="1" applyBorder="1" applyAlignment="1" applyProtection="1">
      <alignment horizontal="center"/>
      <protection locked="0"/>
    </xf>
    <xf numFmtId="189" fontId="26" fillId="30" borderId="3" xfId="1" applyNumberFormat="1" applyFont="1" applyFill="1" applyBorder="1" applyAlignment="1" applyProtection="1">
      <alignment horizontal="center"/>
      <protection locked="0"/>
    </xf>
    <xf numFmtId="189" fontId="27" fillId="6" borderId="3" xfId="1" applyNumberFormat="1" applyFont="1" applyFill="1" applyBorder="1" applyAlignment="1" applyProtection="1">
      <alignment horizontal="right"/>
      <protection locked="0"/>
    </xf>
    <xf numFmtId="0" fontId="26" fillId="0" borderId="0" xfId="0" applyFont="1"/>
    <xf numFmtId="188" fontId="26" fillId="0" borderId="0" xfId="0" applyNumberFormat="1" applyFont="1" applyAlignment="1">
      <alignment horizontal="center"/>
    </xf>
    <xf numFmtId="0" fontId="26" fillId="0" borderId="3" xfId="0" applyFont="1" applyBorder="1" applyAlignment="1">
      <alignment horizontal="center"/>
    </xf>
    <xf numFmtId="0" fontId="26" fillId="19" borderId="3" xfId="0" applyFont="1" applyFill="1" applyBorder="1" applyAlignment="1">
      <alignment horizontal="center"/>
    </xf>
    <xf numFmtId="16" fontId="26" fillId="15" borderId="3" xfId="0" applyNumberFormat="1" applyFont="1" applyFill="1" applyBorder="1" applyAlignment="1">
      <alignment horizontal="center" vertical="center"/>
    </xf>
    <xf numFmtId="49" fontId="26" fillId="15" borderId="3" xfId="0" applyNumberFormat="1" applyFont="1" applyFill="1" applyBorder="1" applyAlignment="1">
      <alignment horizontal="center" vertical="center"/>
    </xf>
    <xf numFmtId="0" fontId="26" fillId="15" borderId="3" xfId="0" applyFont="1" applyFill="1" applyBorder="1" applyAlignment="1">
      <alignment horizontal="center" vertical="center"/>
    </xf>
    <xf numFmtId="0" fontId="26" fillId="15" borderId="3" xfId="0" applyFont="1" applyFill="1" applyBorder="1" applyAlignment="1">
      <alignment horizontal="center"/>
    </xf>
    <xf numFmtId="16" fontId="26" fillId="15" borderId="3" xfId="0" applyNumberFormat="1" applyFont="1" applyFill="1" applyBorder="1" applyAlignment="1">
      <alignment horizontal="center" vertical="center"/>
    </xf>
    <xf numFmtId="0" fontId="26" fillId="16" borderId="3" xfId="0" applyFont="1" applyFill="1" applyBorder="1" applyAlignment="1">
      <alignment horizontal="center"/>
    </xf>
    <xf numFmtId="0" fontId="26" fillId="16" borderId="3" xfId="0" applyFont="1" applyFill="1" applyBorder="1" applyAlignment="1">
      <alignment horizontal="center" vertical="center"/>
    </xf>
    <xf numFmtId="0" fontId="26" fillId="7" borderId="3" xfId="0" applyFont="1" applyFill="1" applyBorder="1" applyAlignment="1">
      <alignment horizontal="center"/>
    </xf>
    <xf numFmtId="0" fontId="26" fillId="7" borderId="3" xfId="0" applyFont="1" applyFill="1" applyBorder="1" applyAlignment="1">
      <alignment horizontal="center" vertical="center"/>
    </xf>
    <xf numFmtId="0" fontId="26" fillId="9" borderId="3" xfId="0" applyFont="1" applyFill="1" applyBorder="1" applyAlignment="1">
      <alignment horizontal="left"/>
    </xf>
    <xf numFmtId="187" fontId="4" fillId="13" borderId="4" xfId="0" applyNumberFormat="1" applyFont="1" applyFill="1" applyBorder="1" applyAlignment="1">
      <alignment horizontal="center"/>
    </xf>
    <xf numFmtId="187" fontId="4" fillId="13" borderId="8" xfId="0" applyNumberFormat="1" applyFont="1" applyFill="1" applyBorder="1" applyAlignment="1">
      <alignment horizontal="center"/>
    </xf>
    <xf numFmtId="187" fontId="4" fillId="13" borderId="5" xfId="0" applyNumberFormat="1" applyFont="1" applyFill="1" applyBorder="1" applyAlignment="1">
      <alignment horizontal="center"/>
    </xf>
    <xf numFmtId="188" fontId="4" fillId="13" borderId="3" xfId="0" applyNumberFormat="1" applyFont="1" applyFill="1" applyBorder="1" applyAlignment="1">
      <alignment horizontal="center" vertical="center" wrapText="1"/>
    </xf>
    <xf numFmtId="187" fontId="4" fillId="13" borderId="3" xfId="0" applyNumberFormat="1" applyFont="1" applyFill="1" applyBorder="1" applyAlignment="1">
      <alignment horizontal="center" vertical="center"/>
    </xf>
  </cellXfs>
  <cellStyles count="4">
    <cellStyle name="Normal 2 2" xfId="2" xr:uid="{B0FA802A-87CF-4314-A415-3A4FF0E3D2F8}"/>
    <cellStyle name="จุลภาค" xfId="1" builtinId="3"/>
    <cellStyle name="ปกติ" xfId="0" builtinId="0"/>
    <cellStyle name="ปกติ 2" xfId="3" xr:uid="{7453D085-E650-4193-8B9E-DDF5F900EA78}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9999"/>
      <color rgb="FFF9E4CF"/>
      <color rgb="FFCCFFCC"/>
      <color rgb="FFFF66CC"/>
      <color rgb="FFFFFF99"/>
      <color rgb="FFFF5050"/>
      <color rgb="FF66FF66"/>
      <color rgb="FF99FFCC"/>
      <color rgb="FF98E6F0"/>
      <color rgb="FF7C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16934</xdr:colOff>
      <xdr:row>10</xdr:row>
      <xdr:rowOff>78056</xdr:rowOff>
    </xdr:from>
    <xdr:to>
      <xdr:col>4</xdr:col>
      <xdr:colOff>2074334</xdr:colOff>
      <xdr:row>21</xdr:row>
      <xdr:rowOff>229364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B0868AFA-968D-022F-7245-A9C1C130A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934" y="3210723"/>
          <a:ext cx="8382000" cy="35972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206828</xdr:colOff>
      <xdr:row>0</xdr:row>
      <xdr:rowOff>95250</xdr:rowOff>
    </xdr:from>
    <xdr:to>
      <xdr:col>17</xdr:col>
      <xdr:colOff>416378</xdr:colOff>
      <xdr:row>1</xdr:row>
      <xdr:rowOff>30752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3DF5263D-33B3-405B-9F6A-03A52686881F}"/>
            </a:ext>
          </a:extLst>
        </xdr:cNvPr>
        <xdr:cNvSpPr/>
      </xdr:nvSpPr>
      <xdr:spPr>
        <a:xfrm>
          <a:off x="14296208" y="95250"/>
          <a:ext cx="209550" cy="24792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76201</xdr:colOff>
      <xdr:row>0</xdr:row>
      <xdr:rowOff>238125</xdr:rowOff>
    </xdr:from>
    <xdr:to>
      <xdr:col>7</xdr:col>
      <xdr:colOff>704851</xdr:colOff>
      <xdr:row>1</xdr:row>
      <xdr:rowOff>190501</xdr:rowOff>
    </xdr:to>
    <xdr:sp macro="" textlink="">
      <xdr:nvSpPr>
        <xdr:cNvPr id="3" name="สี่เหลี่ยมผืนผ้า: มุมมน 2">
          <a:extLst>
            <a:ext uri="{FF2B5EF4-FFF2-40B4-BE49-F238E27FC236}">
              <a16:creationId xmlns:a16="http://schemas.microsoft.com/office/drawing/2014/main" id="{69C71F01-F7DD-4E56-9313-6CDB4CFC03E8}"/>
            </a:ext>
          </a:extLst>
        </xdr:cNvPr>
        <xdr:cNvSpPr/>
      </xdr:nvSpPr>
      <xdr:spPr>
        <a:xfrm>
          <a:off x="7063741" y="238125"/>
          <a:ext cx="62865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1</a:t>
          </a:r>
        </a:p>
      </xdr:txBody>
    </xdr:sp>
    <xdr:clientData/>
  </xdr:twoCellAnchor>
  <xdr:twoCellAnchor>
    <xdr:from>
      <xdr:col>8</xdr:col>
      <xdr:colOff>47626</xdr:colOff>
      <xdr:row>0</xdr:row>
      <xdr:rowOff>257175</xdr:rowOff>
    </xdr:from>
    <xdr:to>
      <xdr:col>8</xdr:col>
      <xdr:colOff>657226</xdr:colOff>
      <xdr:row>1</xdr:row>
      <xdr:rowOff>209551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BCC88D24-F24C-42B7-9959-CE24BD1A285F}"/>
            </a:ext>
          </a:extLst>
        </xdr:cNvPr>
        <xdr:cNvSpPr/>
      </xdr:nvSpPr>
      <xdr:spPr>
        <a:xfrm>
          <a:off x="7804786" y="257175"/>
          <a:ext cx="60960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2</a:t>
          </a:r>
        </a:p>
      </xdr:txBody>
    </xdr:sp>
    <xdr:clientData/>
  </xdr:twoCellAnchor>
  <xdr:twoCellAnchor>
    <xdr:from>
      <xdr:col>9</xdr:col>
      <xdr:colOff>66675</xdr:colOff>
      <xdr:row>0</xdr:row>
      <xdr:rowOff>238125</xdr:rowOff>
    </xdr:from>
    <xdr:to>
      <xdr:col>9</xdr:col>
      <xdr:colOff>704850</xdr:colOff>
      <xdr:row>1</xdr:row>
      <xdr:rowOff>180975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2443760C-FA62-4A01-8E82-F66EEBC8EEA8}"/>
            </a:ext>
          </a:extLst>
        </xdr:cNvPr>
        <xdr:cNvSpPr/>
      </xdr:nvSpPr>
      <xdr:spPr>
        <a:xfrm>
          <a:off x="8593455" y="238125"/>
          <a:ext cx="638175" cy="2552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25</xdr:col>
      <xdr:colOff>190500</xdr:colOff>
      <xdr:row>0</xdr:row>
      <xdr:rowOff>76200</xdr:rowOff>
    </xdr:from>
    <xdr:to>
      <xdr:col>25</xdr:col>
      <xdr:colOff>933450</xdr:colOff>
      <xdr:row>1</xdr:row>
      <xdr:rowOff>135255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FD08D5E0-E622-4452-8110-491D81848EA9}"/>
            </a:ext>
          </a:extLst>
        </xdr:cNvPr>
        <xdr:cNvSpPr/>
      </xdr:nvSpPr>
      <xdr:spPr>
        <a:xfrm>
          <a:off x="19644360" y="76200"/>
          <a:ext cx="476250" cy="3714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0" i="0" cap="none" spc="0" baseline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10</xdr:col>
      <xdr:colOff>57150</xdr:colOff>
      <xdr:row>0</xdr:row>
      <xdr:rowOff>219076</xdr:rowOff>
    </xdr:from>
    <xdr:to>
      <xdr:col>10</xdr:col>
      <xdr:colOff>761999</xdr:colOff>
      <xdr:row>1</xdr:row>
      <xdr:rowOff>200026</xdr:rowOff>
    </xdr:to>
    <xdr:sp macro="" textlink="">
      <xdr:nvSpPr>
        <xdr:cNvPr id="7" name="สี่เหลี่ยมผืนผ้า: มุมมน 6">
          <a:extLst>
            <a:ext uri="{FF2B5EF4-FFF2-40B4-BE49-F238E27FC236}">
              <a16:creationId xmlns:a16="http://schemas.microsoft.com/office/drawing/2014/main" id="{B30A30D7-936C-4BF8-BE93-FEC556E9CA63}"/>
            </a:ext>
          </a:extLst>
        </xdr:cNvPr>
        <xdr:cNvSpPr/>
      </xdr:nvSpPr>
      <xdr:spPr>
        <a:xfrm>
          <a:off x="9353550" y="219076"/>
          <a:ext cx="704849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4=2-3</a:t>
          </a:r>
        </a:p>
      </xdr:txBody>
    </xdr:sp>
    <xdr:clientData/>
  </xdr:twoCellAnchor>
  <xdr:twoCellAnchor>
    <xdr:from>
      <xdr:col>12</xdr:col>
      <xdr:colOff>9524</xdr:colOff>
      <xdr:row>0</xdr:row>
      <xdr:rowOff>257175</xdr:rowOff>
    </xdr:from>
    <xdr:to>
      <xdr:col>13</xdr:col>
      <xdr:colOff>619124</xdr:colOff>
      <xdr:row>1</xdr:row>
      <xdr:rowOff>228600</xdr:rowOff>
    </xdr:to>
    <xdr:sp macro="" textlink="">
      <xdr:nvSpPr>
        <xdr:cNvPr id="8" name="สี่เหลี่ยมผืนผ้า: มุมมน 7">
          <a:extLst>
            <a:ext uri="{FF2B5EF4-FFF2-40B4-BE49-F238E27FC236}">
              <a16:creationId xmlns:a16="http://schemas.microsoft.com/office/drawing/2014/main" id="{6ED2F163-E0DE-4EA8-9686-4CD74022E257}"/>
            </a:ext>
          </a:extLst>
        </xdr:cNvPr>
        <xdr:cNvSpPr/>
      </xdr:nvSpPr>
      <xdr:spPr>
        <a:xfrm>
          <a:off x="10746104" y="257175"/>
          <a:ext cx="1280160" cy="28384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5=2-1</a:t>
          </a:r>
        </a:p>
      </xdr:txBody>
    </xdr:sp>
    <xdr:clientData/>
  </xdr:twoCellAnchor>
  <xdr:twoCellAnchor>
    <xdr:from>
      <xdr:col>13</xdr:col>
      <xdr:colOff>723900</xdr:colOff>
      <xdr:row>0</xdr:row>
      <xdr:rowOff>247651</xdr:rowOff>
    </xdr:from>
    <xdr:to>
      <xdr:col>15</xdr:col>
      <xdr:colOff>142875</xdr:colOff>
      <xdr:row>1</xdr:row>
      <xdr:rowOff>228601</xdr:rowOff>
    </xdr:to>
    <xdr:sp macro="" textlink="">
      <xdr:nvSpPr>
        <xdr:cNvPr id="9" name="สี่เหลี่ยมผืนผ้า: มุมมน 8">
          <a:extLst>
            <a:ext uri="{FF2B5EF4-FFF2-40B4-BE49-F238E27FC236}">
              <a16:creationId xmlns:a16="http://schemas.microsoft.com/office/drawing/2014/main" id="{39646A3E-BA05-4832-A5C0-6254DB28A615}"/>
            </a:ext>
          </a:extLst>
        </xdr:cNvPr>
        <xdr:cNvSpPr/>
      </xdr:nvSpPr>
      <xdr:spPr>
        <a:xfrm>
          <a:off x="12077700" y="247651"/>
          <a:ext cx="813435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6=5/1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254000</xdr:colOff>
      <xdr:row>0</xdr:row>
      <xdr:rowOff>76200</xdr:rowOff>
    </xdr:from>
    <xdr:to>
      <xdr:col>8</xdr:col>
      <xdr:colOff>463550</xdr:colOff>
      <xdr:row>0</xdr:row>
      <xdr:rowOff>283845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693DA603-8EFC-462E-A65F-4BF73FCF85B6}"/>
            </a:ext>
          </a:extLst>
        </xdr:cNvPr>
        <xdr:cNvSpPr/>
      </xdr:nvSpPr>
      <xdr:spPr>
        <a:xfrm>
          <a:off x="6921500" y="76200"/>
          <a:ext cx="209550" cy="207645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nniz%208.6.67\Anniz%20&#3611;&#3637;&#3591;&#3610;%202567\Risk%20MOPH%2067\Q4Y67\&#3626;&#3635;&#3648;&#3609;&#3634;&#3586;&#3629;&#3591;%20TPS_Q4Y2567.xlsx" TargetMode="External"/><Relationship Id="rId1" Type="http://schemas.openxmlformats.org/officeDocument/2006/relationships/externalLinkPath" Target="/Anniz%208.6.67/Anniz%20&#3611;&#3637;&#3591;&#3610;%202567/Risk%20MOPH%2067/Q4Y67/&#3626;&#3635;&#3648;&#3609;&#3634;&#3586;&#3629;&#3591;%20TPS_Q4Y25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PS_V3"/>
      <sheetName val="SetTPS"/>
      <sheetName val="ตารางคะแนนV3 (2)"/>
      <sheetName val="ตารางคะแนนV3 (3)"/>
      <sheetName val="ตารางคะแนนV3"/>
      <sheetName val="Sheet1"/>
      <sheetName val="RiskPlusQ4Y2567"/>
      <sheetName val="Ratio"/>
      <sheetName val="PlanfinQ4Y67"/>
      <sheetName val="Quick MethodQ4Y2567"/>
      <sheetName val="PointQ4Y2567"/>
      <sheetName val="SumAdjRw"/>
      <sheetName val="อัตราการครองเตียง"/>
      <sheetName val="HGR_Y2567Q4"/>
      <sheetName val="Proflile67"/>
      <sheetName val="compare"/>
      <sheetName val="AdjRw2567"/>
      <sheetName val="AdjRw2566"/>
      <sheetName val="AdjRw2565"/>
      <sheetName val="MeanHGRY2567Q4"/>
      <sheetName val="Raw_CPGQ4Y67"/>
      <sheetName val="Worksheet"/>
      <sheetName val="ข้อมูลพื้นฐานรพ_6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10674</v>
          </cell>
        </row>
        <row r="4">
          <cell r="C4" t="str">
            <v>11189</v>
          </cell>
        </row>
        <row r="5">
          <cell r="C5" t="str">
            <v>11190</v>
          </cell>
        </row>
        <row r="6">
          <cell r="C6" t="str">
            <v>11191</v>
          </cell>
        </row>
        <row r="7">
          <cell r="C7" t="str">
            <v>11192</v>
          </cell>
        </row>
        <row r="8">
          <cell r="C8" t="str">
            <v>11193</v>
          </cell>
        </row>
        <row r="9">
          <cell r="C9" t="str">
            <v>11194</v>
          </cell>
        </row>
        <row r="10">
          <cell r="C10" t="str">
            <v>11195</v>
          </cell>
        </row>
        <row r="11">
          <cell r="C11" t="str">
            <v>11196</v>
          </cell>
        </row>
        <row r="12">
          <cell r="C12" t="str">
            <v>11197</v>
          </cell>
        </row>
        <row r="13">
          <cell r="C13" t="str">
            <v>11198</v>
          </cell>
        </row>
        <row r="14">
          <cell r="C14" t="str">
            <v>11199</v>
          </cell>
        </row>
        <row r="15">
          <cell r="C15" t="str">
            <v>11200</v>
          </cell>
        </row>
        <row r="16">
          <cell r="C16" t="str">
            <v>11201</v>
          </cell>
        </row>
        <row r="17">
          <cell r="C17" t="str">
            <v>11202</v>
          </cell>
        </row>
        <row r="18">
          <cell r="C18" t="str">
            <v>11454</v>
          </cell>
        </row>
        <row r="19">
          <cell r="C19" t="str">
            <v>15012</v>
          </cell>
        </row>
        <row r="20">
          <cell r="C20" t="str">
            <v>28823</v>
          </cell>
        </row>
        <row r="21">
          <cell r="C21" t="str">
            <v>06009</v>
          </cell>
        </row>
        <row r="22">
          <cell r="C22" t="str">
            <v>10713</v>
          </cell>
        </row>
        <row r="23">
          <cell r="C23" t="str">
            <v>11119</v>
          </cell>
        </row>
        <row r="24">
          <cell r="C24" t="str">
            <v>11120</v>
          </cell>
        </row>
        <row r="25">
          <cell r="C25" t="str">
            <v>11121</v>
          </cell>
        </row>
        <row r="26">
          <cell r="C26" t="str">
            <v>11122</v>
          </cell>
        </row>
        <row r="27">
          <cell r="C27" t="str">
            <v>11123</v>
          </cell>
        </row>
        <row r="28">
          <cell r="C28" t="str">
            <v>11124</v>
          </cell>
        </row>
        <row r="29">
          <cell r="C29" t="str">
            <v>11125</v>
          </cell>
        </row>
        <row r="30">
          <cell r="C30" t="str">
            <v>11126</v>
          </cell>
        </row>
        <row r="31">
          <cell r="C31" t="str">
            <v>11127</v>
          </cell>
        </row>
        <row r="32">
          <cell r="C32" t="str">
            <v>11128</v>
          </cell>
        </row>
        <row r="33">
          <cell r="C33" t="str">
            <v>11129</v>
          </cell>
        </row>
        <row r="34">
          <cell r="C34" t="str">
            <v>11130</v>
          </cell>
        </row>
        <row r="35">
          <cell r="C35" t="str">
            <v>11131</v>
          </cell>
        </row>
        <row r="36">
          <cell r="C36" t="str">
            <v>11132</v>
          </cell>
        </row>
        <row r="37">
          <cell r="C37" t="str">
            <v>11133</v>
          </cell>
        </row>
        <row r="38">
          <cell r="C38" t="str">
            <v>11134</v>
          </cell>
        </row>
        <row r="39">
          <cell r="C39" t="str">
            <v>11135</v>
          </cell>
        </row>
        <row r="40">
          <cell r="C40" t="str">
            <v>11136</v>
          </cell>
        </row>
        <row r="41">
          <cell r="C41" t="str">
            <v>11137</v>
          </cell>
        </row>
        <row r="42">
          <cell r="C42" t="str">
            <v>11138</v>
          </cell>
        </row>
        <row r="43">
          <cell r="C43" t="str">
            <v>11139</v>
          </cell>
        </row>
        <row r="44">
          <cell r="C44" t="str">
            <v>11643</v>
          </cell>
        </row>
        <row r="45">
          <cell r="C45" t="str">
            <v>23736</v>
          </cell>
        </row>
        <row r="46">
          <cell r="C46" t="str">
            <v>10716</v>
          </cell>
        </row>
        <row r="47">
          <cell r="C47" t="str">
            <v>11173</v>
          </cell>
        </row>
        <row r="48">
          <cell r="C48" t="str">
            <v>11174</v>
          </cell>
        </row>
        <row r="49">
          <cell r="C49" t="str">
            <v>11175</v>
          </cell>
        </row>
        <row r="50">
          <cell r="C50" t="str">
            <v>11176</v>
          </cell>
        </row>
        <row r="51">
          <cell r="C51" t="str">
            <v>11177</v>
          </cell>
        </row>
        <row r="52">
          <cell r="C52" t="str">
            <v>11178</v>
          </cell>
        </row>
        <row r="53">
          <cell r="C53" t="str">
            <v>11179</v>
          </cell>
        </row>
        <row r="54">
          <cell r="C54" t="str">
            <v>11180</v>
          </cell>
        </row>
        <row r="55">
          <cell r="C55" t="str">
            <v>11181</v>
          </cell>
        </row>
        <row r="56">
          <cell r="C56" t="str">
            <v>11182</v>
          </cell>
        </row>
        <row r="57">
          <cell r="C57" t="str">
            <v>11183</v>
          </cell>
        </row>
        <row r="58">
          <cell r="C58" t="str">
            <v>11453</v>
          </cell>
        </row>
        <row r="59">
          <cell r="C59" t="str">
            <v>11625</v>
          </cell>
        </row>
        <row r="60">
          <cell r="C60" t="str">
            <v>25017</v>
          </cell>
        </row>
        <row r="61">
          <cell r="C61" t="str">
            <v>10717</v>
          </cell>
        </row>
        <row r="62">
          <cell r="C62" t="str">
            <v>10718</v>
          </cell>
        </row>
        <row r="63">
          <cell r="C63" t="str">
            <v>11184</v>
          </cell>
        </row>
        <row r="64">
          <cell r="C64" t="str">
            <v>11185</v>
          </cell>
        </row>
        <row r="65">
          <cell r="C65" t="str">
            <v>11186</v>
          </cell>
        </row>
        <row r="66">
          <cell r="C66" t="str">
            <v>11187</v>
          </cell>
        </row>
        <row r="67">
          <cell r="C67" t="str">
            <v>11188</v>
          </cell>
        </row>
        <row r="68">
          <cell r="C68" t="str">
            <v>40744</v>
          </cell>
        </row>
        <row r="69">
          <cell r="C69" t="str">
            <v>40745</v>
          </cell>
        </row>
        <row r="70">
          <cell r="C70" t="str">
            <v>10715</v>
          </cell>
        </row>
        <row r="71">
          <cell r="C71" t="str">
            <v>11166</v>
          </cell>
        </row>
        <row r="72">
          <cell r="C72" t="str">
            <v>11167</v>
          </cell>
        </row>
        <row r="73">
          <cell r="C73" t="str">
            <v>11169</v>
          </cell>
        </row>
        <row r="74">
          <cell r="C74" t="str">
            <v>11170</v>
          </cell>
        </row>
        <row r="75">
          <cell r="C75" t="str">
            <v>11171</v>
          </cell>
        </row>
        <row r="76">
          <cell r="C76" t="str">
            <v>11172</v>
          </cell>
        </row>
        <row r="77">
          <cell r="C77" t="str">
            <v>11452</v>
          </cell>
        </row>
        <row r="78">
          <cell r="C78" t="str">
            <v>10719</v>
          </cell>
        </row>
        <row r="79">
          <cell r="C79" t="str">
            <v>11203</v>
          </cell>
        </row>
        <row r="80">
          <cell r="C80" t="str">
            <v>11204</v>
          </cell>
        </row>
        <row r="81">
          <cell r="C81" t="str">
            <v>11205</v>
          </cell>
        </row>
        <row r="82">
          <cell r="C82" t="str">
            <v>11206</v>
          </cell>
        </row>
        <row r="83">
          <cell r="C83" t="str">
            <v>11207</v>
          </cell>
        </row>
        <row r="84">
          <cell r="C84" t="str">
            <v>11208</v>
          </cell>
        </row>
        <row r="85">
          <cell r="C85" t="str">
            <v>10672</v>
          </cell>
        </row>
        <row r="86">
          <cell r="C86" t="str">
            <v>11146</v>
          </cell>
        </row>
        <row r="87">
          <cell r="C87" t="str">
            <v>11147</v>
          </cell>
        </row>
        <row r="88">
          <cell r="C88" t="str">
            <v>11148</v>
          </cell>
        </row>
        <row r="89">
          <cell r="C89" t="str">
            <v>11149</v>
          </cell>
        </row>
        <row r="90">
          <cell r="C90" t="str">
            <v>11150</v>
          </cell>
        </row>
      </sheetData>
      <sheetData sheetId="12"/>
      <sheetData sheetId="13"/>
      <sheetData sheetId="14">
        <row r="2">
          <cell r="D2" t="str">
            <v>รหัส</v>
          </cell>
          <cell r="H2" t="str">
            <v>จำนวนเตียงตามจริง (กบรส ณ 15/3/2567)</v>
          </cell>
        </row>
        <row r="3">
          <cell r="D3" t="str">
            <v>10674</v>
          </cell>
          <cell r="H3">
            <v>798</v>
          </cell>
        </row>
        <row r="4">
          <cell r="D4" t="str">
            <v>11189</v>
          </cell>
          <cell r="H4">
            <v>90</v>
          </cell>
        </row>
        <row r="5">
          <cell r="D5" t="str">
            <v>11190</v>
          </cell>
          <cell r="H5">
            <v>175</v>
          </cell>
        </row>
        <row r="6">
          <cell r="D6" t="str">
            <v>11191</v>
          </cell>
          <cell r="H6">
            <v>30</v>
          </cell>
        </row>
        <row r="7">
          <cell r="D7" t="str">
            <v>11192</v>
          </cell>
          <cell r="H7">
            <v>152</v>
          </cell>
        </row>
        <row r="8">
          <cell r="D8" t="str">
            <v>11193</v>
          </cell>
          <cell r="H8">
            <v>58</v>
          </cell>
        </row>
        <row r="9">
          <cell r="D9" t="str">
            <v>11194</v>
          </cell>
          <cell r="H9">
            <v>156</v>
          </cell>
        </row>
        <row r="10">
          <cell r="D10" t="str">
            <v>11195</v>
          </cell>
          <cell r="H10">
            <v>60</v>
          </cell>
        </row>
        <row r="11">
          <cell r="D11" t="str">
            <v>11196</v>
          </cell>
          <cell r="H11">
            <v>81</v>
          </cell>
        </row>
        <row r="12">
          <cell r="D12" t="str">
            <v>11197</v>
          </cell>
          <cell r="H12">
            <v>60</v>
          </cell>
        </row>
        <row r="13">
          <cell r="D13" t="str">
            <v>11198</v>
          </cell>
          <cell r="H13">
            <v>34</v>
          </cell>
        </row>
        <row r="14">
          <cell r="D14" t="str">
            <v>11199</v>
          </cell>
          <cell r="H14">
            <v>34</v>
          </cell>
        </row>
        <row r="15">
          <cell r="D15" t="str">
            <v>11200</v>
          </cell>
          <cell r="H15">
            <v>30</v>
          </cell>
        </row>
        <row r="16">
          <cell r="D16" t="str">
            <v>11201</v>
          </cell>
          <cell r="H16">
            <v>30</v>
          </cell>
        </row>
        <row r="17">
          <cell r="D17" t="str">
            <v>11202</v>
          </cell>
          <cell r="H17">
            <v>30</v>
          </cell>
        </row>
        <row r="18">
          <cell r="D18" t="str">
            <v>11454</v>
          </cell>
          <cell r="H18">
            <v>72</v>
          </cell>
        </row>
        <row r="19">
          <cell r="D19" t="str">
            <v>15012</v>
          </cell>
          <cell r="H19">
            <v>30</v>
          </cell>
        </row>
        <row r="20">
          <cell r="D20" t="str">
            <v>28823</v>
          </cell>
          <cell r="H20">
            <v>0</v>
          </cell>
        </row>
        <row r="21">
          <cell r="D21" t="str">
            <v>06009</v>
          </cell>
          <cell r="H21">
            <v>19</v>
          </cell>
        </row>
        <row r="22">
          <cell r="D22" t="str">
            <v>10713</v>
          </cell>
          <cell r="H22">
            <v>750</v>
          </cell>
        </row>
        <row r="23">
          <cell r="D23" t="str">
            <v>11119</v>
          </cell>
          <cell r="H23">
            <v>242</v>
          </cell>
        </row>
        <row r="24">
          <cell r="D24" t="str">
            <v>11120</v>
          </cell>
          <cell r="H24">
            <v>60</v>
          </cell>
        </row>
        <row r="25">
          <cell r="D25" t="str">
            <v>11121</v>
          </cell>
          <cell r="H25">
            <v>95</v>
          </cell>
        </row>
        <row r="26">
          <cell r="D26" t="str">
            <v>11122</v>
          </cell>
          <cell r="H26">
            <v>60</v>
          </cell>
        </row>
        <row r="27">
          <cell r="D27" t="str">
            <v>11123</v>
          </cell>
          <cell r="H27">
            <v>60</v>
          </cell>
        </row>
        <row r="28">
          <cell r="D28" t="str">
            <v>11124</v>
          </cell>
          <cell r="H28">
            <v>37</v>
          </cell>
        </row>
        <row r="29">
          <cell r="D29" t="str">
            <v>11125</v>
          </cell>
          <cell r="H29">
            <v>232</v>
          </cell>
        </row>
        <row r="30">
          <cell r="D30" t="str">
            <v>11126</v>
          </cell>
          <cell r="H30">
            <v>82</v>
          </cell>
        </row>
        <row r="31">
          <cell r="D31" t="str">
            <v>11127</v>
          </cell>
          <cell r="H31">
            <v>60</v>
          </cell>
        </row>
        <row r="32">
          <cell r="D32" t="str">
            <v>11128</v>
          </cell>
          <cell r="H32">
            <v>196</v>
          </cell>
        </row>
        <row r="33">
          <cell r="D33" t="str">
            <v>11129</v>
          </cell>
          <cell r="H33">
            <v>50</v>
          </cell>
        </row>
        <row r="34">
          <cell r="D34" t="str">
            <v>11130</v>
          </cell>
          <cell r="H34">
            <v>234</v>
          </cell>
        </row>
        <row r="35">
          <cell r="D35" t="str">
            <v>11131</v>
          </cell>
          <cell r="H35">
            <v>90</v>
          </cell>
        </row>
        <row r="36">
          <cell r="D36" t="str">
            <v>11132</v>
          </cell>
          <cell r="H36">
            <v>76</v>
          </cell>
        </row>
        <row r="37">
          <cell r="D37" t="str">
            <v>11133</v>
          </cell>
          <cell r="H37">
            <v>30</v>
          </cell>
        </row>
        <row r="38">
          <cell r="D38" t="str">
            <v>11134</v>
          </cell>
          <cell r="H38">
            <v>64</v>
          </cell>
        </row>
        <row r="39">
          <cell r="D39" t="str">
            <v>11135</v>
          </cell>
          <cell r="H39">
            <v>71</v>
          </cell>
        </row>
        <row r="40">
          <cell r="D40" t="str">
            <v>11136</v>
          </cell>
          <cell r="H40">
            <v>30</v>
          </cell>
        </row>
        <row r="41">
          <cell r="D41" t="str">
            <v>11137</v>
          </cell>
          <cell r="H41">
            <v>45</v>
          </cell>
        </row>
        <row r="42">
          <cell r="D42" t="str">
            <v>11138</v>
          </cell>
          <cell r="H42">
            <v>37</v>
          </cell>
        </row>
        <row r="43">
          <cell r="D43" t="str">
            <v>11139</v>
          </cell>
          <cell r="H43">
            <v>30</v>
          </cell>
        </row>
        <row r="44">
          <cell r="D44" t="str">
            <v>11643</v>
          </cell>
          <cell r="H44">
            <v>31</v>
          </cell>
        </row>
        <row r="45">
          <cell r="D45" t="str">
            <v>23736</v>
          </cell>
          <cell r="H45">
            <v>25</v>
          </cell>
        </row>
        <row r="46">
          <cell r="D46" t="str">
            <v>10716</v>
          </cell>
          <cell r="H46">
            <v>557</v>
          </cell>
        </row>
        <row r="47">
          <cell r="D47" t="str">
            <v>11173</v>
          </cell>
          <cell r="H47">
            <v>20</v>
          </cell>
        </row>
        <row r="48">
          <cell r="D48" t="str">
            <v>11174</v>
          </cell>
          <cell r="H48">
            <v>33</v>
          </cell>
        </row>
        <row r="49">
          <cell r="D49" t="str">
            <v>11175</v>
          </cell>
          <cell r="H49">
            <v>69</v>
          </cell>
        </row>
        <row r="50">
          <cell r="D50" t="str">
            <v>11176</v>
          </cell>
          <cell r="H50">
            <v>45</v>
          </cell>
        </row>
        <row r="51">
          <cell r="D51" t="str">
            <v>11177</v>
          </cell>
          <cell r="H51">
            <v>78</v>
          </cell>
        </row>
        <row r="52">
          <cell r="D52" t="str">
            <v>11178</v>
          </cell>
          <cell r="H52">
            <v>30</v>
          </cell>
        </row>
        <row r="53">
          <cell r="D53" t="str">
            <v>11179</v>
          </cell>
          <cell r="H53">
            <v>28</v>
          </cell>
        </row>
        <row r="54">
          <cell r="D54" t="str">
            <v>11180</v>
          </cell>
          <cell r="H54">
            <v>20</v>
          </cell>
        </row>
        <row r="55">
          <cell r="D55" t="str">
            <v>11181</v>
          </cell>
          <cell r="H55">
            <v>24</v>
          </cell>
        </row>
        <row r="56">
          <cell r="D56" t="str">
            <v>11182</v>
          </cell>
          <cell r="H56">
            <v>20</v>
          </cell>
        </row>
        <row r="57">
          <cell r="D57" t="str">
            <v>11183</v>
          </cell>
          <cell r="H57">
            <v>15</v>
          </cell>
        </row>
        <row r="58">
          <cell r="D58" t="str">
            <v>11453</v>
          </cell>
          <cell r="H58">
            <v>120</v>
          </cell>
        </row>
        <row r="59">
          <cell r="D59" t="str">
            <v>11625</v>
          </cell>
          <cell r="H59">
            <v>34</v>
          </cell>
        </row>
        <row r="60">
          <cell r="D60" t="str">
            <v>25017</v>
          </cell>
          <cell r="H60">
            <v>20</v>
          </cell>
        </row>
        <row r="61">
          <cell r="D61" t="str">
            <v>10717</v>
          </cell>
          <cell r="H61">
            <v>400</v>
          </cell>
        </row>
        <row r="62">
          <cell r="D62" t="str">
            <v>10718</v>
          </cell>
          <cell r="H62">
            <v>231</v>
          </cell>
        </row>
        <row r="63">
          <cell r="D63" t="str">
            <v>11184</v>
          </cell>
          <cell r="H63">
            <v>52</v>
          </cell>
        </row>
        <row r="64">
          <cell r="D64" t="str">
            <v>11185</v>
          </cell>
          <cell r="H64">
            <v>36</v>
          </cell>
        </row>
        <row r="65">
          <cell r="D65" t="str">
            <v>11186</v>
          </cell>
          <cell r="H65">
            <v>60</v>
          </cell>
        </row>
        <row r="66">
          <cell r="D66" t="str">
            <v>11187</v>
          </cell>
          <cell r="H66">
            <v>33</v>
          </cell>
        </row>
        <row r="67">
          <cell r="D67" t="str">
            <v>11188</v>
          </cell>
          <cell r="H67">
            <v>30</v>
          </cell>
        </row>
        <row r="68">
          <cell r="D68" t="str">
            <v>40744</v>
          </cell>
          <cell r="H68">
            <v>0</v>
          </cell>
        </row>
        <row r="69">
          <cell r="D69" t="str">
            <v>40745</v>
          </cell>
          <cell r="H69">
            <v>0</v>
          </cell>
        </row>
        <row r="70">
          <cell r="D70" t="str">
            <v>10715</v>
          </cell>
          <cell r="H70">
            <v>568</v>
          </cell>
        </row>
        <row r="71">
          <cell r="D71" t="str">
            <v>11166</v>
          </cell>
          <cell r="H71">
            <v>41</v>
          </cell>
        </row>
        <row r="72">
          <cell r="D72" t="str">
            <v>11167</v>
          </cell>
          <cell r="H72">
            <v>39</v>
          </cell>
        </row>
        <row r="73">
          <cell r="D73" t="str">
            <v>11169</v>
          </cell>
          <cell r="H73">
            <v>64</v>
          </cell>
        </row>
        <row r="74">
          <cell r="D74" t="str">
            <v>11170</v>
          </cell>
          <cell r="H74">
            <v>55</v>
          </cell>
        </row>
        <row r="75">
          <cell r="D75" t="str">
            <v>11171</v>
          </cell>
          <cell r="H75">
            <v>36</v>
          </cell>
        </row>
        <row r="76">
          <cell r="D76" t="str">
            <v>11172</v>
          </cell>
          <cell r="H76">
            <v>32</v>
          </cell>
        </row>
        <row r="77">
          <cell r="D77" t="str">
            <v>11452</v>
          </cell>
          <cell r="H77">
            <v>38</v>
          </cell>
        </row>
        <row r="78">
          <cell r="D78" t="str">
            <v>10719</v>
          </cell>
          <cell r="H78">
            <v>154</v>
          </cell>
        </row>
        <row r="79">
          <cell r="D79" t="str">
            <v>11203</v>
          </cell>
          <cell r="H79">
            <v>35</v>
          </cell>
        </row>
        <row r="80">
          <cell r="D80" t="str">
            <v>11204</v>
          </cell>
          <cell r="H80">
            <v>58</v>
          </cell>
        </row>
        <row r="81">
          <cell r="D81" t="str">
            <v>11205</v>
          </cell>
          <cell r="H81">
            <v>115</v>
          </cell>
        </row>
        <row r="82">
          <cell r="D82" t="str">
            <v>11206</v>
          </cell>
          <cell r="H82">
            <v>34</v>
          </cell>
        </row>
        <row r="83">
          <cell r="D83" t="str">
            <v>11207</v>
          </cell>
          <cell r="H83">
            <v>30</v>
          </cell>
        </row>
        <row r="84">
          <cell r="D84" t="str">
            <v>11208</v>
          </cell>
          <cell r="H84">
            <v>29</v>
          </cell>
        </row>
        <row r="85">
          <cell r="D85" t="str">
            <v>10672</v>
          </cell>
          <cell r="H85">
            <v>745</v>
          </cell>
        </row>
        <row r="86">
          <cell r="D86" t="str">
            <v>11146</v>
          </cell>
          <cell r="H86">
            <v>30</v>
          </cell>
        </row>
        <row r="87">
          <cell r="D87" t="str">
            <v>11147</v>
          </cell>
          <cell r="H87">
            <v>152</v>
          </cell>
        </row>
        <row r="88">
          <cell r="D88" t="str">
            <v>11148</v>
          </cell>
          <cell r="H88">
            <v>30</v>
          </cell>
        </row>
        <row r="89">
          <cell r="D89" t="str">
            <v>11149</v>
          </cell>
          <cell r="H89">
            <v>40</v>
          </cell>
        </row>
        <row r="90">
          <cell r="D90" t="str">
            <v>11150</v>
          </cell>
          <cell r="H90">
            <v>32</v>
          </cell>
        </row>
        <row r="91">
          <cell r="D91" t="str">
            <v>11151</v>
          </cell>
          <cell r="H91">
            <v>30</v>
          </cell>
        </row>
        <row r="92">
          <cell r="D92" t="str">
            <v>11152</v>
          </cell>
          <cell r="H92">
            <v>87</v>
          </cell>
        </row>
        <row r="93">
          <cell r="D93" t="str">
            <v>11153</v>
          </cell>
          <cell r="H93">
            <v>16</v>
          </cell>
        </row>
        <row r="94">
          <cell r="D94" t="str">
            <v>11154</v>
          </cell>
          <cell r="H94">
            <v>33</v>
          </cell>
        </row>
        <row r="95">
          <cell r="D95" t="str">
            <v>11155</v>
          </cell>
          <cell r="H95">
            <v>30</v>
          </cell>
        </row>
        <row r="96">
          <cell r="D96" t="str">
            <v>11156</v>
          </cell>
          <cell r="H96">
            <v>30</v>
          </cell>
        </row>
        <row r="97">
          <cell r="D97" t="str">
            <v>11157</v>
          </cell>
          <cell r="H97">
            <v>30</v>
          </cell>
        </row>
        <row r="98">
          <cell r="D98" t="str">
            <v>10714</v>
          </cell>
          <cell r="H98">
            <v>411</v>
          </cell>
        </row>
        <row r="99">
          <cell r="D99" t="str">
            <v>11140</v>
          </cell>
          <cell r="H99">
            <v>30</v>
          </cell>
        </row>
        <row r="100">
          <cell r="D100" t="str">
            <v>11141</v>
          </cell>
          <cell r="H100">
            <v>30</v>
          </cell>
        </row>
        <row r="101">
          <cell r="D101" t="str">
            <v>11142</v>
          </cell>
          <cell r="H101">
            <v>74</v>
          </cell>
        </row>
        <row r="102">
          <cell r="D102" t="str">
            <v>11143</v>
          </cell>
          <cell r="H102">
            <v>30</v>
          </cell>
        </row>
        <row r="103">
          <cell r="D103" t="str">
            <v>11144</v>
          </cell>
          <cell r="H103">
            <v>75</v>
          </cell>
        </row>
        <row r="104">
          <cell r="D104" t="str">
            <v>11145</v>
          </cell>
          <cell r="H104">
            <v>30</v>
          </cell>
        </row>
        <row r="105">
          <cell r="D105" t="str">
            <v>24956</v>
          </cell>
          <cell r="H105">
            <v>16</v>
          </cell>
        </row>
        <row r="106">
          <cell r="D106" t="str">
            <v>10722</v>
          </cell>
          <cell r="H106">
            <v>329</v>
          </cell>
        </row>
        <row r="107">
          <cell r="D107" t="str">
            <v>10723</v>
          </cell>
          <cell r="H107">
            <v>420</v>
          </cell>
        </row>
        <row r="108">
          <cell r="D108" t="str">
            <v>11238</v>
          </cell>
          <cell r="H108">
            <v>65</v>
          </cell>
        </row>
        <row r="109">
          <cell r="D109" t="str">
            <v>11239</v>
          </cell>
          <cell r="H109">
            <v>36</v>
          </cell>
        </row>
        <row r="110">
          <cell r="D110" t="str">
            <v>11240</v>
          </cell>
          <cell r="H110">
            <v>120</v>
          </cell>
        </row>
        <row r="111">
          <cell r="D111" t="str">
            <v>11241</v>
          </cell>
          <cell r="H111">
            <v>100</v>
          </cell>
        </row>
        <row r="112">
          <cell r="D112" t="str">
            <v>11242</v>
          </cell>
          <cell r="H112">
            <v>136</v>
          </cell>
        </row>
        <row r="113">
          <cell r="D113" t="str">
            <v>11243</v>
          </cell>
          <cell r="H113">
            <v>75</v>
          </cell>
        </row>
        <row r="114">
          <cell r="D114" t="str">
            <v>27443</v>
          </cell>
          <cell r="H114">
            <v>30</v>
          </cell>
        </row>
        <row r="115">
          <cell r="D115" t="str">
            <v>10676</v>
          </cell>
          <cell r="H115">
            <v>952</v>
          </cell>
        </row>
        <row r="116">
          <cell r="D116" t="str">
            <v>11251</v>
          </cell>
          <cell r="H116">
            <v>30</v>
          </cell>
        </row>
        <row r="117">
          <cell r="D117" t="str">
            <v>11252</v>
          </cell>
          <cell r="H117">
            <v>69</v>
          </cell>
        </row>
        <row r="118">
          <cell r="D118" t="str">
            <v>11253</v>
          </cell>
          <cell r="H118">
            <v>30</v>
          </cell>
        </row>
        <row r="119">
          <cell r="D119" t="str">
            <v>11254</v>
          </cell>
          <cell r="H119">
            <v>50</v>
          </cell>
        </row>
        <row r="120">
          <cell r="D120" t="str">
            <v>11255</v>
          </cell>
          <cell r="H120">
            <v>30</v>
          </cell>
        </row>
        <row r="121">
          <cell r="D121" t="str">
            <v>11256</v>
          </cell>
          <cell r="H121">
            <v>68</v>
          </cell>
        </row>
        <row r="122">
          <cell r="D122" t="str">
            <v>11257</v>
          </cell>
          <cell r="H122">
            <v>33</v>
          </cell>
        </row>
        <row r="123">
          <cell r="D123" t="str">
            <v>11455</v>
          </cell>
          <cell r="H123">
            <v>118</v>
          </cell>
        </row>
        <row r="124">
          <cell r="D124" t="str">
            <v>10727</v>
          </cell>
          <cell r="H124">
            <v>510</v>
          </cell>
        </row>
        <row r="125">
          <cell r="D125" t="str">
            <v>11264</v>
          </cell>
          <cell r="H125">
            <v>60</v>
          </cell>
        </row>
        <row r="126">
          <cell r="D126" t="str">
            <v>11265</v>
          </cell>
          <cell r="H126">
            <v>235</v>
          </cell>
        </row>
        <row r="127">
          <cell r="D127" t="str">
            <v>11266</v>
          </cell>
          <cell r="H127">
            <v>243</v>
          </cell>
        </row>
        <row r="128">
          <cell r="D128" t="str">
            <v>11267</v>
          </cell>
          <cell r="H128">
            <v>57</v>
          </cell>
        </row>
        <row r="129">
          <cell r="D129" t="str">
            <v>11268</v>
          </cell>
          <cell r="H129">
            <v>142</v>
          </cell>
        </row>
        <row r="130">
          <cell r="D130" t="str">
            <v>11269</v>
          </cell>
          <cell r="H130">
            <v>90</v>
          </cell>
        </row>
        <row r="131">
          <cell r="D131" t="str">
            <v>11270</v>
          </cell>
          <cell r="H131">
            <v>10</v>
          </cell>
        </row>
        <row r="132">
          <cell r="D132" t="str">
            <v>11271</v>
          </cell>
          <cell r="H132">
            <v>30</v>
          </cell>
        </row>
        <row r="133">
          <cell r="D133" t="str">
            <v>11272</v>
          </cell>
          <cell r="H133">
            <v>30</v>
          </cell>
        </row>
        <row r="134">
          <cell r="D134" t="str">
            <v>11457</v>
          </cell>
          <cell r="H134">
            <v>100</v>
          </cell>
        </row>
        <row r="135">
          <cell r="D135" t="str">
            <v>10724</v>
          </cell>
          <cell r="H135">
            <v>320</v>
          </cell>
        </row>
        <row r="136">
          <cell r="D136" t="str">
            <v>10725</v>
          </cell>
          <cell r="H136">
            <v>307</v>
          </cell>
        </row>
        <row r="137">
          <cell r="D137" t="str">
            <v>11244</v>
          </cell>
          <cell r="H137">
            <v>35</v>
          </cell>
        </row>
        <row r="138">
          <cell r="D138" t="str">
            <v>11245</v>
          </cell>
          <cell r="H138">
            <v>50</v>
          </cell>
        </row>
        <row r="139">
          <cell r="D139" t="str">
            <v>11246</v>
          </cell>
          <cell r="H139">
            <v>41</v>
          </cell>
        </row>
        <row r="140">
          <cell r="D140" t="str">
            <v>11247</v>
          </cell>
          <cell r="H140">
            <v>60</v>
          </cell>
        </row>
        <row r="141">
          <cell r="D141" t="str">
            <v>11248</v>
          </cell>
          <cell r="H141">
            <v>111</v>
          </cell>
        </row>
        <row r="142">
          <cell r="D142" t="str">
            <v>11249</v>
          </cell>
          <cell r="H142">
            <v>30</v>
          </cell>
        </row>
        <row r="143">
          <cell r="D143" t="str">
            <v>11250</v>
          </cell>
          <cell r="H143">
            <v>40</v>
          </cell>
        </row>
        <row r="144">
          <cell r="D144" t="str">
            <v>10673</v>
          </cell>
          <cell r="H144">
            <v>655</v>
          </cell>
        </row>
        <row r="145">
          <cell r="D145" t="str">
            <v>11158</v>
          </cell>
          <cell r="H145">
            <v>35</v>
          </cell>
        </row>
        <row r="146">
          <cell r="D146" t="str">
            <v>11159</v>
          </cell>
          <cell r="H146">
            <v>30</v>
          </cell>
        </row>
        <row r="147">
          <cell r="D147" t="str">
            <v>11160</v>
          </cell>
          <cell r="H147">
            <v>30</v>
          </cell>
        </row>
        <row r="148">
          <cell r="D148" t="str">
            <v>11161</v>
          </cell>
          <cell r="H148">
            <v>30</v>
          </cell>
        </row>
        <row r="149">
          <cell r="D149" t="str">
            <v>11162</v>
          </cell>
          <cell r="H149">
            <v>31</v>
          </cell>
        </row>
        <row r="150">
          <cell r="D150" t="str">
            <v>11163</v>
          </cell>
          <cell r="H150">
            <v>70</v>
          </cell>
        </row>
        <row r="151">
          <cell r="D151" t="str">
            <v>11164</v>
          </cell>
          <cell r="H151">
            <v>50</v>
          </cell>
        </row>
        <row r="152">
          <cell r="D152" t="str">
            <v>11165</v>
          </cell>
          <cell r="H152">
            <v>36</v>
          </cell>
        </row>
        <row r="153">
          <cell r="D153" t="str">
            <v>10721</v>
          </cell>
          <cell r="H153">
            <v>492</v>
          </cell>
        </row>
        <row r="154">
          <cell r="D154" t="str">
            <v>11228</v>
          </cell>
          <cell r="H154">
            <v>10</v>
          </cell>
        </row>
        <row r="155">
          <cell r="D155" t="str">
            <v>11229</v>
          </cell>
          <cell r="H155">
            <v>30</v>
          </cell>
        </row>
        <row r="156">
          <cell r="D156" t="str">
            <v>11230</v>
          </cell>
          <cell r="H156">
            <v>60</v>
          </cell>
        </row>
        <row r="157">
          <cell r="D157" t="str">
            <v>11231</v>
          </cell>
          <cell r="H157">
            <v>90</v>
          </cell>
        </row>
        <row r="158">
          <cell r="D158" t="str">
            <v>11232</v>
          </cell>
          <cell r="H158">
            <v>90</v>
          </cell>
        </row>
        <row r="159">
          <cell r="D159" t="str">
            <v>11233</v>
          </cell>
          <cell r="H159">
            <v>66</v>
          </cell>
        </row>
        <row r="160">
          <cell r="D160" t="str">
            <v>11234</v>
          </cell>
          <cell r="H160">
            <v>30</v>
          </cell>
        </row>
        <row r="161">
          <cell r="D161" t="str">
            <v>11235</v>
          </cell>
          <cell r="H161">
            <v>30</v>
          </cell>
        </row>
        <row r="162">
          <cell r="D162" t="str">
            <v>11236</v>
          </cell>
          <cell r="H162">
            <v>30</v>
          </cell>
        </row>
        <row r="163">
          <cell r="D163" t="str">
            <v>14135</v>
          </cell>
          <cell r="H163">
            <v>30</v>
          </cell>
        </row>
        <row r="164">
          <cell r="D164" t="str">
            <v>28010</v>
          </cell>
          <cell r="H164">
            <v>10</v>
          </cell>
        </row>
        <row r="165">
          <cell r="D165" t="str">
            <v>10694</v>
          </cell>
          <cell r="H165">
            <v>367</v>
          </cell>
        </row>
        <row r="166">
          <cell r="D166" t="str">
            <v>10802</v>
          </cell>
          <cell r="H166">
            <v>30</v>
          </cell>
        </row>
        <row r="167">
          <cell r="D167" t="str">
            <v>10803</v>
          </cell>
          <cell r="H167">
            <v>30</v>
          </cell>
        </row>
        <row r="168">
          <cell r="D168" t="str">
            <v>10804</v>
          </cell>
          <cell r="H168">
            <v>30</v>
          </cell>
        </row>
        <row r="169">
          <cell r="D169" t="str">
            <v>10805</v>
          </cell>
          <cell r="H169">
            <v>60</v>
          </cell>
        </row>
        <row r="170">
          <cell r="D170" t="str">
            <v>10806</v>
          </cell>
          <cell r="H170">
            <v>30</v>
          </cell>
        </row>
        <row r="171">
          <cell r="D171" t="str">
            <v>27974</v>
          </cell>
          <cell r="H171">
            <v>10</v>
          </cell>
        </row>
        <row r="172">
          <cell r="D172" t="str">
            <v>27975</v>
          </cell>
          <cell r="H172">
            <v>0</v>
          </cell>
        </row>
        <row r="173">
          <cell r="D173" t="str">
            <v>10675</v>
          </cell>
          <cell r="H173">
            <v>749</v>
          </cell>
        </row>
        <row r="174">
          <cell r="D174" t="str">
            <v>11209</v>
          </cell>
          <cell r="H174">
            <v>30</v>
          </cell>
        </row>
        <row r="175">
          <cell r="D175" t="str">
            <v>11210</v>
          </cell>
          <cell r="H175">
            <v>60</v>
          </cell>
        </row>
        <row r="176">
          <cell r="D176" t="str">
            <v>11211</v>
          </cell>
          <cell r="H176">
            <v>63</v>
          </cell>
        </row>
        <row r="177">
          <cell r="D177" t="str">
            <v>11212</v>
          </cell>
          <cell r="H177">
            <v>90</v>
          </cell>
        </row>
        <row r="178">
          <cell r="D178" t="str">
            <v>11213</v>
          </cell>
          <cell r="H178">
            <v>34</v>
          </cell>
        </row>
        <row r="179">
          <cell r="D179" t="str">
            <v>11214</v>
          </cell>
          <cell r="H179">
            <v>90</v>
          </cell>
        </row>
        <row r="180">
          <cell r="D180" t="str">
            <v>11215</v>
          </cell>
          <cell r="H180">
            <v>60</v>
          </cell>
        </row>
        <row r="181">
          <cell r="D181" t="str">
            <v>11216</v>
          </cell>
          <cell r="H181">
            <v>63</v>
          </cell>
        </row>
        <row r="182">
          <cell r="D182" t="str">
            <v>11217</v>
          </cell>
          <cell r="H182">
            <v>42</v>
          </cell>
        </row>
        <row r="183">
          <cell r="D183" t="str">
            <v>11218</v>
          </cell>
          <cell r="H183">
            <v>90</v>
          </cell>
        </row>
        <row r="184">
          <cell r="D184" t="str">
            <v>11219</v>
          </cell>
          <cell r="H184">
            <v>30</v>
          </cell>
        </row>
        <row r="185">
          <cell r="D185" t="str">
            <v>11220</v>
          </cell>
          <cell r="H185">
            <v>30</v>
          </cell>
        </row>
        <row r="186">
          <cell r="D186" t="str">
            <v>40749</v>
          </cell>
          <cell r="H186">
            <v>5</v>
          </cell>
        </row>
        <row r="187">
          <cell r="D187" t="str">
            <v>10726</v>
          </cell>
          <cell r="H187">
            <v>400</v>
          </cell>
        </row>
        <row r="188">
          <cell r="D188" t="str">
            <v>11258</v>
          </cell>
          <cell r="H188">
            <v>30</v>
          </cell>
        </row>
        <row r="189">
          <cell r="D189" t="str">
            <v>11259</v>
          </cell>
          <cell r="H189">
            <v>30</v>
          </cell>
        </row>
        <row r="190">
          <cell r="D190" t="str">
            <v>11260</v>
          </cell>
          <cell r="H190">
            <v>90</v>
          </cell>
        </row>
        <row r="191">
          <cell r="D191" t="str">
            <v>11261</v>
          </cell>
          <cell r="H191">
            <v>45</v>
          </cell>
        </row>
        <row r="192">
          <cell r="D192" t="str">
            <v>11262</v>
          </cell>
          <cell r="H192">
            <v>30</v>
          </cell>
        </row>
        <row r="193">
          <cell r="D193" t="str">
            <v>11263</v>
          </cell>
          <cell r="H193">
            <v>28</v>
          </cell>
        </row>
        <row r="194">
          <cell r="D194" t="str">
            <v>11456</v>
          </cell>
          <cell r="H194">
            <v>90</v>
          </cell>
        </row>
        <row r="195">
          <cell r="D195" t="str">
            <v>11631</v>
          </cell>
          <cell r="H195">
            <v>30</v>
          </cell>
        </row>
        <row r="196">
          <cell r="D196" t="str">
            <v>27978</v>
          </cell>
          <cell r="H196">
            <v>19</v>
          </cell>
        </row>
        <row r="197">
          <cell r="D197" t="str">
            <v>27979</v>
          </cell>
          <cell r="H197">
            <v>24</v>
          </cell>
        </row>
        <row r="198">
          <cell r="D198" t="str">
            <v>27980</v>
          </cell>
          <cell r="H198">
            <v>22</v>
          </cell>
        </row>
        <row r="199">
          <cell r="D199" t="str">
            <v>10720</v>
          </cell>
          <cell r="H199">
            <v>365</v>
          </cell>
        </row>
        <row r="200">
          <cell r="D200" t="str">
            <v>11221</v>
          </cell>
          <cell r="H200">
            <v>90</v>
          </cell>
        </row>
        <row r="201">
          <cell r="D201" t="str">
            <v>11222</v>
          </cell>
          <cell r="H201">
            <v>30</v>
          </cell>
        </row>
        <row r="202">
          <cell r="D202" t="str">
            <v>11223</v>
          </cell>
          <cell r="H202">
            <v>90</v>
          </cell>
        </row>
        <row r="203">
          <cell r="D203" t="str">
            <v>11224</v>
          </cell>
          <cell r="H203">
            <v>10</v>
          </cell>
        </row>
        <row r="204">
          <cell r="D204" t="str">
            <v>11225</v>
          </cell>
          <cell r="H204">
            <v>62</v>
          </cell>
        </row>
        <row r="205">
          <cell r="D205" t="str">
            <v>11226</v>
          </cell>
          <cell r="H205">
            <v>60</v>
          </cell>
        </row>
        <row r="206">
          <cell r="D206" t="str">
            <v>11227</v>
          </cell>
          <cell r="H206">
            <v>30</v>
          </cell>
        </row>
        <row r="207">
          <cell r="D207" t="str">
            <v>10698</v>
          </cell>
          <cell r="H207">
            <v>314</v>
          </cell>
        </row>
        <row r="208">
          <cell r="D208" t="str">
            <v>10863</v>
          </cell>
          <cell r="H208">
            <v>10</v>
          </cell>
        </row>
        <row r="209">
          <cell r="D209" t="str">
            <v>10864</v>
          </cell>
          <cell r="H209">
            <v>70</v>
          </cell>
        </row>
        <row r="210">
          <cell r="D210" t="str">
            <v>10865</v>
          </cell>
          <cell r="H210">
            <v>31</v>
          </cell>
        </row>
        <row r="211">
          <cell r="D211" t="str">
            <v>10686</v>
          </cell>
          <cell r="H211">
            <v>657</v>
          </cell>
        </row>
        <row r="212">
          <cell r="D212" t="str">
            <v>10756</v>
          </cell>
          <cell r="H212">
            <v>60</v>
          </cell>
        </row>
        <row r="213">
          <cell r="D213" t="str">
            <v>10757</v>
          </cell>
          <cell r="H213">
            <v>104</v>
          </cell>
        </row>
        <row r="214">
          <cell r="D214" t="str">
            <v>10758</v>
          </cell>
          <cell r="H214">
            <v>102</v>
          </cell>
        </row>
        <row r="215">
          <cell r="D215" t="str">
            <v>10759</v>
          </cell>
          <cell r="H215">
            <v>60</v>
          </cell>
        </row>
        <row r="216">
          <cell r="D216" t="str">
            <v>10760</v>
          </cell>
          <cell r="H216">
            <v>87</v>
          </cell>
        </row>
        <row r="217">
          <cell r="D217" t="str">
            <v>28875</v>
          </cell>
          <cell r="H217">
            <v>30</v>
          </cell>
        </row>
        <row r="218">
          <cell r="D218" t="str">
            <v>41768</v>
          </cell>
          <cell r="H218">
            <v>30</v>
          </cell>
        </row>
        <row r="219">
          <cell r="D219" t="str">
            <v>10687</v>
          </cell>
          <cell r="H219">
            <v>456</v>
          </cell>
        </row>
        <row r="220">
          <cell r="D220" t="str">
            <v>10761</v>
          </cell>
          <cell r="H220">
            <v>62</v>
          </cell>
        </row>
        <row r="221">
          <cell r="D221" t="str">
            <v>10762</v>
          </cell>
          <cell r="H221">
            <v>90</v>
          </cell>
        </row>
        <row r="222">
          <cell r="D222" t="str">
            <v>10763</v>
          </cell>
          <cell r="H222">
            <v>37</v>
          </cell>
        </row>
        <row r="223">
          <cell r="D223" t="str">
            <v>10764</v>
          </cell>
          <cell r="H223">
            <v>35</v>
          </cell>
        </row>
        <row r="224">
          <cell r="D224" t="str">
            <v>10765</v>
          </cell>
          <cell r="H224">
            <v>48</v>
          </cell>
        </row>
        <row r="225">
          <cell r="D225" t="str">
            <v>10766</v>
          </cell>
          <cell r="H225">
            <v>46</v>
          </cell>
        </row>
        <row r="226">
          <cell r="D226" t="str">
            <v>10767</v>
          </cell>
          <cell r="H226">
            <v>36</v>
          </cell>
        </row>
        <row r="227">
          <cell r="D227" t="str">
            <v>10660</v>
          </cell>
          <cell r="H227">
            <v>560</v>
          </cell>
        </row>
        <row r="228">
          <cell r="D228" t="str">
            <v>10688</v>
          </cell>
          <cell r="H228">
            <v>208</v>
          </cell>
        </row>
        <row r="229">
          <cell r="D229" t="str">
            <v>10768</v>
          </cell>
          <cell r="H229">
            <v>32</v>
          </cell>
        </row>
        <row r="230">
          <cell r="D230" t="str">
            <v>10769</v>
          </cell>
          <cell r="H230">
            <v>45</v>
          </cell>
        </row>
        <row r="231">
          <cell r="D231" t="str">
            <v>10770</v>
          </cell>
          <cell r="H231">
            <v>39</v>
          </cell>
        </row>
        <row r="232">
          <cell r="D232" t="str">
            <v>10771</v>
          </cell>
          <cell r="H232">
            <v>26</v>
          </cell>
        </row>
        <row r="233">
          <cell r="D233" t="str">
            <v>10772</v>
          </cell>
          <cell r="H233">
            <v>96</v>
          </cell>
        </row>
        <row r="234">
          <cell r="D234" t="str">
            <v>10773</v>
          </cell>
          <cell r="H234">
            <v>35</v>
          </cell>
        </row>
        <row r="235">
          <cell r="D235" t="str">
            <v>10774</v>
          </cell>
          <cell r="H235">
            <v>31</v>
          </cell>
        </row>
        <row r="236">
          <cell r="D236" t="str">
            <v>10775</v>
          </cell>
          <cell r="H236">
            <v>40</v>
          </cell>
        </row>
        <row r="237">
          <cell r="D237" t="str">
            <v>10776</v>
          </cell>
          <cell r="H237">
            <v>64</v>
          </cell>
        </row>
        <row r="238">
          <cell r="D238" t="str">
            <v>10777</v>
          </cell>
          <cell r="H238">
            <v>68</v>
          </cell>
        </row>
        <row r="239">
          <cell r="D239" t="str">
            <v>10778</v>
          </cell>
          <cell r="H239">
            <v>10</v>
          </cell>
        </row>
        <row r="240">
          <cell r="D240" t="str">
            <v>10779</v>
          </cell>
          <cell r="H240">
            <v>38</v>
          </cell>
        </row>
        <row r="241">
          <cell r="D241" t="str">
            <v>10780</v>
          </cell>
          <cell r="H241">
            <v>22</v>
          </cell>
        </row>
        <row r="242">
          <cell r="D242" t="str">
            <v>10781</v>
          </cell>
          <cell r="H242">
            <v>10</v>
          </cell>
        </row>
        <row r="243">
          <cell r="D243" t="str">
            <v>10690</v>
          </cell>
          <cell r="H243">
            <v>550</v>
          </cell>
        </row>
        <row r="244">
          <cell r="D244" t="str">
            <v>10691</v>
          </cell>
          <cell r="H244">
            <v>258</v>
          </cell>
        </row>
        <row r="245">
          <cell r="D245" t="str">
            <v>10789</v>
          </cell>
          <cell r="H245">
            <v>66</v>
          </cell>
        </row>
        <row r="246">
          <cell r="D246" t="str">
            <v>10790</v>
          </cell>
          <cell r="H246">
            <v>120</v>
          </cell>
        </row>
        <row r="247">
          <cell r="D247" t="str">
            <v>10791</v>
          </cell>
          <cell r="H247">
            <v>140</v>
          </cell>
        </row>
        <row r="248">
          <cell r="D248" t="str">
            <v>10792</v>
          </cell>
          <cell r="H248">
            <v>52</v>
          </cell>
        </row>
        <row r="249">
          <cell r="D249" t="str">
            <v>10793</v>
          </cell>
          <cell r="H249">
            <v>38</v>
          </cell>
        </row>
        <row r="250">
          <cell r="D250" t="str">
            <v>10794</v>
          </cell>
          <cell r="H250">
            <v>30</v>
          </cell>
        </row>
        <row r="251">
          <cell r="D251" t="str">
            <v>10795</v>
          </cell>
          <cell r="H251">
            <v>30</v>
          </cell>
        </row>
        <row r="252">
          <cell r="D252" t="str">
            <v>10796</v>
          </cell>
          <cell r="H252">
            <v>37</v>
          </cell>
        </row>
        <row r="253">
          <cell r="D253" t="str">
            <v>10797</v>
          </cell>
          <cell r="H253">
            <v>35</v>
          </cell>
        </row>
        <row r="254">
          <cell r="D254" t="str">
            <v>10661</v>
          </cell>
          <cell r="H254">
            <v>700</v>
          </cell>
        </row>
        <row r="255">
          <cell r="D255" t="str">
            <v>10695</v>
          </cell>
          <cell r="H255">
            <v>315</v>
          </cell>
        </row>
        <row r="256">
          <cell r="D256" t="str">
            <v>10807</v>
          </cell>
          <cell r="H256">
            <v>68</v>
          </cell>
        </row>
        <row r="257">
          <cell r="D257" t="str">
            <v>10808</v>
          </cell>
          <cell r="H257">
            <v>65</v>
          </cell>
        </row>
        <row r="258">
          <cell r="D258" t="str">
            <v>10809</v>
          </cell>
          <cell r="H258">
            <v>48</v>
          </cell>
        </row>
        <row r="259">
          <cell r="D259" t="str">
            <v>10810</v>
          </cell>
          <cell r="H259">
            <v>15</v>
          </cell>
        </row>
        <row r="260">
          <cell r="D260" t="str">
            <v>10811</v>
          </cell>
          <cell r="H260">
            <v>30</v>
          </cell>
        </row>
        <row r="261">
          <cell r="D261" t="str">
            <v>10812</v>
          </cell>
          <cell r="H261">
            <v>15</v>
          </cell>
        </row>
        <row r="262">
          <cell r="D262" t="str">
            <v>10813</v>
          </cell>
          <cell r="H262">
            <v>20</v>
          </cell>
        </row>
        <row r="263">
          <cell r="D263" t="str">
            <v>10814</v>
          </cell>
          <cell r="H263">
            <v>28</v>
          </cell>
        </row>
        <row r="264">
          <cell r="D264" t="str">
            <v>10815</v>
          </cell>
          <cell r="H264">
            <v>35</v>
          </cell>
        </row>
        <row r="265">
          <cell r="D265" t="str">
            <v>10816</v>
          </cell>
          <cell r="H265">
            <v>33</v>
          </cell>
        </row>
        <row r="266">
          <cell r="D266" t="str">
            <v>10692</v>
          </cell>
          <cell r="H266">
            <v>282</v>
          </cell>
        </row>
        <row r="267">
          <cell r="D267" t="str">
            <v>10693</v>
          </cell>
          <cell r="H267">
            <v>150</v>
          </cell>
        </row>
        <row r="268">
          <cell r="D268" t="str">
            <v>10798</v>
          </cell>
          <cell r="H268">
            <v>35</v>
          </cell>
        </row>
        <row r="269">
          <cell r="D269" t="str">
            <v>10799</v>
          </cell>
          <cell r="H269">
            <v>30</v>
          </cell>
        </row>
        <row r="270">
          <cell r="D270" t="str">
            <v>10800</v>
          </cell>
          <cell r="H270">
            <v>28</v>
          </cell>
        </row>
        <row r="271">
          <cell r="D271" t="str">
            <v>10801</v>
          </cell>
          <cell r="H271">
            <v>42</v>
          </cell>
        </row>
        <row r="272">
          <cell r="D272" t="str">
            <v>10689</v>
          </cell>
          <cell r="H272">
            <v>324</v>
          </cell>
        </row>
        <row r="273">
          <cell r="D273" t="str">
            <v>10782</v>
          </cell>
          <cell r="H273">
            <v>52</v>
          </cell>
        </row>
        <row r="274">
          <cell r="D274" t="str">
            <v>10784</v>
          </cell>
          <cell r="H274">
            <v>54</v>
          </cell>
        </row>
        <row r="275">
          <cell r="D275" t="str">
            <v>10785</v>
          </cell>
          <cell r="H275">
            <v>60</v>
          </cell>
        </row>
        <row r="276">
          <cell r="D276" t="str">
            <v>10786</v>
          </cell>
          <cell r="H276">
            <v>48</v>
          </cell>
        </row>
        <row r="277">
          <cell r="D277" t="str">
            <v>10787</v>
          </cell>
          <cell r="H277">
            <v>97</v>
          </cell>
        </row>
        <row r="278">
          <cell r="D278" t="str">
            <v>10788</v>
          </cell>
          <cell r="H278">
            <v>36</v>
          </cell>
        </row>
        <row r="279">
          <cell r="D279" t="str">
            <v>10731</v>
          </cell>
          <cell r="H279">
            <v>597</v>
          </cell>
        </row>
        <row r="280">
          <cell r="D280" t="str">
            <v>10732</v>
          </cell>
          <cell r="H280">
            <v>280</v>
          </cell>
        </row>
        <row r="281">
          <cell r="D281" t="str">
            <v>11278</v>
          </cell>
          <cell r="H281">
            <v>58</v>
          </cell>
        </row>
        <row r="282">
          <cell r="D282" t="str">
            <v>11279</v>
          </cell>
          <cell r="H282">
            <v>30</v>
          </cell>
        </row>
        <row r="283">
          <cell r="D283" t="str">
            <v>11280</v>
          </cell>
          <cell r="H283">
            <v>60</v>
          </cell>
        </row>
        <row r="284">
          <cell r="D284" t="str">
            <v>11281</v>
          </cell>
          <cell r="H284">
            <v>32</v>
          </cell>
        </row>
        <row r="285">
          <cell r="D285" t="str">
            <v>11282</v>
          </cell>
          <cell r="H285">
            <v>141</v>
          </cell>
        </row>
        <row r="286">
          <cell r="D286" t="str">
            <v>11283</v>
          </cell>
          <cell r="H286">
            <v>95</v>
          </cell>
        </row>
        <row r="287">
          <cell r="D287" t="str">
            <v>11284</v>
          </cell>
          <cell r="H287">
            <v>61</v>
          </cell>
        </row>
        <row r="288">
          <cell r="D288" t="str">
            <v>11285</v>
          </cell>
          <cell r="H288">
            <v>59</v>
          </cell>
        </row>
        <row r="289">
          <cell r="D289" t="str">
            <v>11286</v>
          </cell>
          <cell r="H289">
            <v>54</v>
          </cell>
        </row>
        <row r="290">
          <cell r="D290" t="str">
            <v>11287</v>
          </cell>
          <cell r="H290">
            <v>56</v>
          </cell>
        </row>
        <row r="291">
          <cell r="D291" t="str">
            <v>11288</v>
          </cell>
          <cell r="H291">
            <v>30</v>
          </cell>
        </row>
        <row r="292">
          <cell r="D292" t="str">
            <v>14136</v>
          </cell>
          <cell r="H292">
            <v>10</v>
          </cell>
        </row>
        <row r="293">
          <cell r="D293" t="str">
            <v>21948</v>
          </cell>
          <cell r="H293">
            <v>30</v>
          </cell>
        </row>
        <row r="294">
          <cell r="D294" t="str">
            <v>41701</v>
          </cell>
          <cell r="H294">
            <v>30</v>
          </cell>
        </row>
        <row r="295">
          <cell r="D295" t="str">
            <v>10679</v>
          </cell>
          <cell r="H295">
            <v>860</v>
          </cell>
        </row>
        <row r="296">
          <cell r="D296" t="str">
            <v>11297</v>
          </cell>
          <cell r="H296">
            <v>120</v>
          </cell>
        </row>
        <row r="297">
          <cell r="D297" t="str">
            <v>11298</v>
          </cell>
          <cell r="H297">
            <v>60</v>
          </cell>
        </row>
        <row r="298">
          <cell r="D298" t="str">
            <v>11299</v>
          </cell>
          <cell r="H298">
            <v>60</v>
          </cell>
        </row>
        <row r="299">
          <cell r="D299" t="str">
            <v>11300</v>
          </cell>
          <cell r="H299">
            <v>38</v>
          </cell>
        </row>
        <row r="300">
          <cell r="D300" t="str">
            <v>11301</v>
          </cell>
          <cell r="H300">
            <v>79</v>
          </cell>
        </row>
        <row r="301">
          <cell r="D301" t="str">
            <v>11302</v>
          </cell>
          <cell r="H301">
            <v>136</v>
          </cell>
        </row>
        <row r="302">
          <cell r="D302" t="str">
            <v>11303</v>
          </cell>
          <cell r="H302">
            <v>34</v>
          </cell>
        </row>
        <row r="303">
          <cell r="D303" t="str">
            <v>13819</v>
          </cell>
          <cell r="H303">
            <v>32</v>
          </cell>
        </row>
        <row r="304">
          <cell r="D304" t="str">
            <v>10737</v>
          </cell>
          <cell r="H304">
            <v>278</v>
          </cell>
        </row>
        <row r="305">
          <cell r="D305" t="str">
            <v>11315</v>
          </cell>
          <cell r="H305">
            <v>30</v>
          </cell>
        </row>
        <row r="306">
          <cell r="D306" t="str">
            <v>11316</v>
          </cell>
          <cell r="H306">
            <v>60</v>
          </cell>
        </row>
        <row r="307">
          <cell r="D307" t="str">
            <v>11317</v>
          </cell>
          <cell r="H307">
            <v>156</v>
          </cell>
        </row>
        <row r="308">
          <cell r="D308" t="str">
            <v>11318</v>
          </cell>
          <cell r="H308">
            <v>30</v>
          </cell>
        </row>
        <row r="309">
          <cell r="D309" t="str">
            <v>11319</v>
          </cell>
          <cell r="H309">
            <v>60</v>
          </cell>
        </row>
        <row r="310">
          <cell r="D310" t="str">
            <v>11320</v>
          </cell>
          <cell r="H310">
            <v>446</v>
          </cell>
        </row>
        <row r="311">
          <cell r="D311" t="str">
            <v>11321</v>
          </cell>
          <cell r="H311">
            <v>90</v>
          </cell>
        </row>
        <row r="312">
          <cell r="D312" t="str">
            <v>10736</v>
          </cell>
          <cell r="H312">
            <v>463</v>
          </cell>
        </row>
        <row r="313">
          <cell r="D313" t="str">
            <v>11308</v>
          </cell>
          <cell r="H313">
            <v>33</v>
          </cell>
        </row>
        <row r="314">
          <cell r="D314" t="str">
            <v>11309</v>
          </cell>
          <cell r="H314">
            <v>30</v>
          </cell>
        </row>
        <row r="315">
          <cell r="D315" t="str">
            <v>11310</v>
          </cell>
          <cell r="H315">
            <v>90</v>
          </cell>
        </row>
        <row r="316">
          <cell r="D316" t="str">
            <v>11311</v>
          </cell>
          <cell r="H316">
            <v>78</v>
          </cell>
        </row>
        <row r="317">
          <cell r="D317" t="str">
            <v>11312</v>
          </cell>
          <cell r="H317">
            <v>32</v>
          </cell>
        </row>
        <row r="318">
          <cell r="D318" t="str">
            <v>11313</v>
          </cell>
          <cell r="H318">
            <v>37</v>
          </cell>
        </row>
        <row r="319">
          <cell r="D319" t="str">
            <v>11314</v>
          </cell>
          <cell r="H319">
            <v>66</v>
          </cell>
        </row>
        <row r="320">
          <cell r="D320" t="str">
            <v>10677</v>
          </cell>
          <cell r="H320">
            <v>855</v>
          </cell>
        </row>
        <row r="321">
          <cell r="D321" t="str">
            <v>10728</v>
          </cell>
          <cell r="H321">
            <v>272</v>
          </cell>
        </row>
        <row r="322">
          <cell r="D322" t="str">
            <v>10729</v>
          </cell>
          <cell r="H322">
            <v>353</v>
          </cell>
        </row>
        <row r="323">
          <cell r="D323" t="str">
            <v>10730</v>
          </cell>
          <cell r="H323">
            <v>340</v>
          </cell>
        </row>
        <row r="324">
          <cell r="D324" t="str">
            <v>11273</v>
          </cell>
          <cell r="H324">
            <v>60</v>
          </cell>
        </row>
        <row r="325">
          <cell r="D325" t="str">
            <v>11274</v>
          </cell>
          <cell r="H325">
            <v>48</v>
          </cell>
        </row>
        <row r="326">
          <cell r="D326" t="str">
            <v>11275</v>
          </cell>
          <cell r="H326">
            <v>30</v>
          </cell>
        </row>
        <row r="327">
          <cell r="D327" t="str">
            <v>11276</v>
          </cell>
          <cell r="H327">
            <v>60</v>
          </cell>
        </row>
        <row r="328">
          <cell r="D328" t="str">
            <v>11277</v>
          </cell>
          <cell r="H328">
            <v>38</v>
          </cell>
        </row>
        <row r="329">
          <cell r="D329" t="str">
            <v>11458</v>
          </cell>
          <cell r="H329">
            <v>60</v>
          </cell>
        </row>
        <row r="330">
          <cell r="D330" t="str">
            <v>28858</v>
          </cell>
          <cell r="H330">
            <v>30</v>
          </cell>
        </row>
        <row r="331">
          <cell r="D331" t="str">
            <v>10735</v>
          </cell>
          <cell r="H331">
            <v>282</v>
          </cell>
        </row>
        <row r="332">
          <cell r="D332" t="str">
            <v>11306</v>
          </cell>
          <cell r="H332">
            <v>90</v>
          </cell>
        </row>
        <row r="333">
          <cell r="D333" t="str">
            <v>11307</v>
          </cell>
          <cell r="H333">
            <v>33</v>
          </cell>
        </row>
        <row r="334">
          <cell r="D334" t="str">
            <v>10734</v>
          </cell>
          <cell r="H334">
            <v>693</v>
          </cell>
        </row>
        <row r="335">
          <cell r="D335" t="str">
            <v>11304</v>
          </cell>
          <cell r="H335">
            <v>300</v>
          </cell>
        </row>
        <row r="336">
          <cell r="D336" t="str">
            <v>10678</v>
          </cell>
          <cell r="H336">
            <v>738</v>
          </cell>
        </row>
        <row r="337">
          <cell r="D337" t="str">
            <v>10733</v>
          </cell>
          <cell r="H337">
            <v>262</v>
          </cell>
        </row>
        <row r="338">
          <cell r="D338" t="str">
            <v>11289</v>
          </cell>
          <cell r="H338">
            <v>109</v>
          </cell>
        </row>
        <row r="339">
          <cell r="D339" t="str">
            <v>11290</v>
          </cell>
          <cell r="H339">
            <v>111</v>
          </cell>
        </row>
        <row r="340">
          <cell r="D340" t="str">
            <v>11291</v>
          </cell>
          <cell r="H340">
            <v>60</v>
          </cell>
        </row>
        <row r="341">
          <cell r="D341" t="str">
            <v>11292</v>
          </cell>
          <cell r="H341">
            <v>60</v>
          </cell>
        </row>
        <row r="342">
          <cell r="D342" t="str">
            <v>11293</v>
          </cell>
          <cell r="H342">
            <v>60</v>
          </cell>
        </row>
        <row r="343">
          <cell r="D343" t="str">
            <v>11294</v>
          </cell>
          <cell r="H343">
            <v>83</v>
          </cell>
        </row>
        <row r="344">
          <cell r="D344" t="str">
            <v>11295</v>
          </cell>
          <cell r="H344">
            <v>134</v>
          </cell>
        </row>
        <row r="345">
          <cell r="D345" t="str">
            <v>11296</v>
          </cell>
          <cell r="H345">
            <v>60</v>
          </cell>
        </row>
        <row r="346">
          <cell r="D346" t="str">
            <v>10664</v>
          </cell>
          <cell r="H346">
            <v>747</v>
          </cell>
        </row>
        <row r="347">
          <cell r="D347" t="str">
            <v>10834</v>
          </cell>
          <cell r="H347">
            <v>39</v>
          </cell>
        </row>
        <row r="348">
          <cell r="D348" t="str">
            <v>10835</v>
          </cell>
          <cell r="H348">
            <v>33</v>
          </cell>
        </row>
        <row r="349">
          <cell r="D349" t="str">
            <v>10836</v>
          </cell>
          <cell r="H349">
            <v>30</v>
          </cell>
        </row>
        <row r="350">
          <cell r="D350" t="str">
            <v>10837</v>
          </cell>
          <cell r="H350">
            <v>32</v>
          </cell>
        </row>
        <row r="351">
          <cell r="D351" t="str">
            <v>10838</v>
          </cell>
          <cell r="H351">
            <v>69</v>
          </cell>
        </row>
        <row r="352">
          <cell r="D352" t="str">
            <v>10839</v>
          </cell>
          <cell r="H352">
            <v>42</v>
          </cell>
        </row>
        <row r="353">
          <cell r="D353" t="str">
            <v>10840</v>
          </cell>
          <cell r="H353">
            <v>34</v>
          </cell>
        </row>
        <row r="354">
          <cell r="D354" t="str">
            <v>10841</v>
          </cell>
          <cell r="H354">
            <v>62</v>
          </cell>
        </row>
        <row r="355">
          <cell r="D355" t="str">
            <v>10842</v>
          </cell>
          <cell r="H355">
            <v>34</v>
          </cell>
        </row>
        <row r="356">
          <cell r="D356" t="str">
            <v>10843</v>
          </cell>
          <cell r="H356">
            <v>38</v>
          </cell>
        </row>
        <row r="357">
          <cell r="D357" t="str">
            <v>10844</v>
          </cell>
          <cell r="H357">
            <v>40</v>
          </cell>
        </row>
        <row r="358">
          <cell r="D358" t="str">
            <v>10697</v>
          </cell>
          <cell r="H358">
            <v>652</v>
          </cell>
        </row>
        <row r="359">
          <cell r="D359" t="str">
            <v>10833</v>
          </cell>
          <cell r="H359">
            <v>45</v>
          </cell>
        </row>
        <row r="360">
          <cell r="D360" t="str">
            <v>10850</v>
          </cell>
          <cell r="H360">
            <v>52</v>
          </cell>
        </row>
        <row r="361">
          <cell r="D361" t="str">
            <v>10851</v>
          </cell>
          <cell r="H361">
            <v>64</v>
          </cell>
        </row>
        <row r="362">
          <cell r="D362" t="str">
            <v>10852</v>
          </cell>
          <cell r="H362">
            <v>90</v>
          </cell>
        </row>
        <row r="363">
          <cell r="D363" t="str">
            <v>10853</v>
          </cell>
          <cell r="H363">
            <v>52</v>
          </cell>
        </row>
        <row r="364">
          <cell r="D364" t="str">
            <v>10854</v>
          </cell>
          <cell r="H364">
            <v>163</v>
          </cell>
        </row>
        <row r="365">
          <cell r="D365" t="str">
            <v>10855</v>
          </cell>
          <cell r="H365">
            <v>150</v>
          </cell>
        </row>
        <row r="366">
          <cell r="D366" t="str">
            <v>10856</v>
          </cell>
          <cell r="H366">
            <v>73</v>
          </cell>
        </row>
        <row r="367">
          <cell r="D367" t="str">
            <v>13747</v>
          </cell>
          <cell r="H367">
            <v>13</v>
          </cell>
        </row>
        <row r="368">
          <cell r="D368" t="str">
            <v>31327</v>
          </cell>
          <cell r="H368">
            <v>32</v>
          </cell>
        </row>
        <row r="369">
          <cell r="D369" t="str">
            <v>10662</v>
          </cell>
          <cell r="H369">
            <v>866</v>
          </cell>
        </row>
        <row r="370">
          <cell r="D370" t="str">
            <v>10817</v>
          </cell>
          <cell r="H370">
            <v>170</v>
          </cell>
        </row>
        <row r="371">
          <cell r="D371" t="str">
            <v>10818</v>
          </cell>
          <cell r="H371">
            <v>35</v>
          </cell>
        </row>
        <row r="372">
          <cell r="D372" t="str">
            <v>10819</v>
          </cell>
          <cell r="H372">
            <v>408</v>
          </cell>
        </row>
        <row r="373">
          <cell r="D373" t="str">
            <v>10820</v>
          </cell>
          <cell r="H373">
            <v>31</v>
          </cell>
        </row>
        <row r="374">
          <cell r="D374" t="str">
            <v>10821</v>
          </cell>
          <cell r="H374">
            <v>90</v>
          </cell>
        </row>
        <row r="375">
          <cell r="D375" t="str">
            <v>10822</v>
          </cell>
          <cell r="H375">
            <v>220</v>
          </cell>
        </row>
        <row r="376">
          <cell r="D376" t="str">
            <v>10823</v>
          </cell>
          <cell r="H376">
            <v>187</v>
          </cell>
        </row>
        <row r="377">
          <cell r="D377" t="str">
            <v>10824</v>
          </cell>
          <cell r="H377">
            <v>15</v>
          </cell>
        </row>
        <row r="378">
          <cell r="D378" t="str">
            <v>10825</v>
          </cell>
          <cell r="H378">
            <v>66</v>
          </cell>
        </row>
        <row r="379">
          <cell r="D379" t="str">
            <v>10826</v>
          </cell>
          <cell r="H379">
            <v>70</v>
          </cell>
        </row>
        <row r="380">
          <cell r="D380" t="str">
            <v>28006</v>
          </cell>
          <cell r="H380">
            <v>30</v>
          </cell>
        </row>
        <row r="381">
          <cell r="D381" t="str">
            <v>10696</v>
          </cell>
          <cell r="H381">
            <v>395</v>
          </cell>
        </row>
        <row r="382">
          <cell r="D382" t="str">
            <v>10845</v>
          </cell>
          <cell r="H382">
            <v>39</v>
          </cell>
        </row>
        <row r="383">
          <cell r="D383" t="str">
            <v>10846</v>
          </cell>
          <cell r="H383">
            <v>36</v>
          </cell>
        </row>
        <row r="384">
          <cell r="D384" t="str">
            <v>10847</v>
          </cell>
          <cell r="H384">
            <v>37</v>
          </cell>
        </row>
        <row r="385">
          <cell r="D385" t="str">
            <v>10848</v>
          </cell>
          <cell r="H385">
            <v>30</v>
          </cell>
        </row>
        <row r="386">
          <cell r="D386" t="str">
            <v>10849</v>
          </cell>
          <cell r="H386">
            <v>7</v>
          </cell>
        </row>
        <row r="387">
          <cell r="D387" t="str">
            <v>13816</v>
          </cell>
          <cell r="H387">
            <v>26</v>
          </cell>
        </row>
        <row r="388">
          <cell r="D388" t="str">
            <v>10665</v>
          </cell>
          <cell r="H388">
            <v>504</v>
          </cell>
        </row>
        <row r="389">
          <cell r="D389" t="str">
            <v>10857</v>
          </cell>
          <cell r="H389">
            <v>256</v>
          </cell>
        </row>
        <row r="390">
          <cell r="D390" t="str">
            <v>10858</v>
          </cell>
          <cell r="H390">
            <v>60</v>
          </cell>
        </row>
        <row r="391">
          <cell r="D391" t="str">
            <v>10859</v>
          </cell>
          <cell r="H391">
            <v>30</v>
          </cell>
        </row>
        <row r="392">
          <cell r="D392" t="str">
            <v>10860</v>
          </cell>
          <cell r="H392">
            <v>33</v>
          </cell>
        </row>
        <row r="393">
          <cell r="D393" t="str">
            <v>10861</v>
          </cell>
          <cell r="H393">
            <v>66</v>
          </cell>
        </row>
        <row r="394">
          <cell r="D394" t="str">
            <v>10862</v>
          </cell>
          <cell r="H394">
            <v>30</v>
          </cell>
        </row>
        <row r="395">
          <cell r="D395" t="str">
            <v>10663</v>
          </cell>
          <cell r="H395">
            <v>679</v>
          </cell>
        </row>
        <row r="396">
          <cell r="D396" t="str">
            <v>10827</v>
          </cell>
          <cell r="H396">
            <v>176</v>
          </cell>
        </row>
        <row r="397">
          <cell r="D397" t="str">
            <v>10828</v>
          </cell>
          <cell r="H397">
            <v>120</v>
          </cell>
        </row>
        <row r="398">
          <cell r="D398" t="str">
            <v>10829</v>
          </cell>
          <cell r="H398">
            <v>214</v>
          </cell>
        </row>
        <row r="399">
          <cell r="D399" t="str">
            <v>10830</v>
          </cell>
          <cell r="H399">
            <v>43</v>
          </cell>
        </row>
        <row r="400">
          <cell r="D400" t="str">
            <v>10831</v>
          </cell>
          <cell r="H400">
            <v>48</v>
          </cell>
        </row>
        <row r="401">
          <cell r="D401" t="str">
            <v>10832</v>
          </cell>
          <cell r="H401">
            <v>76</v>
          </cell>
        </row>
        <row r="402">
          <cell r="D402" t="str">
            <v>22734</v>
          </cell>
          <cell r="H402">
            <v>38</v>
          </cell>
        </row>
        <row r="403">
          <cell r="D403" t="str">
            <v>23962</v>
          </cell>
          <cell r="H403">
            <v>30</v>
          </cell>
        </row>
        <row r="404">
          <cell r="D404" t="str">
            <v>10685</v>
          </cell>
          <cell r="H404">
            <v>594</v>
          </cell>
        </row>
        <row r="405">
          <cell r="D405" t="str">
            <v>10752</v>
          </cell>
          <cell r="H405">
            <v>191</v>
          </cell>
        </row>
        <row r="406">
          <cell r="D406" t="str">
            <v>10753</v>
          </cell>
          <cell r="H406">
            <v>286</v>
          </cell>
        </row>
        <row r="407">
          <cell r="D407" t="str">
            <v>10754</v>
          </cell>
          <cell r="H407">
            <v>104</v>
          </cell>
        </row>
        <row r="408">
          <cell r="D408" t="str">
            <v>10755</v>
          </cell>
          <cell r="H408">
            <v>52</v>
          </cell>
        </row>
        <row r="409">
          <cell r="D409" t="str">
            <v>28785</v>
          </cell>
          <cell r="H409">
            <v>20</v>
          </cell>
        </row>
        <row r="410">
          <cell r="D410" t="str">
            <v>10699</v>
          </cell>
          <cell r="H410">
            <v>466</v>
          </cell>
        </row>
        <row r="411">
          <cell r="D411" t="str">
            <v>10866</v>
          </cell>
          <cell r="H411">
            <v>38</v>
          </cell>
        </row>
        <row r="412">
          <cell r="D412" t="str">
            <v>10867</v>
          </cell>
          <cell r="H412">
            <v>53</v>
          </cell>
        </row>
        <row r="413">
          <cell r="D413" t="str">
            <v>10868</v>
          </cell>
          <cell r="H413">
            <v>76</v>
          </cell>
        </row>
        <row r="414">
          <cell r="D414" t="str">
            <v>10869</v>
          </cell>
          <cell r="H414">
            <v>75</v>
          </cell>
        </row>
        <row r="415">
          <cell r="D415" t="str">
            <v>10870</v>
          </cell>
          <cell r="H415">
            <v>260</v>
          </cell>
        </row>
        <row r="416">
          <cell r="D416" t="str">
            <v>13817</v>
          </cell>
          <cell r="H416">
            <v>50</v>
          </cell>
        </row>
        <row r="417">
          <cell r="D417" t="str">
            <v>28849</v>
          </cell>
          <cell r="H417">
            <v>34</v>
          </cell>
        </row>
        <row r="418">
          <cell r="D418" t="str">
            <v>28850</v>
          </cell>
          <cell r="H418">
            <v>30</v>
          </cell>
        </row>
        <row r="419">
          <cell r="D419" t="str">
            <v>10709</v>
          </cell>
          <cell r="H419">
            <v>570</v>
          </cell>
        </row>
        <row r="420">
          <cell r="D420" t="str">
            <v>11077</v>
          </cell>
          <cell r="H420">
            <v>37</v>
          </cell>
        </row>
        <row r="421">
          <cell r="D421" t="str">
            <v>11078</v>
          </cell>
          <cell r="H421">
            <v>143</v>
          </cell>
        </row>
        <row r="422">
          <cell r="D422" t="str">
            <v>11079</v>
          </cell>
          <cell r="H422">
            <v>30</v>
          </cell>
        </row>
        <row r="423">
          <cell r="D423" t="str">
            <v>11080</v>
          </cell>
          <cell r="H423">
            <v>88</v>
          </cell>
        </row>
        <row r="424">
          <cell r="D424" t="str">
            <v>11081</v>
          </cell>
          <cell r="H424">
            <v>162</v>
          </cell>
        </row>
        <row r="425">
          <cell r="D425" t="str">
            <v>11082</v>
          </cell>
          <cell r="H425">
            <v>58</v>
          </cell>
        </row>
        <row r="426">
          <cell r="D426" t="str">
            <v>11083</v>
          </cell>
          <cell r="H426">
            <v>40</v>
          </cell>
        </row>
        <row r="427">
          <cell r="D427" t="str">
            <v>11084</v>
          </cell>
          <cell r="H427">
            <v>81</v>
          </cell>
        </row>
        <row r="428">
          <cell r="D428" t="str">
            <v>11085</v>
          </cell>
          <cell r="H428">
            <v>60</v>
          </cell>
        </row>
        <row r="429">
          <cell r="D429" t="str">
            <v>11086</v>
          </cell>
          <cell r="H429">
            <v>80</v>
          </cell>
        </row>
        <row r="430">
          <cell r="D430" t="str">
            <v>11087</v>
          </cell>
          <cell r="H430">
            <v>114</v>
          </cell>
        </row>
        <row r="431">
          <cell r="D431" t="str">
            <v>11088</v>
          </cell>
          <cell r="H431">
            <v>34</v>
          </cell>
        </row>
        <row r="432">
          <cell r="D432" t="str">
            <v>11449</v>
          </cell>
          <cell r="H432">
            <v>177</v>
          </cell>
        </row>
        <row r="433">
          <cell r="D433" t="str">
            <v>28017</v>
          </cell>
          <cell r="H433">
            <v>41</v>
          </cell>
        </row>
        <row r="434">
          <cell r="D434" t="str">
            <v>28789</v>
          </cell>
          <cell r="H434">
            <v>30</v>
          </cell>
        </row>
        <row r="435">
          <cell r="D435" t="str">
            <v>28790</v>
          </cell>
          <cell r="H435">
            <v>14</v>
          </cell>
        </row>
        <row r="436">
          <cell r="D436" t="str">
            <v>28791</v>
          </cell>
          <cell r="H436">
            <v>30</v>
          </cell>
        </row>
        <row r="437">
          <cell r="D437" t="str">
            <v>10670</v>
          </cell>
          <cell r="H437">
            <v>1238</v>
          </cell>
        </row>
        <row r="438">
          <cell r="D438" t="str">
            <v>10995</v>
          </cell>
          <cell r="H438">
            <v>30</v>
          </cell>
        </row>
        <row r="439">
          <cell r="D439" t="str">
            <v>10996</v>
          </cell>
          <cell r="H439">
            <v>34</v>
          </cell>
        </row>
        <row r="440">
          <cell r="D440" t="str">
            <v>10997</v>
          </cell>
          <cell r="H440">
            <v>90</v>
          </cell>
        </row>
        <row r="441">
          <cell r="D441" t="str">
            <v>10998</v>
          </cell>
          <cell r="H441">
            <v>360</v>
          </cell>
        </row>
        <row r="442">
          <cell r="D442" t="str">
            <v>10999</v>
          </cell>
          <cell r="H442">
            <v>78</v>
          </cell>
        </row>
        <row r="443">
          <cell r="D443" t="str">
            <v>11000</v>
          </cell>
          <cell r="H443">
            <v>120</v>
          </cell>
        </row>
        <row r="444">
          <cell r="D444" t="str">
            <v>11001</v>
          </cell>
          <cell r="H444">
            <v>60</v>
          </cell>
        </row>
        <row r="445">
          <cell r="D445" t="str">
            <v>11002</v>
          </cell>
          <cell r="H445">
            <v>142</v>
          </cell>
        </row>
        <row r="446">
          <cell r="D446" t="str">
            <v>11003</v>
          </cell>
          <cell r="H446">
            <v>30</v>
          </cell>
        </row>
        <row r="447">
          <cell r="D447" t="str">
            <v>11004</v>
          </cell>
          <cell r="H447">
            <v>117</v>
          </cell>
        </row>
        <row r="448">
          <cell r="D448" t="str">
            <v>11005</v>
          </cell>
          <cell r="H448">
            <v>36</v>
          </cell>
        </row>
        <row r="449">
          <cell r="D449" t="str">
            <v>11006</v>
          </cell>
          <cell r="H449">
            <v>34</v>
          </cell>
        </row>
        <row r="450">
          <cell r="D450" t="str">
            <v>11007</v>
          </cell>
          <cell r="H450">
            <v>69</v>
          </cell>
        </row>
        <row r="451">
          <cell r="D451" t="str">
            <v>11008</v>
          </cell>
          <cell r="H451">
            <v>60</v>
          </cell>
        </row>
        <row r="452">
          <cell r="D452" t="str">
            <v>11009</v>
          </cell>
          <cell r="H452">
            <v>65</v>
          </cell>
        </row>
        <row r="453">
          <cell r="D453" t="str">
            <v>11010</v>
          </cell>
          <cell r="H453">
            <v>35</v>
          </cell>
        </row>
        <row r="454">
          <cell r="D454" t="str">
            <v>11011</v>
          </cell>
          <cell r="H454">
            <v>45</v>
          </cell>
        </row>
        <row r="455">
          <cell r="D455" t="str">
            <v>11012</v>
          </cell>
          <cell r="H455">
            <v>30</v>
          </cell>
        </row>
        <row r="456">
          <cell r="D456" t="str">
            <v>11445</v>
          </cell>
          <cell r="H456">
            <v>150</v>
          </cell>
        </row>
        <row r="457">
          <cell r="D457" t="str">
            <v>12275</v>
          </cell>
          <cell r="H457">
            <v>170</v>
          </cell>
        </row>
        <row r="458">
          <cell r="D458" t="str">
            <v>14132</v>
          </cell>
          <cell r="H458">
            <v>30</v>
          </cell>
        </row>
        <row r="459">
          <cell r="D459" t="str">
            <v>77649</v>
          </cell>
          <cell r="H459">
            <v>0</v>
          </cell>
        </row>
        <row r="460">
          <cell r="D460" t="str">
            <v>77650</v>
          </cell>
          <cell r="H460">
            <v>0</v>
          </cell>
        </row>
        <row r="461">
          <cell r="D461" t="str">
            <v>77651</v>
          </cell>
          <cell r="H461">
            <v>0</v>
          </cell>
        </row>
        <row r="462">
          <cell r="D462" t="str">
            <v>77652</v>
          </cell>
          <cell r="H462">
            <v>30</v>
          </cell>
        </row>
        <row r="463">
          <cell r="D463" t="str">
            <v>10707</v>
          </cell>
          <cell r="H463">
            <v>538</v>
          </cell>
        </row>
        <row r="464">
          <cell r="D464" t="str">
            <v>11051</v>
          </cell>
          <cell r="H464">
            <v>30</v>
          </cell>
        </row>
        <row r="465">
          <cell r="D465" t="str">
            <v>11052</v>
          </cell>
          <cell r="H465">
            <v>120</v>
          </cell>
        </row>
        <row r="466">
          <cell r="D466" t="str">
            <v>11053</v>
          </cell>
          <cell r="H466">
            <v>60</v>
          </cell>
        </row>
        <row r="467">
          <cell r="D467" t="str">
            <v>11054</v>
          </cell>
          <cell r="H467">
            <v>60</v>
          </cell>
        </row>
        <row r="468">
          <cell r="D468" t="str">
            <v>11055</v>
          </cell>
          <cell r="H468">
            <v>165</v>
          </cell>
        </row>
        <row r="469">
          <cell r="D469" t="str">
            <v>11056</v>
          </cell>
          <cell r="H469">
            <v>68</v>
          </cell>
        </row>
        <row r="470">
          <cell r="D470" t="str">
            <v>11057</v>
          </cell>
          <cell r="H470">
            <v>111</v>
          </cell>
        </row>
        <row r="471">
          <cell r="D471" t="str">
            <v>11058</v>
          </cell>
          <cell r="H471">
            <v>120</v>
          </cell>
        </row>
        <row r="472">
          <cell r="D472" t="str">
            <v>11059</v>
          </cell>
          <cell r="H472">
            <v>30</v>
          </cell>
        </row>
        <row r="473">
          <cell r="D473" t="str">
            <v>11060</v>
          </cell>
          <cell r="H473">
            <v>30</v>
          </cell>
        </row>
        <row r="474">
          <cell r="D474" t="str">
            <v>24704</v>
          </cell>
          <cell r="H474">
            <v>30</v>
          </cell>
        </row>
        <row r="475">
          <cell r="D475" t="str">
            <v>28843</v>
          </cell>
          <cell r="H475">
            <v>30</v>
          </cell>
        </row>
        <row r="476">
          <cell r="D476" t="str">
            <v>10708</v>
          </cell>
          <cell r="H476">
            <v>881</v>
          </cell>
        </row>
        <row r="477">
          <cell r="D477" t="str">
            <v>11061</v>
          </cell>
          <cell r="H477">
            <v>165</v>
          </cell>
        </row>
        <row r="478">
          <cell r="D478" t="str">
            <v>11062</v>
          </cell>
          <cell r="H478">
            <v>36</v>
          </cell>
        </row>
        <row r="479">
          <cell r="D479" t="str">
            <v>11063</v>
          </cell>
          <cell r="H479">
            <v>65</v>
          </cell>
        </row>
        <row r="480">
          <cell r="D480" t="str">
            <v>11064</v>
          </cell>
          <cell r="H480">
            <v>38</v>
          </cell>
        </row>
        <row r="481">
          <cell r="D481" t="str">
            <v>11065</v>
          </cell>
          <cell r="H481">
            <v>42</v>
          </cell>
        </row>
        <row r="482">
          <cell r="D482" t="str">
            <v>11066</v>
          </cell>
          <cell r="H482">
            <v>213</v>
          </cell>
        </row>
        <row r="483">
          <cell r="D483" t="str">
            <v>11067</v>
          </cell>
          <cell r="H483">
            <v>30</v>
          </cell>
        </row>
        <row r="484">
          <cell r="D484" t="str">
            <v>11068</v>
          </cell>
          <cell r="H484">
            <v>30</v>
          </cell>
        </row>
        <row r="485">
          <cell r="D485" t="str">
            <v>11069</v>
          </cell>
          <cell r="H485">
            <v>112</v>
          </cell>
        </row>
        <row r="486">
          <cell r="D486" t="str">
            <v>11070</v>
          </cell>
          <cell r="H486">
            <v>181</v>
          </cell>
        </row>
        <row r="487">
          <cell r="D487" t="str">
            <v>11071</v>
          </cell>
          <cell r="H487">
            <v>33</v>
          </cell>
        </row>
        <row r="488">
          <cell r="D488" t="str">
            <v>11072</v>
          </cell>
          <cell r="H488">
            <v>31</v>
          </cell>
        </row>
        <row r="489">
          <cell r="D489" t="str">
            <v>11073</v>
          </cell>
          <cell r="H489">
            <v>39</v>
          </cell>
        </row>
        <row r="490">
          <cell r="D490" t="str">
            <v>11074</v>
          </cell>
          <cell r="H490">
            <v>30</v>
          </cell>
        </row>
        <row r="491">
          <cell r="D491" t="str">
            <v>11075</v>
          </cell>
          <cell r="H491">
            <v>37</v>
          </cell>
        </row>
        <row r="492">
          <cell r="D492" t="str">
            <v>11076</v>
          </cell>
          <cell r="H492">
            <v>35</v>
          </cell>
        </row>
        <row r="493">
          <cell r="D493" t="str">
            <v>27988</v>
          </cell>
          <cell r="H493">
            <v>10</v>
          </cell>
        </row>
        <row r="494">
          <cell r="D494" t="str">
            <v>27989</v>
          </cell>
          <cell r="H494">
            <v>0</v>
          </cell>
        </row>
        <row r="495">
          <cell r="D495" t="str">
            <v>27990</v>
          </cell>
          <cell r="H495">
            <v>28</v>
          </cell>
        </row>
        <row r="496">
          <cell r="D496" t="str">
            <v>10711</v>
          </cell>
          <cell r="H496">
            <v>392</v>
          </cell>
        </row>
        <row r="497">
          <cell r="D497" t="str">
            <v>11104</v>
          </cell>
          <cell r="H497">
            <v>30</v>
          </cell>
        </row>
        <row r="498">
          <cell r="D498" t="str">
            <v>11105</v>
          </cell>
          <cell r="H498">
            <v>40</v>
          </cell>
        </row>
        <row r="499">
          <cell r="D499" t="str">
            <v>11106</v>
          </cell>
          <cell r="H499">
            <v>43</v>
          </cell>
        </row>
        <row r="500">
          <cell r="D500" t="str">
            <v>11107</v>
          </cell>
          <cell r="H500">
            <v>36</v>
          </cell>
        </row>
        <row r="501">
          <cell r="D501" t="str">
            <v>11108</v>
          </cell>
          <cell r="H501">
            <v>30</v>
          </cell>
        </row>
        <row r="502">
          <cell r="D502" t="str">
            <v>11109</v>
          </cell>
          <cell r="H502">
            <v>61</v>
          </cell>
        </row>
        <row r="503">
          <cell r="D503" t="str">
            <v>11110</v>
          </cell>
          <cell r="H503">
            <v>90</v>
          </cell>
        </row>
        <row r="504">
          <cell r="D504" t="str">
            <v>11111</v>
          </cell>
          <cell r="H504">
            <v>48</v>
          </cell>
        </row>
        <row r="505">
          <cell r="D505" t="str">
            <v>11112</v>
          </cell>
          <cell r="H505">
            <v>50</v>
          </cell>
        </row>
        <row r="506">
          <cell r="D506" t="str">
            <v>11451</v>
          </cell>
          <cell r="H506">
            <v>234</v>
          </cell>
        </row>
        <row r="507">
          <cell r="D507" t="str">
            <v>40840</v>
          </cell>
          <cell r="H507">
            <v>20</v>
          </cell>
        </row>
        <row r="508">
          <cell r="D508" t="str">
            <v>11040</v>
          </cell>
          <cell r="H508">
            <v>273</v>
          </cell>
        </row>
        <row r="509">
          <cell r="D509" t="str">
            <v>11041</v>
          </cell>
          <cell r="H509">
            <v>37</v>
          </cell>
        </row>
        <row r="510">
          <cell r="D510" t="str">
            <v>11043</v>
          </cell>
          <cell r="H510">
            <v>73</v>
          </cell>
        </row>
        <row r="511">
          <cell r="D511" t="str">
            <v>11046</v>
          </cell>
          <cell r="H511">
            <v>125</v>
          </cell>
        </row>
        <row r="512">
          <cell r="D512" t="str">
            <v>11047</v>
          </cell>
          <cell r="H512">
            <v>41</v>
          </cell>
        </row>
        <row r="513">
          <cell r="D513" t="str">
            <v>11048</v>
          </cell>
          <cell r="H513">
            <v>52</v>
          </cell>
        </row>
        <row r="514">
          <cell r="D514" t="str">
            <v>11049</v>
          </cell>
          <cell r="H514">
            <v>38</v>
          </cell>
        </row>
        <row r="515">
          <cell r="D515" t="str">
            <v>11050</v>
          </cell>
          <cell r="H515">
            <v>32</v>
          </cell>
        </row>
        <row r="516">
          <cell r="D516" t="str">
            <v>10705</v>
          </cell>
          <cell r="H516">
            <v>558</v>
          </cell>
        </row>
        <row r="517">
          <cell r="D517" t="str">
            <v>11030</v>
          </cell>
          <cell r="H517">
            <v>30</v>
          </cell>
        </row>
        <row r="518">
          <cell r="D518" t="str">
            <v>11031</v>
          </cell>
          <cell r="H518">
            <v>59</v>
          </cell>
        </row>
        <row r="519">
          <cell r="D519" t="str">
            <v>11032</v>
          </cell>
          <cell r="H519">
            <v>34</v>
          </cell>
        </row>
        <row r="520">
          <cell r="D520" t="str">
            <v>11033</v>
          </cell>
          <cell r="H520">
            <v>20</v>
          </cell>
        </row>
        <row r="521">
          <cell r="D521" t="str">
            <v>11034</v>
          </cell>
          <cell r="H521">
            <v>30</v>
          </cell>
        </row>
        <row r="522">
          <cell r="D522" t="str">
            <v>11035</v>
          </cell>
          <cell r="H522">
            <v>35</v>
          </cell>
        </row>
        <row r="523">
          <cell r="D523" t="str">
            <v>11036</v>
          </cell>
          <cell r="H523">
            <v>120</v>
          </cell>
        </row>
        <row r="524">
          <cell r="D524" t="str">
            <v>11037</v>
          </cell>
          <cell r="H524">
            <v>32</v>
          </cell>
        </row>
        <row r="525">
          <cell r="D525" t="str">
            <v>11038</v>
          </cell>
          <cell r="H525">
            <v>40</v>
          </cell>
        </row>
        <row r="526">
          <cell r="D526" t="str">
            <v>11039</v>
          </cell>
          <cell r="H526">
            <v>40</v>
          </cell>
        </row>
        <row r="527">
          <cell r="D527" t="str">
            <v>11447</v>
          </cell>
          <cell r="H527">
            <v>60</v>
          </cell>
        </row>
        <row r="528">
          <cell r="D528" t="str">
            <v>14133</v>
          </cell>
          <cell r="H528">
            <v>32</v>
          </cell>
        </row>
        <row r="529">
          <cell r="D529" t="str">
            <v>28861</v>
          </cell>
          <cell r="H529">
            <v>30</v>
          </cell>
        </row>
        <row r="530">
          <cell r="D530" t="str">
            <v>10710</v>
          </cell>
          <cell r="H530">
            <v>907</v>
          </cell>
        </row>
        <row r="531">
          <cell r="D531" t="str">
            <v>11089</v>
          </cell>
          <cell r="H531">
            <v>40</v>
          </cell>
        </row>
        <row r="532">
          <cell r="D532" t="str">
            <v>11090</v>
          </cell>
          <cell r="H532">
            <v>39</v>
          </cell>
        </row>
        <row r="533">
          <cell r="D533" t="str">
            <v>11091</v>
          </cell>
          <cell r="H533">
            <v>90</v>
          </cell>
        </row>
        <row r="534">
          <cell r="D534" t="str">
            <v>11092</v>
          </cell>
          <cell r="H534">
            <v>107</v>
          </cell>
        </row>
        <row r="535">
          <cell r="D535" t="str">
            <v>11093</v>
          </cell>
          <cell r="H535">
            <v>43</v>
          </cell>
        </row>
        <row r="536">
          <cell r="D536" t="str">
            <v>11094</v>
          </cell>
          <cell r="H536">
            <v>15</v>
          </cell>
        </row>
        <row r="537">
          <cell r="D537" t="str">
            <v>11095</v>
          </cell>
          <cell r="H537">
            <v>264</v>
          </cell>
        </row>
        <row r="538">
          <cell r="D538" t="str">
            <v>11096</v>
          </cell>
          <cell r="H538">
            <v>40</v>
          </cell>
        </row>
        <row r="539">
          <cell r="D539" t="str">
            <v>11097</v>
          </cell>
          <cell r="H539">
            <v>82</v>
          </cell>
        </row>
        <row r="540">
          <cell r="D540" t="str">
            <v>11098</v>
          </cell>
          <cell r="H540">
            <v>82</v>
          </cell>
        </row>
        <row r="541">
          <cell r="D541" t="str">
            <v>11099</v>
          </cell>
          <cell r="H541">
            <v>38</v>
          </cell>
        </row>
        <row r="542">
          <cell r="D542" t="str">
            <v>11100</v>
          </cell>
          <cell r="H542">
            <v>35</v>
          </cell>
        </row>
        <row r="543">
          <cell r="D543" t="str">
            <v>11101</v>
          </cell>
          <cell r="H543">
            <v>42</v>
          </cell>
        </row>
        <row r="544">
          <cell r="D544" t="str">
            <v>11102</v>
          </cell>
          <cell r="H544">
            <v>40</v>
          </cell>
        </row>
        <row r="545">
          <cell r="D545" t="str">
            <v>11103</v>
          </cell>
          <cell r="H545">
            <v>34</v>
          </cell>
        </row>
        <row r="546">
          <cell r="D546" t="str">
            <v>11450</v>
          </cell>
          <cell r="H546">
            <v>276</v>
          </cell>
        </row>
        <row r="547">
          <cell r="D547" t="str">
            <v>21323</v>
          </cell>
          <cell r="H547">
            <v>40</v>
          </cell>
        </row>
        <row r="548">
          <cell r="D548" t="str">
            <v>10706</v>
          </cell>
          <cell r="H548">
            <v>420</v>
          </cell>
        </row>
        <row r="549">
          <cell r="D549" t="str">
            <v>11042</v>
          </cell>
          <cell r="H549">
            <v>129</v>
          </cell>
        </row>
        <row r="550">
          <cell r="D550" t="str">
            <v>11044</v>
          </cell>
          <cell r="H550">
            <v>30</v>
          </cell>
        </row>
        <row r="551">
          <cell r="D551" t="str">
            <v>11045</v>
          </cell>
          <cell r="H551">
            <v>30</v>
          </cell>
        </row>
        <row r="552">
          <cell r="D552" t="str">
            <v>11448</v>
          </cell>
          <cell r="H552">
            <v>266</v>
          </cell>
        </row>
        <row r="553">
          <cell r="D553" t="str">
            <v>21356</v>
          </cell>
          <cell r="H553">
            <v>30</v>
          </cell>
        </row>
        <row r="554">
          <cell r="D554" t="str">
            <v>28778</v>
          </cell>
          <cell r="H554">
            <v>15</v>
          </cell>
        </row>
        <row r="555">
          <cell r="D555" t="str">
            <v>28811</v>
          </cell>
          <cell r="H555">
            <v>30</v>
          </cell>
        </row>
        <row r="556">
          <cell r="D556" t="str">
            <v>28815</v>
          </cell>
          <cell r="H556">
            <v>30</v>
          </cell>
        </row>
        <row r="557">
          <cell r="D557" t="str">
            <v>10704</v>
          </cell>
          <cell r="H557">
            <v>353</v>
          </cell>
        </row>
        <row r="558">
          <cell r="D558" t="str">
            <v>10991</v>
          </cell>
          <cell r="H558">
            <v>60</v>
          </cell>
        </row>
        <row r="559">
          <cell r="D559" t="str">
            <v>10992</v>
          </cell>
          <cell r="H559">
            <v>40</v>
          </cell>
        </row>
        <row r="560">
          <cell r="D560" t="str">
            <v>10993</v>
          </cell>
          <cell r="H560">
            <v>90</v>
          </cell>
        </row>
        <row r="561">
          <cell r="D561" t="str">
            <v>10994</v>
          </cell>
          <cell r="H561">
            <v>40</v>
          </cell>
        </row>
        <row r="562">
          <cell r="D562" t="str">
            <v>23367</v>
          </cell>
          <cell r="H562">
            <v>30</v>
          </cell>
        </row>
        <row r="563">
          <cell r="D563" t="str">
            <v>10671</v>
          </cell>
          <cell r="H563">
            <v>1143</v>
          </cell>
        </row>
        <row r="564">
          <cell r="D564" t="str">
            <v>11013</v>
          </cell>
          <cell r="H564">
            <v>60</v>
          </cell>
        </row>
        <row r="565">
          <cell r="D565" t="str">
            <v>11014</v>
          </cell>
          <cell r="H565">
            <v>60</v>
          </cell>
        </row>
        <row r="566">
          <cell r="D566" t="str">
            <v>11015</v>
          </cell>
          <cell r="H566">
            <v>280</v>
          </cell>
        </row>
        <row r="567">
          <cell r="D567" t="str">
            <v>11016</v>
          </cell>
          <cell r="H567">
            <v>8</v>
          </cell>
        </row>
        <row r="568">
          <cell r="D568" t="str">
            <v>11017</v>
          </cell>
          <cell r="H568">
            <v>40</v>
          </cell>
        </row>
        <row r="569">
          <cell r="D569" t="str">
            <v>11018</v>
          </cell>
          <cell r="H569">
            <v>137</v>
          </cell>
        </row>
        <row r="570">
          <cell r="D570" t="str">
            <v>11019</v>
          </cell>
          <cell r="H570">
            <v>30</v>
          </cell>
        </row>
        <row r="571">
          <cell r="D571" t="str">
            <v>11020</v>
          </cell>
          <cell r="H571">
            <v>30</v>
          </cell>
        </row>
        <row r="572">
          <cell r="D572" t="str">
            <v>11021</v>
          </cell>
          <cell r="H572">
            <v>30</v>
          </cell>
        </row>
        <row r="573">
          <cell r="D573" t="str">
            <v>11022</v>
          </cell>
          <cell r="H573">
            <v>55</v>
          </cell>
        </row>
        <row r="574">
          <cell r="D574" t="str">
            <v>11023</v>
          </cell>
          <cell r="H574">
            <v>126</v>
          </cell>
        </row>
        <row r="575">
          <cell r="D575" t="str">
            <v>11024</v>
          </cell>
          <cell r="H575">
            <v>60</v>
          </cell>
        </row>
        <row r="576">
          <cell r="D576" t="str">
            <v>11025</v>
          </cell>
          <cell r="H576">
            <v>114</v>
          </cell>
        </row>
        <row r="577">
          <cell r="D577" t="str">
            <v>11026</v>
          </cell>
          <cell r="H577">
            <v>30</v>
          </cell>
        </row>
        <row r="578">
          <cell r="D578" t="str">
            <v>11027</v>
          </cell>
          <cell r="H578">
            <v>30</v>
          </cell>
        </row>
        <row r="579">
          <cell r="D579" t="str">
            <v>11028</v>
          </cell>
          <cell r="H579">
            <v>30</v>
          </cell>
        </row>
        <row r="580">
          <cell r="D580" t="str">
            <v>11029</v>
          </cell>
          <cell r="H580">
            <v>30</v>
          </cell>
        </row>
        <row r="581">
          <cell r="D581" t="str">
            <v>11446</v>
          </cell>
          <cell r="H581">
            <v>139</v>
          </cell>
        </row>
        <row r="582">
          <cell r="D582" t="str">
            <v>25058</v>
          </cell>
          <cell r="H582">
            <v>30</v>
          </cell>
        </row>
        <row r="583">
          <cell r="D583" t="str">
            <v>25059</v>
          </cell>
          <cell r="H583">
            <v>30</v>
          </cell>
        </row>
        <row r="584">
          <cell r="D584" t="str">
            <v>04007</v>
          </cell>
          <cell r="H584">
            <v>30</v>
          </cell>
        </row>
        <row r="585">
          <cell r="D585" t="str">
            <v>10702</v>
          </cell>
          <cell r="H585">
            <v>793</v>
          </cell>
        </row>
        <row r="586">
          <cell r="D586" t="str">
            <v>10970</v>
          </cell>
          <cell r="H586">
            <v>36</v>
          </cell>
        </row>
        <row r="587">
          <cell r="D587" t="str">
            <v>10971</v>
          </cell>
          <cell r="H587">
            <v>49</v>
          </cell>
        </row>
        <row r="588">
          <cell r="D588" t="str">
            <v>10972</v>
          </cell>
          <cell r="H588">
            <v>67</v>
          </cell>
        </row>
        <row r="589">
          <cell r="D589" t="str">
            <v>10973</v>
          </cell>
          <cell r="H589">
            <v>120</v>
          </cell>
        </row>
        <row r="590">
          <cell r="D590" t="str">
            <v>10974</v>
          </cell>
          <cell r="H590">
            <v>90</v>
          </cell>
        </row>
        <row r="591">
          <cell r="D591" t="str">
            <v>10975</v>
          </cell>
          <cell r="H591">
            <v>64</v>
          </cell>
        </row>
        <row r="592">
          <cell r="D592" t="str">
            <v>10976</v>
          </cell>
          <cell r="H592">
            <v>40</v>
          </cell>
        </row>
        <row r="593">
          <cell r="D593" t="str">
            <v>10977</v>
          </cell>
          <cell r="H593">
            <v>38</v>
          </cell>
        </row>
        <row r="594">
          <cell r="D594" t="str">
            <v>10978</v>
          </cell>
          <cell r="H594">
            <v>324</v>
          </cell>
        </row>
        <row r="595">
          <cell r="D595" t="str">
            <v>10979</v>
          </cell>
          <cell r="H595">
            <v>30</v>
          </cell>
        </row>
        <row r="596">
          <cell r="D596" t="str">
            <v>10980</v>
          </cell>
          <cell r="H596">
            <v>120</v>
          </cell>
        </row>
        <row r="597">
          <cell r="D597" t="str">
            <v>10981</v>
          </cell>
          <cell r="H597">
            <v>62</v>
          </cell>
        </row>
        <row r="598">
          <cell r="D598" t="str">
            <v>10982</v>
          </cell>
          <cell r="H598">
            <v>44</v>
          </cell>
        </row>
        <row r="599">
          <cell r="D599" t="str">
            <v>10983</v>
          </cell>
          <cell r="H599">
            <v>40</v>
          </cell>
        </row>
        <row r="600">
          <cell r="D600" t="str">
            <v>10666</v>
          </cell>
          <cell r="H600">
            <v>1478</v>
          </cell>
        </row>
        <row r="601">
          <cell r="D601" t="str">
            <v>10871</v>
          </cell>
          <cell r="H601">
            <v>156</v>
          </cell>
        </row>
        <row r="602">
          <cell r="D602" t="str">
            <v>10872</v>
          </cell>
          <cell r="H602">
            <v>60</v>
          </cell>
        </row>
        <row r="603">
          <cell r="D603" t="str">
            <v>10873</v>
          </cell>
          <cell r="H603">
            <v>60</v>
          </cell>
        </row>
        <row r="604">
          <cell r="D604" t="str">
            <v>10874</v>
          </cell>
          <cell r="H604">
            <v>35</v>
          </cell>
        </row>
        <row r="605">
          <cell r="D605" t="str">
            <v>10875</v>
          </cell>
          <cell r="H605">
            <v>90</v>
          </cell>
        </row>
        <row r="606">
          <cell r="D606" t="str">
            <v>10876</v>
          </cell>
          <cell r="H606">
            <v>91</v>
          </cell>
        </row>
        <row r="607">
          <cell r="D607" t="str">
            <v>10877</v>
          </cell>
          <cell r="H607">
            <v>120</v>
          </cell>
        </row>
        <row r="608">
          <cell r="D608" t="str">
            <v>10878</v>
          </cell>
          <cell r="H608">
            <v>75</v>
          </cell>
        </row>
        <row r="609">
          <cell r="D609" t="str">
            <v>10879</v>
          </cell>
          <cell r="H609">
            <v>86</v>
          </cell>
        </row>
        <row r="610">
          <cell r="D610" t="str">
            <v>10880</v>
          </cell>
          <cell r="H610">
            <v>60</v>
          </cell>
        </row>
        <row r="611">
          <cell r="D611" t="str">
            <v>10881</v>
          </cell>
          <cell r="H611">
            <v>200</v>
          </cell>
        </row>
        <row r="612">
          <cell r="D612" t="str">
            <v>10882</v>
          </cell>
          <cell r="H612">
            <v>72</v>
          </cell>
        </row>
        <row r="613">
          <cell r="D613" t="str">
            <v>10883</v>
          </cell>
          <cell r="H613">
            <v>115</v>
          </cell>
        </row>
        <row r="614">
          <cell r="D614" t="str">
            <v>10884</v>
          </cell>
          <cell r="H614">
            <v>189</v>
          </cell>
        </row>
        <row r="615">
          <cell r="D615" t="str">
            <v>10885</v>
          </cell>
          <cell r="H615">
            <v>60</v>
          </cell>
        </row>
        <row r="616">
          <cell r="D616" t="str">
            <v>10886</v>
          </cell>
          <cell r="H616">
            <v>70</v>
          </cell>
        </row>
        <row r="617">
          <cell r="D617" t="str">
            <v>10887</v>
          </cell>
          <cell r="H617">
            <v>117</v>
          </cell>
        </row>
        <row r="618">
          <cell r="D618" t="str">
            <v>10888</v>
          </cell>
          <cell r="H618">
            <v>36</v>
          </cell>
        </row>
        <row r="619">
          <cell r="D619" t="str">
            <v>10889</v>
          </cell>
          <cell r="H619">
            <v>145</v>
          </cell>
        </row>
        <row r="620">
          <cell r="D620" t="str">
            <v>10890</v>
          </cell>
          <cell r="H620">
            <v>303</v>
          </cell>
        </row>
        <row r="621">
          <cell r="D621" t="str">
            <v>10891</v>
          </cell>
          <cell r="H621">
            <v>63</v>
          </cell>
        </row>
        <row r="622">
          <cell r="D622" t="str">
            <v>10892</v>
          </cell>
          <cell r="H622">
            <v>35</v>
          </cell>
        </row>
        <row r="623">
          <cell r="D623" t="str">
            <v>10893</v>
          </cell>
          <cell r="H623">
            <v>30</v>
          </cell>
        </row>
        <row r="624">
          <cell r="D624" t="str">
            <v>10894</v>
          </cell>
          <cell r="H624">
            <v>51</v>
          </cell>
        </row>
        <row r="625">
          <cell r="D625" t="str">
            <v>11602</v>
          </cell>
          <cell r="H625">
            <v>30</v>
          </cell>
        </row>
        <row r="626">
          <cell r="D626" t="str">
            <v>11608</v>
          </cell>
          <cell r="H626">
            <v>30</v>
          </cell>
        </row>
        <row r="627">
          <cell r="D627" t="str">
            <v>22456</v>
          </cell>
          <cell r="H627">
            <v>30</v>
          </cell>
        </row>
        <row r="628">
          <cell r="D628" t="str">
            <v>23839</v>
          </cell>
          <cell r="H628">
            <v>276</v>
          </cell>
        </row>
        <row r="629">
          <cell r="D629" t="str">
            <v>24692</v>
          </cell>
          <cell r="H629">
            <v>36</v>
          </cell>
        </row>
        <row r="630">
          <cell r="D630" t="str">
            <v>27839</v>
          </cell>
          <cell r="H630">
            <v>10</v>
          </cell>
        </row>
        <row r="631">
          <cell r="D631" t="str">
            <v>27840</v>
          </cell>
          <cell r="H631">
            <v>24</v>
          </cell>
        </row>
        <row r="632">
          <cell r="D632" t="str">
            <v>27841</v>
          </cell>
          <cell r="H632">
            <v>30</v>
          </cell>
        </row>
        <row r="633">
          <cell r="D633" t="str">
            <v>77498</v>
          </cell>
          <cell r="H633">
            <v>13</v>
          </cell>
        </row>
        <row r="634">
          <cell r="D634" t="str">
            <v>10667</v>
          </cell>
          <cell r="H634">
            <v>927</v>
          </cell>
        </row>
        <row r="635">
          <cell r="D635" t="str">
            <v>10895</v>
          </cell>
          <cell r="H635">
            <v>90</v>
          </cell>
        </row>
        <row r="636">
          <cell r="D636" t="str">
            <v>10896</v>
          </cell>
          <cell r="H636">
            <v>68</v>
          </cell>
        </row>
        <row r="637">
          <cell r="D637" t="str">
            <v>10897</v>
          </cell>
          <cell r="H637">
            <v>459</v>
          </cell>
        </row>
        <row r="638">
          <cell r="D638" t="str">
            <v>10898</v>
          </cell>
          <cell r="H638">
            <v>66</v>
          </cell>
        </row>
        <row r="639">
          <cell r="D639" t="str">
            <v>10899</v>
          </cell>
          <cell r="H639">
            <v>123</v>
          </cell>
        </row>
        <row r="640">
          <cell r="D640" t="str">
            <v>10900</v>
          </cell>
          <cell r="H640">
            <v>170</v>
          </cell>
        </row>
        <row r="641">
          <cell r="D641" t="str">
            <v>10901</v>
          </cell>
          <cell r="H641">
            <v>63</v>
          </cell>
        </row>
        <row r="642">
          <cell r="D642" t="str">
            <v>10902</v>
          </cell>
          <cell r="H642">
            <v>67</v>
          </cell>
        </row>
        <row r="643">
          <cell r="D643" t="str">
            <v>10904</v>
          </cell>
          <cell r="H643">
            <v>152</v>
          </cell>
        </row>
        <row r="644">
          <cell r="D644" t="str">
            <v>10905</v>
          </cell>
          <cell r="H644">
            <v>135</v>
          </cell>
        </row>
        <row r="645">
          <cell r="D645" t="str">
            <v>10906</v>
          </cell>
          <cell r="H645">
            <v>44</v>
          </cell>
        </row>
        <row r="646">
          <cell r="D646" t="str">
            <v>10907</v>
          </cell>
          <cell r="H646">
            <v>35</v>
          </cell>
        </row>
        <row r="647">
          <cell r="D647" t="str">
            <v>10908</v>
          </cell>
          <cell r="H647">
            <v>40</v>
          </cell>
        </row>
        <row r="648">
          <cell r="D648" t="str">
            <v>10909</v>
          </cell>
          <cell r="H648">
            <v>46</v>
          </cell>
        </row>
        <row r="649">
          <cell r="D649" t="str">
            <v>10910</v>
          </cell>
          <cell r="H649">
            <v>44</v>
          </cell>
        </row>
        <row r="650">
          <cell r="D650" t="str">
            <v>10911</v>
          </cell>
          <cell r="H650">
            <v>30</v>
          </cell>
        </row>
        <row r="651">
          <cell r="D651" t="str">
            <v>10912</v>
          </cell>
          <cell r="H651">
            <v>40</v>
          </cell>
        </row>
        <row r="652">
          <cell r="D652" t="str">
            <v>10913</v>
          </cell>
          <cell r="H652">
            <v>30</v>
          </cell>
        </row>
        <row r="653">
          <cell r="D653" t="str">
            <v>10914</v>
          </cell>
          <cell r="H653">
            <v>36</v>
          </cell>
        </row>
        <row r="654">
          <cell r="D654" t="str">
            <v>11619</v>
          </cell>
          <cell r="H654">
            <v>38</v>
          </cell>
        </row>
        <row r="655">
          <cell r="D655" t="str">
            <v>23578</v>
          </cell>
          <cell r="H655">
            <v>31</v>
          </cell>
        </row>
        <row r="656">
          <cell r="D656" t="str">
            <v>28020</v>
          </cell>
          <cell r="H656">
            <v>63</v>
          </cell>
        </row>
        <row r="657">
          <cell r="D657" t="str">
            <v>10668</v>
          </cell>
          <cell r="H657">
            <v>914</v>
          </cell>
        </row>
        <row r="658">
          <cell r="D658" t="str">
            <v>10915</v>
          </cell>
          <cell r="H658">
            <v>60</v>
          </cell>
        </row>
        <row r="659">
          <cell r="D659" t="str">
            <v>10916</v>
          </cell>
          <cell r="H659">
            <v>140</v>
          </cell>
        </row>
        <row r="660">
          <cell r="D660" t="str">
            <v>10917</v>
          </cell>
          <cell r="H660">
            <v>60</v>
          </cell>
        </row>
        <row r="661">
          <cell r="D661" t="str">
            <v>10918</v>
          </cell>
          <cell r="H661">
            <v>265</v>
          </cell>
        </row>
        <row r="662">
          <cell r="D662" t="str">
            <v>10919</v>
          </cell>
          <cell r="H662">
            <v>97</v>
          </cell>
        </row>
        <row r="663">
          <cell r="D663" t="str">
            <v>10920</v>
          </cell>
          <cell r="H663">
            <v>130</v>
          </cell>
        </row>
        <row r="664">
          <cell r="D664" t="str">
            <v>10921</v>
          </cell>
          <cell r="H664">
            <v>39</v>
          </cell>
        </row>
        <row r="665">
          <cell r="D665" t="str">
            <v>10922</v>
          </cell>
          <cell r="H665">
            <v>241</v>
          </cell>
        </row>
        <row r="666">
          <cell r="D666" t="str">
            <v>10923</v>
          </cell>
          <cell r="H666">
            <v>216</v>
          </cell>
        </row>
        <row r="667">
          <cell r="D667" t="str">
            <v>10924</v>
          </cell>
          <cell r="H667">
            <v>115</v>
          </cell>
        </row>
        <row r="668">
          <cell r="D668" t="str">
            <v>10925</v>
          </cell>
          <cell r="H668">
            <v>66</v>
          </cell>
        </row>
        <row r="669">
          <cell r="D669" t="str">
            <v>10926</v>
          </cell>
          <cell r="H669">
            <v>50</v>
          </cell>
        </row>
        <row r="670">
          <cell r="D670" t="str">
            <v>22302</v>
          </cell>
          <cell r="H670">
            <v>30</v>
          </cell>
        </row>
        <row r="671">
          <cell r="D671" t="str">
            <v>27842</v>
          </cell>
          <cell r="H671">
            <v>30</v>
          </cell>
        </row>
        <row r="672">
          <cell r="D672" t="str">
            <v>27843</v>
          </cell>
          <cell r="H672">
            <v>36</v>
          </cell>
        </row>
        <row r="673">
          <cell r="D673" t="str">
            <v>27844</v>
          </cell>
          <cell r="H673">
            <v>30</v>
          </cell>
        </row>
        <row r="674">
          <cell r="D674" t="str">
            <v>10712</v>
          </cell>
          <cell r="H674">
            <v>485</v>
          </cell>
        </row>
        <row r="675">
          <cell r="D675" t="str">
            <v>11113</v>
          </cell>
          <cell r="H675">
            <v>30</v>
          </cell>
        </row>
        <row r="676">
          <cell r="D676" t="str">
            <v>11114</v>
          </cell>
          <cell r="H676">
            <v>30</v>
          </cell>
        </row>
        <row r="677">
          <cell r="D677" t="str">
            <v>11115</v>
          </cell>
          <cell r="H677">
            <v>30</v>
          </cell>
        </row>
        <row r="678">
          <cell r="D678" t="str">
            <v>11116</v>
          </cell>
          <cell r="H678">
            <v>30</v>
          </cell>
        </row>
        <row r="679">
          <cell r="D679" t="str">
            <v>11117</v>
          </cell>
          <cell r="H679">
            <v>30</v>
          </cell>
        </row>
        <row r="680">
          <cell r="D680" t="str">
            <v>11118</v>
          </cell>
          <cell r="H680">
            <v>30</v>
          </cell>
        </row>
        <row r="681">
          <cell r="D681" t="str">
            <v>10701</v>
          </cell>
          <cell r="H681">
            <v>485</v>
          </cell>
        </row>
        <row r="682">
          <cell r="D682" t="str">
            <v>10963</v>
          </cell>
          <cell r="H682">
            <v>30</v>
          </cell>
        </row>
        <row r="683">
          <cell r="D683" t="str">
            <v>10964</v>
          </cell>
          <cell r="H683">
            <v>30</v>
          </cell>
        </row>
        <row r="684">
          <cell r="D684" t="str">
            <v>10965</v>
          </cell>
          <cell r="H684">
            <v>60</v>
          </cell>
        </row>
        <row r="685">
          <cell r="D685" t="str">
            <v>10966</v>
          </cell>
          <cell r="H685">
            <v>30</v>
          </cell>
        </row>
        <row r="686">
          <cell r="D686" t="str">
            <v>10967</v>
          </cell>
          <cell r="H686">
            <v>30</v>
          </cell>
        </row>
        <row r="687">
          <cell r="D687" t="str">
            <v>10968</v>
          </cell>
          <cell r="H687">
            <v>30</v>
          </cell>
        </row>
        <row r="688">
          <cell r="D688" t="str">
            <v>10969</v>
          </cell>
          <cell r="H688">
            <v>30</v>
          </cell>
        </row>
        <row r="689">
          <cell r="D689" t="str">
            <v>11444</v>
          </cell>
          <cell r="H689">
            <v>120</v>
          </cell>
        </row>
        <row r="690">
          <cell r="D690" t="str">
            <v>10700</v>
          </cell>
          <cell r="H690">
            <v>853</v>
          </cell>
        </row>
        <row r="691">
          <cell r="D691" t="str">
            <v>10927</v>
          </cell>
          <cell r="H691">
            <v>33</v>
          </cell>
        </row>
        <row r="692">
          <cell r="D692" t="str">
            <v>10928</v>
          </cell>
          <cell r="H692">
            <v>120</v>
          </cell>
        </row>
        <row r="693">
          <cell r="D693" t="str">
            <v>10929</v>
          </cell>
          <cell r="H693">
            <v>283</v>
          </cell>
        </row>
        <row r="694">
          <cell r="D694" t="str">
            <v>10930</v>
          </cell>
          <cell r="H694">
            <v>135</v>
          </cell>
        </row>
        <row r="695">
          <cell r="D695" t="str">
            <v>10931</v>
          </cell>
          <cell r="H695">
            <v>33</v>
          </cell>
        </row>
        <row r="696">
          <cell r="D696" t="str">
            <v>10932</v>
          </cell>
          <cell r="H696">
            <v>60</v>
          </cell>
        </row>
        <row r="697">
          <cell r="D697" t="str">
            <v>10933</v>
          </cell>
          <cell r="H697">
            <v>94</v>
          </cell>
        </row>
        <row r="698">
          <cell r="D698" t="str">
            <v>10934</v>
          </cell>
          <cell r="H698">
            <v>90</v>
          </cell>
        </row>
        <row r="699">
          <cell r="D699" t="str">
            <v>10935</v>
          </cell>
          <cell r="H699">
            <v>130</v>
          </cell>
        </row>
        <row r="700">
          <cell r="D700" t="str">
            <v>10936</v>
          </cell>
          <cell r="H700">
            <v>30</v>
          </cell>
        </row>
        <row r="701">
          <cell r="D701" t="str">
            <v>10937</v>
          </cell>
          <cell r="H701">
            <v>30</v>
          </cell>
        </row>
        <row r="702">
          <cell r="D702" t="str">
            <v>10938</v>
          </cell>
          <cell r="H702">
            <v>30</v>
          </cell>
        </row>
        <row r="703">
          <cell r="D703" t="str">
            <v>10939</v>
          </cell>
          <cell r="H703">
            <v>70</v>
          </cell>
        </row>
        <row r="704">
          <cell r="D704" t="str">
            <v>10940</v>
          </cell>
          <cell r="H704">
            <v>34</v>
          </cell>
        </row>
        <row r="705">
          <cell r="D705" t="str">
            <v>10941</v>
          </cell>
          <cell r="H705">
            <v>32</v>
          </cell>
        </row>
        <row r="706">
          <cell r="D706" t="str">
            <v>10942</v>
          </cell>
          <cell r="H706">
            <v>34</v>
          </cell>
        </row>
        <row r="707">
          <cell r="D707" t="str">
            <v>10943</v>
          </cell>
          <cell r="H707">
            <v>30</v>
          </cell>
        </row>
        <row r="708">
          <cell r="D708" t="str">
            <v>23125</v>
          </cell>
          <cell r="H708">
            <v>30</v>
          </cell>
        </row>
        <row r="709">
          <cell r="D709" t="str">
            <v>28014</v>
          </cell>
          <cell r="H709">
            <v>30</v>
          </cell>
        </row>
        <row r="710">
          <cell r="D710" t="str">
            <v>28015</v>
          </cell>
          <cell r="H710">
            <v>30</v>
          </cell>
        </row>
        <row r="711">
          <cell r="D711" t="str">
            <v>28016</v>
          </cell>
          <cell r="H711">
            <v>30</v>
          </cell>
        </row>
        <row r="712">
          <cell r="D712" t="str">
            <v>10703</v>
          </cell>
          <cell r="H712">
            <v>444</v>
          </cell>
        </row>
        <row r="713">
          <cell r="D713" t="str">
            <v>10985</v>
          </cell>
          <cell r="H713">
            <v>30</v>
          </cell>
        </row>
        <row r="714">
          <cell r="D714" t="str">
            <v>10986</v>
          </cell>
          <cell r="H714">
            <v>50</v>
          </cell>
        </row>
        <row r="715">
          <cell r="D715" t="str">
            <v>10987</v>
          </cell>
          <cell r="H715">
            <v>30</v>
          </cell>
        </row>
        <row r="716">
          <cell r="D716" t="str">
            <v>10988</v>
          </cell>
          <cell r="H716">
            <v>30</v>
          </cell>
        </row>
        <row r="717">
          <cell r="D717" t="str">
            <v>10989</v>
          </cell>
          <cell r="H717">
            <v>60</v>
          </cell>
        </row>
        <row r="718">
          <cell r="D718" t="str">
            <v>10990</v>
          </cell>
          <cell r="H718">
            <v>30</v>
          </cell>
        </row>
        <row r="719">
          <cell r="D719" t="str">
            <v>10669</v>
          </cell>
          <cell r="H719">
            <v>1188</v>
          </cell>
        </row>
        <row r="720">
          <cell r="D720" t="str">
            <v>10944</v>
          </cell>
          <cell r="H720">
            <v>60</v>
          </cell>
        </row>
        <row r="721">
          <cell r="D721" t="str">
            <v>10945</v>
          </cell>
          <cell r="H721">
            <v>30</v>
          </cell>
        </row>
        <row r="722">
          <cell r="D722" t="str">
            <v>10946</v>
          </cell>
          <cell r="H722">
            <v>120</v>
          </cell>
        </row>
        <row r="723">
          <cell r="D723" t="str">
            <v>10947</v>
          </cell>
          <cell r="H723">
            <v>60</v>
          </cell>
        </row>
        <row r="724">
          <cell r="D724" t="str">
            <v>10948</v>
          </cell>
          <cell r="H724">
            <v>30</v>
          </cell>
        </row>
        <row r="725">
          <cell r="D725" t="str">
            <v>10949</v>
          </cell>
          <cell r="H725">
            <v>80</v>
          </cell>
        </row>
        <row r="726">
          <cell r="D726" t="str">
            <v>10950</v>
          </cell>
          <cell r="H726">
            <v>61</v>
          </cell>
        </row>
        <row r="727">
          <cell r="D727" t="str">
            <v>10951</v>
          </cell>
          <cell r="H727">
            <v>176</v>
          </cell>
        </row>
        <row r="728">
          <cell r="D728" t="str">
            <v>10952</v>
          </cell>
          <cell r="H728">
            <v>30</v>
          </cell>
        </row>
        <row r="729">
          <cell r="D729" t="str">
            <v>10953</v>
          </cell>
          <cell r="H729">
            <v>90</v>
          </cell>
        </row>
        <row r="730">
          <cell r="D730" t="str">
            <v>10954</v>
          </cell>
          <cell r="H730">
            <v>264</v>
          </cell>
        </row>
        <row r="731">
          <cell r="D731" t="str">
            <v>10956</v>
          </cell>
          <cell r="H731">
            <v>154</v>
          </cell>
        </row>
        <row r="732">
          <cell r="D732" t="str">
            <v>10957</v>
          </cell>
          <cell r="H732">
            <v>30</v>
          </cell>
        </row>
        <row r="733">
          <cell r="D733" t="str">
            <v>10958</v>
          </cell>
          <cell r="H733">
            <v>40</v>
          </cell>
        </row>
        <row r="734">
          <cell r="D734" t="str">
            <v>10959</v>
          </cell>
          <cell r="H734">
            <v>30</v>
          </cell>
        </row>
        <row r="735">
          <cell r="D735" t="str">
            <v>10960</v>
          </cell>
          <cell r="H735">
            <v>30</v>
          </cell>
        </row>
        <row r="736">
          <cell r="D736" t="str">
            <v>10961</v>
          </cell>
          <cell r="H736">
            <v>30</v>
          </cell>
        </row>
        <row r="737">
          <cell r="D737" t="str">
            <v>10962</v>
          </cell>
          <cell r="H737">
            <v>30</v>
          </cell>
        </row>
        <row r="738">
          <cell r="D738" t="str">
            <v>11443</v>
          </cell>
          <cell r="H738">
            <v>363</v>
          </cell>
        </row>
        <row r="739">
          <cell r="D739" t="str">
            <v>21984</v>
          </cell>
          <cell r="H739">
            <v>258</v>
          </cell>
        </row>
        <row r="740">
          <cell r="D740" t="str">
            <v>24032</v>
          </cell>
          <cell r="H740">
            <v>30</v>
          </cell>
        </row>
        <row r="741">
          <cell r="D741" t="str">
            <v>24821</v>
          </cell>
          <cell r="H741">
            <v>30</v>
          </cell>
        </row>
        <row r="742">
          <cell r="D742" t="str">
            <v>27967</v>
          </cell>
          <cell r="H742">
            <v>30</v>
          </cell>
        </row>
        <row r="743">
          <cell r="D743" t="str">
            <v>27968</v>
          </cell>
          <cell r="H743">
            <v>30</v>
          </cell>
        </row>
        <row r="744">
          <cell r="D744" t="str">
            <v>27976</v>
          </cell>
          <cell r="H744">
            <v>30</v>
          </cell>
        </row>
        <row r="745">
          <cell r="D745" t="str">
            <v>10738</v>
          </cell>
          <cell r="H745">
            <v>447</v>
          </cell>
        </row>
        <row r="746">
          <cell r="D746" t="str">
            <v>11340</v>
          </cell>
          <cell r="H746">
            <v>52</v>
          </cell>
        </row>
        <row r="747">
          <cell r="D747" t="str">
            <v>11341</v>
          </cell>
          <cell r="H747">
            <v>40</v>
          </cell>
        </row>
        <row r="748">
          <cell r="D748" t="str">
            <v>11342</v>
          </cell>
          <cell r="H748">
            <v>71</v>
          </cell>
        </row>
        <row r="749">
          <cell r="D749" t="str">
            <v>11343</v>
          </cell>
          <cell r="H749">
            <v>85</v>
          </cell>
        </row>
        <row r="750">
          <cell r="D750" t="str">
            <v>11344</v>
          </cell>
          <cell r="H750">
            <v>53</v>
          </cell>
        </row>
        <row r="751">
          <cell r="D751" t="str">
            <v>11345</v>
          </cell>
          <cell r="H751">
            <v>36</v>
          </cell>
        </row>
        <row r="752">
          <cell r="D752" t="str">
            <v>11346</v>
          </cell>
          <cell r="H752">
            <v>64</v>
          </cell>
        </row>
        <row r="753">
          <cell r="D753" t="str">
            <v>77753</v>
          </cell>
          <cell r="H753">
            <v>7</v>
          </cell>
        </row>
        <row r="754">
          <cell r="D754" t="str">
            <v>10744</v>
          </cell>
          <cell r="H754">
            <v>522</v>
          </cell>
        </row>
        <row r="755">
          <cell r="D755" t="str">
            <v>11375</v>
          </cell>
          <cell r="H755">
            <v>10</v>
          </cell>
        </row>
        <row r="756">
          <cell r="D756" t="str">
            <v>11376</v>
          </cell>
          <cell r="H756">
            <v>75</v>
          </cell>
        </row>
        <row r="757">
          <cell r="D757" t="str">
            <v>11377</v>
          </cell>
          <cell r="H757">
            <v>47</v>
          </cell>
        </row>
        <row r="758">
          <cell r="D758" t="str">
            <v>11378</v>
          </cell>
          <cell r="H758">
            <v>30</v>
          </cell>
        </row>
        <row r="759">
          <cell r="D759" t="str">
            <v>11379</v>
          </cell>
          <cell r="H759">
            <v>182</v>
          </cell>
        </row>
        <row r="760">
          <cell r="D760" t="str">
            <v>11380</v>
          </cell>
          <cell r="H760">
            <v>12</v>
          </cell>
        </row>
        <row r="761">
          <cell r="D761" t="str">
            <v>11381</v>
          </cell>
          <cell r="H761">
            <v>30</v>
          </cell>
        </row>
        <row r="762">
          <cell r="D762" t="str">
            <v>11382</v>
          </cell>
          <cell r="H762">
            <v>30</v>
          </cell>
        </row>
        <row r="763">
          <cell r="D763" t="str">
            <v>11383</v>
          </cell>
          <cell r="H763">
            <v>66</v>
          </cell>
        </row>
        <row r="764">
          <cell r="D764" t="str">
            <v>11385</v>
          </cell>
          <cell r="H764">
            <v>30</v>
          </cell>
        </row>
        <row r="765">
          <cell r="D765" t="str">
            <v>10680</v>
          </cell>
          <cell r="H765">
            <v>866</v>
          </cell>
        </row>
        <row r="766">
          <cell r="D766" t="str">
            <v>11322</v>
          </cell>
          <cell r="H766">
            <v>30</v>
          </cell>
        </row>
        <row r="767">
          <cell r="D767" t="str">
            <v>11324</v>
          </cell>
          <cell r="H767">
            <v>52</v>
          </cell>
        </row>
        <row r="768">
          <cell r="D768" t="str">
            <v>11325</v>
          </cell>
          <cell r="H768">
            <v>143</v>
          </cell>
        </row>
        <row r="769">
          <cell r="D769" t="str">
            <v>11326</v>
          </cell>
          <cell r="H769">
            <v>33</v>
          </cell>
        </row>
        <row r="770">
          <cell r="D770" t="str">
            <v>11327</v>
          </cell>
          <cell r="H770">
            <v>54</v>
          </cell>
        </row>
        <row r="771">
          <cell r="D771" t="str">
            <v>11328</v>
          </cell>
          <cell r="H771">
            <v>90</v>
          </cell>
        </row>
        <row r="772">
          <cell r="D772" t="str">
            <v>11329</v>
          </cell>
          <cell r="H772">
            <v>300</v>
          </cell>
        </row>
        <row r="773">
          <cell r="D773" t="str">
            <v>11330</v>
          </cell>
          <cell r="H773">
            <v>330</v>
          </cell>
        </row>
        <row r="774">
          <cell r="D774" t="str">
            <v>11331</v>
          </cell>
          <cell r="H774">
            <v>30</v>
          </cell>
        </row>
        <row r="775">
          <cell r="D775" t="str">
            <v>11332</v>
          </cell>
          <cell r="H775">
            <v>75</v>
          </cell>
        </row>
        <row r="776">
          <cell r="D776" t="str">
            <v>11333</v>
          </cell>
          <cell r="H776">
            <v>105</v>
          </cell>
        </row>
        <row r="777">
          <cell r="D777" t="str">
            <v>11334</v>
          </cell>
          <cell r="H777">
            <v>83</v>
          </cell>
        </row>
        <row r="778">
          <cell r="D778" t="str">
            <v>11335</v>
          </cell>
          <cell r="H778">
            <v>306</v>
          </cell>
        </row>
        <row r="779">
          <cell r="D779" t="str">
            <v>11336</v>
          </cell>
          <cell r="H779">
            <v>66</v>
          </cell>
        </row>
        <row r="780">
          <cell r="D780" t="str">
            <v>11337</v>
          </cell>
          <cell r="H780">
            <v>60</v>
          </cell>
        </row>
        <row r="781">
          <cell r="D781" t="str">
            <v>11338</v>
          </cell>
          <cell r="H781">
            <v>38</v>
          </cell>
        </row>
        <row r="782">
          <cell r="D782" t="str">
            <v>11339</v>
          </cell>
          <cell r="H782">
            <v>26</v>
          </cell>
        </row>
        <row r="783">
          <cell r="D783" t="str">
            <v>11660</v>
          </cell>
          <cell r="H783">
            <v>32</v>
          </cell>
        </row>
        <row r="784">
          <cell r="D784" t="str">
            <v>40491</v>
          </cell>
          <cell r="H784">
            <v>39</v>
          </cell>
        </row>
        <row r="785">
          <cell r="D785" t="str">
            <v>40492</v>
          </cell>
          <cell r="H785">
            <v>31</v>
          </cell>
        </row>
        <row r="786">
          <cell r="D786" t="str">
            <v>40742</v>
          </cell>
          <cell r="H786">
            <v>3</v>
          </cell>
        </row>
        <row r="787">
          <cell r="D787" t="str">
            <v>40743</v>
          </cell>
          <cell r="H787">
            <v>60</v>
          </cell>
        </row>
        <row r="788">
          <cell r="D788" t="str">
            <v>10739</v>
          </cell>
          <cell r="H788">
            <v>215</v>
          </cell>
        </row>
        <row r="789">
          <cell r="D789" t="str">
            <v>10740</v>
          </cell>
          <cell r="H789">
            <v>209</v>
          </cell>
        </row>
        <row r="790">
          <cell r="D790" t="str">
            <v>11347</v>
          </cell>
          <cell r="H790">
            <v>30</v>
          </cell>
        </row>
        <row r="791">
          <cell r="D791" t="str">
            <v>11348</v>
          </cell>
          <cell r="H791">
            <v>32</v>
          </cell>
        </row>
        <row r="792">
          <cell r="D792" t="str">
            <v>11349</v>
          </cell>
          <cell r="H792">
            <v>46</v>
          </cell>
        </row>
        <row r="793">
          <cell r="D793" t="str">
            <v>11350</v>
          </cell>
          <cell r="H793">
            <v>0</v>
          </cell>
        </row>
        <row r="794">
          <cell r="D794" t="str">
            <v>11352</v>
          </cell>
          <cell r="H794">
            <v>33</v>
          </cell>
        </row>
        <row r="795">
          <cell r="D795" t="str">
            <v>11353</v>
          </cell>
          <cell r="H795">
            <v>39</v>
          </cell>
        </row>
        <row r="796">
          <cell r="D796" t="str">
            <v>11354</v>
          </cell>
          <cell r="H796">
            <v>33</v>
          </cell>
        </row>
        <row r="797">
          <cell r="D797" t="str">
            <v>10741</v>
          </cell>
          <cell r="H797">
            <v>550</v>
          </cell>
        </row>
        <row r="798">
          <cell r="D798" t="str">
            <v>11355</v>
          </cell>
          <cell r="H798">
            <v>88</v>
          </cell>
        </row>
        <row r="799">
          <cell r="D799" t="str">
            <v>11356</v>
          </cell>
          <cell r="H799">
            <v>90</v>
          </cell>
        </row>
        <row r="800">
          <cell r="D800" t="str">
            <v>41436</v>
          </cell>
          <cell r="H800">
            <v>48</v>
          </cell>
        </row>
        <row r="801">
          <cell r="D801" t="str">
            <v>10743</v>
          </cell>
          <cell r="H801">
            <v>300</v>
          </cell>
        </row>
        <row r="802">
          <cell r="D802" t="str">
            <v>11323</v>
          </cell>
          <cell r="H802">
            <v>16</v>
          </cell>
        </row>
        <row r="803">
          <cell r="D803" t="str">
            <v>11372</v>
          </cell>
          <cell r="H803">
            <v>35</v>
          </cell>
        </row>
        <row r="804">
          <cell r="D804" t="str">
            <v>11373</v>
          </cell>
          <cell r="H804">
            <v>30</v>
          </cell>
        </row>
        <row r="805">
          <cell r="D805" t="str">
            <v>11374</v>
          </cell>
          <cell r="H805">
            <v>10</v>
          </cell>
        </row>
        <row r="806">
          <cell r="D806" t="str">
            <v>09192</v>
          </cell>
          <cell r="H806">
            <v>10</v>
          </cell>
        </row>
        <row r="807">
          <cell r="D807" t="str">
            <v>10681</v>
          </cell>
          <cell r="H807">
            <v>885</v>
          </cell>
        </row>
        <row r="808">
          <cell r="D808" t="str">
            <v>10742</v>
          </cell>
          <cell r="H808">
            <v>160</v>
          </cell>
        </row>
        <row r="809">
          <cell r="D809" t="str">
            <v>11357</v>
          </cell>
          <cell r="H809">
            <v>120</v>
          </cell>
        </row>
        <row r="810">
          <cell r="D810" t="str">
            <v>11358</v>
          </cell>
          <cell r="H810">
            <v>30</v>
          </cell>
        </row>
        <row r="811">
          <cell r="D811" t="str">
            <v>11359</v>
          </cell>
          <cell r="H811">
            <v>50</v>
          </cell>
        </row>
        <row r="812">
          <cell r="D812" t="str">
            <v>11360</v>
          </cell>
          <cell r="H812">
            <v>60</v>
          </cell>
        </row>
        <row r="813">
          <cell r="D813" t="str">
            <v>11361</v>
          </cell>
          <cell r="H813">
            <v>30</v>
          </cell>
        </row>
        <row r="814">
          <cell r="D814" t="str">
            <v>11362</v>
          </cell>
          <cell r="H814">
            <v>40</v>
          </cell>
        </row>
        <row r="815">
          <cell r="D815" t="str">
            <v>11363</v>
          </cell>
          <cell r="H815">
            <v>30</v>
          </cell>
        </row>
        <row r="816">
          <cell r="D816" t="str">
            <v>11364</v>
          </cell>
          <cell r="H816">
            <v>30</v>
          </cell>
        </row>
        <row r="817">
          <cell r="D817" t="str">
            <v>11365</v>
          </cell>
          <cell r="H817">
            <v>30</v>
          </cell>
        </row>
        <row r="818">
          <cell r="D818" t="str">
            <v>11366</v>
          </cell>
          <cell r="H818">
            <v>60</v>
          </cell>
        </row>
        <row r="819">
          <cell r="D819" t="str">
            <v>11367</v>
          </cell>
          <cell r="H819">
            <v>30</v>
          </cell>
        </row>
        <row r="820">
          <cell r="D820" t="str">
            <v>11368</v>
          </cell>
          <cell r="H820">
            <v>32</v>
          </cell>
        </row>
        <row r="821">
          <cell r="D821" t="str">
            <v>11369</v>
          </cell>
          <cell r="H821">
            <v>60</v>
          </cell>
        </row>
        <row r="822">
          <cell r="D822" t="str">
            <v>11370</v>
          </cell>
          <cell r="H822">
            <v>60</v>
          </cell>
        </row>
        <row r="823">
          <cell r="D823" t="str">
            <v>11371</v>
          </cell>
          <cell r="H823">
            <v>30</v>
          </cell>
        </row>
        <row r="824">
          <cell r="D824" t="str">
            <v>11459</v>
          </cell>
          <cell r="H824">
            <v>90</v>
          </cell>
        </row>
        <row r="825">
          <cell r="D825" t="str">
            <v>11654</v>
          </cell>
          <cell r="H825">
            <v>30</v>
          </cell>
        </row>
        <row r="826">
          <cell r="D826" t="str">
            <v>14138</v>
          </cell>
          <cell r="H826">
            <v>90</v>
          </cell>
        </row>
        <row r="827">
          <cell r="D827" t="str">
            <v>10683</v>
          </cell>
          <cell r="H827">
            <v>559</v>
          </cell>
        </row>
        <row r="828">
          <cell r="D828" t="str">
            <v>11407</v>
          </cell>
          <cell r="H828">
            <v>95</v>
          </cell>
        </row>
        <row r="829">
          <cell r="D829" t="str">
            <v>11408</v>
          </cell>
          <cell r="H829">
            <v>94</v>
          </cell>
        </row>
        <row r="830">
          <cell r="D830" t="str">
            <v>11409</v>
          </cell>
          <cell r="H830">
            <v>40</v>
          </cell>
        </row>
        <row r="831">
          <cell r="D831" t="str">
            <v>11410</v>
          </cell>
          <cell r="H831">
            <v>48</v>
          </cell>
        </row>
        <row r="832">
          <cell r="D832" t="str">
            <v>11411</v>
          </cell>
          <cell r="H832">
            <v>100</v>
          </cell>
        </row>
        <row r="833">
          <cell r="D833" t="str">
            <v>11412</v>
          </cell>
          <cell r="H833">
            <v>34</v>
          </cell>
        </row>
        <row r="834">
          <cell r="D834" t="str">
            <v>11413</v>
          </cell>
          <cell r="H834">
            <v>60</v>
          </cell>
        </row>
        <row r="835">
          <cell r="D835" t="str">
            <v>14139</v>
          </cell>
          <cell r="H835">
            <v>49</v>
          </cell>
        </row>
        <row r="836">
          <cell r="D836" t="str">
            <v>28817</v>
          </cell>
          <cell r="H836">
            <v>37</v>
          </cell>
        </row>
        <row r="837">
          <cell r="D837" t="str">
            <v>10750</v>
          </cell>
          <cell r="H837">
            <v>413</v>
          </cell>
        </row>
        <row r="838">
          <cell r="D838" t="str">
            <v>10751</v>
          </cell>
          <cell r="H838">
            <v>212</v>
          </cell>
        </row>
        <row r="839">
          <cell r="D839" t="str">
            <v>11435</v>
          </cell>
          <cell r="H839">
            <v>100</v>
          </cell>
        </row>
        <row r="840">
          <cell r="D840" t="str">
            <v>11436</v>
          </cell>
          <cell r="H840">
            <v>68</v>
          </cell>
        </row>
        <row r="841">
          <cell r="D841" t="str">
            <v>11437</v>
          </cell>
          <cell r="H841">
            <v>134</v>
          </cell>
        </row>
        <row r="842">
          <cell r="D842" t="str">
            <v>11438</v>
          </cell>
          <cell r="H842">
            <v>82</v>
          </cell>
        </row>
        <row r="843">
          <cell r="D843" t="str">
            <v>11439</v>
          </cell>
          <cell r="H843">
            <v>54</v>
          </cell>
        </row>
        <row r="844">
          <cell r="D844" t="str">
            <v>11440</v>
          </cell>
          <cell r="H844">
            <v>60</v>
          </cell>
        </row>
        <row r="845">
          <cell r="D845" t="str">
            <v>11441</v>
          </cell>
          <cell r="H845">
            <v>35</v>
          </cell>
        </row>
        <row r="846">
          <cell r="D846" t="str">
            <v>11442</v>
          </cell>
          <cell r="H846">
            <v>41</v>
          </cell>
        </row>
        <row r="847">
          <cell r="D847" t="str">
            <v>13818</v>
          </cell>
          <cell r="H847">
            <v>60</v>
          </cell>
        </row>
        <row r="848">
          <cell r="D848" t="str">
            <v>15010</v>
          </cell>
          <cell r="H848">
            <v>30</v>
          </cell>
        </row>
        <row r="849">
          <cell r="D849" t="str">
            <v>23771</v>
          </cell>
          <cell r="H849">
            <v>60</v>
          </cell>
        </row>
        <row r="850">
          <cell r="D850" t="str">
            <v>10748</v>
          </cell>
          <cell r="H850">
            <v>504</v>
          </cell>
        </row>
        <row r="851">
          <cell r="D851" t="str">
            <v>11423</v>
          </cell>
          <cell r="H851">
            <v>104</v>
          </cell>
        </row>
        <row r="852">
          <cell r="D852" t="str">
            <v>11424</v>
          </cell>
          <cell r="H852">
            <v>30</v>
          </cell>
        </row>
        <row r="853">
          <cell r="D853" t="str">
            <v>11425</v>
          </cell>
          <cell r="H853">
            <v>30</v>
          </cell>
        </row>
        <row r="854">
          <cell r="D854" t="str">
            <v>11426</v>
          </cell>
          <cell r="H854">
            <v>42</v>
          </cell>
        </row>
        <row r="855">
          <cell r="D855" t="str">
            <v>11427</v>
          </cell>
          <cell r="H855">
            <v>36</v>
          </cell>
        </row>
        <row r="856">
          <cell r="D856" t="str">
            <v>11428</v>
          </cell>
          <cell r="H856">
            <v>34</v>
          </cell>
        </row>
        <row r="857">
          <cell r="D857" t="str">
            <v>11429</v>
          </cell>
          <cell r="H857">
            <v>69</v>
          </cell>
        </row>
        <row r="858">
          <cell r="D858" t="str">
            <v>11430</v>
          </cell>
          <cell r="H858">
            <v>64</v>
          </cell>
        </row>
        <row r="859">
          <cell r="D859" t="str">
            <v>11431</v>
          </cell>
          <cell r="H859">
            <v>34</v>
          </cell>
        </row>
        <row r="860">
          <cell r="D860" t="str">
            <v>11460</v>
          </cell>
          <cell r="H860">
            <v>135</v>
          </cell>
        </row>
        <row r="861">
          <cell r="D861" t="str">
            <v>11464</v>
          </cell>
          <cell r="H861">
            <v>37</v>
          </cell>
        </row>
        <row r="862">
          <cell r="D862" t="str">
            <v>10747</v>
          </cell>
          <cell r="H862">
            <v>567</v>
          </cell>
        </row>
        <row r="863">
          <cell r="D863" t="str">
            <v>11414</v>
          </cell>
          <cell r="H863">
            <v>35</v>
          </cell>
        </row>
        <row r="864">
          <cell r="D864" t="str">
            <v>11415</v>
          </cell>
          <cell r="H864">
            <v>30</v>
          </cell>
        </row>
        <row r="865">
          <cell r="D865" t="str">
            <v>11416</v>
          </cell>
          <cell r="H865">
            <v>31</v>
          </cell>
        </row>
        <row r="866">
          <cell r="D866" t="str">
            <v>11417</v>
          </cell>
          <cell r="H866">
            <v>90</v>
          </cell>
        </row>
        <row r="867">
          <cell r="D867" t="str">
            <v>11418</v>
          </cell>
          <cell r="H867">
            <v>30</v>
          </cell>
        </row>
        <row r="868">
          <cell r="D868" t="str">
            <v>11419</v>
          </cell>
          <cell r="H868">
            <v>30</v>
          </cell>
        </row>
        <row r="869">
          <cell r="D869" t="str">
            <v>11420</v>
          </cell>
          <cell r="H869">
            <v>30</v>
          </cell>
        </row>
        <row r="870">
          <cell r="D870" t="str">
            <v>11421</v>
          </cell>
          <cell r="H870">
            <v>30</v>
          </cell>
        </row>
        <row r="871">
          <cell r="D871" t="str">
            <v>11422</v>
          </cell>
          <cell r="H871">
            <v>45</v>
          </cell>
        </row>
        <row r="872">
          <cell r="D872" t="str">
            <v>24673</v>
          </cell>
          <cell r="H872">
            <v>30</v>
          </cell>
        </row>
        <row r="873">
          <cell r="D873" t="str">
            <v>10684</v>
          </cell>
          <cell r="H873">
            <v>553</v>
          </cell>
        </row>
        <row r="874">
          <cell r="D874" t="str">
            <v>10749</v>
          </cell>
          <cell r="H874">
            <v>170</v>
          </cell>
        </row>
        <row r="875">
          <cell r="D875" t="str">
            <v>11432</v>
          </cell>
          <cell r="H875">
            <v>60</v>
          </cell>
        </row>
        <row r="876">
          <cell r="D876" t="str">
            <v>11433</v>
          </cell>
          <cell r="H876">
            <v>36</v>
          </cell>
        </row>
        <row r="877">
          <cell r="D877" t="str">
            <v>11434</v>
          </cell>
          <cell r="H877">
            <v>90</v>
          </cell>
        </row>
        <row r="878">
          <cell r="D878" t="str">
            <v>11461</v>
          </cell>
          <cell r="H878">
            <v>90</v>
          </cell>
        </row>
        <row r="879">
          <cell r="D879" t="str">
            <v>13806</v>
          </cell>
          <cell r="H879">
            <v>30</v>
          </cell>
        </row>
        <row r="880">
          <cell r="D880" t="str">
            <v>24689</v>
          </cell>
          <cell r="H880">
            <v>30</v>
          </cell>
        </row>
        <row r="881">
          <cell r="D881" t="str">
            <v>10682</v>
          </cell>
          <cell r="H881">
            <v>797</v>
          </cell>
        </row>
        <row r="882">
          <cell r="D882" t="str">
            <v>10745</v>
          </cell>
          <cell r="H882">
            <v>508</v>
          </cell>
        </row>
        <row r="883">
          <cell r="D883" t="str">
            <v>11386</v>
          </cell>
          <cell r="H883">
            <v>42</v>
          </cell>
        </row>
        <row r="884">
          <cell r="D884" t="str">
            <v>11387</v>
          </cell>
          <cell r="H884">
            <v>64</v>
          </cell>
        </row>
        <row r="885">
          <cell r="D885" t="str">
            <v>11388</v>
          </cell>
          <cell r="H885">
            <v>150</v>
          </cell>
        </row>
        <row r="886">
          <cell r="D886" t="str">
            <v>11390</v>
          </cell>
          <cell r="H886">
            <v>60</v>
          </cell>
        </row>
        <row r="887">
          <cell r="D887" t="str">
            <v>11391</v>
          </cell>
          <cell r="H887">
            <v>30</v>
          </cell>
        </row>
        <row r="888">
          <cell r="D888" t="str">
            <v>11392</v>
          </cell>
          <cell r="H888">
            <v>62</v>
          </cell>
        </row>
        <row r="889">
          <cell r="D889" t="str">
            <v>11393</v>
          </cell>
          <cell r="H889">
            <v>30</v>
          </cell>
        </row>
        <row r="890">
          <cell r="D890" t="str">
            <v>11394</v>
          </cell>
          <cell r="H890">
            <v>73</v>
          </cell>
        </row>
        <row r="891">
          <cell r="D891" t="str">
            <v>11395</v>
          </cell>
          <cell r="H891">
            <v>74</v>
          </cell>
        </row>
        <row r="892">
          <cell r="D892" t="str">
            <v>11396</v>
          </cell>
          <cell r="H892">
            <v>30</v>
          </cell>
        </row>
        <row r="893">
          <cell r="D893" t="str">
            <v>11397</v>
          </cell>
          <cell r="H893">
            <v>39</v>
          </cell>
        </row>
        <row r="894">
          <cell r="D894" t="str">
            <v>11398</v>
          </cell>
          <cell r="H894">
            <v>34</v>
          </cell>
        </row>
        <row r="895">
          <cell r="D895" t="str">
            <v>11399</v>
          </cell>
          <cell r="H895">
            <v>40</v>
          </cell>
        </row>
        <row r="896">
          <cell r="D896" t="str">
            <v>11400</v>
          </cell>
          <cell r="H896">
            <v>30</v>
          </cell>
        </row>
        <row r="897">
          <cell r="D897" t="str">
            <v>11401</v>
          </cell>
          <cell r="H897">
            <v>30</v>
          </cell>
        </row>
        <row r="898">
          <cell r="D898" t="str">
            <v>10746</v>
          </cell>
          <cell r="H898">
            <v>300</v>
          </cell>
        </row>
        <row r="899">
          <cell r="D899" t="str">
            <v>11402</v>
          </cell>
          <cell r="H899">
            <v>34</v>
          </cell>
        </row>
        <row r="900">
          <cell r="D900" t="str">
            <v>11403</v>
          </cell>
          <cell r="H900">
            <v>36</v>
          </cell>
        </row>
        <row r="901">
          <cell r="D901" t="str">
            <v>11404</v>
          </cell>
          <cell r="H901">
            <v>69</v>
          </cell>
        </row>
        <row r="902">
          <cell r="D902" t="str">
            <v>11405</v>
          </cell>
          <cell r="H902">
            <v>136</v>
          </cell>
        </row>
        <row r="903">
          <cell r="D903" t="str">
            <v>11406</v>
          </cell>
          <cell r="H903">
            <v>30</v>
          </cell>
        </row>
        <row r="904">
          <cell r="D904" t="str">
            <v>28786</v>
          </cell>
          <cell r="H904">
            <v>32</v>
          </cell>
        </row>
      </sheetData>
      <sheetData sheetId="15"/>
      <sheetData sheetId="16"/>
      <sheetData sheetId="17"/>
      <sheetData sheetId="18"/>
      <sheetData sheetId="19"/>
      <sheetData sheetId="20"/>
      <sheetData sheetId="21">
        <row r="1">
          <cell r="R1" t="str">
            <v>ExportFromCMIOnWeb_2024-11-01_14-11-35</v>
          </cell>
        </row>
      </sheetData>
      <sheetData sheetId="22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D9BAD-B4CC-4FA1-BE44-D1AA59A42D82}">
  <dimension ref="A2:H50"/>
  <sheetViews>
    <sheetView zoomScale="90" zoomScaleNormal="90" workbookViewId="0">
      <selection activeCell="A2" sqref="A2:E10"/>
    </sheetView>
  </sheetViews>
  <sheetFormatPr defaultRowHeight="24.6" x14ac:dyDescent="0.7"/>
  <cols>
    <col min="1" max="1" width="18.5" style="1" customWidth="1"/>
    <col min="2" max="2" width="19.5" style="1" customWidth="1"/>
    <col min="3" max="3" width="23.59765625" style="1" customWidth="1"/>
    <col min="4" max="4" width="21.296875" style="1" customWidth="1"/>
    <col min="5" max="5" width="27.296875" style="1" customWidth="1"/>
    <col min="6" max="16384" width="8.796875" style="1"/>
  </cols>
  <sheetData>
    <row r="2" spans="1:7" x14ac:dyDescent="0.7">
      <c r="A2" s="199" t="s">
        <v>427</v>
      </c>
      <c r="B2" s="199"/>
      <c r="C2" s="199"/>
      <c r="D2" s="199"/>
      <c r="E2" s="199"/>
      <c r="G2" s="31"/>
    </row>
    <row r="3" spans="1:7" s="2" customFormat="1" x14ac:dyDescent="0.7">
      <c r="A3" s="3" t="s">
        <v>268</v>
      </c>
      <c r="B3" s="3" t="s">
        <v>222</v>
      </c>
      <c r="C3" s="3" t="s">
        <v>224</v>
      </c>
      <c r="D3" s="3" t="s">
        <v>5</v>
      </c>
      <c r="E3" s="3" t="s">
        <v>4</v>
      </c>
    </row>
    <row r="4" spans="1:7" x14ac:dyDescent="0.7">
      <c r="A4" s="200" t="s">
        <v>269</v>
      </c>
      <c r="B4" s="170" t="s">
        <v>274</v>
      </c>
      <c r="C4" s="167" t="s">
        <v>280</v>
      </c>
      <c r="D4" s="4" t="s">
        <v>226</v>
      </c>
      <c r="E4" s="4" t="s">
        <v>208</v>
      </c>
      <c r="G4" s="25"/>
    </row>
    <row r="5" spans="1:7" x14ac:dyDescent="0.7">
      <c r="A5" s="200"/>
      <c r="B5" s="170"/>
      <c r="C5" s="167"/>
      <c r="D5" s="4" t="s">
        <v>227</v>
      </c>
      <c r="E5" s="4" t="s">
        <v>6</v>
      </c>
      <c r="G5" s="25"/>
    </row>
    <row r="6" spans="1:7" x14ac:dyDescent="0.7">
      <c r="A6" s="200"/>
      <c r="B6" s="170" t="s">
        <v>275</v>
      </c>
      <c r="C6" s="167" t="s">
        <v>270</v>
      </c>
      <c r="D6" s="4" t="s">
        <v>226</v>
      </c>
      <c r="E6" s="4" t="s">
        <v>208</v>
      </c>
    </row>
    <row r="7" spans="1:7" x14ac:dyDescent="0.7">
      <c r="A7" s="162"/>
      <c r="B7" s="170"/>
      <c r="C7" s="167"/>
      <c r="D7" s="4" t="s">
        <v>227</v>
      </c>
      <c r="E7" s="4" t="s">
        <v>6</v>
      </c>
    </row>
    <row r="8" spans="1:7" x14ac:dyDescent="0.7">
      <c r="A8" s="5" t="s">
        <v>271</v>
      </c>
      <c r="B8" s="5">
        <v>6</v>
      </c>
      <c r="C8" s="163" t="s">
        <v>223</v>
      </c>
      <c r="D8" s="5" t="s">
        <v>225</v>
      </c>
      <c r="E8" s="5" t="s">
        <v>207</v>
      </c>
    </row>
    <row r="9" spans="1:7" x14ac:dyDescent="0.7">
      <c r="A9" s="6" t="s">
        <v>272</v>
      </c>
      <c r="B9" s="6">
        <v>7</v>
      </c>
      <c r="C9" s="7" t="s">
        <v>223</v>
      </c>
      <c r="D9" s="6" t="s">
        <v>225</v>
      </c>
      <c r="E9" s="6" t="s">
        <v>207</v>
      </c>
    </row>
    <row r="10" spans="1:7" x14ac:dyDescent="0.7">
      <c r="A10" s="171" t="s">
        <v>273</v>
      </c>
      <c r="B10" s="171"/>
      <c r="C10" s="171"/>
      <c r="D10" s="171"/>
      <c r="E10" s="171"/>
    </row>
    <row r="23" spans="1:4" x14ac:dyDescent="0.7">
      <c r="A23" s="165" t="s">
        <v>228</v>
      </c>
      <c r="B23" s="165"/>
      <c r="C23" s="165"/>
      <c r="D23" s="165"/>
    </row>
    <row r="24" spans="1:4" x14ac:dyDescent="0.7">
      <c r="A24" s="164" t="s">
        <v>229</v>
      </c>
      <c r="B24" s="164"/>
      <c r="C24" s="166" t="s">
        <v>104</v>
      </c>
      <c r="D24" s="164"/>
    </row>
    <row r="25" spans="1:4" x14ac:dyDescent="0.7">
      <c r="A25" s="174" t="s">
        <v>232</v>
      </c>
      <c r="B25" s="173"/>
      <c r="C25" s="172" t="s">
        <v>233</v>
      </c>
      <c r="D25" s="173"/>
    </row>
    <row r="26" spans="1:4" x14ac:dyDescent="0.7">
      <c r="A26" s="174" t="s">
        <v>230</v>
      </c>
      <c r="B26" s="173"/>
      <c r="C26" s="172" t="s">
        <v>234</v>
      </c>
      <c r="D26" s="173"/>
    </row>
    <row r="27" spans="1:4" x14ac:dyDescent="0.7">
      <c r="A27" s="174" t="s">
        <v>231</v>
      </c>
      <c r="B27" s="173"/>
      <c r="C27" s="172" t="s">
        <v>235</v>
      </c>
      <c r="D27" s="173"/>
    </row>
    <row r="28" spans="1:4" x14ac:dyDescent="0.7">
      <c r="A28" s="168"/>
      <c r="B28" s="169"/>
      <c r="C28" s="172" t="s">
        <v>236</v>
      </c>
      <c r="D28" s="173"/>
    </row>
    <row r="29" spans="1:4" x14ac:dyDescent="0.7">
      <c r="A29" s="168"/>
      <c r="B29" s="169"/>
      <c r="C29" s="172" t="s">
        <v>238</v>
      </c>
      <c r="D29" s="173"/>
    </row>
    <row r="30" spans="1:4" x14ac:dyDescent="0.7">
      <c r="A30" s="168"/>
      <c r="B30" s="169"/>
      <c r="C30" s="172" t="s">
        <v>237</v>
      </c>
      <c r="D30" s="173"/>
    </row>
    <row r="31" spans="1:4" x14ac:dyDescent="0.7">
      <c r="A31" s="210"/>
      <c r="B31" s="211"/>
      <c r="C31" s="207" t="s">
        <v>239</v>
      </c>
      <c r="D31" s="208"/>
    </row>
    <row r="33" spans="1:8" x14ac:dyDescent="0.7">
      <c r="A33" s="209" t="s">
        <v>267</v>
      </c>
      <c r="B33" s="209"/>
      <c r="C33" s="209"/>
      <c r="D33" s="209"/>
      <c r="E33" s="209"/>
    </row>
    <row r="34" spans="1:8" x14ac:dyDescent="0.7">
      <c r="A34" s="8" t="s">
        <v>111</v>
      </c>
      <c r="B34" s="9" t="s">
        <v>112</v>
      </c>
      <c r="C34" s="10" t="s">
        <v>113</v>
      </c>
      <c r="D34" s="11" t="s">
        <v>110</v>
      </c>
      <c r="E34" s="24" t="s">
        <v>205</v>
      </c>
    </row>
    <row r="35" spans="1:8" ht="21" customHeight="1" x14ac:dyDescent="0.7">
      <c r="A35" s="17" t="s">
        <v>241</v>
      </c>
      <c r="B35" s="13" t="s">
        <v>243</v>
      </c>
      <c r="C35" s="12" t="s">
        <v>246</v>
      </c>
      <c r="D35" s="181" t="s">
        <v>248</v>
      </c>
      <c r="E35" s="26"/>
    </row>
    <row r="36" spans="1:8" x14ac:dyDescent="0.7">
      <c r="A36" s="18" t="s">
        <v>242</v>
      </c>
      <c r="B36" s="16" t="s">
        <v>242</v>
      </c>
      <c r="C36" s="15" t="s">
        <v>242</v>
      </c>
      <c r="D36" s="182"/>
      <c r="E36" s="27" t="s">
        <v>247</v>
      </c>
    </row>
    <row r="37" spans="1:8" x14ac:dyDescent="0.7">
      <c r="A37" s="19" t="s">
        <v>240</v>
      </c>
      <c r="B37" s="1" t="s">
        <v>244</v>
      </c>
      <c r="C37" s="14" t="s">
        <v>245</v>
      </c>
      <c r="D37" s="183" t="s">
        <v>262</v>
      </c>
      <c r="E37" s="27" t="s">
        <v>253</v>
      </c>
    </row>
    <row r="38" spans="1:8" x14ac:dyDescent="0.7">
      <c r="A38" s="18" t="s">
        <v>242</v>
      </c>
      <c r="B38" s="16" t="s">
        <v>242</v>
      </c>
      <c r="C38" s="15" t="s">
        <v>242</v>
      </c>
      <c r="D38" s="184"/>
      <c r="E38" s="28"/>
    </row>
    <row r="39" spans="1:8" ht="25.2" thickBot="1" x14ac:dyDescent="0.75">
      <c r="A39" s="20">
        <v>1</v>
      </c>
      <c r="B39" s="20">
        <v>1</v>
      </c>
      <c r="C39" s="20">
        <v>1</v>
      </c>
      <c r="D39" s="21">
        <v>1</v>
      </c>
    </row>
    <row r="40" spans="1:8" ht="25.2" thickTop="1" x14ac:dyDescent="0.7">
      <c r="A40" s="22"/>
      <c r="B40" s="22"/>
      <c r="C40" s="22"/>
      <c r="D40" s="23"/>
    </row>
    <row r="42" spans="1:8" x14ac:dyDescent="0.7">
      <c r="A42" s="189" t="s">
        <v>258</v>
      </c>
      <c r="B42" s="190"/>
      <c r="C42" s="190"/>
      <c r="D42" s="190"/>
      <c r="E42" s="190"/>
      <c r="F42" s="190"/>
      <c r="G42" s="190"/>
      <c r="H42" s="191"/>
    </row>
    <row r="43" spans="1:8" s="2" customFormat="1" x14ac:dyDescent="0.7">
      <c r="A43" s="29" t="s">
        <v>117</v>
      </c>
      <c r="B43" s="188" t="s">
        <v>250</v>
      </c>
      <c r="C43" s="188"/>
      <c r="D43" s="188"/>
      <c r="E43" s="196" t="s">
        <v>118</v>
      </c>
      <c r="F43" s="196"/>
      <c r="G43" s="196"/>
      <c r="H43" s="196"/>
    </row>
    <row r="44" spans="1:8" x14ac:dyDescent="0.7">
      <c r="A44" s="197" t="s">
        <v>252</v>
      </c>
      <c r="B44" s="185" t="s">
        <v>276</v>
      </c>
      <c r="C44" s="186"/>
      <c r="D44" s="187"/>
      <c r="E44" s="192" t="s">
        <v>254</v>
      </c>
      <c r="F44" s="192"/>
      <c r="G44" s="192"/>
      <c r="H44" s="193"/>
    </row>
    <row r="45" spans="1:8" x14ac:dyDescent="0.7">
      <c r="A45" s="198"/>
      <c r="B45" s="175" t="s">
        <v>263</v>
      </c>
      <c r="C45" s="176"/>
      <c r="D45" s="177"/>
      <c r="E45" s="194" t="s">
        <v>255</v>
      </c>
      <c r="F45" s="194"/>
      <c r="G45" s="194"/>
      <c r="H45" s="195"/>
    </row>
    <row r="46" spans="1:8" x14ac:dyDescent="0.7">
      <c r="A46" s="201" t="s">
        <v>251</v>
      </c>
      <c r="B46" s="175" t="s">
        <v>261</v>
      </c>
      <c r="C46" s="176"/>
      <c r="D46" s="177"/>
      <c r="E46" s="203" t="s">
        <v>256</v>
      </c>
      <c r="F46" s="203"/>
      <c r="G46" s="203"/>
      <c r="H46" s="204"/>
    </row>
    <row r="47" spans="1:8" x14ac:dyDescent="0.7">
      <c r="A47" s="202"/>
      <c r="B47" s="175" t="s">
        <v>277</v>
      </c>
      <c r="C47" s="176"/>
      <c r="D47" s="177"/>
      <c r="E47" s="205" t="s">
        <v>257</v>
      </c>
      <c r="F47" s="205"/>
      <c r="G47" s="205"/>
      <c r="H47" s="206"/>
    </row>
    <row r="48" spans="1:8" x14ac:dyDescent="0.7">
      <c r="A48" s="25"/>
      <c r="B48" s="175" t="s">
        <v>264</v>
      </c>
      <c r="C48" s="176"/>
      <c r="D48" s="177"/>
    </row>
    <row r="49" spans="2:4" x14ac:dyDescent="0.7">
      <c r="B49" s="175" t="s">
        <v>265</v>
      </c>
      <c r="C49" s="176"/>
      <c r="D49" s="177"/>
    </row>
    <row r="50" spans="2:4" x14ac:dyDescent="0.7">
      <c r="B50" s="178" t="s">
        <v>266</v>
      </c>
      <c r="C50" s="179"/>
      <c r="D50" s="180"/>
    </row>
  </sheetData>
  <mergeCells count="43">
    <mergeCell ref="A2:E2"/>
    <mergeCell ref="A4:A6"/>
    <mergeCell ref="A46:A47"/>
    <mergeCell ref="E46:H46"/>
    <mergeCell ref="E47:H47"/>
    <mergeCell ref="B47:D47"/>
    <mergeCell ref="B46:D46"/>
    <mergeCell ref="C30:D30"/>
    <mergeCell ref="C31:D31"/>
    <mergeCell ref="A33:E33"/>
    <mergeCell ref="A29:B29"/>
    <mergeCell ref="A30:B30"/>
    <mergeCell ref="A31:B31"/>
    <mergeCell ref="C25:D25"/>
    <mergeCell ref="C26:D26"/>
    <mergeCell ref="C27:D27"/>
    <mergeCell ref="B49:D49"/>
    <mergeCell ref="B50:D50"/>
    <mergeCell ref="D35:D36"/>
    <mergeCell ref="D37:D38"/>
    <mergeCell ref="B44:D44"/>
    <mergeCell ref="B45:D45"/>
    <mergeCell ref="B43:D43"/>
    <mergeCell ref="A42:H42"/>
    <mergeCell ref="E44:H44"/>
    <mergeCell ref="E45:H45"/>
    <mergeCell ref="E43:H43"/>
    <mergeCell ref="A44:A45"/>
    <mergeCell ref="C29:D29"/>
    <mergeCell ref="A25:B25"/>
    <mergeCell ref="A26:B26"/>
    <mergeCell ref="A27:B27"/>
    <mergeCell ref="B48:D48"/>
    <mergeCell ref="A24:B24"/>
    <mergeCell ref="A23:D23"/>
    <mergeCell ref="C24:D24"/>
    <mergeCell ref="C4:C5"/>
    <mergeCell ref="A28:B28"/>
    <mergeCell ref="B4:B5"/>
    <mergeCell ref="C6:C7"/>
    <mergeCell ref="B6:B7"/>
    <mergeCell ref="A10:E10"/>
    <mergeCell ref="C28:D28"/>
  </mergeCells>
  <phoneticPr fontId="3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D8B14-A18E-4724-9BD0-AC3EA3947D9B}">
  <dimension ref="A1:R91"/>
  <sheetViews>
    <sheetView zoomScale="80" zoomScaleNormal="80" workbookViewId="0">
      <selection activeCell="O3" sqref="O3:O90"/>
    </sheetView>
  </sheetViews>
  <sheetFormatPr defaultRowHeight="13.8" x14ac:dyDescent="0.25"/>
  <cols>
    <col min="4" max="4" width="25.09765625" customWidth="1"/>
    <col min="8" max="8" width="16.09765625" customWidth="1"/>
    <col min="9" max="9" width="11.296875" customWidth="1"/>
  </cols>
  <sheetData>
    <row r="1" spans="1:18" ht="24.6" x14ac:dyDescent="0.7">
      <c r="A1" s="246"/>
      <c r="B1" s="247" t="str">
        <f>[1]Worksheet!R1</f>
        <v>ExportFromCMIOnWeb_2024-11-01_14-11-35</v>
      </c>
      <c r="C1" s="248"/>
      <c r="D1" s="248"/>
      <c r="E1" s="248"/>
      <c r="F1" s="249"/>
      <c r="G1" s="248"/>
      <c r="H1" s="250"/>
      <c r="I1" s="251" t="s">
        <v>420</v>
      </c>
      <c r="J1" s="252"/>
      <c r="K1" s="252"/>
      <c r="L1" s="250"/>
      <c r="M1" s="233"/>
      <c r="N1" s="250"/>
      <c r="O1" s="253" t="s">
        <v>421</v>
      </c>
      <c r="P1" s="250"/>
      <c r="Q1" s="254" t="s">
        <v>422</v>
      </c>
      <c r="R1" s="250"/>
    </row>
    <row r="2" spans="1:18" ht="49.2" x14ac:dyDescent="0.25">
      <c r="A2" s="255" t="s">
        <v>210</v>
      </c>
      <c r="B2" s="255" t="s">
        <v>211</v>
      </c>
      <c r="C2" s="255" t="s">
        <v>288</v>
      </c>
      <c r="D2" s="255" t="s">
        <v>289</v>
      </c>
      <c r="E2" s="256" t="s">
        <v>212</v>
      </c>
      <c r="F2" s="256" t="s">
        <v>423</v>
      </c>
      <c r="G2" s="257" t="s">
        <v>303</v>
      </c>
      <c r="H2" s="255" t="s">
        <v>213</v>
      </c>
      <c r="I2" s="258" t="s">
        <v>105</v>
      </c>
      <c r="J2" s="255"/>
      <c r="K2" s="255"/>
      <c r="L2" s="255"/>
      <c r="M2" s="255"/>
      <c r="N2" s="255"/>
      <c r="O2" s="258" t="s">
        <v>424</v>
      </c>
      <c r="P2" s="255" t="s">
        <v>425</v>
      </c>
      <c r="Q2" s="259"/>
      <c r="R2" s="259" t="s">
        <v>426</v>
      </c>
    </row>
    <row r="3" spans="1:18" ht="24.6" x14ac:dyDescent="0.7">
      <c r="A3" s="246">
        <v>8</v>
      </c>
      <c r="B3" s="250" t="s">
        <v>7</v>
      </c>
      <c r="C3" s="260" t="s">
        <v>8</v>
      </c>
      <c r="D3" s="250" t="s">
        <v>304</v>
      </c>
      <c r="E3" s="261" t="s">
        <v>305</v>
      </c>
      <c r="F3" s="262" t="s">
        <v>214</v>
      </c>
      <c r="G3" s="250">
        <v>392</v>
      </c>
      <c r="H3" s="263">
        <v>1.5204</v>
      </c>
      <c r="I3" s="263">
        <v>89.322999999999993</v>
      </c>
      <c r="J3" s="264"/>
      <c r="K3" s="264"/>
      <c r="L3" s="265"/>
      <c r="M3" s="265"/>
      <c r="N3" s="266"/>
      <c r="O3" s="267">
        <f t="shared" ref="O3:O66" si="0">IF(G3=0,1,IF(I3&gt;=80,1,0))</f>
        <v>1</v>
      </c>
    </row>
    <row r="4" spans="1:18" ht="24.6" x14ac:dyDescent="0.7">
      <c r="A4" s="246">
        <v>8</v>
      </c>
      <c r="B4" s="250" t="s">
        <v>7</v>
      </c>
      <c r="C4" s="260" t="s">
        <v>9</v>
      </c>
      <c r="D4" s="250" t="s">
        <v>307</v>
      </c>
      <c r="E4" s="261" t="s">
        <v>308</v>
      </c>
      <c r="F4" s="262" t="s">
        <v>215</v>
      </c>
      <c r="G4" s="250">
        <v>30</v>
      </c>
      <c r="H4" s="263">
        <v>0.59399999999999997</v>
      </c>
      <c r="I4" s="263">
        <v>66.667000000000002</v>
      </c>
      <c r="J4" s="264"/>
      <c r="K4" s="264"/>
      <c r="L4" s="265"/>
      <c r="M4" s="265"/>
      <c r="N4" s="266"/>
      <c r="O4" s="267">
        <f t="shared" si="0"/>
        <v>0</v>
      </c>
    </row>
    <row r="5" spans="1:18" ht="24.6" x14ac:dyDescent="0.7">
      <c r="A5" s="246">
        <v>8</v>
      </c>
      <c r="B5" s="250" t="s">
        <v>7</v>
      </c>
      <c r="C5" s="260" t="s">
        <v>10</v>
      </c>
      <c r="D5" s="250" t="s">
        <v>310</v>
      </c>
      <c r="E5" s="261" t="s">
        <v>308</v>
      </c>
      <c r="F5" s="262" t="s">
        <v>215</v>
      </c>
      <c r="G5" s="250">
        <v>40</v>
      </c>
      <c r="H5" s="263">
        <v>0.55100000000000005</v>
      </c>
      <c r="I5" s="263">
        <v>55.670999999999999</v>
      </c>
      <c r="J5" s="264"/>
      <c r="K5" s="264"/>
      <c r="L5" s="265"/>
      <c r="M5" s="265"/>
      <c r="N5" s="266"/>
      <c r="O5" s="267">
        <f t="shared" si="0"/>
        <v>0</v>
      </c>
    </row>
    <row r="6" spans="1:18" ht="24.6" x14ac:dyDescent="0.7">
      <c r="A6" s="246">
        <v>8</v>
      </c>
      <c r="B6" s="250" t="s">
        <v>7</v>
      </c>
      <c r="C6" s="260" t="s">
        <v>11</v>
      </c>
      <c r="D6" s="250" t="s">
        <v>311</v>
      </c>
      <c r="E6" s="261" t="s">
        <v>308</v>
      </c>
      <c r="F6" s="262" t="s">
        <v>215</v>
      </c>
      <c r="G6" s="250">
        <v>43</v>
      </c>
      <c r="H6" s="263">
        <v>0.57069999999999999</v>
      </c>
      <c r="I6" s="263">
        <v>58.107999999999997</v>
      </c>
      <c r="J6" s="264"/>
      <c r="K6" s="264"/>
      <c r="L6" s="265"/>
      <c r="M6" s="265"/>
      <c r="N6" s="266"/>
      <c r="O6" s="267">
        <f t="shared" si="0"/>
        <v>0</v>
      </c>
    </row>
    <row r="7" spans="1:18" ht="24.6" x14ac:dyDescent="0.7">
      <c r="A7" s="246">
        <v>8</v>
      </c>
      <c r="B7" s="250" t="s">
        <v>7</v>
      </c>
      <c r="C7" s="260" t="s">
        <v>12</v>
      </c>
      <c r="D7" s="250" t="s">
        <v>313</v>
      </c>
      <c r="E7" s="261" t="s">
        <v>308</v>
      </c>
      <c r="F7" s="262" t="s">
        <v>215</v>
      </c>
      <c r="G7" s="250">
        <v>36</v>
      </c>
      <c r="H7" s="263">
        <v>0.67559999999999998</v>
      </c>
      <c r="I7" s="263">
        <v>33.843000000000004</v>
      </c>
      <c r="J7" s="264"/>
      <c r="K7" s="264"/>
      <c r="L7" s="265"/>
      <c r="M7" s="265"/>
      <c r="N7" s="266"/>
      <c r="O7" s="267">
        <f t="shared" si="0"/>
        <v>0</v>
      </c>
    </row>
    <row r="8" spans="1:18" ht="24.6" x14ac:dyDescent="0.7">
      <c r="A8" s="246">
        <v>8</v>
      </c>
      <c r="B8" s="250" t="s">
        <v>7</v>
      </c>
      <c r="C8" s="260" t="s">
        <v>13</v>
      </c>
      <c r="D8" s="250" t="s">
        <v>314</v>
      </c>
      <c r="E8" s="261" t="s">
        <v>308</v>
      </c>
      <c r="F8" s="262" t="s">
        <v>215</v>
      </c>
      <c r="G8" s="250">
        <v>30</v>
      </c>
      <c r="H8" s="263">
        <v>0.58750000000000002</v>
      </c>
      <c r="I8" s="263">
        <v>97.415999999999997</v>
      </c>
      <c r="J8" s="264"/>
      <c r="K8" s="264"/>
      <c r="L8" s="265"/>
      <c r="M8" s="265"/>
      <c r="N8" s="266"/>
      <c r="O8" s="267">
        <f t="shared" si="0"/>
        <v>1</v>
      </c>
    </row>
    <row r="9" spans="1:18" ht="24.6" x14ac:dyDescent="0.7">
      <c r="A9" s="246">
        <v>8</v>
      </c>
      <c r="B9" s="250" t="s">
        <v>7</v>
      </c>
      <c r="C9" s="260" t="s">
        <v>14</v>
      </c>
      <c r="D9" s="250" t="s">
        <v>315</v>
      </c>
      <c r="E9" s="261" t="s">
        <v>308</v>
      </c>
      <c r="F9" s="262" t="s">
        <v>215</v>
      </c>
      <c r="G9" s="250">
        <v>61</v>
      </c>
      <c r="H9" s="263">
        <v>0.55279999999999996</v>
      </c>
      <c r="I9" s="263">
        <v>73.778999999999996</v>
      </c>
      <c r="J9" s="264"/>
      <c r="K9" s="264"/>
      <c r="L9" s="265"/>
      <c r="M9" s="265"/>
      <c r="N9" s="266"/>
      <c r="O9" s="267">
        <f t="shared" si="0"/>
        <v>0</v>
      </c>
    </row>
    <row r="10" spans="1:18" ht="24.6" x14ac:dyDescent="0.7">
      <c r="A10" s="246">
        <v>8</v>
      </c>
      <c r="B10" s="250" t="s">
        <v>7</v>
      </c>
      <c r="C10" s="260" t="s">
        <v>15</v>
      </c>
      <c r="D10" s="250" t="s">
        <v>316</v>
      </c>
      <c r="E10" s="261" t="s">
        <v>308</v>
      </c>
      <c r="F10" s="262" t="s">
        <v>216</v>
      </c>
      <c r="G10" s="250">
        <v>90</v>
      </c>
      <c r="H10" s="263">
        <v>0.755</v>
      </c>
      <c r="I10" s="263">
        <v>72.590999999999994</v>
      </c>
      <c r="J10" s="264"/>
      <c r="K10" s="264"/>
      <c r="L10" s="265"/>
      <c r="M10" s="265"/>
      <c r="N10" s="266"/>
      <c r="O10" s="267">
        <f t="shared" si="0"/>
        <v>0</v>
      </c>
    </row>
    <row r="11" spans="1:18" ht="24.6" x14ac:dyDescent="0.7">
      <c r="A11" s="246">
        <v>8</v>
      </c>
      <c r="B11" s="250" t="s">
        <v>7</v>
      </c>
      <c r="C11" s="260" t="s">
        <v>16</v>
      </c>
      <c r="D11" s="250" t="s">
        <v>318</v>
      </c>
      <c r="E11" s="261" t="s">
        <v>308</v>
      </c>
      <c r="F11" s="262" t="s">
        <v>215</v>
      </c>
      <c r="G11" s="250">
        <v>48</v>
      </c>
      <c r="H11" s="263">
        <v>0.68910000000000005</v>
      </c>
      <c r="I11" s="263">
        <v>64.503</v>
      </c>
      <c r="J11" s="264"/>
      <c r="K11" s="264"/>
      <c r="L11" s="265"/>
      <c r="M11" s="265"/>
      <c r="N11" s="266"/>
      <c r="O11" s="267">
        <f t="shared" si="0"/>
        <v>0</v>
      </c>
    </row>
    <row r="12" spans="1:18" ht="24.6" x14ac:dyDescent="0.7">
      <c r="A12" s="246">
        <v>8</v>
      </c>
      <c r="B12" s="250" t="s">
        <v>7</v>
      </c>
      <c r="C12" s="260" t="s">
        <v>17</v>
      </c>
      <c r="D12" s="250" t="s">
        <v>319</v>
      </c>
      <c r="E12" s="261" t="s">
        <v>308</v>
      </c>
      <c r="F12" s="262" t="s">
        <v>215</v>
      </c>
      <c r="G12" s="250">
        <v>50</v>
      </c>
      <c r="H12" s="263">
        <v>0.70230000000000004</v>
      </c>
      <c r="I12" s="263">
        <v>111.995</v>
      </c>
      <c r="J12" s="264"/>
      <c r="K12" s="264"/>
      <c r="L12" s="265"/>
      <c r="M12" s="265"/>
      <c r="N12" s="266"/>
      <c r="O12" s="267">
        <f t="shared" si="0"/>
        <v>1</v>
      </c>
    </row>
    <row r="13" spans="1:18" ht="24.6" x14ac:dyDescent="0.7">
      <c r="A13" s="246">
        <v>8</v>
      </c>
      <c r="B13" s="250" t="s">
        <v>7</v>
      </c>
      <c r="C13" s="260" t="s">
        <v>18</v>
      </c>
      <c r="D13" s="250" t="s">
        <v>401</v>
      </c>
      <c r="E13" s="261" t="s">
        <v>308</v>
      </c>
      <c r="F13" s="262" t="s">
        <v>216</v>
      </c>
      <c r="G13" s="250">
        <v>234</v>
      </c>
      <c r="H13" s="263">
        <v>0.99860000000000004</v>
      </c>
      <c r="I13" s="263">
        <v>65.186999999999998</v>
      </c>
      <c r="J13" s="264"/>
      <c r="K13" s="264"/>
      <c r="L13" s="265"/>
      <c r="M13" s="265"/>
      <c r="N13" s="266"/>
      <c r="O13" s="267">
        <f t="shared" si="0"/>
        <v>0</v>
      </c>
    </row>
    <row r="14" spans="1:18" ht="24.6" x14ac:dyDescent="0.7">
      <c r="A14" s="246">
        <v>8</v>
      </c>
      <c r="B14" s="250" t="s">
        <v>7</v>
      </c>
      <c r="C14" s="260" t="s">
        <v>19</v>
      </c>
      <c r="D14" s="250" t="s">
        <v>321</v>
      </c>
      <c r="E14" s="261" t="s">
        <v>308</v>
      </c>
      <c r="F14" s="262" t="s">
        <v>217</v>
      </c>
      <c r="G14" s="250">
        <v>20</v>
      </c>
      <c r="H14" s="263">
        <v>0.50190000000000001</v>
      </c>
      <c r="I14" s="263">
        <v>61.917999999999999</v>
      </c>
      <c r="J14" s="264"/>
      <c r="K14" s="264"/>
      <c r="L14" s="265"/>
      <c r="M14" s="265"/>
      <c r="N14" s="266"/>
      <c r="O14" s="267">
        <f t="shared" si="0"/>
        <v>0</v>
      </c>
    </row>
    <row r="15" spans="1:18" ht="24.6" x14ac:dyDescent="0.7">
      <c r="A15" s="246">
        <v>8</v>
      </c>
      <c r="B15" s="250" t="s">
        <v>20</v>
      </c>
      <c r="C15" s="260" t="s">
        <v>21</v>
      </c>
      <c r="D15" s="250" t="s">
        <v>323</v>
      </c>
      <c r="E15" s="261" t="s">
        <v>305</v>
      </c>
      <c r="F15" s="262" t="s">
        <v>214</v>
      </c>
      <c r="G15" s="250">
        <v>273</v>
      </c>
      <c r="H15" s="263">
        <v>1.3493999999999999</v>
      </c>
      <c r="I15" s="263">
        <v>79.515000000000001</v>
      </c>
      <c r="J15" s="264"/>
      <c r="K15" s="264"/>
      <c r="L15" s="265"/>
      <c r="M15" s="265"/>
      <c r="N15" s="266"/>
      <c r="O15" s="267">
        <f t="shared" si="0"/>
        <v>0</v>
      </c>
    </row>
    <row r="16" spans="1:18" ht="24.6" x14ac:dyDescent="0.7">
      <c r="A16" s="246">
        <v>8</v>
      </c>
      <c r="B16" s="250" t="s">
        <v>20</v>
      </c>
      <c r="C16" s="260" t="s">
        <v>22</v>
      </c>
      <c r="D16" s="250" t="s">
        <v>324</v>
      </c>
      <c r="E16" s="261" t="s">
        <v>308</v>
      </c>
      <c r="F16" s="262" t="s">
        <v>215</v>
      </c>
      <c r="G16" s="250">
        <v>37</v>
      </c>
      <c r="H16" s="263">
        <v>0.67179999999999995</v>
      </c>
      <c r="I16" s="263">
        <v>88.966999999999999</v>
      </c>
      <c r="J16" s="264"/>
      <c r="K16" s="264"/>
      <c r="L16" s="265"/>
      <c r="M16" s="265"/>
      <c r="N16" s="266"/>
      <c r="O16" s="267">
        <f t="shared" si="0"/>
        <v>1</v>
      </c>
    </row>
    <row r="17" spans="1:15" ht="24.6" x14ac:dyDescent="0.7">
      <c r="A17" s="246">
        <v>8</v>
      </c>
      <c r="B17" s="250" t="s">
        <v>20</v>
      </c>
      <c r="C17" s="260" t="s">
        <v>23</v>
      </c>
      <c r="D17" s="250" t="s">
        <v>325</v>
      </c>
      <c r="E17" s="261" t="s">
        <v>308</v>
      </c>
      <c r="F17" s="262" t="s">
        <v>218</v>
      </c>
      <c r="G17" s="250">
        <v>73</v>
      </c>
      <c r="H17" s="263">
        <v>0.49830000000000002</v>
      </c>
      <c r="I17" s="263">
        <v>89.055999999999997</v>
      </c>
      <c r="J17" s="264"/>
      <c r="K17" s="264"/>
      <c r="L17" s="265"/>
      <c r="M17" s="265"/>
      <c r="N17" s="266"/>
      <c r="O17" s="267">
        <f t="shared" si="0"/>
        <v>1</v>
      </c>
    </row>
    <row r="18" spans="1:15" ht="24.6" x14ac:dyDescent="0.7">
      <c r="A18" s="246">
        <v>8</v>
      </c>
      <c r="B18" s="250" t="s">
        <v>20</v>
      </c>
      <c r="C18" s="260" t="s">
        <v>24</v>
      </c>
      <c r="D18" s="250" t="s">
        <v>326</v>
      </c>
      <c r="E18" s="261" t="s">
        <v>308</v>
      </c>
      <c r="F18" s="262" t="s">
        <v>216</v>
      </c>
      <c r="G18" s="250">
        <v>125</v>
      </c>
      <c r="H18" s="263">
        <v>0.93369999999999997</v>
      </c>
      <c r="I18" s="263">
        <v>66.492000000000004</v>
      </c>
      <c r="J18" s="264"/>
      <c r="K18" s="264"/>
      <c r="L18" s="265"/>
      <c r="M18" s="265"/>
      <c r="N18" s="266"/>
      <c r="O18" s="267">
        <f t="shared" si="0"/>
        <v>0</v>
      </c>
    </row>
    <row r="19" spans="1:15" ht="24.6" x14ac:dyDescent="0.7">
      <c r="A19" s="246">
        <v>8</v>
      </c>
      <c r="B19" s="250" t="s">
        <v>20</v>
      </c>
      <c r="C19" s="260" t="s">
        <v>25</v>
      </c>
      <c r="D19" s="250" t="s">
        <v>327</v>
      </c>
      <c r="E19" s="261" t="s">
        <v>308</v>
      </c>
      <c r="F19" s="262" t="s">
        <v>215</v>
      </c>
      <c r="G19" s="250">
        <v>41</v>
      </c>
      <c r="H19" s="263">
        <v>0.62060000000000004</v>
      </c>
      <c r="I19" s="263">
        <v>97.16</v>
      </c>
      <c r="J19" s="264"/>
      <c r="K19" s="264"/>
      <c r="L19" s="265"/>
      <c r="M19" s="265"/>
      <c r="N19" s="266"/>
      <c r="O19" s="267">
        <f t="shared" si="0"/>
        <v>1</v>
      </c>
    </row>
    <row r="20" spans="1:15" ht="24.6" x14ac:dyDescent="0.7">
      <c r="A20" s="246">
        <v>8</v>
      </c>
      <c r="B20" s="250" t="s">
        <v>20</v>
      </c>
      <c r="C20" s="260" t="s">
        <v>26</v>
      </c>
      <c r="D20" s="250" t="s">
        <v>328</v>
      </c>
      <c r="E20" s="261" t="s">
        <v>308</v>
      </c>
      <c r="F20" s="262" t="s">
        <v>215</v>
      </c>
      <c r="G20" s="250">
        <v>52</v>
      </c>
      <c r="H20" s="263">
        <v>0.67310000000000003</v>
      </c>
      <c r="I20" s="263">
        <v>82.587999999999994</v>
      </c>
      <c r="J20" s="264"/>
      <c r="K20" s="264"/>
      <c r="L20" s="265"/>
      <c r="M20" s="265"/>
      <c r="N20" s="266"/>
      <c r="O20" s="267">
        <f t="shared" si="0"/>
        <v>1</v>
      </c>
    </row>
    <row r="21" spans="1:15" ht="24.6" x14ac:dyDescent="0.7">
      <c r="A21" s="246">
        <v>8</v>
      </c>
      <c r="B21" s="250" t="s">
        <v>20</v>
      </c>
      <c r="C21" s="260" t="s">
        <v>27</v>
      </c>
      <c r="D21" s="250" t="s">
        <v>329</v>
      </c>
      <c r="E21" s="261" t="s">
        <v>308</v>
      </c>
      <c r="F21" s="262" t="s">
        <v>215</v>
      </c>
      <c r="G21" s="250">
        <v>38</v>
      </c>
      <c r="H21" s="263">
        <v>0.5675</v>
      </c>
      <c r="I21" s="263">
        <v>76.662000000000006</v>
      </c>
      <c r="J21" s="264"/>
      <c r="K21" s="264"/>
      <c r="L21" s="265"/>
      <c r="M21" s="265"/>
      <c r="N21" s="266"/>
      <c r="O21" s="267">
        <f t="shared" si="0"/>
        <v>0</v>
      </c>
    </row>
    <row r="22" spans="1:15" ht="24.6" x14ac:dyDescent="0.7">
      <c r="A22" s="246">
        <v>8</v>
      </c>
      <c r="B22" s="250" t="s">
        <v>20</v>
      </c>
      <c r="C22" s="260" t="s">
        <v>28</v>
      </c>
      <c r="D22" s="250" t="s">
        <v>330</v>
      </c>
      <c r="E22" s="261" t="s">
        <v>308</v>
      </c>
      <c r="F22" s="262" t="s">
        <v>217</v>
      </c>
      <c r="G22" s="250">
        <v>32</v>
      </c>
      <c r="H22" s="263">
        <v>0.51160000000000005</v>
      </c>
      <c r="I22" s="263">
        <v>33.869999999999997</v>
      </c>
      <c r="J22" s="264"/>
      <c r="K22" s="264"/>
      <c r="L22" s="265"/>
      <c r="M22" s="265"/>
      <c r="N22" s="266"/>
      <c r="O22" s="267">
        <f t="shared" si="0"/>
        <v>0</v>
      </c>
    </row>
    <row r="23" spans="1:15" ht="24.6" x14ac:dyDescent="0.7">
      <c r="A23" s="246">
        <v>8</v>
      </c>
      <c r="B23" s="250" t="s">
        <v>29</v>
      </c>
      <c r="C23" s="260" t="s">
        <v>30</v>
      </c>
      <c r="D23" s="250" t="s">
        <v>331</v>
      </c>
      <c r="E23" s="261" t="s">
        <v>305</v>
      </c>
      <c r="F23" s="262" t="s">
        <v>214</v>
      </c>
      <c r="G23" s="250">
        <v>558</v>
      </c>
      <c r="H23" s="263">
        <v>1.4684999999999999</v>
      </c>
      <c r="I23" s="263">
        <v>80.376000000000005</v>
      </c>
      <c r="J23" s="264"/>
      <c r="K23" s="264"/>
      <c r="L23" s="265"/>
      <c r="M23" s="265"/>
      <c r="N23" s="266"/>
      <c r="O23" s="267">
        <f t="shared" si="0"/>
        <v>1</v>
      </c>
    </row>
    <row r="24" spans="1:15" ht="24.6" x14ac:dyDescent="0.7">
      <c r="A24" s="246">
        <v>8</v>
      </c>
      <c r="B24" s="250" t="s">
        <v>29</v>
      </c>
      <c r="C24" s="260" t="s">
        <v>31</v>
      </c>
      <c r="D24" s="250" t="s">
        <v>333</v>
      </c>
      <c r="E24" s="261" t="s">
        <v>308</v>
      </c>
      <c r="F24" s="262" t="s">
        <v>215</v>
      </c>
      <c r="G24" s="250">
        <v>30</v>
      </c>
      <c r="H24" s="263">
        <v>0.67779999999999996</v>
      </c>
      <c r="I24" s="263">
        <v>134.922</v>
      </c>
      <c r="J24" s="264"/>
      <c r="K24" s="264"/>
      <c r="L24" s="265"/>
      <c r="M24" s="265"/>
      <c r="N24" s="266"/>
      <c r="O24" s="267">
        <f t="shared" si="0"/>
        <v>1</v>
      </c>
    </row>
    <row r="25" spans="1:15" ht="24.6" x14ac:dyDescent="0.7">
      <c r="A25" s="246">
        <v>8</v>
      </c>
      <c r="B25" s="250" t="s">
        <v>29</v>
      </c>
      <c r="C25" s="260" t="s">
        <v>32</v>
      </c>
      <c r="D25" s="250" t="s">
        <v>334</v>
      </c>
      <c r="E25" s="261" t="s">
        <v>308</v>
      </c>
      <c r="F25" s="262" t="s">
        <v>215</v>
      </c>
      <c r="G25" s="250">
        <v>59</v>
      </c>
      <c r="H25" s="263">
        <v>0.65820000000000001</v>
      </c>
      <c r="I25" s="263">
        <v>99.619</v>
      </c>
      <c r="J25" s="264"/>
      <c r="K25" s="264"/>
      <c r="L25" s="265"/>
      <c r="M25" s="265"/>
      <c r="N25" s="266"/>
      <c r="O25" s="267">
        <f t="shared" si="0"/>
        <v>1</v>
      </c>
    </row>
    <row r="26" spans="1:15" ht="24.6" x14ac:dyDescent="0.7">
      <c r="A26" s="246">
        <v>8</v>
      </c>
      <c r="B26" s="250" t="s">
        <v>29</v>
      </c>
      <c r="C26" s="260" t="s">
        <v>33</v>
      </c>
      <c r="D26" s="250" t="s">
        <v>335</v>
      </c>
      <c r="E26" s="261" t="s">
        <v>308</v>
      </c>
      <c r="F26" s="262" t="s">
        <v>215</v>
      </c>
      <c r="G26" s="250">
        <v>34</v>
      </c>
      <c r="H26" s="263">
        <v>0.67979999999999996</v>
      </c>
      <c r="I26" s="263">
        <v>138.88800000000001</v>
      </c>
      <c r="J26" s="264"/>
      <c r="K26" s="264"/>
      <c r="L26" s="265"/>
      <c r="M26" s="265"/>
      <c r="N26" s="266"/>
      <c r="O26" s="267">
        <f t="shared" si="0"/>
        <v>1</v>
      </c>
    </row>
    <row r="27" spans="1:15" ht="24.6" x14ac:dyDescent="0.7">
      <c r="A27" s="246">
        <v>8</v>
      </c>
      <c r="B27" s="250" t="s">
        <v>29</v>
      </c>
      <c r="C27" s="260" t="s">
        <v>34</v>
      </c>
      <c r="D27" s="250" t="s">
        <v>336</v>
      </c>
      <c r="E27" s="261" t="s">
        <v>308</v>
      </c>
      <c r="F27" s="262" t="s">
        <v>217</v>
      </c>
      <c r="G27" s="250">
        <v>20</v>
      </c>
      <c r="H27" s="263">
        <v>0.69199999999999995</v>
      </c>
      <c r="I27" s="263">
        <v>47.164000000000001</v>
      </c>
      <c r="J27" s="264"/>
      <c r="K27" s="264"/>
      <c r="L27" s="265"/>
      <c r="M27" s="265"/>
      <c r="N27" s="266"/>
      <c r="O27" s="267">
        <f t="shared" si="0"/>
        <v>0</v>
      </c>
    </row>
    <row r="28" spans="1:15" ht="24.6" x14ac:dyDescent="0.7">
      <c r="A28" s="246">
        <v>8</v>
      </c>
      <c r="B28" s="250" t="s">
        <v>29</v>
      </c>
      <c r="C28" s="260" t="s">
        <v>35</v>
      </c>
      <c r="D28" s="250" t="s">
        <v>337</v>
      </c>
      <c r="E28" s="261" t="s">
        <v>308</v>
      </c>
      <c r="F28" s="262" t="s">
        <v>215</v>
      </c>
      <c r="G28" s="250">
        <v>30</v>
      </c>
      <c r="H28" s="263">
        <v>0.61909999999999998</v>
      </c>
      <c r="I28" s="263">
        <v>71.525000000000006</v>
      </c>
      <c r="J28" s="264"/>
      <c r="K28" s="264"/>
      <c r="L28" s="265"/>
      <c r="M28" s="265"/>
      <c r="N28" s="266"/>
      <c r="O28" s="267">
        <f t="shared" si="0"/>
        <v>0</v>
      </c>
    </row>
    <row r="29" spans="1:15" ht="24.6" x14ac:dyDescent="0.7">
      <c r="A29" s="246">
        <v>8</v>
      </c>
      <c r="B29" s="250" t="s">
        <v>29</v>
      </c>
      <c r="C29" s="260" t="s">
        <v>36</v>
      </c>
      <c r="D29" s="250" t="s">
        <v>338</v>
      </c>
      <c r="E29" s="261" t="s">
        <v>308</v>
      </c>
      <c r="F29" s="262" t="s">
        <v>215</v>
      </c>
      <c r="G29" s="250">
        <v>35</v>
      </c>
      <c r="H29" s="263">
        <v>0.59299999999999997</v>
      </c>
      <c r="I29" s="263">
        <v>88.861000000000004</v>
      </c>
      <c r="J29" s="264"/>
      <c r="K29" s="264"/>
      <c r="L29" s="265"/>
      <c r="M29" s="265"/>
      <c r="N29" s="266"/>
      <c r="O29" s="267">
        <f t="shared" si="0"/>
        <v>1</v>
      </c>
    </row>
    <row r="30" spans="1:15" ht="24.6" x14ac:dyDescent="0.7">
      <c r="A30" s="246">
        <v>8</v>
      </c>
      <c r="B30" s="250" t="s">
        <v>29</v>
      </c>
      <c r="C30" s="260" t="s">
        <v>37</v>
      </c>
      <c r="D30" s="250" t="s">
        <v>339</v>
      </c>
      <c r="E30" s="261" t="s">
        <v>308</v>
      </c>
      <c r="F30" s="262" t="s">
        <v>216</v>
      </c>
      <c r="G30" s="250">
        <v>120</v>
      </c>
      <c r="H30" s="263">
        <v>0.86839999999999995</v>
      </c>
      <c r="I30" s="263">
        <v>95.292000000000002</v>
      </c>
      <c r="J30" s="264"/>
      <c r="K30" s="264"/>
      <c r="L30" s="265"/>
      <c r="M30" s="265"/>
      <c r="N30" s="266"/>
      <c r="O30" s="267">
        <f t="shared" si="0"/>
        <v>1</v>
      </c>
    </row>
    <row r="31" spans="1:15" ht="24.6" x14ac:dyDescent="0.7">
      <c r="A31" s="246">
        <v>8</v>
      </c>
      <c r="B31" s="250" t="s">
        <v>29</v>
      </c>
      <c r="C31" s="260" t="s">
        <v>38</v>
      </c>
      <c r="D31" s="250" t="s">
        <v>340</v>
      </c>
      <c r="E31" s="261" t="s">
        <v>308</v>
      </c>
      <c r="F31" s="262" t="s">
        <v>215</v>
      </c>
      <c r="G31" s="250">
        <v>32</v>
      </c>
      <c r="H31" s="263">
        <v>0.47499999999999998</v>
      </c>
      <c r="I31" s="263">
        <v>121.49</v>
      </c>
      <c r="J31" s="264"/>
      <c r="K31" s="264"/>
      <c r="L31" s="265"/>
      <c r="M31" s="265"/>
      <c r="N31" s="266"/>
      <c r="O31" s="267">
        <f t="shared" si="0"/>
        <v>1</v>
      </c>
    </row>
    <row r="32" spans="1:15" ht="24.6" x14ac:dyDescent="0.7">
      <c r="A32" s="246">
        <v>8</v>
      </c>
      <c r="B32" s="250" t="s">
        <v>29</v>
      </c>
      <c r="C32" s="260" t="s">
        <v>39</v>
      </c>
      <c r="D32" s="250" t="s">
        <v>341</v>
      </c>
      <c r="E32" s="261" t="s">
        <v>308</v>
      </c>
      <c r="F32" s="262" t="s">
        <v>215</v>
      </c>
      <c r="G32" s="250">
        <v>40</v>
      </c>
      <c r="H32" s="263">
        <v>0.6885</v>
      </c>
      <c r="I32" s="263">
        <v>91.438000000000002</v>
      </c>
      <c r="J32" s="264"/>
      <c r="K32" s="264"/>
      <c r="L32" s="265"/>
      <c r="M32" s="265"/>
      <c r="N32" s="266"/>
      <c r="O32" s="267">
        <f t="shared" si="0"/>
        <v>1</v>
      </c>
    </row>
    <row r="33" spans="1:15" ht="24.6" x14ac:dyDescent="0.7">
      <c r="A33" s="246">
        <v>8</v>
      </c>
      <c r="B33" s="250" t="s">
        <v>29</v>
      </c>
      <c r="C33" s="260" t="s">
        <v>40</v>
      </c>
      <c r="D33" s="250" t="s">
        <v>342</v>
      </c>
      <c r="E33" s="261" t="s">
        <v>308</v>
      </c>
      <c r="F33" s="262" t="s">
        <v>215</v>
      </c>
      <c r="G33" s="250">
        <v>40</v>
      </c>
      <c r="H33" s="263">
        <v>0.55730000000000002</v>
      </c>
      <c r="I33" s="263">
        <v>92.527000000000001</v>
      </c>
      <c r="J33" s="264"/>
      <c r="K33" s="264"/>
      <c r="L33" s="265"/>
      <c r="M33" s="265"/>
      <c r="N33" s="266"/>
      <c r="O33" s="267">
        <f t="shared" si="0"/>
        <v>1</v>
      </c>
    </row>
    <row r="34" spans="1:15" ht="24.6" x14ac:dyDescent="0.7">
      <c r="A34" s="246">
        <v>8</v>
      </c>
      <c r="B34" s="250" t="s">
        <v>29</v>
      </c>
      <c r="C34" s="260" t="s">
        <v>41</v>
      </c>
      <c r="D34" s="250" t="s">
        <v>403</v>
      </c>
      <c r="E34" s="261" t="s">
        <v>308</v>
      </c>
      <c r="F34" s="262" t="s">
        <v>216</v>
      </c>
      <c r="G34" s="250">
        <v>60</v>
      </c>
      <c r="H34" s="263">
        <v>0.78759999999999997</v>
      </c>
      <c r="I34" s="263">
        <v>74.694000000000003</v>
      </c>
      <c r="J34" s="264"/>
      <c r="K34" s="264"/>
      <c r="L34" s="265"/>
      <c r="M34" s="265"/>
      <c r="N34" s="266"/>
      <c r="O34" s="267">
        <f t="shared" si="0"/>
        <v>0</v>
      </c>
    </row>
    <row r="35" spans="1:15" ht="24.6" x14ac:dyDescent="0.7">
      <c r="A35" s="246">
        <v>8</v>
      </c>
      <c r="B35" s="250" t="s">
        <v>29</v>
      </c>
      <c r="C35" s="260" t="s">
        <v>42</v>
      </c>
      <c r="D35" s="250" t="s">
        <v>344</v>
      </c>
      <c r="E35" s="261" t="s">
        <v>308</v>
      </c>
      <c r="F35" s="262" t="s">
        <v>215</v>
      </c>
      <c r="G35" s="250">
        <v>32</v>
      </c>
      <c r="H35" s="263">
        <v>0.56630000000000003</v>
      </c>
      <c r="I35" s="263">
        <v>93.903999999999996</v>
      </c>
      <c r="J35" s="264"/>
      <c r="K35" s="264"/>
      <c r="L35" s="265"/>
      <c r="M35" s="265"/>
      <c r="N35" s="266"/>
      <c r="O35" s="267">
        <f t="shared" si="0"/>
        <v>1</v>
      </c>
    </row>
    <row r="36" spans="1:15" ht="24.6" x14ac:dyDescent="0.7">
      <c r="A36" s="246">
        <v>8</v>
      </c>
      <c r="B36" s="250" t="s">
        <v>29</v>
      </c>
      <c r="C36" s="260" t="s">
        <v>43</v>
      </c>
      <c r="D36" s="250" t="s">
        <v>345</v>
      </c>
      <c r="E36" s="261" t="s">
        <v>308</v>
      </c>
      <c r="F36" s="262" t="s">
        <v>215</v>
      </c>
      <c r="G36" s="250">
        <v>30</v>
      </c>
      <c r="H36" s="263">
        <v>0.60799999999999998</v>
      </c>
      <c r="I36" s="263">
        <v>71.688999999999993</v>
      </c>
      <c r="J36" s="264"/>
      <c r="K36" s="264"/>
      <c r="L36" s="265"/>
      <c r="M36" s="265"/>
      <c r="N36" s="266"/>
      <c r="O36" s="267">
        <f t="shared" si="0"/>
        <v>0</v>
      </c>
    </row>
    <row r="37" spans="1:15" ht="24.6" x14ac:dyDescent="0.7">
      <c r="A37" s="246">
        <v>8</v>
      </c>
      <c r="B37" s="250" t="s">
        <v>44</v>
      </c>
      <c r="C37" s="260" t="s">
        <v>45</v>
      </c>
      <c r="D37" s="250" t="s">
        <v>346</v>
      </c>
      <c r="E37" s="261" t="s">
        <v>347</v>
      </c>
      <c r="F37" s="262" t="s">
        <v>219</v>
      </c>
      <c r="G37" s="250">
        <v>907</v>
      </c>
      <c r="H37" s="263">
        <v>2.1490999999999998</v>
      </c>
      <c r="I37" s="263">
        <v>92.299000000000007</v>
      </c>
      <c r="J37" s="264"/>
      <c r="K37" s="264"/>
      <c r="L37" s="265"/>
      <c r="M37" s="265"/>
      <c r="N37" s="266"/>
      <c r="O37" s="267">
        <f t="shared" si="0"/>
        <v>1</v>
      </c>
    </row>
    <row r="38" spans="1:15" ht="24.6" x14ac:dyDescent="0.7">
      <c r="A38" s="246">
        <v>8</v>
      </c>
      <c r="B38" s="250" t="s">
        <v>44</v>
      </c>
      <c r="C38" s="260" t="s">
        <v>46</v>
      </c>
      <c r="D38" s="250" t="s">
        <v>349</v>
      </c>
      <c r="E38" s="261" t="s">
        <v>308</v>
      </c>
      <c r="F38" s="262" t="s">
        <v>215</v>
      </c>
      <c r="G38" s="250">
        <v>40</v>
      </c>
      <c r="H38" s="263">
        <v>0.55110000000000003</v>
      </c>
      <c r="I38" s="263">
        <v>149.815</v>
      </c>
      <c r="J38" s="264"/>
      <c r="K38" s="264"/>
      <c r="L38" s="265"/>
      <c r="M38" s="265"/>
      <c r="N38" s="266"/>
      <c r="O38" s="267">
        <f t="shared" si="0"/>
        <v>1</v>
      </c>
    </row>
    <row r="39" spans="1:15" ht="24.6" x14ac:dyDescent="0.7">
      <c r="A39" s="246">
        <v>8</v>
      </c>
      <c r="B39" s="250" t="s">
        <v>44</v>
      </c>
      <c r="C39" s="260" t="s">
        <v>47</v>
      </c>
      <c r="D39" s="250" t="s">
        <v>350</v>
      </c>
      <c r="E39" s="261" t="s">
        <v>308</v>
      </c>
      <c r="F39" s="262" t="s">
        <v>215</v>
      </c>
      <c r="G39" s="250">
        <v>39</v>
      </c>
      <c r="H39" s="263">
        <v>0.52910000000000001</v>
      </c>
      <c r="I39" s="263">
        <v>67.733999999999995</v>
      </c>
      <c r="J39" s="264"/>
      <c r="K39" s="264"/>
      <c r="L39" s="265"/>
      <c r="M39" s="265"/>
      <c r="N39" s="266"/>
      <c r="O39" s="267">
        <f t="shared" si="0"/>
        <v>0</v>
      </c>
    </row>
    <row r="40" spans="1:15" ht="24.6" x14ac:dyDescent="0.7">
      <c r="A40" s="246">
        <v>8</v>
      </c>
      <c r="B40" s="250" t="s">
        <v>44</v>
      </c>
      <c r="C40" s="260" t="s">
        <v>48</v>
      </c>
      <c r="D40" s="250" t="s">
        <v>351</v>
      </c>
      <c r="E40" s="261" t="s">
        <v>308</v>
      </c>
      <c r="F40" s="262" t="s">
        <v>218</v>
      </c>
      <c r="G40" s="250">
        <v>90</v>
      </c>
      <c r="H40" s="263">
        <v>0.60440000000000005</v>
      </c>
      <c r="I40" s="263">
        <v>82.766999999999996</v>
      </c>
      <c r="J40" s="264"/>
      <c r="K40" s="264"/>
      <c r="L40" s="265"/>
      <c r="M40" s="265"/>
      <c r="N40" s="266"/>
      <c r="O40" s="267">
        <f t="shared" si="0"/>
        <v>1</v>
      </c>
    </row>
    <row r="41" spans="1:15" ht="24.6" x14ac:dyDescent="0.7">
      <c r="A41" s="246">
        <v>8</v>
      </c>
      <c r="B41" s="250" t="s">
        <v>44</v>
      </c>
      <c r="C41" s="260" t="s">
        <v>49</v>
      </c>
      <c r="D41" s="250" t="s">
        <v>352</v>
      </c>
      <c r="E41" s="261" t="s">
        <v>308</v>
      </c>
      <c r="F41" s="262" t="s">
        <v>216</v>
      </c>
      <c r="G41" s="250">
        <v>107</v>
      </c>
      <c r="H41" s="263">
        <v>0.79590000000000005</v>
      </c>
      <c r="I41" s="263">
        <v>90.936000000000007</v>
      </c>
      <c r="J41" s="264"/>
      <c r="K41" s="264"/>
      <c r="L41" s="265"/>
      <c r="M41" s="265"/>
      <c r="N41" s="266"/>
      <c r="O41" s="267">
        <f t="shared" si="0"/>
        <v>1</v>
      </c>
    </row>
    <row r="42" spans="1:15" ht="24.6" x14ac:dyDescent="0.7">
      <c r="A42" s="246">
        <v>8</v>
      </c>
      <c r="B42" s="250" t="s">
        <v>44</v>
      </c>
      <c r="C42" s="260" t="s">
        <v>50</v>
      </c>
      <c r="D42" s="250" t="s">
        <v>353</v>
      </c>
      <c r="E42" s="261" t="s">
        <v>308</v>
      </c>
      <c r="F42" s="262" t="s">
        <v>215</v>
      </c>
      <c r="G42" s="250">
        <v>43</v>
      </c>
      <c r="H42" s="263">
        <v>0.55410000000000004</v>
      </c>
      <c r="I42" s="263">
        <v>77.763999999999996</v>
      </c>
      <c r="J42" s="264"/>
      <c r="K42" s="264"/>
      <c r="L42" s="265"/>
      <c r="M42" s="265"/>
      <c r="N42" s="266"/>
      <c r="O42" s="267">
        <f t="shared" si="0"/>
        <v>0</v>
      </c>
    </row>
    <row r="43" spans="1:15" ht="24.6" x14ac:dyDescent="0.7">
      <c r="A43" s="246">
        <v>8</v>
      </c>
      <c r="B43" s="250" t="s">
        <v>44</v>
      </c>
      <c r="C43" s="260" t="s">
        <v>51</v>
      </c>
      <c r="D43" s="250" t="s">
        <v>354</v>
      </c>
      <c r="E43" s="261" t="s">
        <v>308</v>
      </c>
      <c r="F43" s="262" t="s">
        <v>217</v>
      </c>
      <c r="G43" s="250">
        <v>15</v>
      </c>
      <c r="H43" s="263">
        <v>0.54759999999999998</v>
      </c>
      <c r="I43" s="263">
        <v>84.402000000000001</v>
      </c>
      <c r="J43" s="264"/>
      <c r="K43" s="264"/>
      <c r="L43" s="265"/>
      <c r="M43" s="265"/>
      <c r="N43" s="266"/>
      <c r="O43" s="267">
        <f t="shared" si="0"/>
        <v>1</v>
      </c>
    </row>
    <row r="44" spans="1:15" ht="24.6" x14ac:dyDescent="0.7">
      <c r="A44" s="246">
        <v>8</v>
      </c>
      <c r="B44" s="250" t="s">
        <v>44</v>
      </c>
      <c r="C44" s="260" t="s">
        <v>52</v>
      </c>
      <c r="D44" s="250" t="s">
        <v>355</v>
      </c>
      <c r="E44" s="261" t="s">
        <v>305</v>
      </c>
      <c r="F44" s="262" t="s">
        <v>220</v>
      </c>
      <c r="G44" s="250">
        <v>264</v>
      </c>
      <c r="H44" s="263">
        <v>1.3349</v>
      </c>
      <c r="I44" s="263">
        <v>75.358999999999995</v>
      </c>
      <c r="J44" s="264"/>
      <c r="K44" s="264"/>
      <c r="L44" s="265"/>
      <c r="M44" s="265"/>
      <c r="N44" s="266"/>
      <c r="O44" s="267">
        <f t="shared" si="0"/>
        <v>0</v>
      </c>
    </row>
    <row r="45" spans="1:15" ht="24.6" x14ac:dyDescent="0.7">
      <c r="A45" s="246">
        <v>8</v>
      </c>
      <c r="B45" s="250" t="s">
        <v>44</v>
      </c>
      <c r="C45" s="260" t="s">
        <v>53</v>
      </c>
      <c r="D45" s="250" t="s">
        <v>357</v>
      </c>
      <c r="E45" s="261" t="s">
        <v>308</v>
      </c>
      <c r="F45" s="262" t="s">
        <v>215</v>
      </c>
      <c r="G45" s="250">
        <v>40</v>
      </c>
      <c r="H45" s="263">
        <v>0.63790000000000002</v>
      </c>
      <c r="I45" s="263">
        <v>91.712000000000003</v>
      </c>
      <c r="J45" s="264"/>
      <c r="K45" s="264"/>
      <c r="L45" s="265"/>
      <c r="M45" s="265"/>
      <c r="N45" s="266"/>
      <c r="O45" s="267">
        <f t="shared" si="0"/>
        <v>1</v>
      </c>
    </row>
    <row r="46" spans="1:15" ht="24.6" x14ac:dyDescent="0.7">
      <c r="A46" s="246">
        <v>8</v>
      </c>
      <c r="B46" s="250" t="s">
        <v>44</v>
      </c>
      <c r="C46" s="260" t="s">
        <v>54</v>
      </c>
      <c r="D46" s="250" t="s">
        <v>404</v>
      </c>
      <c r="E46" s="261" t="s">
        <v>308</v>
      </c>
      <c r="F46" s="262" t="s">
        <v>218</v>
      </c>
      <c r="G46" s="250">
        <v>82</v>
      </c>
      <c r="H46" s="263">
        <v>0.50649999999999995</v>
      </c>
      <c r="I46" s="263">
        <v>93.488</v>
      </c>
      <c r="J46" s="264"/>
      <c r="K46" s="264"/>
      <c r="L46" s="265"/>
      <c r="M46" s="265"/>
      <c r="N46" s="266"/>
      <c r="O46" s="267">
        <f t="shared" si="0"/>
        <v>1</v>
      </c>
    </row>
    <row r="47" spans="1:15" ht="24.6" x14ac:dyDescent="0.7">
      <c r="A47" s="246">
        <v>8</v>
      </c>
      <c r="B47" s="250" t="s">
        <v>44</v>
      </c>
      <c r="C47" s="260" t="s">
        <v>55</v>
      </c>
      <c r="D47" s="250" t="s">
        <v>358</v>
      </c>
      <c r="E47" s="261" t="s">
        <v>308</v>
      </c>
      <c r="F47" s="262" t="s">
        <v>218</v>
      </c>
      <c r="G47" s="250">
        <v>82</v>
      </c>
      <c r="H47" s="263">
        <v>0.58889999999999998</v>
      </c>
      <c r="I47" s="263">
        <v>103.017</v>
      </c>
      <c r="J47" s="264"/>
      <c r="K47" s="264"/>
      <c r="L47" s="265"/>
      <c r="M47" s="265"/>
      <c r="N47" s="266"/>
      <c r="O47" s="267">
        <f t="shared" si="0"/>
        <v>1</v>
      </c>
    </row>
    <row r="48" spans="1:15" ht="24.6" x14ac:dyDescent="0.7">
      <c r="A48" s="246">
        <v>8</v>
      </c>
      <c r="B48" s="250" t="s">
        <v>44</v>
      </c>
      <c r="C48" s="260" t="s">
        <v>56</v>
      </c>
      <c r="D48" s="250" t="s">
        <v>359</v>
      </c>
      <c r="E48" s="261" t="s">
        <v>308</v>
      </c>
      <c r="F48" s="262" t="s">
        <v>215</v>
      </c>
      <c r="G48" s="250">
        <v>38</v>
      </c>
      <c r="H48" s="263">
        <v>0.59919999999999995</v>
      </c>
      <c r="I48" s="263">
        <v>88.204999999999998</v>
      </c>
      <c r="J48" s="264"/>
      <c r="K48" s="264"/>
      <c r="L48" s="265"/>
      <c r="M48" s="265"/>
      <c r="N48" s="266"/>
      <c r="O48" s="267">
        <f t="shared" si="0"/>
        <v>1</v>
      </c>
    </row>
    <row r="49" spans="1:15" ht="24.6" x14ac:dyDescent="0.7">
      <c r="A49" s="246">
        <v>8</v>
      </c>
      <c r="B49" s="250" t="s">
        <v>44</v>
      </c>
      <c r="C49" s="260" t="s">
        <v>57</v>
      </c>
      <c r="D49" s="250" t="s">
        <v>360</v>
      </c>
      <c r="E49" s="261" t="s">
        <v>308</v>
      </c>
      <c r="F49" s="262" t="s">
        <v>215</v>
      </c>
      <c r="G49" s="250">
        <v>35</v>
      </c>
      <c r="H49" s="263">
        <v>0.52470000000000006</v>
      </c>
      <c r="I49" s="263">
        <v>59.984000000000002</v>
      </c>
      <c r="J49" s="264"/>
      <c r="K49" s="264"/>
      <c r="L49" s="265"/>
      <c r="M49" s="265"/>
      <c r="N49" s="266"/>
      <c r="O49" s="267">
        <f t="shared" si="0"/>
        <v>0</v>
      </c>
    </row>
    <row r="50" spans="1:15" ht="24.6" x14ac:dyDescent="0.7">
      <c r="A50" s="246">
        <v>8</v>
      </c>
      <c r="B50" s="250" t="s">
        <v>44</v>
      </c>
      <c r="C50" s="260" t="s">
        <v>58</v>
      </c>
      <c r="D50" s="250" t="s">
        <v>361</v>
      </c>
      <c r="E50" s="261" t="s">
        <v>308</v>
      </c>
      <c r="F50" s="262" t="s">
        <v>215</v>
      </c>
      <c r="G50" s="250">
        <v>42</v>
      </c>
      <c r="H50" s="263">
        <v>0.50039999999999996</v>
      </c>
      <c r="I50" s="263">
        <v>120.724</v>
      </c>
      <c r="J50" s="264"/>
      <c r="K50" s="264"/>
      <c r="L50" s="265"/>
      <c r="M50" s="265"/>
      <c r="N50" s="266"/>
      <c r="O50" s="267">
        <f t="shared" si="0"/>
        <v>1</v>
      </c>
    </row>
    <row r="51" spans="1:15" ht="24.6" x14ac:dyDescent="0.7">
      <c r="A51" s="246">
        <v>8</v>
      </c>
      <c r="B51" s="250" t="s">
        <v>44</v>
      </c>
      <c r="C51" s="260" t="s">
        <v>59</v>
      </c>
      <c r="D51" s="250" t="s">
        <v>362</v>
      </c>
      <c r="E51" s="261" t="s">
        <v>308</v>
      </c>
      <c r="F51" s="262" t="s">
        <v>215</v>
      </c>
      <c r="G51" s="250">
        <v>40</v>
      </c>
      <c r="H51" s="263">
        <v>0.54979999999999996</v>
      </c>
      <c r="I51" s="263">
        <v>107.699</v>
      </c>
      <c r="J51" s="264"/>
      <c r="K51" s="264"/>
      <c r="L51" s="265"/>
      <c r="M51" s="265"/>
      <c r="N51" s="266"/>
      <c r="O51" s="267">
        <f t="shared" si="0"/>
        <v>1</v>
      </c>
    </row>
    <row r="52" spans="1:15" ht="24.6" x14ac:dyDescent="0.7">
      <c r="A52" s="246">
        <v>8</v>
      </c>
      <c r="B52" s="250" t="s">
        <v>44</v>
      </c>
      <c r="C52" s="260" t="s">
        <v>60</v>
      </c>
      <c r="D52" s="250" t="s">
        <v>363</v>
      </c>
      <c r="E52" s="261" t="s">
        <v>308</v>
      </c>
      <c r="F52" s="262" t="s">
        <v>215</v>
      </c>
      <c r="G52" s="250">
        <v>34</v>
      </c>
      <c r="H52" s="263">
        <v>0.52790000000000004</v>
      </c>
      <c r="I52" s="263">
        <v>66.116</v>
      </c>
      <c r="J52" s="264"/>
      <c r="K52" s="264"/>
      <c r="L52" s="265"/>
      <c r="M52" s="265"/>
      <c r="N52" s="266"/>
      <c r="O52" s="267">
        <f t="shared" si="0"/>
        <v>0</v>
      </c>
    </row>
    <row r="53" spans="1:15" ht="24.6" x14ac:dyDescent="0.7">
      <c r="A53" s="246">
        <v>8</v>
      </c>
      <c r="B53" s="250" t="s">
        <v>44</v>
      </c>
      <c r="C53" s="260" t="s">
        <v>61</v>
      </c>
      <c r="D53" s="250" t="s">
        <v>405</v>
      </c>
      <c r="E53" s="261" t="s">
        <v>305</v>
      </c>
      <c r="F53" s="262" t="s">
        <v>214</v>
      </c>
      <c r="G53" s="250">
        <v>276</v>
      </c>
      <c r="H53" s="263">
        <v>1.3378000000000001</v>
      </c>
      <c r="I53" s="263">
        <v>67.031000000000006</v>
      </c>
      <c r="J53" s="264"/>
      <c r="K53" s="264"/>
      <c r="L53" s="265"/>
      <c r="M53" s="265"/>
      <c r="N53" s="266"/>
      <c r="O53" s="267">
        <f t="shared" si="0"/>
        <v>0</v>
      </c>
    </row>
    <row r="54" spans="1:15" ht="24.6" x14ac:dyDescent="0.7">
      <c r="A54" s="246">
        <v>8</v>
      </c>
      <c r="B54" s="250" t="s">
        <v>44</v>
      </c>
      <c r="C54" s="260" t="s">
        <v>62</v>
      </c>
      <c r="D54" s="250" t="s">
        <v>364</v>
      </c>
      <c r="E54" s="261" t="s">
        <v>308</v>
      </c>
      <c r="F54" s="262" t="s">
        <v>215</v>
      </c>
      <c r="G54" s="250">
        <v>40</v>
      </c>
      <c r="H54" s="263">
        <v>0.63439999999999996</v>
      </c>
      <c r="I54" s="263">
        <v>105.541</v>
      </c>
      <c r="J54" s="264"/>
      <c r="K54" s="264"/>
      <c r="L54" s="265"/>
      <c r="M54" s="265"/>
      <c r="N54" s="266"/>
      <c r="O54" s="267">
        <f t="shared" si="0"/>
        <v>1</v>
      </c>
    </row>
    <row r="55" spans="1:15" ht="24.6" x14ac:dyDescent="0.7">
      <c r="A55" s="246">
        <v>8</v>
      </c>
      <c r="B55" s="250" t="s">
        <v>63</v>
      </c>
      <c r="C55" s="260" t="s">
        <v>64</v>
      </c>
      <c r="D55" s="250" t="s">
        <v>365</v>
      </c>
      <c r="E55" s="261" t="s">
        <v>305</v>
      </c>
      <c r="F55" s="262" t="s">
        <v>214</v>
      </c>
      <c r="G55" s="250">
        <v>420</v>
      </c>
      <c r="H55" s="263">
        <v>1.6318999999999999</v>
      </c>
      <c r="I55" s="263">
        <v>95</v>
      </c>
      <c r="J55" s="264"/>
      <c r="K55" s="264"/>
      <c r="L55" s="265"/>
      <c r="M55" s="265"/>
      <c r="N55" s="266"/>
      <c r="O55" s="267">
        <f t="shared" si="0"/>
        <v>1</v>
      </c>
    </row>
    <row r="56" spans="1:15" ht="24.6" x14ac:dyDescent="0.7">
      <c r="A56" s="246">
        <v>8</v>
      </c>
      <c r="B56" s="250" t="s">
        <v>63</v>
      </c>
      <c r="C56" s="260" t="s">
        <v>65</v>
      </c>
      <c r="D56" s="250" t="s">
        <v>366</v>
      </c>
      <c r="E56" s="261" t="s">
        <v>308</v>
      </c>
      <c r="F56" s="262" t="s">
        <v>216</v>
      </c>
      <c r="G56" s="250">
        <v>129</v>
      </c>
      <c r="H56" s="263">
        <v>0.87719999999999998</v>
      </c>
      <c r="I56" s="263">
        <v>64.028999999999996</v>
      </c>
      <c r="J56" s="264"/>
      <c r="K56" s="264"/>
      <c r="L56" s="265"/>
      <c r="M56" s="265"/>
      <c r="N56" s="266"/>
      <c r="O56" s="267">
        <f t="shared" si="0"/>
        <v>0</v>
      </c>
    </row>
    <row r="57" spans="1:15" ht="24.6" x14ac:dyDescent="0.7">
      <c r="A57" s="246">
        <v>8</v>
      </c>
      <c r="B57" s="250" t="s">
        <v>63</v>
      </c>
      <c r="C57" s="260" t="s">
        <v>66</v>
      </c>
      <c r="D57" s="250" t="s">
        <v>367</v>
      </c>
      <c r="E57" s="261" t="s">
        <v>308</v>
      </c>
      <c r="F57" s="262" t="s">
        <v>215</v>
      </c>
      <c r="G57" s="250">
        <v>30</v>
      </c>
      <c r="H57" s="263">
        <v>0.58220000000000005</v>
      </c>
      <c r="I57" s="263">
        <v>88.311000000000007</v>
      </c>
      <c r="J57" s="264"/>
      <c r="K57" s="264"/>
      <c r="L57" s="265"/>
      <c r="M57" s="265"/>
      <c r="N57" s="266"/>
      <c r="O57" s="267">
        <f t="shared" si="0"/>
        <v>1</v>
      </c>
    </row>
    <row r="58" spans="1:15" ht="24.6" x14ac:dyDescent="0.7">
      <c r="A58" s="246">
        <v>8</v>
      </c>
      <c r="B58" s="250" t="s">
        <v>63</v>
      </c>
      <c r="C58" s="260" t="s">
        <v>67</v>
      </c>
      <c r="D58" s="250" t="s">
        <v>368</v>
      </c>
      <c r="E58" s="261" t="s">
        <v>308</v>
      </c>
      <c r="F58" s="262" t="s">
        <v>215</v>
      </c>
      <c r="G58" s="250">
        <v>30</v>
      </c>
      <c r="H58" s="263">
        <v>0.53039999999999998</v>
      </c>
      <c r="I58" s="263">
        <v>109.333</v>
      </c>
      <c r="J58" s="264"/>
      <c r="K58" s="264"/>
      <c r="L58" s="265"/>
      <c r="M58" s="265"/>
      <c r="N58" s="266"/>
      <c r="O58" s="267">
        <f t="shared" si="0"/>
        <v>1</v>
      </c>
    </row>
    <row r="59" spans="1:15" ht="24.6" x14ac:dyDescent="0.7">
      <c r="A59" s="246">
        <v>8</v>
      </c>
      <c r="B59" s="250" t="s">
        <v>63</v>
      </c>
      <c r="C59" s="260" t="s">
        <v>68</v>
      </c>
      <c r="D59" s="250" t="s">
        <v>406</v>
      </c>
      <c r="E59" s="261" t="s">
        <v>305</v>
      </c>
      <c r="F59" s="262" t="s">
        <v>220</v>
      </c>
      <c r="G59" s="250">
        <v>266</v>
      </c>
      <c r="H59" s="263">
        <v>1.5087999999999999</v>
      </c>
      <c r="I59" s="263">
        <v>83.028999999999996</v>
      </c>
      <c r="J59" s="264"/>
      <c r="K59" s="264"/>
      <c r="L59" s="265"/>
      <c r="M59" s="265"/>
      <c r="N59" s="266"/>
      <c r="O59" s="267">
        <f t="shared" si="0"/>
        <v>1</v>
      </c>
    </row>
    <row r="60" spans="1:15" ht="24.6" x14ac:dyDescent="0.7">
      <c r="A60" s="246">
        <v>8</v>
      </c>
      <c r="B60" s="250" t="s">
        <v>63</v>
      </c>
      <c r="C60" s="260" t="s">
        <v>69</v>
      </c>
      <c r="D60" s="250" t="s">
        <v>369</v>
      </c>
      <c r="E60" s="261" t="s">
        <v>308</v>
      </c>
      <c r="F60" s="262" t="s">
        <v>215</v>
      </c>
      <c r="G60" s="250">
        <v>30</v>
      </c>
      <c r="H60" s="263">
        <v>0.4834</v>
      </c>
      <c r="I60" s="263">
        <v>97.406000000000006</v>
      </c>
      <c r="J60" s="264"/>
      <c r="K60" s="264"/>
      <c r="L60" s="265"/>
      <c r="M60" s="265"/>
      <c r="N60" s="266"/>
      <c r="O60" s="267">
        <f t="shared" si="0"/>
        <v>1</v>
      </c>
    </row>
    <row r="61" spans="1:15" ht="24.6" x14ac:dyDescent="0.7">
      <c r="A61" s="246">
        <v>8</v>
      </c>
      <c r="B61" s="250" t="s">
        <v>63</v>
      </c>
      <c r="C61" s="260" t="s">
        <v>70</v>
      </c>
      <c r="D61" s="250" t="s">
        <v>371</v>
      </c>
      <c r="E61" s="261" t="s">
        <v>308</v>
      </c>
      <c r="F61" s="262" t="s">
        <v>217</v>
      </c>
      <c r="G61" s="250">
        <v>15</v>
      </c>
      <c r="H61" s="263">
        <v>0.47570000000000001</v>
      </c>
      <c r="I61" s="263">
        <v>81.498000000000005</v>
      </c>
      <c r="J61" s="264"/>
      <c r="K61" s="264"/>
      <c r="L61" s="265"/>
      <c r="M61" s="265"/>
      <c r="N61" s="266"/>
      <c r="O61" s="267">
        <f t="shared" si="0"/>
        <v>1</v>
      </c>
    </row>
    <row r="62" spans="1:15" ht="24.6" x14ac:dyDescent="0.7">
      <c r="A62" s="246">
        <v>8</v>
      </c>
      <c r="B62" s="250" t="s">
        <v>63</v>
      </c>
      <c r="C62" s="260" t="s">
        <v>71</v>
      </c>
      <c r="D62" s="250" t="s">
        <v>372</v>
      </c>
      <c r="E62" s="261" t="s">
        <v>308</v>
      </c>
      <c r="F62" s="262" t="s">
        <v>215</v>
      </c>
      <c r="G62" s="250">
        <v>30</v>
      </c>
      <c r="H62" s="263">
        <v>0.51480000000000004</v>
      </c>
      <c r="I62" s="263">
        <v>89.881</v>
      </c>
      <c r="J62" s="264"/>
      <c r="K62" s="264"/>
      <c r="L62" s="265"/>
      <c r="M62" s="265"/>
      <c r="N62" s="266"/>
      <c r="O62" s="267">
        <f t="shared" si="0"/>
        <v>1</v>
      </c>
    </row>
    <row r="63" spans="1:15" ht="24.6" x14ac:dyDescent="0.7">
      <c r="A63" s="246">
        <v>8</v>
      </c>
      <c r="B63" s="250" t="s">
        <v>63</v>
      </c>
      <c r="C63" s="260" t="s">
        <v>72</v>
      </c>
      <c r="D63" s="250" t="s">
        <v>373</v>
      </c>
      <c r="E63" s="261" t="s">
        <v>308</v>
      </c>
      <c r="F63" s="262" t="s">
        <v>215</v>
      </c>
      <c r="G63" s="250">
        <v>30</v>
      </c>
      <c r="H63" s="263">
        <v>0.65029999999999999</v>
      </c>
      <c r="I63" s="263">
        <v>68.566000000000003</v>
      </c>
      <c r="J63" s="264"/>
      <c r="K63" s="264"/>
      <c r="L63" s="265"/>
      <c r="M63" s="265"/>
      <c r="N63" s="266"/>
      <c r="O63" s="267">
        <f t="shared" si="0"/>
        <v>0</v>
      </c>
    </row>
    <row r="64" spans="1:15" ht="24.6" x14ac:dyDescent="0.7">
      <c r="A64" s="246">
        <v>8</v>
      </c>
      <c r="B64" s="250" t="s">
        <v>73</v>
      </c>
      <c r="C64" s="260" t="s">
        <v>74</v>
      </c>
      <c r="D64" s="250" t="s">
        <v>374</v>
      </c>
      <c r="E64" s="261" t="s">
        <v>305</v>
      </c>
      <c r="F64" s="262" t="s">
        <v>214</v>
      </c>
      <c r="G64" s="250">
        <v>353</v>
      </c>
      <c r="H64" s="263">
        <v>1.5121</v>
      </c>
      <c r="I64" s="263">
        <v>84.626999999999995</v>
      </c>
      <c r="J64" s="264"/>
      <c r="K64" s="264"/>
      <c r="L64" s="265"/>
      <c r="M64" s="265"/>
      <c r="N64" s="266"/>
      <c r="O64" s="267">
        <f t="shared" si="0"/>
        <v>1</v>
      </c>
    </row>
    <row r="65" spans="1:15" ht="24.6" x14ac:dyDescent="0.7">
      <c r="A65" s="246">
        <v>8</v>
      </c>
      <c r="B65" s="250" t="s">
        <v>73</v>
      </c>
      <c r="C65" s="260" t="s">
        <v>75</v>
      </c>
      <c r="D65" s="250" t="s">
        <v>375</v>
      </c>
      <c r="E65" s="261" t="s">
        <v>308</v>
      </c>
      <c r="F65" s="262" t="s">
        <v>218</v>
      </c>
      <c r="G65" s="250">
        <v>60</v>
      </c>
      <c r="H65" s="263">
        <v>0.90100000000000002</v>
      </c>
      <c r="I65" s="263">
        <v>78.442999999999998</v>
      </c>
      <c r="J65" s="264"/>
      <c r="K65" s="264"/>
      <c r="L65" s="265"/>
      <c r="M65" s="265"/>
      <c r="N65" s="266"/>
      <c r="O65" s="267">
        <f t="shared" si="0"/>
        <v>0</v>
      </c>
    </row>
    <row r="66" spans="1:15" ht="24.6" x14ac:dyDescent="0.7">
      <c r="A66" s="246">
        <v>8</v>
      </c>
      <c r="B66" s="250" t="s">
        <v>73</v>
      </c>
      <c r="C66" s="260" t="s">
        <v>76</v>
      </c>
      <c r="D66" s="250" t="s">
        <v>376</v>
      </c>
      <c r="E66" s="261" t="s">
        <v>308</v>
      </c>
      <c r="F66" s="262" t="s">
        <v>215</v>
      </c>
      <c r="G66" s="250">
        <v>40</v>
      </c>
      <c r="H66" s="263">
        <v>0.72499999999999998</v>
      </c>
      <c r="I66" s="263">
        <v>67.766999999999996</v>
      </c>
      <c r="J66" s="264"/>
      <c r="K66" s="264"/>
      <c r="L66" s="265"/>
      <c r="M66" s="265"/>
      <c r="N66" s="266"/>
      <c r="O66" s="267">
        <f t="shared" si="0"/>
        <v>0</v>
      </c>
    </row>
    <row r="67" spans="1:15" ht="24.6" x14ac:dyDescent="0.7">
      <c r="A67" s="246">
        <v>8</v>
      </c>
      <c r="B67" s="250" t="s">
        <v>73</v>
      </c>
      <c r="C67" s="260" t="s">
        <v>77</v>
      </c>
      <c r="D67" s="250" t="s">
        <v>377</v>
      </c>
      <c r="E67" s="261" t="s">
        <v>308</v>
      </c>
      <c r="F67" s="262" t="s">
        <v>216</v>
      </c>
      <c r="G67" s="250">
        <v>90</v>
      </c>
      <c r="H67" s="263">
        <v>0.83809999999999996</v>
      </c>
      <c r="I67" s="263">
        <v>81.753</v>
      </c>
      <c r="J67" s="264"/>
      <c r="K67" s="264"/>
      <c r="L67" s="265"/>
      <c r="M67" s="265"/>
      <c r="N67" s="266"/>
      <c r="O67" s="267">
        <f t="shared" ref="O67:O90" si="1">IF(G67=0,1,IF(I67&gt;=80,1,0))</f>
        <v>1</v>
      </c>
    </row>
    <row r="68" spans="1:15" ht="24.6" x14ac:dyDescent="0.7">
      <c r="A68" s="246">
        <v>8</v>
      </c>
      <c r="B68" s="250" t="s">
        <v>73</v>
      </c>
      <c r="C68" s="260" t="s">
        <v>78</v>
      </c>
      <c r="D68" s="250" t="s">
        <v>378</v>
      </c>
      <c r="E68" s="261" t="s">
        <v>308</v>
      </c>
      <c r="F68" s="262" t="s">
        <v>218</v>
      </c>
      <c r="G68" s="250">
        <v>40</v>
      </c>
      <c r="H68" s="263">
        <v>0.68920000000000003</v>
      </c>
      <c r="I68" s="263">
        <v>89.37</v>
      </c>
      <c r="J68" s="264"/>
      <c r="K68" s="264"/>
      <c r="L68" s="265"/>
      <c r="M68" s="265"/>
      <c r="N68" s="266"/>
      <c r="O68" s="267">
        <f t="shared" si="1"/>
        <v>1</v>
      </c>
    </row>
    <row r="69" spans="1:15" ht="24.6" x14ac:dyDescent="0.7">
      <c r="A69" s="246">
        <v>8</v>
      </c>
      <c r="B69" s="250" t="s">
        <v>73</v>
      </c>
      <c r="C69" s="260" t="s">
        <v>79</v>
      </c>
      <c r="D69" s="250" t="s">
        <v>407</v>
      </c>
      <c r="E69" s="261" t="s">
        <v>308</v>
      </c>
      <c r="F69" s="262" t="s">
        <v>215</v>
      </c>
      <c r="G69" s="250">
        <v>30</v>
      </c>
      <c r="H69" s="263">
        <v>0.90920000000000001</v>
      </c>
      <c r="I69" s="263">
        <v>77.981999999999999</v>
      </c>
      <c r="J69" s="264"/>
      <c r="K69" s="264"/>
      <c r="L69" s="265"/>
      <c r="M69" s="265"/>
      <c r="N69" s="266"/>
      <c r="O69" s="267">
        <f t="shared" si="1"/>
        <v>0</v>
      </c>
    </row>
    <row r="70" spans="1:15" ht="24.6" x14ac:dyDescent="0.7">
      <c r="A70" s="246">
        <v>8</v>
      </c>
      <c r="B70" s="250" t="s">
        <v>80</v>
      </c>
      <c r="C70" s="260" t="s">
        <v>81</v>
      </c>
      <c r="D70" s="250" t="s">
        <v>379</v>
      </c>
      <c r="E70" s="261" t="s">
        <v>347</v>
      </c>
      <c r="F70" s="262" t="s">
        <v>219</v>
      </c>
      <c r="G70" s="250">
        <v>1143</v>
      </c>
      <c r="H70" s="263">
        <v>2.3496000000000001</v>
      </c>
      <c r="I70" s="263">
        <v>97.843000000000004</v>
      </c>
      <c r="J70" s="264"/>
      <c r="K70" s="264"/>
      <c r="L70" s="265"/>
      <c r="M70" s="265"/>
      <c r="N70" s="266"/>
      <c r="O70" s="267">
        <f t="shared" si="1"/>
        <v>1</v>
      </c>
    </row>
    <row r="71" spans="1:15" ht="24.6" x14ac:dyDescent="0.7">
      <c r="A71" s="246">
        <v>8</v>
      </c>
      <c r="B71" s="250" t="s">
        <v>80</v>
      </c>
      <c r="C71" s="260" t="s">
        <v>82</v>
      </c>
      <c r="D71" s="250" t="s">
        <v>380</v>
      </c>
      <c r="E71" s="261" t="s">
        <v>308</v>
      </c>
      <c r="F71" s="262" t="s">
        <v>218</v>
      </c>
      <c r="G71" s="250">
        <v>60</v>
      </c>
      <c r="H71" s="263">
        <v>0.65949999999999998</v>
      </c>
      <c r="I71" s="263">
        <v>80.676000000000002</v>
      </c>
      <c r="J71" s="264"/>
      <c r="K71" s="264"/>
      <c r="L71" s="265"/>
      <c r="M71" s="265"/>
      <c r="N71" s="266"/>
      <c r="O71" s="267">
        <f t="shared" si="1"/>
        <v>1</v>
      </c>
    </row>
    <row r="72" spans="1:15" ht="24.6" x14ac:dyDescent="0.7">
      <c r="A72" s="246">
        <v>8</v>
      </c>
      <c r="B72" s="250" t="s">
        <v>80</v>
      </c>
      <c r="C72" s="260" t="s">
        <v>83</v>
      </c>
      <c r="D72" s="250" t="s">
        <v>381</v>
      </c>
      <c r="E72" s="261" t="s">
        <v>308</v>
      </c>
      <c r="F72" s="262" t="s">
        <v>218</v>
      </c>
      <c r="G72" s="250">
        <v>60</v>
      </c>
      <c r="H72" s="263">
        <v>0.66300000000000003</v>
      </c>
      <c r="I72" s="263">
        <v>74.944999999999993</v>
      </c>
      <c r="J72" s="264"/>
      <c r="K72" s="264"/>
      <c r="L72" s="265"/>
      <c r="M72" s="265"/>
      <c r="N72" s="266"/>
      <c r="O72" s="267">
        <f t="shared" si="1"/>
        <v>0</v>
      </c>
    </row>
    <row r="73" spans="1:15" ht="24.6" x14ac:dyDescent="0.7">
      <c r="A73" s="246">
        <v>8</v>
      </c>
      <c r="B73" s="250" t="s">
        <v>80</v>
      </c>
      <c r="C73" s="260" t="s">
        <v>84</v>
      </c>
      <c r="D73" s="250" t="s">
        <v>382</v>
      </c>
      <c r="E73" s="261" t="s">
        <v>305</v>
      </c>
      <c r="F73" s="262" t="s">
        <v>214</v>
      </c>
      <c r="G73" s="250">
        <v>280</v>
      </c>
      <c r="H73" s="263">
        <v>1.3752</v>
      </c>
      <c r="I73" s="263">
        <v>76.477000000000004</v>
      </c>
      <c r="J73" s="264"/>
      <c r="K73" s="264"/>
      <c r="L73" s="265"/>
      <c r="M73" s="265"/>
      <c r="N73" s="266"/>
      <c r="O73" s="267">
        <f t="shared" si="1"/>
        <v>0</v>
      </c>
    </row>
    <row r="74" spans="1:15" ht="24.6" x14ac:dyDescent="0.7">
      <c r="A74" s="246">
        <v>8</v>
      </c>
      <c r="B74" s="250" t="s">
        <v>80</v>
      </c>
      <c r="C74" s="260" t="s">
        <v>85</v>
      </c>
      <c r="D74" s="250" t="s">
        <v>383</v>
      </c>
      <c r="E74" s="261" t="s">
        <v>308</v>
      </c>
      <c r="F74" s="262" t="s">
        <v>217</v>
      </c>
      <c r="G74" s="250">
        <v>8</v>
      </c>
      <c r="H74" s="263">
        <v>0.54859999999999998</v>
      </c>
      <c r="I74" s="263">
        <v>54.966000000000001</v>
      </c>
      <c r="J74" s="264"/>
      <c r="K74" s="264"/>
      <c r="L74" s="265"/>
      <c r="M74" s="265"/>
      <c r="N74" s="266"/>
      <c r="O74" s="267">
        <f t="shared" si="1"/>
        <v>0</v>
      </c>
    </row>
    <row r="75" spans="1:15" ht="24.6" x14ac:dyDescent="0.7">
      <c r="A75" s="246">
        <v>8</v>
      </c>
      <c r="B75" s="250" t="s">
        <v>80</v>
      </c>
      <c r="C75" s="260" t="s">
        <v>86</v>
      </c>
      <c r="D75" s="250" t="s">
        <v>384</v>
      </c>
      <c r="E75" s="261" t="s">
        <v>308</v>
      </c>
      <c r="F75" s="262" t="s">
        <v>215</v>
      </c>
      <c r="G75" s="250">
        <v>40</v>
      </c>
      <c r="H75" s="263">
        <v>0.62749999999999995</v>
      </c>
      <c r="I75" s="263">
        <v>84.5</v>
      </c>
      <c r="J75" s="264"/>
      <c r="K75" s="264"/>
      <c r="L75" s="265"/>
      <c r="M75" s="265"/>
      <c r="N75" s="266"/>
      <c r="O75" s="267">
        <f t="shared" si="1"/>
        <v>1</v>
      </c>
    </row>
    <row r="76" spans="1:15" ht="24.6" x14ac:dyDescent="0.7">
      <c r="A76" s="246">
        <v>8</v>
      </c>
      <c r="B76" s="250" t="s">
        <v>80</v>
      </c>
      <c r="C76" s="260" t="s">
        <v>87</v>
      </c>
      <c r="D76" s="250" t="s">
        <v>385</v>
      </c>
      <c r="E76" s="261" t="s">
        <v>308</v>
      </c>
      <c r="F76" s="262" t="s">
        <v>216</v>
      </c>
      <c r="G76" s="250">
        <v>137</v>
      </c>
      <c r="H76" s="263">
        <v>1.0965</v>
      </c>
      <c r="I76" s="263">
        <v>85.066999999999993</v>
      </c>
      <c r="J76" s="264"/>
      <c r="K76" s="264"/>
      <c r="L76" s="265"/>
      <c r="M76" s="265"/>
      <c r="N76" s="266"/>
      <c r="O76" s="267">
        <f t="shared" si="1"/>
        <v>1</v>
      </c>
    </row>
    <row r="77" spans="1:15" ht="24.6" x14ac:dyDescent="0.7">
      <c r="A77" s="246">
        <v>8</v>
      </c>
      <c r="B77" s="250" t="s">
        <v>80</v>
      </c>
      <c r="C77" s="260" t="s">
        <v>88</v>
      </c>
      <c r="D77" s="250" t="s">
        <v>386</v>
      </c>
      <c r="E77" s="261" t="s">
        <v>308</v>
      </c>
      <c r="F77" s="262" t="s">
        <v>215</v>
      </c>
      <c r="G77" s="250">
        <v>30</v>
      </c>
      <c r="H77" s="263">
        <v>0.73509999999999998</v>
      </c>
      <c r="I77" s="263">
        <v>66.474999999999994</v>
      </c>
      <c r="J77" s="264"/>
      <c r="K77" s="264"/>
      <c r="L77" s="265"/>
      <c r="M77" s="265"/>
      <c r="N77" s="266"/>
      <c r="O77" s="267">
        <f t="shared" si="1"/>
        <v>0</v>
      </c>
    </row>
    <row r="78" spans="1:15" ht="24.6" x14ac:dyDescent="0.7">
      <c r="A78" s="246">
        <v>8</v>
      </c>
      <c r="B78" s="250" t="s">
        <v>80</v>
      </c>
      <c r="C78" s="260" t="s">
        <v>89</v>
      </c>
      <c r="D78" s="250" t="s">
        <v>387</v>
      </c>
      <c r="E78" s="261" t="s">
        <v>308</v>
      </c>
      <c r="F78" s="262" t="s">
        <v>215</v>
      </c>
      <c r="G78" s="250">
        <v>30</v>
      </c>
      <c r="H78" s="263">
        <v>0.64470000000000005</v>
      </c>
      <c r="I78" s="263">
        <v>48.968000000000004</v>
      </c>
      <c r="J78" s="264"/>
      <c r="K78" s="264"/>
      <c r="L78" s="265"/>
      <c r="M78" s="265"/>
      <c r="N78" s="266"/>
      <c r="O78" s="267">
        <f t="shared" si="1"/>
        <v>0</v>
      </c>
    </row>
    <row r="79" spans="1:15" ht="24.6" x14ac:dyDescent="0.7">
      <c r="A79" s="246">
        <v>8</v>
      </c>
      <c r="B79" s="250" t="s">
        <v>80</v>
      </c>
      <c r="C79" s="260" t="s">
        <v>90</v>
      </c>
      <c r="D79" s="250" t="s">
        <v>388</v>
      </c>
      <c r="E79" s="261" t="s">
        <v>308</v>
      </c>
      <c r="F79" s="262" t="s">
        <v>215</v>
      </c>
      <c r="G79" s="250">
        <v>30</v>
      </c>
      <c r="H79" s="263">
        <v>0.64949999999999997</v>
      </c>
      <c r="I79" s="263">
        <v>86</v>
      </c>
      <c r="J79" s="264"/>
      <c r="K79" s="264"/>
      <c r="L79" s="265"/>
      <c r="M79" s="265"/>
      <c r="N79" s="266"/>
      <c r="O79" s="267">
        <f t="shared" si="1"/>
        <v>1</v>
      </c>
    </row>
    <row r="80" spans="1:15" ht="24.6" x14ac:dyDescent="0.7">
      <c r="A80" s="246">
        <v>8</v>
      </c>
      <c r="B80" s="250" t="s">
        <v>80</v>
      </c>
      <c r="C80" s="260" t="s">
        <v>91</v>
      </c>
      <c r="D80" s="250" t="s">
        <v>389</v>
      </c>
      <c r="E80" s="261" t="s">
        <v>308</v>
      </c>
      <c r="F80" s="262" t="s">
        <v>218</v>
      </c>
      <c r="G80" s="250">
        <v>55</v>
      </c>
      <c r="H80" s="263">
        <v>0.70820000000000005</v>
      </c>
      <c r="I80" s="263">
        <v>103.218</v>
      </c>
      <c r="J80" s="264"/>
      <c r="K80" s="264"/>
      <c r="L80" s="265"/>
      <c r="M80" s="265"/>
      <c r="N80" s="266"/>
      <c r="O80" s="267">
        <f t="shared" si="1"/>
        <v>1</v>
      </c>
    </row>
    <row r="81" spans="1:15" ht="24.6" x14ac:dyDescent="0.7">
      <c r="A81" s="246">
        <v>8</v>
      </c>
      <c r="B81" s="250" t="s">
        <v>80</v>
      </c>
      <c r="C81" s="260" t="s">
        <v>92</v>
      </c>
      <c r="D81" s="250" t="s">
        <v>390</v>
      </c>
      <c r="E81" s="261" t="s">
        <v>308</v>
      </c>
      <c r="F81" s="262" t="s">
        <v>216</v>
      </c>
      <c r="G81" s="250">
        <v>126</v>
      </c>
      <c r="H81" s="263">
        <v>0.99170000000000003</v>
      </c>
      <c r="I81" s="263">
        <v>79.069000000000003</v>
      </c>
      <c r="J81" s="264"/>
      <c r="K81" s="264"/>
      <c r="L81" s="265"/>
      <c r="M81" s="265"/>
      <c r="N81" s="266"/>
      <c r="O81" s="267">
        <f t="shared" si="1"/>
        <v>0</v>
      </c>
    </row>
    <row r="82" spans="1:15" ht="24.6" x14ac:dyDescent="0.7">
      <c r="A82" s="246">
        <v>8</v>
      </c>
      <c r="B82" s="250" t="s">
        <v>80</v>
      </c>
      <c r="C82" s="260" t="s">
        <v>93</v>
      </c>
      <c r="D82" s="250" t="s">
        <v>391</v>
      </c>
      <c r="E82" s="261" t="s">
        <v>308</v>
      </c>
      <c r="F82" s="262" t="s">
        <v>215</v>
      </c>
      <c r="G82" s="250">
        <v>60</v>
      </c>
      <c r="H82" s="263">
        <v>0.56779999999999997</v>
      </c>
      <c r="I82" s="263">
        <v>93.274000000000001</v>
      </c>
      <c r="J82" s="264"/>
      <c r="K82" s="264"/>
      <c r="L82" s="265"/>
      <c r="M82" s="265"/>
      <c r="N82" s="266"/>
      <c r="O82" s="267">
        <f t="shared" si="1"/>
        <v>1</v>
      </c>
    </row>
    <row r="83" spans="1:15" ht="24.6" x14ac:dyDescent="0.7">
      <c r="A83" s="246">
        <v>8</v>
      </c>
      <c r="B83" s="250" t="s">
        <v>80</v>
      </c>
      <c r="C83" s="260" t="s">
        <v>94</v>
      </c>
      <c r="D83" s="250" t="s">
        <v>392</v>
      </c>
      <c r="E83" s="261" t="s">
        <v>308</v>
      </c>
      <c r="F83" s="262" t="s">
        <v>216</v>
      </c>
      <c r="G83" s="250">
        <v>114</v>
      </c>
      <c r="H83" s="263">
        <v>0.85260000000000002</v>
      </c>
      <c r="I83" s="263">
        <v>78.353999999999999</v>
      </c>
      <c r="J83" s="264"/>
      <c r="K83" s="264"/>
      <c r="L83" s="265"/>
      <c r="M83" s="265"/>
      <c r="N83" s="266"/>
      <c r="O83" s="267">
        <f t="shared" si="1"/>
        <v>0</v>
      </c>
    </row>
    <row r="84" spans="1:15" ht="24.6" x14ac:dyDescent="0.7">
      <c r="A84" s="246">
        <v>8</v>
      </c>
      <c r="B84" s="250" t="s">
        <v>80</v>
      </c>
      <c r="C84" s="260" t="s">
        <v>95</v>
      </c>
      <c r="D84" s="250" t="s">
        <v>393</v>
      </c>
      <c r="E84" s="261" t="s">
        <v>308</v>
      </c>
      <c r="F84" s="262" t="s">
        <v>215</v>
      </c>
      <c r="G84" s="250">
        <v>30</v>
      </c>
      <c r="H84" s="263">
        <v>0.54979999999999996</v>
      </c>
      <c r="I84" s="263">
        <v>68.849000000000004</v>
      </c>
      <c r="J84" s="264"/>
      <c r="K84" s="264"/>
      <c r="L84" s="265"/>
      <c r="M84" s="265"/>
      <c r="N84" s="266"/>
      <c r="O84" s="267">
        <f t="shared" si="1"/>
        <v>0</v>
      </c>
    </row>
    <row r="85" spans="1:15" ht="24.6" x14ac:dyDescent="0.7">
      <c r="A85" s="246">
        <v>8</v>
      </c>
      <c r="B85" s="250" t="s">
        <v>80</v>
      </c>
      <c r="C85" s="260" t="s">
        <v>96</v>
      </c>
      <c r="D85" s="250" t="s">
        <v>394</v>
      </c>
      <c r="E85" s="261" t="s">
        <v>308</v>
      </c>
      <c r="F85" s="262" t="s">
        <v>215</v>
      </c>
      <c r="G85" s="250">
        <v>30</v>
      </c>
      <c r="H85" s="263">
        <v>0.63680000000000003</v>
      </c>
      <c r="I85" s="263">
        <v>62.411000000000001</v>
      </c>
      <c r="J85" s="264"/>
      <c r="K85" s="264"/>
      <c r="L85" s="265"/>
      <c r="M85" s="265"/>
      <c r="N85" s="266"/>
      <c r="O85" s="267">
        <f t="shared" si="1"/>
        <v>0</v>
      </c>
    </row>
    <row r="86" spans="1:15" ht="24.6" x14ac:dyDescent="0.7">
      <c r="A86" s="246">
        <v>8</v>
      </c>
      <c r="B86" s="250" t="s">
        <v>80</v>
      </c>
      <c r="C86" s="260" t="s">
        <v>97</v>
      </c>
      <c r="D86" s="250" t="s">
        <v>395</v>
      </c>
      <c r="E86" s="261" t="s">
        <v>308</v>
      </c>
      <c r="F86" s="262" t="s">
        <v>215</v>
      </c>
      <c r="G86" s="250">
        <v>30</v>
      </c>
      <c r="H86" s="263">
        <v>0.61050000000000004</v>
      </c>
      <c r="I86" s="263">
        <v>75.260000000000005</v>
      </c>
      <c r="J86" s="264"/>
      <c r="K86" s="264"/>
      <c r="L86" s="265"/>
      <c r="M86" s="265"/>
      <c r="N86" s="266"/>
      <c r="O86" s="267">
        <f t="shared" si="1"/>
        <v>0</v>
      </c>
    </row>
    <row r="87" spans="1:15" ht="24.6" x14ac:dyDescent="0.7">
      <c r="A87" s="246">
        <v>8</v>
      </c>
      <c r="B87" s="250" t="s">
        <v>80</v>
      </c>
      <c r="C87" s="260" t="s">
        <v>98</v>
      </c>
      <c r="D87" s="250" t="s">
        <v>396</v>
      </c>
      <c r="E87" s="261" t="s">
        <v>308</v>
      </c>
      <c r="F87" s="262" t="s">
        <v>215</v>
      </c>
      <c r="G87" s="250">
        <v>30</v>
      </c>
      <c r="H87" s="263">
        <v>0.55300000000000005</v>
      </c>
      <c r="I87" s="263">
        <v>56.164000000000001</v>
      </c>
      <c r="J87" s="264"/>
      <c r="K87" s="264"/>
      <c r="L87" s="265"/>
      <c r="M87" s="265"/>
      <c r="N87" s="266"/>
      <c r="O87" s="267">
        <f t="shared" si="1"/>
        <v>0</v>
      </c>
    </row>
    <row r="88" spans="1:15" ht="24.6" x14ac:dyDescent="0.7">
      <c r="A88" s="246">
        <v>8</v>
      </c>
      <c r="B88" s="250" t="s">
        <v>80</v>
      </c>
      <c r="C88" s="260" t="s">
        <v>99</v>
      </c>
      <c r="D88" s="250" t="s">
        <v>408</v>
      </c>
      <c r="E88" s="261" t="s">
        <v>308</v>
      </c>
      <c r="F88" s="262" t="s">
        <v>216</v>
      </c>
      <c r="G88" s="250">
        <v>139</v>
      </c>
      <c r="H88" s="263">
        <v>1.0733999999999999</v>
      </c>
      <c r="I88" s="263">
        <v>83.301000000000002</v>
      </c>
      <c r="J88" s="264"/>
      <c r="K88" s="264"/>
      <c r="L88" s="265"/>
      <c r="M88" s="265"/>
      <c r="N88" s="266"/>
      <c r="O88" s="267">
        <f t="shared" si="1"/>
        <v>1</v>
      </c>
    </row>
    <row r="89" spans="1:15" ht="24.6" x14ac:dyDescent="0.7">
      <c r="A89" s="246">
        <v>8</v>
      </c>
      <c r="B89" s="250" t="s">
        <v>80</v>
      </c>
      <c r="C89" s="260" t="s">
        <v>100</v>
      </c>
      <c r="D89" s="250" t="s">
        <v>397</v>
      </c>
      <c r="E89" s="261" t="s">
        <v>308</v>
      </c>
      <c r="F89" s="262" t="s">
        <v>215</v>
      </c>
      <c r="G89" s="250">
        <v>30</v>
      </c>
      <c r="H89" s="263">
        <v>0.63870000000000005</v>
      </c>
      <c r="I89" s="263">
        <v>66.218999999999994</v>
      </c>
      <c r="J89" s="264"/>
      <c r="K89" s="264"/>
      <c r="L89" s="265"/>
      <c r="M89" s="265"/>
      <c r="N89" s="266"/>
      <c r="O89" s="267">
        <f t="shared" si="1"/>
        <v>0</v>
      </c>
    </row>
    <row r="90" spans="1:15" ht="24.6" x14ac:dyDescent="0.7">
      <c r="A90" s="246">
        <v>8</v>
      </c>
      <c r="B90" s="250" t="s">
        <v>80</v>
      </c>
      <c r="C90" s="260" t="s">
        <v>101</v>
      </c>
      <c r="D90" s="250" t="s">
        <v>398</v>
      </c>
      <c r="E90" s="261" t="s">
        <v>308</v>
      </c>
      <c r="F90" s="262" t="s">
        <v>217</v>
      </c>
      <c r="G90" s="250">
        <v>30</v>
      </c>
      <c r="H90" s="263">
        <v>0.62470000000000003</v>
      </c>
      <c r="I90" s="263">
        <v>54.758000000000003</v>
      </c>
      <c r="J90" s="264"/>
      <c r="K90" s="264"/>
      <c r="L90" s="265"/>
      <c r="M90" s="265"/>
      <c r="N90" s="266"/>
      <c r="O90" s="267">
        <f t="shared" si="1"/>
        <v>0</v>
      </c>
    </row>
    <row r="91" spans="1:15" ht="24.6" x14ac:dyDescent="0.7">
      <c r="A91" s="246"/>
      <c r="B91" s="250"/>
      <c r="C91" s="250"/>
      <c r="D91" s="250"/>
      <c r="E91" s="261"/>
      <c r="F91" s="262"/>
      <c r="G91" s="250"/>
      <c r="H91" s="250"/>
      <c r="I91" s="250"/>
      <c r="J91" s="250"/>
      <c r="K91" s="250"/>
      <c r="L91" s="250"/>
      <c r="M91" s="250"/>
      <c r="N91" s="250"/>
      <c r="O91" s="246">
        <v>372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42EBB-B6C9-4A70-B877-14B95C5B3E77}">
  <dimension ref="A1:Z92"/>
  <sheetViews>
    <sheetView tabSelected="1" zoomScale="60" zoomScaleNormal="60" workbookViewId="0">
      <pane xSplit="4" ySplit="4" topLeftCell="E5" activePane="bottomRight" state="frozen"/>
      <selection pane="topRight" activeCell="F1" sqref="F1"/>
      <selection pane="bottomLeft" activeCell="A5" sqref="A5"/>
      <selection pane="bottomRight" activeCell="N4" sqref="N4"/>
    </sheetView>
  </sheetViews>
  <sheetFormatPr defaultColWidth="9" defaultRowHeight="24.6" x14ac:dyDescent="0.7"/>
  <cols>
    <col min="1" max="1" width="4.5" style="37" customWidth="1"/>
    <col min="2" max="2" width="11.19921875" style="34" customWidth="1"/>
    <col min="3" max="3" width="5.59765625" style="34" customWidth="1"/>
    <col min="4" max="4" width="15.09765625" style="34" customWidth="1"/>
    <col min="5" max="5" width="7.19921875" style="35" customWidth="1"/>
    <col min="6" max="6" width="11.296875" style="35" customWidth="1"/>
    <col min="7" max="7" width="14.09765625" style="35" customWidth="1"/>
    <col min="8" max="8" width="16.796875" style="36" customWidth="1"/>
    <col min="9" max="9" width="12.796875" style="36" customWidth="1"/>
    <col min="10" max="11" width="12.59765625" style="34" customWidth="1"/>
    <col min="12" max="12" width="14.8984375" style="36" customWidth="1"/>
    <col min="13" max="13" width="11" style="35" customWidth="1"/>
    <col min="14" max="14" width="14.09765625" style="35" customWidth="1"/>
    <col min="15" max="15" width="16.8984375" style="36" customWidth="1"/>
    <col min="16" max="16" width="11.19921875" style="36" customWidth="1"/>
    <col min="17" max="18" width="12.59765625" style="34" customWidth="1"/>
    <col min="19" max="19" width="14.8984375" style="36" customWidth="1"/>
    <col min="20" max="20" width="26.8984375" style="34" customWidth="1"/>
    <col min="21" max="21" width="20.296875" style="102" customWidth="1"/>
    <col min="22" max="22" width="14.59765625" style="34" hidden="1" customWidth="1"/>
    <col min="23" max="23" width="11.19921875" style="34" hidden="1" customWidth="1"/>
    <col min="24" max="25" width="9" style="34" hidden="1" customWidth="1"/>
    <col min="26" max="26" width="18.296875" style="34" hidden="1" customWidth="1"/>
    <col min="27" max="28" width="9" style="34" customWidth="1"/>
    <col min="29" max="16384" width="9" style="34"/>
  </cols>
  <sheetData>
    <row r="1" spans="1:26" s="122" customFormat="1" ht="27" x14ac:dyDescent="0.75">
      <c r="A1" s="212" t="s">
        <v>414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123"/>
    </row>
    <row r="2" spans="1:26" ht="23.4" customHeight="1" x14ac:dyDescent="0.7">
      <c r="A2" s="221" t="s">
        <v>0</v>
      </c>
      <c r="B2" s="222" t="s">
        <v>1</v>
      </c>
      <c r="C2" s="222" t="s">
        <v>2</v>
      </c>
      <c r="D2" s="222" t="s">
        <v>3</v>
      </c>
      <c r="E2" s="223" t="s">
        <v>204</v>
      </c>
      <c r="F2" s="213" t="s">
        <v>221</v>
      </c>
      <c r="G2" s="214"/>
      <c r="H2" s="214"/>
      <c r="I2" s="214"/>
      <c r="J2" s="214"/>
      <c r="K2" s="214"/>
      <c r="L2" s="215"/>
      <c r="M2" s="349" t="s">
        <v>415</v>
      </c>
      <c r="N2" s="350"/>
      <c r="O2" s="350"/>
      <c r="P2" s="350"/>
      <c r="Q2" s="350"/>
      <c r="R2" s="350"/>
      <c r="S2" s="350"/>
      <c r="T2" s="351"/>
      <c r="U2" s="103"/>
      <c r="V2" s="216" t="s">
        <v>285</v>
      </c>
      <c r="W2" s="217"/>
      <c r="X2" s="217"/>
      <c r="Y2" s="217"/>
      <c r="Z2" s="217"/>
    </row>
    <row r="3" spans="1:26" ht="21" customHeight="1" x14ac:dyDescent="0.7">
      <c r="A3" s="221"/>
      <c r="B3" s="222"/>
      <c r="C3" s="222"/>
      <c r="D3" s="222"/>
      <c r="E3" s="223"/>
      <c r="F3" s="213" t="s">
        <v>102</v>
      </c>
      <c r="G3" s="214"/>
      <c r="H3" s="214"/>
      <c r="I3" s="215"/>
      <c r="J3" s="213" t="s">
        <v>114</v>
      </c>
      <c r="K3" s="214"/>
      <c r="L3" s="215"/>
      <c r="M3" s="349" t="s">
        <v>102</v>
      </c>
      <c r="N3" s="350"/>
      <c r="O3" s="350"/>
      <c r="P3" s="351"/>
      <c r="Q3" s="349" t="s">
        <v>249</v>
      </c>
      <c r="R3" s="350"/>
      <c r="S3" s="350"/>
      <c r="T3" s="351"/>
      <c r="U3" s="104"/>
    </row>
    <row r="4" spans="1:26" s="44" customFormat="1" ht="49.2" x14ac:dyDescent="0.7">
      <c r="A4" s="221"/>
      <c r="B4" s="222"/>
      <c r="C4" s="222"/>
      <c r="D4" s="222"/>
      <c r="E4" s="223"/>
      <c r="F4" s="39" t="s">
        <v>103</v>
      </c>
      <c r="G4" s="40" t="s">
        <v>260</v>
      </c>
      <c r="H4" s="40" t="s">
        <v>259</v>
      </c>
      <c r="I4" s="41" t="s">
        <v>4</v>
      </c>
      <c r="J4" s="40" t="s">
        <v>103</v>
      </c>
      <c r="K4" s="40" t="s">
        <v>115</v>
      </c>
      <c r="L4" s="40" t="s">
        <v>399</v>
      </c>
      <c r="M4" s="352" t="s">
        <v>103</v>
      </c>
      <c r="N4" s="42" t="s">
        <v>209</v>
      </c>
      <c r="O4" s="42" t="s">
        <v>5</v>
      </c>
      <c r="P4" s="353" t="s">
        <v>4</v>
      </c>
      <c r="Q4" s="42" t="s">
        <v>103</v>
      </c>
      <c r="R4" s="42" t="s">
        <v>115</v>
      </c>
      <c r="S4" s="42" t="s">
        <v>399</v>
      </c>
      <c r="T4" s="42" t="s">
        <v>278</v>
      </c>
      <c r="U4" s="105"/>
      <c r="V4" s="44" t="s">
        <v>103</v>
      </c>
      <c r="W4" s="34" t="s">
        <v>284</v>
      </c>
      <c r="X4" s="34" t="s">
        <v>284</v>
      </c>
      <c r="Y4" s="34" t="s">
        <v>284</v>
      </c>
      <c r="Z4" s="34" t="s">
        <v>284</v>
      </c>
    </row>
    <row r="5" spans="1:26" ht="21" customHeight="1" x14ac:dyDescent="0.7">
      <c r="A5" s="45">
        <v>1</v>
      </c>
      <c r="B5" s="46" t="s">
        <v>7</v>
      </c>
      <c r="C5" s="47" t="s">
        <v>8</v>
      </c>
      <c r="D5" s="46" t="s">
        <v>122</v>
      </c>
      <c r="E5" s="108">
        <v>16</v>
      </c>
      <c r="F5" s="45">
        <v>2</v>
      </c>
      <c r="G5" s="49">
        <v>0.67</v>
      </c>
      <c r="H5" s="50">
        <v>-51921843.119999997</v>
      </c>
      <c r="I5" s="51"/>
      <c r="J5" s="45">
        <v>2</v>
      </c>
      <c r="K5" s="61">
        <v>71.428571428571431</v>
      </c>
      <c r="L5" s="50">
        <f>H5/12</f>
        <v>-4326820.26</v>
      </c>
      <c r="M5" s="45">
        <v>1</v>
      </c>
      <c r="N5" s="49">
        <v>0.63</v>
      </c>
      <c r="O5" s="77">
        <v>74624259.040000007</v>
      </c>
      <c r="P5" s="54"/>
      <c r="Q5" s="45">
        <v>1</v>
      </c>
      <c r="R5" s="314">
        <v>71.428571428571431</v>
      </c>
      <c r="S5" s="77">
        <f>O5</f>
        <v>74624259.040000007</v>
      </c>
      <c r="T5" s="116" t="str">
        <f>_xlfn.CONCAT(V5&amp;Z5)</f>
        <v>ผ่านเกณฑ์-แนวโน้มปสภ.ดีขึ้น</v>
      </c>
      <c r="V5" s="56" t="str">
        <f t="shared" ref="V5:V49" si="0">IF($Q5&gt;=4,"ไม่ผ่านเกณฑ์","ผ่านเกณฑ์")</f>
        <v>ผ่านเกณฑ์</v>
      </c>
      <c r="W5" s="34">
        <f>IF($R5&gt;$K5,1,0)</f>
        <v>0</v>
      </c>
      <c r="X5" s="34">
        <f t="shared" ref="X5:X68" si="1">IF(AND($K5=$R5,$R5=100),1,0)</f>
        <v>0</v>
      </c>
      <c r="Y5" s="34">
        <f t="shared" ref="Y5:Y68" si="2">IF(AND($K5=$R5,$S5&gt;$L5),1,0)</f>
        <v>1</v>
      </c>
      <c r="Z5" s="34" t="str">
        <f t="shared" ref="Z5:Z68" si="3">IF(OR($X5+$W5&gt;0,$X5+$Y5&gt;0),"-แนวโน้มปสภ.ดีขึ้น","-แนวโน้มปสภ.ลดลง")</f>
        <v>-แนวโน้มปสภ.ดีขึ้น</v>
      </c>
    </row>
    <row r="6" spans="1:26" ht="21" customHeight="1" x14ac:dyDescent="0.7">
      <c r="A6" s="45">
        <v>2</v>
      </c>
      <c r="B6" s="46" t="s">
        <v>7</v>
      </c>
      <c r="C6" s="47" t="s">
        <v>9</v>
      </c>
      <c r="D6" s="46" t="s">
        <v>123</v>
      </c>
      <c r="E6" s="108">
        <v>6</v>
      </c>
      <c r="F6" s="45">
        <v>1</v>
      </c>
      <c r="G6" s="49">
        <v>4.0199999999999996</v>
      </c>
      <c r="H6" s="50">
        <v>-19637436.370000001</v>
      </c>
      <c r="I6" s="51"/>
      <c r="J6" s="45">
        <v>1</v>
      </c>
      <c r="K6" s="58">
        <v>14.285714285714285</v>
      </c>
      <c r="L6" s="50">
        <f t="shared" ref="L6:L69" si="4">H6/12</f>
        <v>-1636453.0308333335</v>
      </c>
      <c r="M6" s="45">
        <v>1</v>
      </c>
      <c r="N6" s="49">
        <v>2.5</v>
      </c>
      <c r="O6" s="158">
        <v>-10853712.15</v>
      </c>
      <c r="P6" s="54"/>
      <c r="Q6" s="45">
        <v>1</v>
      </c>
      <c r="R6" s="314">
        <v>57.142857142857139</v>
      </c>
      <c r="S6" s="77">
        <f t="shared" ref="S6:S69" si="5">O6</f>
        <v>-10853712.15</v>
      </c>
      <c r="T6" s="116" t="str">
        <f t="shared" ref="T6:T69" si="6">_xlfn.CONCAT(V6&amp;Z6)</f>
        <v>ผ่านเกณฑ์-แนวโน้มปสภ.ดีขึ้น</v>
      </c>
      <c r="V6" s="56" t="str">
        <f t="shared" si="0"/>
        <v>ผ่านเกณฑ์</v>
      </c>
      <c r="W6" s="34">
        <f t="shared" ref="W6:W68" si="7">IF($R6&gt;$K6,1,0)</f>
        <v>1</v>
      </c>
      <c r="X6" s="34">
        <f t="shared" si="1"/>
        <v>0</v>
      </c>
      <c r="Y6" s="34">
        <f t="shared" si="2"/>
        <v>0</v>
      </c>
      <c r="Z6" s="34" t="str">
        <f t="shared" si="3"/>
        <v>-แนวโน้มปสภ.ดีขึ้น</v>
      </c>
    </row>
    <row r="7" spans="1:26" ht="21" customHeight="1" x14ac:dyDescent="0.7">
      <c r="A7" s="45">
        <v>3</v>
      </c>
      <c r="B7" s="46" t="s">
        <v>7</v>
      </c>
      <c r="C7" s="47" t="s">
        <v>10</v>
      </c>
      <c r="D7" s="46" t="s">
        <v>124</v>
      </c>
      <c r="E7" s="108">
        <v>6</v>
      </c>
      <c r="F7" s="45">
        <v>1</v>
      </c>
      <c r="G7" s="49">
        <v>5.0599999999999996</v>
      </c>
      <c r="H7" s="50">
        <v>-14448218.619999999</v>
      </c>
      <c r="I7" s="51"/>
      <c r="J7" s="45">
        <v>1</v>
      </c>
      <c r="K7" s="58">
        <v>28.571428571428569</v>
      </c>
      <c r="L7" s="50">
        <f t="shared" si="4"/>
        <v>-1204018.2183333333</v>
      </c>
      <c r="M7" s="45">
        <v>1</v>
      </c>
      <c r="N7" s="49">
        <v>2.8</v>
      </c>
      <c r="O7" s="158">
        <v>-24553663.829999998</v>
      </c>
      <c r="P7" s="54"/>
      <c r="Q7" s="45">
        <v>1</v>
      </c>
      <c r="R7" s="321">
        <v>42.857142857142854</v>
      </c>
      <c r="S7" s="77">
        <f t="shared" si="5"/>
        <v>-24553663.829999998</v>
      </c>
      <c r="T7" s="116" t="str">
        <f t="shared" si="6"/>
        <v>ผ่านเกณฑ์-แนวโน้มปสภ.ดีขึ้น</v>
      </c>
      <c r="V7" s="56" t="str">
        <f t="shared" si="0"/>
        <v>ผ่านเกณฑ์</v>
      </c>
      <c r="W7" s="34">
        <f t="shared" si="7"/>
        <v>1</v>
      </c>
      <c r="X7" s="34">
        <f t="shared" si="1"/>
        <v>0</v>
      </c>
      <c r="Y7" s="34">
        <f t="shared" si="2"/>
        <v>0</v>
      </c>
      <c r="Z7" s="34" t="str">
        <f t="shared" si="3"/>
        <v>-แนวโน้มปสภ.ดีขึ้น</v>
      </c>
    </row>
    <row r="8" spans="1:26" ht="21" customHeight="1" x14ac:dyDescent="0.7">
      <c r="A8" s="45">
        <v>4</v>
      </c>
      <c r="B8" s="46" t="s">
        <v>7</v>
      </c>
      <c r="C8" s="47" t="s">
        <v>11</v>
      </c>
      <c r="D8" s="46" t="s">
        <v>125</v>
      </c>
      <c r="E8" s="108">
        <v>5</v>
      </c>
      <c r="F8" s="45">
        <v>1</v>
      </c>
      <c r="G8" s="49">
        <v>2.81</v>
      </c>
      <c r="H8" s="50">
        <v>-13422614.66</v>
      </c>
      <c r="I8" s="51"/>
      <c r="J8" s="45">
        <v>1</v>
      </c>
      <c r="K8" s="58">
        <v>42.857142857142854</v>
      </c>
      <c r="L8" s="50">
        <f t="shared" si="4"/>
        <v>-1118551.2216666667</v>
      </c>
      <c r="M8" s="45">
        <v>1</v>
      </c>
      <c r="N8" s="49">
        <v>1.39</v>
      </c>
      <c r="O8" s="158">
        <v>-20034441.329999998</v>
      </c>
      <c r="P8" s="54"/>
      <c r="Q8" s="45">
        <v>1</v>
      </c>
      <c r="R8" s="314">
        <v>85.714285714285708</v>
      </c>
      <c r="S8" s="77">
        <f t="shared" si="5"/>
        <v>-20034441.329999998</v>
      </c>
      <c r="T8" s="116" t="str">
        <f t="shared" si="6"/>
        <v>ผ่านเกณฑ์-แนวโน้มปสภ.ดีขึ้น</v>
      </c>
      <c r="V8" s="56" t="str">
        <f t="shared" si="0"/>
        <v>ผ่านเกณฑ์</v>
      </c>
      <c r="W8" s="34">
        <f t="shared" si="7"/>
        <v>1</v>
      </c>
      <c r="X8" s="34">
        <f t="shared" si="1"/>
        <v>0</v>
      </c>
      <c r="Y8" s="34">
        <f t="shared" si="2"/>
        <v>0</v>
      </c>
      <c r="Z8" s="34" t="str">
        <f t="shared" si="3"/>
        <v>-แนวโน้มปสภ.ดีขึ้น</v>
      </c>
    </row>
    <row r="9" spans="1:26" ht="21" customHeight="1" x14ac:dyDescent="0.7">
      <c r="A9" s="45">
        <v>5</v>
      </c>
      <c r="B9" s="46" t="s">
        <v>7</v>
      </c>
      <c r="C9" s="47" t="s">
        <v>12</v>
      </c>
      <c r="D9" s="46" t="s">
        <v>126</v>
      </c>
      <c r="E9" s="108">
        <v>5</v>
      </c>
      <c r="F9" s="45">
        <v>1</v>
      </c>
      <c r="G9" s="49">
        <v>1.57</v>
      </c>
      <c r="H9" s="50">
        <v>-8094338.2699999996</v>
      </c>
      <c r="I9" s="51"/>
      <c r="J9" s="45">
        <v>1</v>
      </c>
      <c r="K9" s="58">
        <v>42.857142857142854</v>
      </c>
      <c r="L9" s="50">
        <f t="shared" si="4"/>
        <v>-674528.18916666659</v>
      </c>
      <c r="M9" s="45">
        <v>1</v>
      </c>
      <c r="N9" s="49">
        <v>1.61</v>
      </c>
      <c r="O9" s="158">
        <v>-5534684.4900000002</v>
      </c>
      <c r="P9" s="54"/>
      <c r="Q9" s="45">
        <v>1</v>
      </c>
      <c r="R9" s="314">
        <v>57.142857142857139</v>
      </c>
      <c r="S9" s="77">
        <f t="shared" si="5"/>
        <v>-5534684.4900000002</v>
      </c>
      <c r="T9" s="116" t="str">
        <f t="shared" si="6"/>
        <v>ผ่านเกณฑ์-แนวโน้มปสภ.ดีขึ้น</v>
      </c>
      <c r="V9" s="56" t="str">
        <f t="shared" si="0"/>
        <v>ผ่านเกณฑ์</v>
      </c>
      <c r="W9" s="34">
        <f t="shared" si="7"/>
        <v>1</v>
      </c>
      <c r="X9" s="34">
        <f t="shared" si="1"/>
        <v>0</v>
      </c>
      <c r="Y9" s="34">
        <f t="shared" si="2"/>
        <v>0</v>
      </c>
      <c r="Z9" s="34" t="str">
        <f t="shared" si="3"/>
        <v>-แนวโน้มปสภ.ดีขึ้น</v>
      </c>
    </row>
    <row r="10" spans="1:26" ht="21" customHeight="1" x14ac:dyDescent="0.7">
      <c r="A10" s="45">
        <v>6</v>
      </c>
      <c r="B10" s="46" t="s">
        <v>7</v>
      </c>
      <c r="C10" s="47" t="s">
        <v>13</v>
      </c>
      <c r="D10" s="46" t="s">
        <v>127</v>
      </c>
      <c r="E10" s="108">
        <v>6</v>
      </c>
      <c r="F10" s="45">
        <v>2</v>
      </c>
      <c r="G10" s="49">
        <v>0.75</v>
      </c>
      <c r="H10" s="50">
        <v>-14415871.390000001</v>
      </c>
      <c r="I10" s="51"/>
      <c r="J10" s="45">
        <v>2</v>
      </c>
      <c r="K10" s="61">
        <v>71.428571428571431</v>
      </c>
      <c r="L10" s="50">
        <f t="shared" si="4"/>
        <v>-1201322.6158333335</v>
      </c>
      <c r="M10" s="45">
        <v>3</v>
      </c>
      <c r="N10" s="49">
        <v>0.66</v>
      </c>
      <c r="O10" s="158">
        <v>-3868047.03</v>
      </c>
      <c r="P10" s="155"/>
      <c r="Q10" s="45">
        <v>3</v>
      </c>
      <c r="R10" s="314">
        <v>100</v>
      </c>
      <c r="S10" s="77">
        <f t="shared" si="5"/>
        <v>-3868047.03</v>
      </c>
      <c r="T10" s="116" t="str">
        <f t="shared" si="6"/>
        <v>ผ่านเกณฑ์-แนวโน้มปสภ.ดีขึ้น</v>
      </c>
      <c r="V10" s="56" t="str">
        <f t="shared" si="0"/>
        <v>ผ่านเกณฑ์</v>
      </c>
      <c r="W10" s="34">
        <f t="shared" si="7"/>
        <v>1</v>
      </c>
      <c r="X10" s="34">
        <f t="shared" si="1"/>
        <v>0</v>
      </c>
      <c r="Y10" s="34">
        <f t="shared" si="2"/>
        <v>0</v>
      </c>
      <c r="Z10" s="34" t="str">
        <f t="shared" si="3"/>
        <v>-แนวโน้มปสภ.ดีขึ้น</v>
      </c>
    </row>
    <row r="11" spans="1:26" ht="21" customHeight="1" x14ac:dyDescent="0.7">
      <c r="A11" s="45">
        <v>7</v>
      </c>
      <c r="B11" s="46" t="s">
        <v>7</v>
      </c>
      <c r="C11" s="47" t="s">
        <v>14</v>
      </c>
      <c r="D11" s="46" t="s">
        <v>128</v>
      </c>
      <c r="E11" s="108">
        <v>6</v>
      </c>
      <c r="F11" s="45">
        <v>1</v>
      </c>
      <c r="G11" s="49">
        <v>3.97</v>
      </c>
      <c r="H11" s="50">
        <v>-19508749.859999999</v>
      </c>
      <c r="I11" s="51"/>
      <c r="J11" s="45">
        <v>1</v>
      </c>
      <c r="K11" s="61">
        <v>57.142857142857139</v>
      </c>
      <c r="L11" s="50">
        <f t="shared" si="4"/>
        <v>-1625729.155</v>
      </c>
      <c r="M11" s="45">
        <v>1</v>
      </c>
      <c r="N11" s="49">
        <v>1.23</v>
      </c>
      <c r="O11" s="158">
        <v>-23485231.989999998</v>
      </c>
      <c r="P11" s="54"/>
      <c r="Q11" s="45">
        <v>1</v>
      </c>
      <c r="R11" s="314">
        <v>71.428571428571431</v>
      </c>
      <c r="S11" s="77">
        <f t="shared" si="5"/>
        <v>-23485231.989999998</v>
      </c>
      <c r="T11" s="116" t="str">
        <f t="shared" si="6"/>
        <v>ผ่านเกณฑ์-แนวโน้มปสภ.ดีขึ้น</v>
      </c>
      <c r="V11" s="56" t="str">
        <f t="shared" si="0"/>
        <v>ผ่านเกณฑ์</v>
      </c>
      <c r="W11" s="34">
        <f t="shared" si="7"/>
        <v>1</v>
      </c>
      <c r="X11" s="34">
        <f t="shared" si="1"/>
        <v>0</v>
      </c>
      <c r="Y11" s="34">
        <f t="shared" si="2"/>
        <v>0</v>
      </c>
      <c r="Z11" s="34" t="str">
        <f t="shared" si="3"/>
        <v>-แนวโน้มปสภ.ดีขึ้น</v>
      </c>
    </row>
    <row r="12" spans="1:26" ht="21" customHeight="1" x14ac:dyDescent="0.7">
      <c r="A12" s="45">
        <v>8</v>
      </c>
      <c r="B12" s="46" t="s">
        <v>7</v>
      </c>
      <c r="C12" s="47" t="s">
        <v>15</v>
      </c>
      <c r="D12" s="46" t="s">
        <v>129</v>
      </c>
      <c r="E12" s="108">
        <v>12</v>
      </c>
      <c r="F12" s="45">
        <v>1</v>
      </c>
      <c r="G12" s="49">
        <v>1.61</v>
      </c>
      <c r="H12" s="50">
        <v>-26915093.91</v>
      </c>
      <c r="I12" s="51"/>
      <c r="J12" s="45">
        <v>1</v>
      </c>
      <c r="K12" s="58">
        <v>28.571428571428569</v>
      </c>
      <c r="L12" s="50">
        <f t="shared" si="4"/>
        <v>-2242924.4925000002</v>
      </c>
      <c r="M12" s="45">
        <v>4</v>
      </c>
      <c r="N12" s="49">
        <v>0.56000000000000005</v>
      </c>
      <c r="O12" s="158">
        <v>-28187635.039999999</v>
      </c>
      <c r="P12" s="272" t="s">
        <v>6</v>
      </c>
      <c r="Q12" s="45">
        <v>4</v>
      </c>
      <c r="R12" s="314">
        <v>85.714285714285708</v>
      </c>
      <c r="S12" s="77">
        <f t="shared" si="5"/>
        <v>-28187635.039999999</v>
      </c>
      <c r="T12" s="146" t="str">
        <f>_xlfn.CONCAT(V12&amp;Z12)</f>
        <v>ไม่ผ่านเกณฑ์-แนวโน้มปสภ.ดีขึ้น</v>
      </c>
      <c r="V12" s="56" t="str">
        <f t="shared" si="0"/>
        <v>ไม่ผ่านเกณฑ์</v>
      </c>
      <c r="W12" s="34">
        <f t="shared" si="7"/>
        <v>1</v>
      </c>
      <c r="X12" s="34">
        <f t="shared" si="1"/>
        <v>0</v>
      </c>
      <c r="Y12" s="34">
        <f t="shared" si="2"/>
        <v>0</v>
      </c>
      <c r="Z12" s="34" t="str">
        <f t="shared" si="3"/>
        <v>-แนวโน้มปสภ.ดีขึ้น</v>
      </c>
    </row>
    <row r="13" spans="1:26" ht="21" customHeight="1" x14ac:dyDescent="0.7">
      <c r="A13" s="45">
        <v>9</v>
      </c>
      <c r="B13" s="46" t="s">
        <v>7</v>
      </c>
      <c r="C13" s="47" t="s">
        <v>16</v>
      </c>
      <c r="D13" s="46" t="s">
        <v>130</v>
      </c>
      <c r="E13" s="108">
        <v>6</v>
      </c>
      <c r="F13" s="45">
        <v>1</v>
      </c>
      <c r="G13" s="49">
        <v>3.65</v>
      </c>
      <c r="H13" s="50">
        <v>-6963504.96</v>
      </c>
      <c r="I13" s="51"/>
      <c r="J13" s="45">
        <v>1</v>
      </c>
      <c r="K13" s="61">
        <v>57.142857142857139</v>
      </c>
      <c r="L13" s="50">
        <f t="shared" si="4"/>
        <v>-580292.07999999996</v>
      </c>
      <c r="M13" s="45">
        <v>1</v>
      </c>
      <c r="N13" s="49">
        <v>0.94</v>
      </c>
      <c r="O13" s="158">
        <v>-20260940.18</v>
      </c>
      <c r="P13" s="54"/>
      <c r="Q13" s="45">
        <v>1</v>
      </c>
      <c r="R13" s="314">
        <v>85.714285714285708</v>
      </c>
      <c r="S13" s="77">
        <f t="shared" si="5"/>
        <v>-20260940.18</v>
      </c>
      <c r="T13" s="116" t="str">
        <f t="shared" si="6"/>
        <v>ผ่านเกณฑ์-แนวโน้มปสภ.ดีขึ้น</v>
      </c>
      <c r="V13" s="56" t="str">
        <f t="shared" si="0"/>
        <v>ผ่านเกณฑ์</v>
      </c>
      <c r="W13" s="34">
        <f t="shared" si="7"/>
        <v>1</v>
      </c>
      <c r="X13" s="34">
        <f t="shared" si="1"/>
        <v>0</v>
      </c>
      <c r="Y13" s="34">
        <f t="shared" si="2"/>
        <v>0</v>
      </c>
      <c r="Z13" s="34" t="str">
        <f t="shared" si="3"/>
        <v>-แนวโน้มปสภ.ดีขึ้น</v>
      </c>
    </row>
    <row r="14" spans="1:26" ht="21" customHeight="1" x14ac:dyDescent="0.7">
      <c r="A14" s="45">
        <v>10</v>
      </c>
      <c r="B14" s="46" t="s">
        <v>7</v>
      </c>
      <c r="C14" s="47" t="s">
        <v>17</v>
      </c>
      <c r="D14" s="46" t="s">
        <v>131</v>
      </c>
      <c r="E14" s="108">
        <v>6</v>
      </c>
      <c r="F14" s="45">
        <v>1</v>
      </c>
      <c r="G14" s="49">
        <v>4.07</v>
      </c>
      <c r="H14" s="50">
        <v>-26212531.469999999</v>
      </c>
      <c r="I14" s="51"/>
      <c r="J14" s="45">
        <v>1</v>
      </c>
      <c r="K14" s="58">
        <v>28.571428571428569</v>
      </c>
      <c r="L14" s="50">
        <f t="shared" si="4"/>
        <v>-2184377.6225000001</v>
      </c>
      <c r="M14" s="45">
        <v>3</v>
      </c>
      <c r="N14" s="49">
        <v>0.77</v>
      </c>
      <c r="O14" s="158">
        <v>-23018428.140000001</v>
      </c>
      <c r="P14" s="54"/>
      <c r="Q14" s="45">
        <v>3</v>
      </c>
      <c r="R14" s="314">
        <v>85.714285714285708</v>
      </c>
      <c r="S14" s="77">
        <f t="shared" si="5"/>
        <v>-23018428.140000001</v>
      </c>
      <c r="T14" s="116" t="str">
        <f t="shared" si="6"/>
        <v>ผ่านเกณฑ์-แนวโน้มปสภ.ดีขึ้น</v>
      </c>
      <c r="V14" s="56" t="str">
        <f t="shared" si="0"/>
        <v>ผ่านเกณฑ์</v>
      </c>
      <c r="W14" s="34">
        <f t="shared" si="7"/>
        <v>1</v>
      </c>
      <c r="X14" s="34">
        <f t="shared" si="1"/>
        <v>0</v>
      </c>
      <c r="Y14" s="34">
        <f t="shared" si="2"/>
        <v>0</v>
      </c>
      <c r="Z14" s="34" t="str">
        <f t="shared" si="3"/>
        <v>-แนวโน้มปสภ.ดีขึ้น</v>
      </c>
    </row>
    <row r="15" spans="1:26" ht="21" customHeight="1" x14ac:dyDescent="0.7">
      <c r="A15" s="45">
        <v>11</v>
      </c>
      <c r="B15" s="46" t="s">
        <v>7</v>
      </c>
      <c r="C15" s="47" t="s">
        <v>18</v>
      </c>
      <c r="D15" s="46" t="s">
        <v>132</v>
      </c>
      <c r="E15" s="108">
        <v>13</v>
      </c>
      <c r="F15" s="45">
        <v>7</v>
      </c>
      <c r="G15" s="62">
        <v>0.21</v>
      </c>
      <c r="H15" s="50">
        <v>-19859450.609999999</v>
      </c>
      <c r="I15" s="65" t="s">
        <v>207</v>
      </c>
      <c r="J15" s="45">
        <v>7</v>
      </c>
      <c r="K15" s="61">
        <v>71.428571428571431</v>
      </c>
      <c r="L15" s="50">
        <f t="shared" si="4"/>
        <v>-1654954.2175</v>
      </c>
      <c r="M15" s="45">
        <v>5</v>
      </c>
      <c r="N15" s="62">
        <v>0.31</v>
      </c>
      <c r="O15" s="158">
        <v>10337468.33</v>
      </c>
      <c r="P15" s="72" t="s">
        <v>208</v>
      </c>
      <c r="Q15" s="45">
        <v>5</v>
      </c>
      <c r="R15" s="314">
        <v>71.428571428571431</v>
      </c>
      <c r="S15" s="77">
        <f t="shared" si="5"/>
        <v>10337468.33</v>
      </c>
      <c r="T15" s="146" t="str">
        <f t="shared" si="6"/>
        <v>ไม่ผ่านเกณฑ์-แนวโน้มปสภ.ดีขึ้น</v>
      </c>
      <c r="V15" s="56" t="str">
        <f t="shared" si="0"/>
        <v>ไม่ผ่านเกณฑ์</v>
      </c>
      <c r="W15" s="34">
        <f t="shared" si="7"/>
        <v>0</v>
      </c>
      <c r="X15" s="34">
        <f t="shared" si="1"/>
        <v>0</v>
      </c>
      <c r="Y15" s="34">
        <f t="shared" si="2"/>
        <v>1</v>
      </c>
      <c r="Z15" s="34" t="str">
        <f t="shared" si="3"/>
        <v>-แนวโน้มปสภ.ดีขึ้น</v>
      </c>
    </row>
    <row r="16" spans="1:26" ht="21" customHeight="1" x14ac:dyDescent="0.7">
      <c r="A16" s="45">
        <v>12</v>
      </c>
      <c r="B16" s="46" t="s">
        <v>7</v>
      </c>
      <c r="C16" s="47" t="s">
        <v>19</v>
      </c>
      <c r="D16" s="46" t="s">
        <v>133</v>
      </c>
      <c r="E16" s="108">
        <v>2</v>
      </c>
      <c r="F16" s="45">
        <v>6</v>
      </c>
      <c r="G16" s="62">
        <v>0.49</v>
      </c>
      <c r="H16" s="50">
        <v>-4988184.58</v>
      </c>
      <c r="I16" s="68" t="s">
        <v>207</v>
      </c>
      <c r="J16" s="45">
        <v>6</v>
      </c>
      <c r="K16" s="58">
        <v>42.857142857142854</v>
      </c>
      <c r="L16" s="50">
        <f t="shared" si="4"/>
        <v>-415682.04833333334</v>
      </c>
      <c r="M16" s="45">
        <v>7</v>
      </c>
      <c r="N16" s="62">
        <v>0.45</v>
      </c>
      <c r="O16" s="158">
        <v>2260745.7400000002</v>
      </c>
      <c r="P16" s="65" t="s">
        <v>207</v>
      </c>
      <c r="Q16" s="45">
        <v>7</v>
      </c>
      <c r="R16" s="314">
        <v>71.428571428571431</v>
      </c>
      <c r="S16" s="77">
        <f t="shared" si="5"/>
        <v>2260745.7400000002</v>
      </c>
      <c r="T16" s="146" t="str">
        <f t="shared" si="6"/>
        <v>ไม่ผ่านเกณฑ์-แนวโน้มปสภ.ดีขึ้น</v>
      </c>
      <c r="V16" s="56" t="str">
        <f t="shared" si="0"/>
        <v>ไม่ผ่านเกณฑ์</v>
      </c>
      <c r="W16" s="34">
        <f t="shared" si="7"/>
        <v>1</v>
      </c>
      <c r="X16" s="34">
        <f t="shared" si="1"/>
        <v>0</v>
      </c>
      <c r="Y16" s="34">
        <f t="shared" si="2"/>
        <v>0</v>
      </c>
      <c r="Z16" s="34" t="str">
        <f t="shared" si="3"/>
        <v>-แนวโน้มปสภ.ดีขึ้น</v>
      </c>
    </row>
    <row r="17" spans="1:26" x14ac:dyDescent="0.7">
      <c r="A17" s="45">
        <v>13</v>
      </c>
      <c r="B17" s="46" t="s">
        <v>20</v>
      </c>
      <c r="C17" s="47" t="s">
        <v>21</v>
      </c>
      <c r="D17" s="70" t="s">
        <v>20</v>
      </c>
      <c r="E17" s="109">
        <v>16</v>
      </c>
      <c r="F17" s="45">
        <v>1</v>
      </c>
      <c r="G17" s="49">
        <v>1.42</v>
      </c>
      <c r="H17" s="50">
        <v>-10915922.550000001</v>
      </c>
      <c r="I17" s="51"/>
      <c r="J17" s="45">
        <v>1</v>
      </c>
      <c r="K17" s="61">
        <v>57.142857142857139</v>
      </c>
      <c r="L17" s="50">
        <f t="shared" si="4"/>
        <v>-909660.21250000002</v>
      </c>
      <c r="M17" s="45">
        <v>0</v>
      </c>
      <c r="N17" s="49">
        <v>0.98</v>
      </c>
      <c r="O17" s="158">
        <v>294161139.44999999</v>
      </c>
      <c r="P17" s="54"/>
      <c r="Q17" s="45">
        <v>0</v>
      </c>
      <c r="R17" s="321">
        <v>42.857142857142854</v>
      </c>
      <c r="S17" s="77">
        <f t="shared" si="5"/>
        <v>294161139.44999999</v>
      </c>
      <c r="T17" s="159" t="str">
        <f t="shared" si="6"/>
        <v>ผ่านเกณฑ์-แนวโน้มปสภ.ลดลง</v>
      </c>
      <c r="V17" s="56" t="str">
        <f t="shared" si="0"/>
        <v>ผ่านเกณฑ์</v>
      </c>
      <c r="W17" s="34">
        <f t="shared" si="7"/>
        <v>0</v>
      </c>
      <c r="X17" s="34">
        <f t="shared" si="1"/>
        <v>0</v>
      </c>
      <c r="Y17" s="34">
        <f t="shared" si="2"/>
        <v>0</v>
      </c>
      <c r="Z17" s="34" t="str">
        <f t="shared" si="3"/>
        <v>-แนวโน้มปสภ.ลดลง</v>
      </c>
    </row>
    <row r="18" spans="1:26" x14ac:dyDescent="0.7">
      <c r="A18" s="45">
        <v>14</v>
      </c>
      <c r="B18" s="46" t="s">
        <v>20</v>
      </c>
      <c r="C18" s="47" t="s">
        <v>22</v>
      </c>
      <c r="D18" s="70" t="s">
        <v>134</v>
      </c>
      <c r="E18" s="109">
        <v>6</v>
      </c>
      <c r="F18" s="45">
        <v>1</v>
      </c>
      <c r="G18" s="49">
        <v>2.8</v>
      </c>
      <c r="H18" s="50">
        <v>-27781624.260000002</v>
      </c>
      <c r="I18" s="51"/>
      <c r="J18" s="45">
        <v>1</v>
      </c>
      <c r="K18" s="61">
        <v>85.714285714285708</v>
      </c>
      <c r="L18" s="50">
        <f t="shared" si="4"/>
        <v>-2315135.355</v>
      </c>
      <c r="M18" s="45">
        <v>1</v>
      </c>
      <c r="N18" s="49">
        <v>1.84</v>
      </c>
      <c r="O18" s="158">
        <v>-5877919.6399999997</v>
      </c>
      <c r="P18" s="54"/>
      <c r="Q18" s="45">
        <v>1</v>
      </c>
      <c r="R18" s="314">
        <v>100</v>
      </c>
      <c r="S18" s="77">
        <f t="shared" si="5"/>
        <v>-5877919.6399999997</v>
      </c>
      <c r="T18" s="116" t="str">
        <f t="shared" si="6"/>
        <v>ผ่านเกณฑ์-แนวโน้มปสภ.ดีขึ้น</v>
      </c>
      <c r="V18" s="56" t="str">
        <f t="shared" si="0"/>
        <v>ผ่านเกณฑ์</v>
      </c>
      <c r="W18" s="34">
        <f t="shared" si="7"/>
        <v>1</v>
      </c>
      <c r="X18" s="34">
        <f t="shared" si="1"/>
        <v>0</v>
      </c>
      <c r="Y18" s="34">
        <f t="shared" si="2"/>
        <v>0</v>
      </c>
      <c r="Z18" s="34" t="str">
        <f t="shared" si="3"/>
        <v>-แนวโน้มปสภ.ดีขึ้น</v>
      </c>
    </row>
    <row r="19" spans="1:26" x14ac:dyDescent="0.7">
      <c r="A19" s="45">
        <v>15</v>
      </c>
      <c r="B19" s="46" t="s">
        <v>20</v>
      </c>
      <c r="C19" s="47" t="s">
        <v>23</v>
      </c>
      <c r="D19" s="70" t="s">
        <v>135</v>
      </c>
      <c r="E19" s="109">
        <v>9</v>
      </c>
      <c r="F19" s="45">
        <v>3</v>
      </c>
      <c r="G19" s="49">
        <v>0.63</v>
      </c>
      <c r="H19" s="50">
        <v>-17716002.510000002</v>
      </c>
      <c r="I19" s="51"/>
      <c r="J19" s="45">
        <v>3</v>
      </c>
      <c r="K19" s="61">
        <v>85.714285714285708</v>
      </c>
      <c r="L19" s="50">
        <f t="shared" si="4"/>
        <v>-1476333.5425000002</v>
      </c>
      <c r="M19" s="45">
        <v>3</v>
      </c>
      <c r="N19" s="49">
        <v>0.56999999999999995</v>
      </c>
      <c r="O19" s="158">
        <v>3902605.3</v>
      </c>
      <c r="P19" s="54"/>
      <c r="Q19" s="45">
        <v>3</v>
      </c>
      <c r="R19" s="314">
        <v>100</v>
      </c>
      <c r="S19" s="77">
        <f t="shared" si="5"/>
        <v>3902605.3</v>
      </c>
      <c r="T19" s="116" t="str">
        <f t="shared" si="6"/>
        <v>ผ่านเกณฑ์-แนวโน้มปสภ.ดีขึ้น</v>
      </c>
      <c r="V19" s="56" t="str">
        <f t="shared" si="0"/>
        <v>ผ่านเกณฑ์</v>
      </c>
      <c r="W19" s="34">
        <f t="shared" si="7"/>
        <v>1</v>
      </c>
      <c r="X19" s="34">
        <f t="shared" si="1"/>
        <v>0</v>
      </c>
      <c r="Y19" s="34">
        <f t="shared" si="2"/>
        <v>0</v>
      </c>
      <c r="Z19" s="34" t="str">
        <f t="shared" si="3"/>
        <v>-แนวโน้มปสภ.ดีขึ้น</v>
      </c>
    </row>
    <row r="20" spans="1:26" x14ac:dyDescent="0.7">
      <c r="A20" s="45">
        <v>16</v>
      </c>
      <c r="B20" s="46" t="s">
        <v>20</v>
      </c>
      <c r="C20" s="47" t="s">
        <v>24</v>
      </c>
      <c r="D20" s="70" t="s">
        <v>136</v>
      </c>
      <c r="E20" s="109">
        <v>13</v>
      </c>
      <c r="F20" s="45">
        <v>1</v>
      </c>
      <c r="G20" s="49">
        <v>1.1299999999999999</v>
      </c>
      <c r="H20" s="50">
        <v>-17902420.850000001</v>
      </c>
      <c r="I20" s="51"/>
      <c r="J20" s="45">
        <v>1</v>
      </c>
      <c r="K20" s="61">
        <v>57.142857142857139</v>
      </c>
      <c r="L20" s="50">
        <f t="shared" si="4"/>
        <v>-1491868.4041666668</v>
      </c>
      <c r="M20" s="45">
        <v>2</v>
      </c>
      <c r="N20" s="49">
        <v>0.68</v>
      </c>
      <c r="O20" s="158">
        <v>-24595425.949999999</v>
      </c>
      <c r="P20" s="54"/>
      <c r="Q20" s="45">
        <v>2</v>
      </c>
      <c r="R20" s="321">
        <v>42.857142857142854</v>
      </c>
      <c r="S20" s="77">
        <f t="shared" si="5"/>
        <v>-24595425.949999999</v>
      </c>
      <c r="T20" s="159" t="str">
        <f t="shared" si="6"/>
        <v>ผ่านเกณฑ์-แนวโน้มปสภ.ลดลง</v>
      </c>
      <c r="V20" s="56" t="str">
        <f t="shared" si="0"/>
        <v>ผ่านเกณฑ์</v>
      </c>
      <c r="W20" s="34">
        <f t="shared" si="7"/>
        <v>0</v>
      </c>
      <c r="X20" s="34">
        <f t="shared" si="1"/>
        <v>0</v>
      </c>
      <c r="Y20" s="34">
        <f t="shared" si="2"/>
        <v>0</v>
      </c>
      <c r="Z20" s="34" t="str">
        <f t="shared" si="3"/>
        <v>-แนวโน้มปสภ.ลดลง</v>
      </c>
    </row>
    <row r="21" spans="1:26" x14ac:dyDescent="0.7">
      <c r="A21" s="45">
        <v>17</v>
      </c>
      <c r="B21" s="46" t="s">
        <v>20</v>
      </c>
      <c r="C21" s="47" t="s">
        <v>25</v>
      </c>
      <c r="D21" s="70" t="s">
        <v>137</v>
      </c>
      <c r="E21" s="109">
        <v>6</v>
      </c>
      <c r="F21" s="45">
        <v>1</v>
      </c>
      <c r="G21" s="49">
        <v>3.3</v>
      </c>
      <c r="H21" s="50">
        <v>-19973062.289999999</v>
      </c>
      <c r="I21" s="51"/>
      <c r="J21" s="45">
        <v>1</v>
      </c>
      <c r="K21" s="61">
        <v>71.428571428571431</v>
      </c>
      <c r="L21" s="50">
        <f t="shared" si="4"/>
        <v>-1664421.8574999999</v>
      </c>
      <c r="M21" s="45">
        <v>1</v>
      </c>
      <c r="N21" s="49">
        <v>1.1100000000000001</v>
      </c>
      <c r="O21" s="158">
        <v>-18161669.390000001</v>
      </c>
      <c r="P21" s="54"/>
      <c r="Q21" s="45">
        <v>1</v>
      </c>
      <c r="R21" s="314">
        <v>100</v>
      </c>
      <c r="S21" s="77">
        <f t="shared" si="5"/>
        <v>-18161669.390000001</v>
      </c>
      <c r="T21" s="116" t="str">
        <f t="shared" si="6"/>
        <v>ผ่านเกณฑ์-แนวโน้มปสภ.ดีขึ้น</v>
      </c>
      <c r="V21" s="56" t="str">
        <f t="shared" si="0"/>
        <v>ผ่านเกณฑ์</v>
      </c>
      <c r="W21" s="34">
        <f t="shared" si="7"/>
        <v>1</v>
      </c>
      <c r="X21" s="34">
        <f t="shared" si="1"/>
        <v>0</v>
      </c>
      <c r="Y21" s="34">
        <f t="shared" si="2"/>
        <v>0</v>
      </c>
      <c r="Z21" s="34" t="str">
        <f t="shared" si="3"/>
        <v>-แนวโน้มปสภ.ดีขึ้น</v>
      </c>
    </row>
    <row r="22" spans="1:26" x14ac:dyDescent="0.7">
      <c r="A22" s="45">
        <v>18</v>
      </c>
      <c r="B22" s="46" t="s">
        <v>20</v>
      </c>
      <c r="C22" s="47" t="s">
        <v>26</v>
      </c>
      <c r="D22" s="70" t="s">
        <v>138</v>
      </c>
      <c r="E22" s="109">
        <v>6</v>
      </c>
      <c r="F22" s="45">
        <v>1</v>
      </c>
      <c r="G22" s="49">
        <v>2.36</v>
      </c>
      <c r="H22" s="50">
        <v>-6659812.7199999997</v>
      </c>
      <c r="I22" s="51"/>
      <c r="J22" s="45">
        <v>1</v>
      </c>
      <c r="K22" s="61">
        <v>57.142857142857139</v>
      </c>
      <c r="L22" s="50">
        <f t="shared" si="4"/>
        <v>-554984.39333333331</v>
      </c>
      <c r="M22" s="45">
        <v>1</v>
      </c>
      <c r="N22" s="49">
        <v>2.35</v>
      </c>
      <c r="O22" s="158">
        <v>1899130.92</v>
      </c>
      <c r="P22" s="54"/>
      <c r="Q22" s="45">
        <v>1</v>
      </c>
      <c r="R22" s="314">
        <v>100</v>
      </c>
      <c r="S22" s="77">
        <f t="shared" si="5"/>
        <v>1899130.92</v>
      </c>
      <c r="T22" s="116" t="str">
        <f t="shared" si="6"/>
        <v>ผ่านเกณฑ์-แนวโน้มปสภ.ดีขึ้น</v>
      </c>
      <c r="V22" s="56" t="str">
        <f t="shared" si="0"/>
        <v>ผ่านเกณฑ์</v>
      </c>
      <c r="W22" s="34">
        <f t="shared" si="7"/>
        <v>1</v>
      </c>
      <c r="X22" s="34">
        <f t="shared" si="1"/>
        <v>0</v>
      </c>
      <c r="Y22" s="34">
        <f t="shared" si="2"/>
        <v>0</v>
      </c>
      <c r="Z22" s="34" t="str">
        <f t="shared" si="3"/>
        <v>-แนวโน้มปสภ.ดีขึ้น</v>
      </c>
    </row>
    <row r="23" spans="1:26" x14ac:dyDescent="0.7">
      <c r="A23" s="45">
        <v>19</v>
      </c>
      <c r="B23" s="46" t="s">
        <v>20</v>
      </c>
      <c r="C23" s="47" t="s">
        <v>27</v>
      </c>
      <c r="D23" s="70" t="s">
        <v>139</v>
      </c>
      <c r="E23" s="109">
        <v>6</v>
      </c>
      <c r="F23" s="45">
        <v>1</v>
      </c>
      <c r="G23" s="49">
        <v>2.11</v>
      </c>
      <c r="H23" s="50">
        <v>-21322040.710000001</v>
      </c>
      <c r="I23" s="51"/>
      <c r="J23" s="45">
        <v>1</v>
      </c>
      <c r="K23" s="61">
        <v>57.142857142857139</v>
      </c>
      <c r="L23" s="50">
        <f t="shared" si="4"/>
        <v>-1776836.7258333333</v>
      </c>
      <c r="M23" s="45">
        <v>3</v>
      </c>
      <c r="N23" s="49">
        <v>0.73</v>
      </c>
      <c r="O23" s="158">
        <v>-9128233.5800000001</v>
      </c>
      <c r="P23" s="51"/>
      <c r="Q23" s="45">
        <v>3</v>
      </c>
      <c r="R23" s="314">
        <v>71.428571428571431</v>
      </c>
      <c r="S23" s="77">
        <f t="shared" si="5"/>
        <v>-9128233.5800000001</v>
      </c>
      <c r="T23" s="116" t="str">
        <f t="shared" si="6"/>
        <v>ผ่านเกณฑ์-แนวโน้มปสภ.ดีขึ้น</v>
      </c>
      <c r="V23" s="56" t="str">
        <f t="shared" si="0"/>
        <v>ผ่านเกณฑ์</v>
      </c>
      <c r="W23" s="34">
        <f t="shared" si="7"/>
        <v>1</v>
      </c>
      <c r="X23" s="34">
        <f t="shared" si="1"/>
        <v>0</v>
      </c>
      <c r="Y23" s="34">
        <f t="shared" si="2"/>
        <v>0</v>
      </c>
      <c r="Z23" s="34" t="str">
        <f t="shared" si="3"/>
        <v>-แนวโน้มปสภ.ดีขึ้น</v>
      </c>
    </row>
    <row r="24" spans="1:26" x14ac:dyDescent="0.7">
      <c r="A24" s="45">
        <v>20</v>
      </c>
      <c r="B24" s="46" t="s">
        <v>20</v>
      </c>
      <c r="C24" s="47" t="s">
        <v>28</v>
      </c>
      <c r="D24" s="70" t="s">
        <v>140</v>
      </c>
      <c r="E24" s="109">
        <v>2</v>
      </c>
      <c r="F24" s="45">
        <v>6</v>
      </c>
      <c r="G24" s="49">
        <v>0.59</v>
      </c>
      <c r="H24" s="50">
        <v>-15788085.5</v>
      </c>
      <c r="I24" s="72" t="s">
        <v>6</v>
      </c>
      <c r="J24" s="45">
        <v>6</v>
      </c>
      <c r="K24" s="61">
        <v>85.714285714285708</v>
      </c>
      <c r="L24" s="50">
        <f t="shared" si="4"/>
        <v>-1315673.7916666667</v>
      </c>
      <c r="M24" s="45">
        <v>7</v>
      </c>
      <c r="N24" s="62">
        <v>0.45</v>
      </c>
      <c r="O24" s="158">
        <v>-4415614.6900000004</v>
      </c>
      <c r="P24" s="65" t="s">
        <v>207</v>
      </c>
      <c r="Q24" s="45">
        <v>7</v>
      </c>
      <c r="R24" s="314">
        <v>71.428571428571431</v>
      </c>
      <c r="S24" s="77">
        <f t="shared" si="5"/>
        <v>-4415614.6900000004</v>
      </c>
      <c r="T24" s="121" t="str">
        <f t="shared" si="6"/>
        <v>ไม่ผ่านเกณฑ์-แนวโน้มปสภ.ลดลง</v>
      </c>
      <c r="V24" s="56" t="str">
        <f t="shared" si="0"/>
        <v>ไม่ผ่านเกณฑ์</v>
      </c>
      <c r="W24" s="34">
        <f t="shared" si="7"/>
        <v>0</v>
      </c>
      <c r="X24" s="34">
        <f t="shared" si="1"/>
        <v>0</v>
      </c>
      <c r="Y24" s="34">
        <f t="shared" si="2"/>
        <v>0</v>
      </c>
      <c r="Z24" s="34" t="str">
        <f t="shared" si="3"/>
        <v>-แนวโน้มปสภ.ลดลง</v>
      </c>
    </row>
    <row r="25" spans="1:26" x14ac:dyDescent="0.7">
      <c r="A25" s="45">
        <v>21</v>
      </c>
      <c r="B25" s="46" t="s">
        <v>29</v>
      </c>
      <c r="C25" s="47" t="s">
        <v>30</v>
      </c>
      <c r="D25" s="70" t="s">
        <v>29</v>
      </c>
      <c r="E25" s="109">
        <v>17</v>
      </c>
      <c r="F25" s="45">
        <v>1</v>
      </c>
      <c r="G25" s="49">
        <v>0.56999999999999995</v>
      </c>
      <c r="H25" s="50">
        <v>43974917.259999998</v>
      </c>
      <c r="I25" s="51"/>
      <c r="J25" s="45">
        <v>1</v>
      </c>
      <c r="K25" s="61">
        <v>71.428571428571431</v>
      </c>
      <c r="L25" s="50">
        <f t="shared" si="4"/>
        <v>3664576.438333333</v>
      </c>
      <c r="M25" s="45">
        <v>0</v>
      </c>
      <c r="N25" s="49">
        <v>0.96</v>
      </c>
      <c r="O25" s="158">
        <v>659949660.57000005</v>
      </c>
      <c r="P25" s="54"/>
      <c r="Q25" s="45">
        <v>0</v>
      </c>
      <c r="R25" s="314">
        <v>85.714285714285708</v>
      </c>
      <c r="S25" s="77">
        <f t="shared" si="5"/>
        <v>659949660.57000005</v>
      </c>
      <c r="T25" s="116" t="str">
        <f t="shared" si="6"/>
        <v>ผ่านเกณฑ์-แนวโน้มปสภ.ดีขึ้น</v>
      </c>
      <c r="V25" s="56" t="str">
        <f t="shared" si="0"/>
        <v>ผ่านเกณฑ์</v>
      </c>
      <c r="W25" s="34">
        <f t="shared" si="7"/>
        <v>1</v>
      </c>
      <c r="X25" s="34">
        <f t="shared" si="1"/>
        <v>0</v>
      </c>
      <c r="Y25" s="34">
        <f t="shared" si="2"/>
        <v>0</v>
      </c>
      <c r="Z25" s="34" t="str">
        <f t="shared" si="3"/>
        <v>-แนวโน้มปสภ.ดีขึ้น</v>
      </c>
    </row>
    <row r="26" spans="1:26" x14ac:dyDescent="0.7">
      <c r="A26" s="45">
        <v>22</v>
      </c>
      <c r="B26" s="46" t="s">
        <v>29</v>
      </c>
      <c r="C26" s="47" t="s">
        <v>31</v>
      </c>
      <c r="D26" s="70" t="s">
        <v>141</v>
      </c>
      <c r="E26" s="109">
        <v>5</v>
      </c>
      <c r="F26" s="45">
        <v>1</v>
      </c>
      <c r="G26" s="49">
        <v>6.74</v>
      </c>
      <c r="H26" s="50">
        <v>-767676.77</v>
      </c>
      <c r="I26" s="51"/>
      <c r="J26" s="45">
        <v>1</v>
      </c>
      <c r="K26" s="61">
        <v>100</v>
      </c>
      <c r="L26" s="50">
        <f t="shared" si="4"/>
        <v>-63973.064166666671</v>
      </c>
      <c r="M26" s="45">
        <v>1</v>
      </c>
      <c r="N26" s="49">
        <v>3.08</v>
      </c>
      <c r="O26" s="158">
        <v>4434538.21</v>
      </c>
      <c r="P26" s="54"/>
      <c r="Q26" s="45">
        <v>1</v>
      </c>
      <c r="R26" s="314">
        <v>100</v>
      </c>
      <c r="S26" s="77">
        <f t="shared" si="5"/>
        <v>4434538.21</v>
      </c>
      <c r="T26" s="116" t="str">
        <f t="shared" si="6"/>
        <v>ผ่านเกณฑ์-แนวโน้มปสภ.ดีขึ้น</v>
      </c>
      <c r="V26" s="56" t="str">
        <f t="shared" si="0"/>
        <v>ผ่านเกณฑ์</v>
      </c>
      <c r="W26" s="34">
        <f t="shared" si="7"/>
        <v>0</v>
      </c>
      <c r="X26" s="34">
        <f t="shared" si="1"/>
        <v>1</v>
      </c>
      <c r="Y26" s="34">
        <f t="shared" si="2"/>
        <v>1</v>
      </c>
      <c r="Z26" s="34" t="str">
        <f t="shared" si="3"/>
        <v>-แนวโน้มปสภ.ดีขึ้น</v>
      </c>
    </row>
    <row r="27" spans="1:26" x14ac:dyDescent="0.7">
      <c r="A27" s="45">
        <v>23</v>
      </c>
      <c r="B27" s="46" t="s">
        <v>29</v>
      </c>
      <c r="C27" s="47" t="s">
        <v>32</v>
      </c>
      <c r="D27" s="70" t="s">
        <v>142</v>
      </c>
      <c r="E27" s="109">
        <v>6</v>
      </c>
      <c r="F27" s="45">
        <v>6</v>
      </c>
      <c r="G27" s="62">
        <v>0.24</v>
      </c>
      <c r="H27" s="50">
        <v>-19577053.91</v>
      </c>
      <c r="I27" s="68" t="s">
        <v>207</v>
      </c>
      <c r="J27" s="45">
        <v>6</v>
      </c>
      <c r="K27" s="61">
        <v>71.428571428571431</v>
      </c>
      <c r="L27" s="50">
        <f t="shared" si="4"/>
        <v>-1631421.1591666667</v>
      </c>
      <c r="M27" s="45">
        <v>3</v>
      </c>
      <c r="N27" s="62">
        <v>0.49</v>
      </c>
      <c r="O27" s="158">
        <v>10112235.810000001</v>
      </c>
      <c r="P27" s="54"/>
      <c r="Q27" s="45">
        <v>3</v>
      </c>
      <c r="R27" s="314">
        <v>100</v>
      </c>
      <c r="S27" s="77">
        <f t="shared" si="5"/>
        <v>10112235.810000001</v>
      </c>
      <c r="T27" s="116" t="str">
        <f t="shared" si="6"/>
        <v>ผ่านเกณฑ์-แนวโน้มปสภ.ดีขึ้น</v>
      </c>
      <c r="V27" s="56" t="str">
        <f t="shared" si="0"/>
        <v>ผ่านเกณฑ์</v>
      </c>
      <c r="W27" s="34">
        <f t="shared" si="7"/>
        <v>1</v>
      </c>
      <c r="X27" s="34">
        <f t="shared" si="1"/>
        <v>0</v>
      </c>
      <c r="Y27" s="34">
        <f t="shared" si="2"/>
        <v>0</v>
      </c>
      <c r="Z27" s="34" t="str">
        <f t="shared" si="3"/>
        <v>-แนวโน้มปสภ.ดีขึ้น</v>
      </c>
    </row>
    <row r="28" spans="1:26" x14ac:dyDescent="0.7">
      <c r="A28" s="45">
        <v>24</v>
      </c>
      <c r="B28" s="46" t="s">
        <v>29</v>
      </c>
      <c r="C28" s="47" t="s">
        <v>33</v>
      </c>
      <c r="D28" s="70" t="s">
        <v>143</v>
      </c>
      <c r="E28" s="109">
        <v>6</v>
      </c>
      <c r="F28" s="45">
        <v>1</v>
      </c>
      <c r="G28" s="49">
        <v>1.04</v>
      </c>
      <c r="H28" s="50">
        <v>-1895952.66</v>
      </c>
      <c r="I28" s="51"/>
      <c r="J28" s="45">
        <v>1</v>
      </c>
      <c r="K28" s="61">
        <v>71.428571428571431</v>
      </c>
      <c r="L28" s="50">
        <f t="shared" si="4"/>
        <v>-157996.05499999999</v>
      </c>
      <c r="M28" s="45">
        <v>1</v>
      </c>
      <c r="N28" s="49">
        <v>1.08</v>
      </c>
      <c r="O28" s="158">
        <v>5373435.1699999999</v>
      </c>
      <c r="P28" s="54"/>
      <c r="Q28" s="45">
        <v>1</v>
      </c>
      <c r="R28" s="314">
        <v>100</v>
      </c>
      <c r="S28" s="77">
        <f t="shared" si="5"/>
        <v>5373435.1699999999</v>
      </c>
      <c r="T28" s="116" t="str">
        <f t="shared" si="6"/>
        <v>ผ่านเกณฑ์-แนวโน้มปสภ.ดีขึ้น</v>
      </c>
      <c r="V28" s="56" t="str">
        <f t="shared" si="0"/>
        <v>ผ่านเกณฑ์</v>
      </c>
      <c r="W28" s="34">
        <f t="shared" si="7"/>
        <v>1</v>
      </c>
      <c r="X28" s="34">
        <f t="shared" si="1"/>
        <v>0</v>
      </c>
      <c r="Y28" s="34">
        <f t="shared" si="2"/>
        <v>0</v>
      </c>
      <c r="Z28" s="34" t="str">
        <f t="shared" si="3"/>
        <v>-แนวโน้มปสภ.ดีขึ้น</v>
      </c>
    </row>
    <row r="29" spans="1:26" x14ac:dyDescent="0.7">
      <c r="A29" s="45">
        <v>25</v>
      </c>
      <c r="B29" s="46" t="s">
        <v>29</v>
      </c>
      <c r="C29" s="47" t="s">
        <v>34</v>
      </c>
      <c r="D29" s="70" t="s">
        <v>144</v>
      </c>
      <c r="E29" s="109">
        <v>2</v>
      </c>
      <c r="F29" s="45">
        <v>6</v>
      </c>
      <c r="G29" s="49">
        <v>0.55000000000000004</v>
      </c>
      <c r="H29" s="50">
        <v>-12373731.99</v>
      </c>
      <c r="I29" s="72" t="s">
        <v>6</v>
      </c>
      <c r="J29" s="45">
        <v>6</v>
      </c>
      <c r="K29" s="61">
        <v>71.428571428571431</v>
      </c>
      <c r="L29" s="50">
        <f t="shared" si="4"/>
        <v>-1031144.3325</v>
      </c>
      <c r="M29" s="45">
        <v>6</v>
      </c>
      <c r="N29" s="49">
        <v>0.61</v>
      </c>
      <c r="O29" s="158">
        <v>1346739.87</v>
      </c>
      <c r="P29" s="72" t="s">
        <v>208</v>
      </c>
      <c r="Q29" s="45">
        <v>6</v>
      </c>
      <c r="R29" s="314">
        <v>71.428571428571431</v>
      </c>
      <c r="S29" s="77">
        <f t="shared" si="5"/>
        <v>1346739.87</v>
      </c>
      <c r="T29" s="146" t="str">
        <f t="shared" si="6"/>
        <v>ไม่ผ่านเกณฑ์-แนวโน้มปสภ.ดีขึ้น</v>
      </c>
      <c r="V29" s="56" t="str">
        <f t="shared" si="0"/>
        <v>ไม่ผ่านเกณฑ์</v>
      </c>
      <c r="W29" s="34">
        <f t="shared" si="7"/>
        <v>0</v>
      </c>
      <c r="X29" s="34">
        <f t="shared" si="1"/>
        <v>0</v>
      </c>
      <c r="Y29" s="34">
        <f t="shared" si="2"/>
        <v>1</v>
      </c>
      <c r="Z29" s="34" t="str">
        <f t="shared" si="3"/>
        <v>-แนวโน้มปสภ.ดีขึ้น</v>
      </c>
    </row>
    <row r="30" spans="1:26" x14ac:dyDescent="0.7">
      <c r="A30" s="45">
        <v>26</v>
      </c>
      <c r="B30" s="46" t="s">
        <v>29</v>
      </c>
      <c r="C30" s="47" t="s">
        <v>35</v>
      </c>
      <c r="D30" s="70" t="s">
        <v>145</v>
      </c>
      <c r="E30" s="109">
        <v>5</v>
      </c>
      <c r="F30" s="45">
        <v>1</v>
      </c>
      <c r="G30" s="49">
        <v>2.56</v>
      </c>
      <c r="H30" s="50">
        <v>-4185810.25</v>
      </c>
      <c r="I30" s="51"/>
      <c r="J30" s="45">
        <v>1</v>
      </c>
      <c r="K30" s="61">
        <v>57.142857142857139</v>
      </c>
      <c r="L30" s="50">
        <f t="shared" si="4"/>
        <v>-348817.52083333331</v>
      </c>
      <c r="M30" s="45">
        <v>1</v>
      </c>
      <c r="N30" s="49">
        <v>1.48</v>
      </c>
      <c r="O30" s="158">
        <v>1295134.3999999999</v>
      </c>
      <c r="P30" s="54"/>
      <c r="Q30" s="45">
        <v>1</v>
      </c>
      <c r="R30" s="314">
        <v>85.714285714285708</v>
      </c>
      <c r="S30" s="77">
        <f t="shared" si="5"/>
        <v>1295134.3999999999</v>
      </c>
      <c r="T30" s="116" t="str">
        <f t="shared" si="6"/>
        <v>ผ่านเกณฑ์-แนวโน้มปสภ.ดีขึ้น</v>
      </c>
      <c r="V30" s="56" t="str">
        <f t="shared" si="0"/>
        <v>ผ่านเกณฑ์</v>
      </c>
      <c r="W30" s="34">
        <f t="shared" si="7"/>
        <v>1</v>
      </c>
      <c r="X30" s="34">
        <f t="shared" si="1"/>
        <v>0</v>
      </c>
      <c r="Y30" s="34">
        <f t="shared" si="2"/>
        <v>0</v>
      </c>
      <c r="Z30" s="34" t="str">
        <f t="shared" si="3"/>
        <v>-แนวโน้มปสภ.ดีขึ้น</v>
      </c>
    </row>
    <row r="31" spans="1:26" x14ac:dyDescent="0.7">
      <c r="A31" s="45">
        <v>27</v>
      </c>
      <c r="B31" s="46" t="s">
        <v>29</v>
      </c>
      <c r="C31" s="47" t="s">
        <v>36</v>
      </c>
      <c r="D31" s="70" t="s">
        <v>146</v>
      </c>
      <c r="E31" s="109">
        <v>5</v>
      </c>
      <c r="F31" s="45">
        <v>1</v>
      </c>
      <c r="G31" s="49">
        <v>2.1</v>
      </c>
      <c r="H31" s="50">
        <v>-5579587.9199999999</v>
      </c>
      <c r="I31" s="51"/>
      <c r="J31" s="45">
        <v>1</v>
      </c>
      <c r="K31" s="61">
        <v>57.142857142857139</v>
      </c>
      <c r="L31" s="50">
        <f t="shared" si="4"/>
        <v>-464965.66</v>
      </c>
      <c r="M31" s="45">
        <v>1</v>
      </c>
      <c r="N31" s="49">
        <v>1.17</v>
      </c>
      <c r="O31" s="158">
        <v>-7789504.8700000001</v>
      </c>
      <c r="P31" s="54"/>
      <c r="Q31" s="45">
        <v>1</v>
      </c>
      <c r="R31" s="314">
        <v>85.714285714285708</v>
      </c>
      <c r="S31" s="77">
        <f t="shared" si="5"/>
        <v>-7789504.8700000001</v>
      </c>
      <c r="T31" s="116" t="str">
        <f t="shared" si="6"/>
        <v>ผ่านเกณฑ์-แนวโน้มปสภ.ดีขึ้น</v>
      </c>
      <c r="V31" s="56" t="str">
        <f t="shared" si="0"/>
        <v>ผ่านเกณฑ์</v>
      </c>
      <c r="W31" s="34">
        <f t="shared" si="7"/>
        <v>1</v>
      </c>
      <c r="X31" s="34">
        <f t="shared" si="1"/>
        <v>0</v>
      </c>
      <c r="Y31" s="34">
        <f t="shared" si="2"/>
        <v>0</v>
      </c>
      <c r="Z31" s="34" t="str">
        <f t="shared" si="3"/>
        <v>-แนวโน้มปสภ.ดีขึ้น</v>
      </c>
    </row>
    <row r="32" spans="1:26" x14ac:dyDescent="0.7">
      <c r="A32" s="45">
        <v>28</v>
      </c>
      <c r="B32" s="46" t="s">
        <v>29</v>
      </c>
      <c r="C32" s="47" t="s">
        <v>37</v>
      </c>
      <c r="D32" s="70" t="s">
        <v>147</v>
      </c>
      <c r="E32" s="109">
        <v>13</v>
      </c>
      <c r="F32" s="45">
        <v>6</v>
      </c>
      <c r="G32" s="49">
        <v>0.59</v>
      </c>
      <c r="H32" s="50">
        <v>-16090427.619999999</v>
      </c>
      <c r="I32" s="72" t="s">
        <v>6</v>
      </c>
      <c r="J32" s="45">
        <v>6</v>
      </c>
      <c r="K32" s="61">
        <v>85.714285714285708</v>
      </c>
      <c r="L32" s="50">
        <f t="shared" si="4"/>
        <v>-1340868.9683333333</v>
      </c>
      <c r="M32" s="45">
        <v>5</v>
      </c>
      <c r="N32" s="49">
        <v>0.56999999999999995</v>
      </c>
      <c r="O32" s="158">
        <v>9600755.4399999995</v>
      </c>
      <c r="P32" s="72" t="s">
        <v>208</v>
      </c>
      <c r="Q32" s="45">
        <v>5</v>
      </c>
      <c r="R32" s="314">
        <v>100</v>
      </c>
      <c r="S32" s="77">
        <f t="shared" si="5"/>
        <v>9600755.4399999995</v>
      </c>
      <c r="T32" s="146" t="str">
        <f t="shared" si="6"/>
        <v>ไม่ผ่านเกณฑ์-แนวโน้มปสภ.ดีขึ้น</v>
      </c>
      <c r="V32" s="56" t="str">
        <f t="shared" si="0"/>
        <v>ไม่ผ่านเกณฑ์</v>
      </c>
      <c r="W32" s="34">
        <f t="shared" si="7"/>
        <v>1</v>
      </c>
      <c r="X32" s="34">
        <f t="shared" si="1"/>
        <v>0</v>
      </c>
      <c r="Y32" s="34">
        <f t="shared" si="2"/>
        <v>0</v>
      </c>
      <c r="Z32" s="34" t="str">
        <f t="shared" si="3"/>
        <v>-แนวโน้มปสภ.ดีขึ้น</v>
      </c>
    </row>
    <row r="33" spans="1:26" x14ac:dyDescent="0.7">
      <c r="A33" s="45">
        <v>29</v>
      </c>
      <c r="B33" s="46" t="s">
        <v>29</v>
      </c>
      <c r="C33" s="47" t="s">
        <v>38</v>
      </c>
      <c r="D33" s="70" t="s">
        <v>148</v>
      </c>
      <c r="E33" s="109">
        <v>5</v>
      </c>
      <c r="F33" s="45">
        <v>2</v>
      </c>
      <c r="G33" s="49">
        <v>0.84</v>
      </c>
      <c r="H33" s="50">
        <v>-6523773.4299999997</v>
      </c>
      <c r="I33" s="51"/>
      <c r="J33" s="45">
        <v>2</v>
      </c>
      <c r="K33" s="61">
        <v>71.428571428571431</v>
      </c>
      <c r="L33" s="50">
        <f t="shared" si="4"/>
        <v>-543647.78583333327</v>
      </c>
      <c r="M33" s="45">
        <v>3</v>
      </c>
      <c r="N33" s="49">
        <v>0.66</v>
      </c>
      <c r="O33" s="158">
        <v>810391.83</v>
      </c>
      <c r="P33" s="161"/>
      <c r="Q33" s="45">
        <v>3</v>
      </c>
      <c r="R33" s="314">
        <v>100</v>
      </c>
      <c r="S33" s="77">
        <f t="shared" si="5"/>
        <v>810391.83</v>
      </c>
      <c r="T33" s="116" t="str">
        <f t="shared" si="6"/>
        <v>ผ่านเกณฑ์-แนวโน้มปสภ.ดีขึ้น</v>
      </c>
      <c r="V33" s="56" t="str">
        <f t="shared" si="0"/>
        <v>ผ่านเกณฑ์</v>
      </c>
      <c r="W33" s="34">
        <f t="shared" si="7"/>
        <v>1</v>
      </c>
      <c r="X33" s="34">
        <f t="shared" si="1"/>
        <v>0</v>
      </c>
      <c r="Y33" s="34">
        <f t="shared" si="2"/>
        <v>0</v>
      </c>
      <c r="Z33" s="34" t="str">
        <f t="shared" si="3"/>
        <v>-แนวโน้มปสภ.ดีขึ้น</v>
      </c>
    </row>
    <row r="34" spans="1:26" x14ac:dyDescent="0.7">
      <c r="A34" s="45">
        <v>30</v>
      </c>
      <c r="B34" s="46" t="s">
        <v>29</v>
      </c>
      <c r="C34" s="47" t="s">
        <v>39</v>
      </c>
      <c r="D34" s="70" t="s">
        <v>149</v>
      </c>
      <c r="E34" s="109">
        <v>5</v>
      </c>
      <c r="F34" s="45">
        <v>3</v>
      </c>
      <c r="G34" s="62">
        <v>0.36</v>
      </c>
      <c r="H34" s="50">
        <v>-8638170.4199999999</v>
      </c>
      <c r="I34" s="51"/>
      <c r="J34" s="45">
        <v>3</v>
      </c>
      <c r="K34" s="58">
        <v>42.857142857142854</v>
      </c>
      <c r="L34" s="50">
        <f t="shared" si="4"/>
        <v>-719847.53500000003</v>
      </c>
      <c r="M34" s="45">
        <v>5</v>
      </c>
      <c r="N34" s="62">
        <v>0.49</v>
      </c>
      <c r="O34" s="158">
        <v>1891215.9</v>
      </c>
      <c r="P34" s="72" t="s">
        <v>208</v>
      </c>
      <c r="Q34" s="45">
        <v>5</v>
      </c>
      <c r="R34" s="314">
        <v>85.714285714285708</v>
      </c>
      <c r="S34" s="77">
        <f t="shared" si="5"/>
        <v>1891215.9</v>
      </c>
      <c r="T34" s="146" t="str">
        <f t="shared" si="6"/>
        <v>ไม่ผ่านเกณฑ์-แนวโน้มปสภ.ดีขึ้น</v>
      </c>
      <c r="V34" s="56" t="str">
        <f t="shared" si="0"/>
        <v>ไม่ผ่านเกณฑ์</v>
      </c>
      <c r="W34" s="34">
        <f t="shared" si="7"/>
        <v>1</v>
      </c>
      <c r="X34" s="34">
        <f t="shared" si="1"/>
        <v>0</v>
      </c>
      <c r="Y34" s="34">
        <f t="shared" si="2"/>
        <v>0</v>
      </c>
      <c r="Z34" s="34" t="str">
        <f t="shared" si="3"/>
        <v>-แนวโน้มปสภ.ดีขึ้น</v>
      </c>
    </row>
    <row r="35" spans="1:26" x14ac:dyDescent="0.7">
      <c r="A35" s="45">
        <v>31</v>
      </c>
      <c r="B35" s="46" t="s">
        <v>29</v>
      </c>
      <c r="C35" s="47" t="s">
        <v>40</v>
      </c>
      <c r="D35" s="70" t="s">
        <v>150</v>
      </c>
      <c r="E35" s="109">
        <v>6</v>
      </c>
      <c r="F35" s="45">
        <v>7</v>
      </c>
      <c r="G35" s="62">
        <v>0.47</v>
      </c>
      <c r="H35" s="50">
        <v>-16325093.17</v>
      </c>
      <c r="I35" s="65" t="s">
        <v>207</v>
      </c>
      <c r="J35" s="45">
        <v>7</v>
      </c>
      <c r="K35" s="61">
        <v>100</v>
      </c>
      <c r="L35" s="50">
        <f t="shared" si="4"/>
        <v>-1360424.4308333334</v>
      </c>
      <c r="M35" s="45">
        <v>5</v>
      </c>
      <c r="N35" s="49">
        <v>0.6</v>
      </c>
      <c r="O35" s="158">
        <v>12985333.529999999</v>
      </c>
      <c r="P35" s="72" t="s">
        <v>208</v>
      </c>
      <c r="Q35" s="45">
        <v>5</v>
      </c>
      <c r="R35" s="314">
        <v>100</v>
      </c>
      <c r="S35" s="77">
        <f t="shared" si="5"/>
        <v>12985333.529999999</v>
      </c>
      <c r="T35" s="146" t="str">
        <f t="shared" si="6"/>
        <v>ไม่ผ่านเกณฑ์-แนวโน้มปสภ.ดีขึ้น</v>
      </c>
      <c r="V35" s="56" t="str">
        <f t="shared" si="0"/>
        <v>ไม่ผ่านเกณฑ์</v>
      </c>
      <c r="W35" s="34">
        <f t="shared" si="7"/>
        <v>0</v>
      </c>
      <c r="X35" s="34">
        <f t="shared" si="1"/>
        <v>1</v>
      </c>
      <c r="Y35" s="34">
        <f t="shared" si="2"/>
        <v>1</v>
      </c>
      <c r="Z35" s="34" t="str">
        <f t="shared" si="3"/>
        <v>-แนวโน้มปสภ.ดีขึ้น</v>
      </c>
    </row>
    <row r="36" spans="1:26" x14ac:dyDescent="0.7">
      <c r="A36" s="45">
        <v>32</v>
      </c>
      <c r="B36" s="46" t="s">
        <v>29</v>
      </c>
      <c r="C36" s="47" t="s">
        <v>41</v>
      </c>
      <c r="D36" s="70" t="s">
        <v>151</v>
      </c>
      <c r="E36" s="109">
        <v>12</v>
      </c>
      <c r="F36" s="45">
        <v>3</v>
      </c>
      <c r="G36" s="49">
        <v>0.68</v>
      </c>
      <c r="H36" s="50">
        <v>-3192933.09</v>
      </c>
      <c r="I36" s="51"/>
      <c r="J36" s="45">
        <v>3</v>
      </c>
      <c r="K36" s="61">
        <v>85.714285714285708</v>
      </c>
      <c r="L36" s="50">
        <f t="shared" si="4"/>
        <v>-266077.75750000001</v>
      </c>
      <c r="M36" s="45">
        <v>2</v>
      </c>
      <c r="N36" s="49">
        <v>0.68</v>
      </c>
      <c r="O36" s="158">
        <v>8753122.9499999993</v>
      </c>
      <c r="P36" s="54"/>
      <c r="Q36" s="45">
        <v>2</v>
      </c>
      <c r="R36" s="314">
        <v>57.142857142857139</v>
      </c>
      <c r="S36" s="77">
        <f t="shared" si="5"/>
        <v>8753122.9499999993</v>
      </c>
      <c r="T36" s="159" t="str">
        <f t="shared" si="6"/>
        <v>ผ่านเกณฑ์-แนวโน้มปสภ.ลดลง</v>
      </c>
      <c r="V36" s="56" t="str">
        <f t="shared" si="0"/>
        <v>ผ่านเกณฑ์</v>
      </c>
      <c r="W36" s="34">
        <f t="shared" si="7"/>
        <v>0</v>
      </c>
      <c r="X36" s="34">
        <f t="shared" si="1"/>
        <v>0</v>
      </c>
      <c r="Y36" s="34">
        <f t="shared" si="2"/>
        <v>0</v>
      </c>
      <c r="Z36" s="34" t="str">
        <f t="shared" si="3"/>
        <v>-แนวโน้มปสภ.ลดลง</v>
      </c>
    </row>
    <row r="37" spans="1:26" x14ac:dyDescent="0.7">
      <c r="A37" s="45">
        <v>33</v>
      </c>
      <c r="B37" s="46" t="s">
        <v>29</v>
      </c>
      <c r="C37" s="47" t="s">
        <v>42</v>
      </c>
      <c r="D37" s="70" t="s">
        <v>152</v>
      </c>
      <c r="E37" s="109">
        <v>6</v>
      </c>
      <c r="F37" s="45">
        <v>0</v>
      </c>
      <c r="G37" s="49">
        <v>4.0599999999999996</v>
      </c>
      <c r="H37" s="50">
        <v>7671217.1299999999</v>
      </c>
      <c r="I37" s="51"/>
      <c r="J37" s="45">
        <v>0</v>
      </c>
      <c r="K37" s="61">
        <v>57.142857142857139</v>
      </c>
      <c r="L37" s="50">
        <f t="shared" si="4"/>
        <v>639268.09416666662</v>
      </c>
      <c r="M37" s="45">
        <v>1</v>
      </c>
      <c r="N37" s="49">
        <v>2.29</v>
      </c>
      <c r="O37" s="158">
        <v>-11841165.949999999</v>
      </c>
      <c r="P37" s="54"/>
      <c r="Q37" s="45">
        <v>1</v>
      </c>
      <c r="R37" s="314">
        <v>85.714285714285708</v>
      </c>
      <c r="S37" s="77">
        <f t="shared" si="5"/>
        <v>-11841165.949999999</v>
      </c>
      <c r="T37" s="116" t="str">
        <f t="shared" si="6"/>
        <v>ผ่านเกณฑ์-แนวโน้มปสภ.ดีขึ้น</v>
      </c>
      <c r="V37" s="56" t="str">
        <f t="shared" si="0"/>
        <v>ผ่านเกณฑ์</v>
      </c>
      <c r="W37" s="34">
        <f t="shared" si="7"/>
        <v>1</v>
      </c>
      <c r="X37" s="34">
        <f t="shared" si="1"/>
        <v>0</v>
      </c>
      <c r="Y37" s="34">
        <f t="shared" si="2"/>
        <v>0</v>
      </c>
      <c r="Z37" s="34" t="str">
        <f t="shared" si="3"/>
        <v>-แนวโน้มปสภ.ดีขึ้น</v>
      </c>
    </row>
    <row r="38" spans="1:26" x14ac:dyDescent="0.7">
      <c r="A38" s="45">
        <v>34</v>
      </c>
      <c r="B38" s="46" t="s">
        <v>29</v>
      </c>
      <c r="C38" s="47" t="s">
        <v>43</v>
      </c>
      <c r="D38" s="70" t="s">
        <v>153</v>
      </c>
      <c r="E38" s="109">
        <v>5</v>
      </c>
      <c r="F38" s="45">
        <v>1</v>
      </c>
      <c r="G38" s="49">
        <v>1.33</v>
      </c>
      <c r="H38" s="50">
        <v>1265077.25</v>
      </c>
      <c r="I38" s="51"/>
      <c r="J38" s="45">
        <v>1</v>
      </c>
      <c r="K38" s="61">
        <v>57.142857142857139</v>
      </c>
      <c r="L38" s="50">
        <f t="shared" si="4"/>
        <v>105423.10416666667</v>
      </c>
      <c r="M38" s="45">
        <v>6</v>
      </c>
      <c r="N38" s="49">
        <v>0.53</v>
      </c>
      <c r="O38" s="158">
        <v>-2134281.48</v>
      </c>
      <c r="P38" s="272" t="s">
        <v>6</v>
      </c>
      <c r="Q38" s="45">
        <v>6</v>
      </c>
      <c r="R38" s="314">
        <v>71.428571428571431</v>
      </c>
      <c r="S38" s="77">
        <f t="shared" si="5"/>
        <v>-2134281.48</v>
      </c>
      <c r="T38" s="146" t="str">
        <f t="shared" si="6"/>
        <v>ไม่ผ่านเกณฑ์-แนวโน้มปสภ.ดีขึ้น</v>
      </c>
      <c r="V38" s="56" t="str">
        <f t="shared" si="0"/>
        <v>ไม่ผ่านเกณฑ์</v>
      </c>
      <c r="W38" s="34">
        <f t="shared" si="7"/>
        <v>1</v>
      </c>
      <c r="X38" s="34">
        <f t="shared" si="1"/>
        <v>0</v>
      </c>
      <c r="Y38" s="34">
        <f t="shared" si="2"/>
        <v>0</v>
      </c>
      <c r="Z38" s="34" t="str">
        <f t="shared" si="3"/>
        <v>-แนวโน้มปสภ.ดีขึ้น</v>
      </c>
    </row>
    <row r="39" spans="1:26" x14ac:dyDescent="0.7">
      <c r="A39" s="45">
        <v>35</v>
      </c>
      <c r="B39" s="46" t="s">
        <v>44</v>
      </c>
      <c r="C39" s="47" t="s">
        <v>45</v>
      </c>
      <c r="D39" s="46" t="s">
        <v>44</v>
      </c>
      <c r="E39" s="108">
        <v>19</v>
      </c>
      <c r="F39" s="45">
        <v>1</v>
      </c>
      <c r="G39" s="62">
        <v>0.37</v>
      </c>
      <c r="H39" s="50">
        <v>351496180.67000002</v>
      </c>
      <c r="I39" s="51"/>
      <c r="J39" s="45">
        <v>1</v>
      </c>
      <c r="K39" s="61">
        <v>85.714285714285708</v>
      </c>
      <c r="L39" s="50">
        <f t="shared" si="4"/>
        <v>29291348.389166668</v>
      </c>
      <c r="M39" s="45">
        <v>1</v>
      </c>
      <c r="N39" s="49">
        <v>0.63</v>
      </c>
      <c r="O39" s="158">
        <v>429245457.5</v>
      </c>
      <c r="P39" s="110"/>
      <c r="Q39" s="45">
        <v>1</v>
      </c>
      <c r="R39" s="314">
        <v>71.428571428571431</v>
      </c>
      <c r="S39" s="77">
        <f t="shared" si="5"/>
        <v>429245457.5</v>
      </c>
      <c r="T39" s="159" t="str">
        <f t="shared" si="6"/>
        <v>ผ่านเกณฑ์-แนวโน้มปสภ.ลดลง</v>
      </c>
      <c r="V39" s="56" t="str">
        <f t="shared" si="0"/>
        <v>ผ่านเกณฑ์</v>
      </c>
      <c r="W39" s="34">
        <f t="shared" si="7"/>
        <v>0</v>
      </c>
      <c r="X39" s="34">
        <f t="shared" si="1"/>
        <v>0</v>
      </c>
      <c r="Y39" s="34">
        <f t="shared" si="2"/>
        <v>0</v>
      </c>
      <c r="Z39" s="34" t="str">
        <f t="shared" si="3"/>
        <v>-แนวโน้มปสภ.ลดลง</v>
      </c>
    </row>
    <row r="40" spans="1:26" x14ac:dyDescent="0.7">
      <c r="A40" s="45">
        <v>36</v>
      </c>
      <c r="B40" s="46" t="s">
        <v>44</v>
      </c>
      <c r="C40" s="47" t="s">
        <v>46</v>
      </c>
      <c r="D40" s="46" t="s">
        <v>154</v>
      </c>
      <c r="E40" s="108">
        <v>6</v>
      </c>
      <c r="F40" s="45">
        <v>1</v>
      </c>
      <c r="G40" s="49">
        <v>4.68</v>
      </c>
      <c r="H40" s="50">
        <v>-13302951.050000001</v>
      </c>
      <c r="I40" s="51"/>
      <c r="J40" s="45">
        <v>1</v>
      </c>
      <c r="K40" s="61">
        <v>57.142857142857139</v>
      </c>
      <c r="L40" s="50">
        <f t="shared" si="4"/>
        <v>-1108579.2541666667</v>
      </c>
      <c r="M40" s="45">
        <v>0</v>
      </c>
      <c r="N40" s="49">
        <v>4.78</v>
      </c>
      <c r="O40" s="158">
        <v>6123606.9400000004</v>
      </c>
      <c r="P40" s="54"/>
      <c r="Q40" s="45">
        <v>0</v>
      </c>
      <c r="R40" s="314">
        <v>100</v>
      </c>
      <c r="S40" s="77">
        <f t="shared" si="5"/>
        <v>6123606.9400000004</v>
      </c>
      <c r="T40" s="116" t="str">
        <f t="shared" si="6"/>
        <v>ผ่านเกณฑ์-แนวโน้มปสภ.ดีขึ้น</v>
      </c>
      <c r="V40" s="56" t="str">
        <f t="shared" si="0"/>
        <v>ผ่านเกณฑ์</v>
      </c>
      <c r="W40" s="34">
        <f t="shared" si="7"/>
        <v>1</v>
      </c>
      <c r="X40" s="34">
        <f t="shared" si="1"/>
        <v>0</v>
      </c>
      <c r="Y40" s="34">
        <f t="shared" si="2"/>
        <v>0</v>
      </c>
      <c r="Z40" s="34" t="str">
        <f t="shared" si="3"/>
        <v>-แนวโน้มปสภ.ดีขึ้น</v>
      </c>
    </row>
    <row r="41" spans="1:26" x14ac:dyDescent="0.7">
      <c r="A41" s="45">
        <v>37</v>
      </c>
      <c r="B41" s="46" t="s">
        <v>44</v>
      </c>
      <c r="C41" s="47" t="s">
        <v>47</v>
      </c>
      <c r="D41" s="46" t="s">
        <v>155</v>
      </c>
      <c r="E41" s="108">
        <v>5</v>
      </c>
      <c r="F41" s="45">
        <v>1</v>
      </c>
      <c r="G41" s="49">
        <v>3.83</v>
      </c>
      <c r="H41" s="50">
        <v>-10404068.15</v>
      </c>
      <c r="I41" s="51"/>
      <c r="J41" s="45">
        <v>1</v>
      </c>
      <c r="K41" s="61">
        <v>85.714285714285708</v>
      </c>
      <c r="L41" s="50">
        <f t="shared" si="4"/>
        <v>-867005.6791666667</v>
      </c>
      <c r="M41" s="45">
        <v>0</v>
      </c>
      <c r="N41" s="49">
        <v>3.74</v>
      </c>
      <c r="O41" s="158">
        <v>2706016.82</v>
      </c>
      <c r="P41" s="54"/>
      <c r="Q41" s="45">
        <v>0</v>
      </c>
      <c r="R41" s="314">
        <v>85.714285714285708</v>
      </c>
      <c r="S41" s="77">
        <f t="shared" si="5"/>
        <v>2706016.82</v>
      </c>
      <c r="T41" s="116" t="str">
        <f t="shared" si="6"/>
        <v>ผ่านเกณฑ์-แนวโน้มปสภ.ดีขึ้น</v>
      </c>
      <c r="V41" s="56" t="str">
        <f t="shared" si="0"/>
        <v>ผ่านเกณฑ์</v>
      </c>
      <c r="W41" s="34">
        <f t="shared" si="7"/>
        <v>0</v>
      </c>
      <c r="X41" s="34">
        <f t="shared" si="1"/>
        <v>0</v>
      </c>
      <c r="Y41" s="34">
        <f t="shared" si="2"/>
        <v>1</v>
      </c>
      <c r="Z41" s="34" t="str">
        <f t="shared" si="3"/>
        <v>-แนวโน้มปสภ.ดีขึ้น</v>
      </c>
    </row>
    <row r="42" spans="1:26" x14ac:dyDescent="0.7">
      <c r="A42" s="45">
        <v>38</v>
      </c>
      <c r="B42" s="46" t="s">
        <v>44</v>
      </c>
      <c r="C42" s="47" t="s">
        <v>48</v>
      </c>
      <c r="D42" s="46" t="s">
        <v>156</v>
      </c>
      <c r="E42" s="108">
        <v>10</v>
      </c>
      <c r="F42" s="45">
        <v>2</v>
      </c>
      <c r="G42" s="62">
        <v>0.44</v>
      </c>
      <c r="H42" s="50">
        <v>-12654713.85</v>
      </c>
      <c r="I42" s="51"/>
      <c r="J42" s="45">
        <v>2</v>
      </c>
      <c r="K42" s="58">
        <v>42.857142857142854</v>
      </c>
      <c r="L42" s="50">
        <f t="shared" si="4"/>
        <v>-1054559.4875</v>
      </c>
      <c r="M42" s="45">
        <v>1</v>
      </c>
      <c r="N42" s="49">
        <v>0.76</v>
      </c>
      <c r="O42" s="158">
        <v>58489294.939999998</v>
      </c>
      <c r="P42" s="54"/>
      <c r="Q42" s="45">
        <v>1</v>
      </c>
      <c r="R42" s="314">
        <v>100</v>
      </c>
      <c r="S42" s="77">
        <f t="shared" si="5"/>
        <v>58489294.939999998</v>
      </c>
      <c r="T42" s="116" t="str">
        <f t="shared" si="6"/>
        <v>ผ่านเกณฑ์-แนวโน้มปสภ.ดีขึ้น</v>
      </c>
      <c r="V42" s="56" t="str">
        <f t="shared" si="0"/>
        <v>ผ่านเกณฑ์</v>
      </c>
      <c r="W42" s="34">
        <f t="shared" si="7"/>
        <v>1</v>
      </c>
      <c r="X42" s="34">
        <f t="shared" si="1"/>
        <v>0</v>
      </c>
      <c r="Y42" s="34">
        <f t="shared" si="2"/>
        <v>0</v>
      </c>
      <c r="Z42" s="34" t="str">
        <f t="shared" si="3"/>
        <v>-แนวโน้มปสภ.ดีขึ้น</v>
      </c>
    </row>
    <row r="43" spans="1:26" x14ac:dyDescent="0.7">
      <c r="A43" s="45">
        <v>39</v>
      </c>
      <c r="B43" s="46" t="s">
        <v>44</v>
      </c>
      <c r="C43" s="47" t="s">
        <v>49</v>
      </c>
      <c r="D43" s="46" t="s">
        <v>157</v>
      </c>
      <c r="E43" s="108">
        <v>13</v>
      </c>
      <c r="F43" s="45">
        <v>1</v>
      </c>
      <c r="G43" s="49">
        <v>1.25</v>
      </c>
      <c r="H43" s="50">
        <v>-12370805.99</v>
      </c>
      <c r="I43" s="51"/>
      <c r="J43" s="45">
        <v>1</v>
      </c>
      <c r="K43" s="61">
        <v>85.714285714285708</v>
      </c>
      <c r="L43" s="50">
        <f t="shared" si="4"/>
        <v>-1030900.4991666666</v>
      </c>
      <c r="M43" s="45">
        <v>2</v>
      </c>
      <c r="N43" s="49">
        <v>0.69</v>
      </c>
      <c r="O43" s="158">
        <v>-3373502.28</v>
      </c>
      <c r="P43" s="54"/>
      <c r="Q43" s="45">
        <v>2</v>
      </c>
      <c r="R43" s="314">
        <v>100</v>
      </c>
      <c r="S43" s="77">
        <f t="shared" si="5"/>
        <v>-3373502.28</v>
      </c>
      <c r="T43" s="116" t="str">
        <f t="shared" si="6"/>
        <v>ผ่านเกณฑ์-แนวโน้มปสภ.ดีขึ้น</v>
      </c>
      <c r="V43" s="56" t="str">
        <f t="shared" si="0"/>
        <v>ผ่านเกณฑ์</v>
      </c>
      <c r="W43" s="34">
        <f t="shared" si="7"/>
        <v>1</v>
      </c>
      <c r="X43" s="34">
        <f t="shared" si="1"/>
        <v>0</v>
      </c>
      <c r="Y43" s="34">
        <f t="shared" si="2"/>
        <v>0</v>
      </c>
      <c r="Z43" s="34" t="str">
        <f t="shared" si="3"/>
        <v>-แนวโน้มปสภ.ดีขึ้น</v>
      </c>
    </row>
    <row r="44" spans="1:26" x14ac:dyDescent="0.7">
      <c r="A44" s="45">
        <v>40</v>
      </c>
      <c r="B44" s="46" t="s">
        <v>44</v>
      </c>
      <c r="C44" s="47" t="s">
        <v>50</v>
      </c>
      <c r="D44" s="46" t="s">
        <v>158</v>
      </c>
      <c r="E44" s="108">
        <v>6</v>
      </c>
      <c r="F44" s="45">
        <v>1</v>
      </c>
      <c r="G44" s="49">
        <v>2.0299999999999998</v>
      </c>
      <c r="H44" s="50">
        <v>-15033140.560000001</v>
      </c>
      <c r="I44" s="51"/>
      <c r="J44" s="45">
        <v>1</v>
      </c>
      <c r="K44" s="61">
        <v>71.428571428571431</v>
      </c>
      <c r="L44" s="50">
        <f t="shared" si="4"/>
        <v>-1252761.7133333334</v>
      </c>
      <c r="M44" s="45">
        <v>1</v>
      </c>
      <c r="N44" s="49">
        <v>0.8</v>
      </c>
      <c r="O44" s="158">
        <v>624035.31000000006</v>
      </c>
      <c r="P44" s="54"/>
      <c r="Q44" s="45">
        <v>1</v>
      </c>
      <c r="R44" s="314">
        <v>71.428571428571431</v>
      </c>
      <c r="S44" s="77">
        <f t="shared" si="5"/>
        <v>624035.31000000006</v>
      </c>
      <c r="T44" s="116" t="str">
        <f t="shared" si="6"/>
        <v>ผ่านเกณฑ์-แนวโน้มปสภ.ดีขึ้น</v>
      </c>
      <c r="V44" s="56" t="str">
        <f t="shared" si="0"/>
        <v>ผ่านเกณฑ์</v>
      </c>
      <c r="W44" s="34">
        <f t="shared" si="7"/>
        <v>0</v>
      </c>
      <c r="X44" s="34">
        <f t="shared" si="1"/>
        <v>0</v>
      </c>
      <c r="Y44" s="34">
        <f t="shared" si="2"/>
        <v>1</v>
      </c>
      <c r="Z44" s="34" t="str">
        <f t="shared" si="3"/>
        <v>-แนวโน้มปสภ.ดีขึ้น</v>
      </c>
    </row>
    <row r="45" spans="1:26" x14ac:dyDescent="0.7">
      <c r="A45" s="45">
        <v>41</v>
      </c>
      <c r="B45" s="46" t="s">
        <v>44</v>
      </c>
      <c r="C45" s="47" t="s">
        <v>51</v>
      </c>
      <c r="D45" s="46" t="s">
        <v>159</v>
      </c>
      <c r="E45" s="108">
        <v>2</v>
      </c>
      <c r="F45" s="45">
        <v>1</v>
      </c>
      <c r="G45" s="49">
        <v>5.03</v>
      </c>
      <c r="H45" s="50">
        <v>-3000325.47</v>
      </c>
      <c r="I45" s="51"/>
      <c r="J45" s="45">
        <v>1</v>
      </c>
      <c r="K45" s="61">
        <v>71.428571428571431</v>
      </c>
      <c r="L45" s="50">
        <f t="shared" si="4"/>
        <v>-250027.12250000003</v>
      </c>
      <c r="M45" s="45">
        <v>1</v>
      </c>
      <c r="N45" s="49">
        <v>1.92</v>
      </c>
      <c r="O45" s="158">
        <v>-7278830.75</v>
      </c>
      <c r="P45" s="54"/>
      <c r="Q45" s="45">
        <v>1</v>
      </c>
      <c r="R45" s="314">
        <v>85.714285714285708</v>
      </c>
      <c r="S45" s="77">
        <f t="shared" si="5"/>
        <v>-7278830.75</v>
      </c>
      <c r="T45" s="116" t="str">
        <f t="shared" si="6"/>
        <v>ผ่านเกณฑ์-แนวโน้มปสภ.ดีขึ้น</v>
      </c>
      <c r="V45" s="56" t="str">
        <f t="shared" si="0"/>
        <v>ผ่านเกณฑ์</v>
      </c>
      <c r="W45" s="34">
        <f t="shared" si="7"/>
        <v>1</v>
      </c>
      <c r="X45" s="34">
        <f t="shared" si="1"/>
        <v>0</v>
      </c>
      <c r="Y45" s="34">
        <f t="shared" si="2"/>
        <v>0</v>
      </c>
      <c r="Z45" s="34" t="str">
        <f t="shared" si="3"/>
        <v>-แนวโน้มปสภ.ดีขึ้น</v>
      </c>
    </row>
    <row r="46" spans="1:26" x14ac:dyDescent="0.7">
      <c r="A46" s="45">
        <v>42</v>
      </c>
      <c r="B46" s="46" t="s">
        <v>44</v>
      </c>
      <c r="C46" s="47" t="s">
        <v>52</v>
      </c>
      <c r="D46" s="46" t="s">
        <v>160</v>
      </c>
      <c r="E46" s="108">
        <v>15</v>
      </c>
      <c r="F46" s="45">
        <v>2</v>
      </c>
      <c r="G46" s="62">
        <v>0.28000000000000003</v>
      </c>
      <c r="H46" s="50">
        <v>-35799241.640000001</v>
      </c>
      <c r="I46" s="51"/>
      <c r="J46" s="45">
        <v>2</v>
      </c>
      <c r="K46" s="61">
        <v>57.142857142857139</v>
      </c>
      <c r="L46" s="50">
        <f t="shared" si="4"/>
        <v>-2983270.1366666667</v>
      </c>
      <c r="M46" s="45">
        <v>2</v>
      </c>
      <c r="N46" s="49">
        <v>0.52</v>
      </c>
      <c r="O46" s="158">
        <v>18134931.140000001</v>
      </c>
      <c r="P46" s="54"/>
      <c r="Q46" s="45">
        <v>2</v>
      </c>
      <c r="R46" s="314">
        <v>85.714285714285708</v>
      </c>
      <c r="S46" s="77">
        <f t="shared" si="5"/>
        <v>18134931.140000001</v>
      </c>
      <c r="T46" s="116" t="str">
        <f t="shared" si="6"/>
        <v>ผ่านเกณฑ์-แนวโน้มปสภ.ดีขึ้น</v>
      </c>
      <c r="V46" s="56" t="str">
        <f t="shared" si="0"/>
        <v>ผ่านเกณฑ์</v>
      </c>
      <c r="W46" s="34">
        <f t="shared" si="7"/>
        <v>1</v>
      </c>
      <c r="X46" s="34">
        <f t="shared" si="1"/>
        <v>0</v>
      </c>
      <c r="Y46" s="34">
        <f t="shared" si="2"/>
        <v>0</v>
      </c>
      <c r="Z46" s="34" t="str">
        <f t="shared" si="3"/>
        <v>-แนวโน้มปสภ.ดีขึ้น</v>
      </c>
    </row>
    <row r="47" spans="1:26" x14ac:dyDescent="0.7">
      <c r="A47" s="45">
        <v>43</v>
      </c>
      <c r="B47" s="46" t="s">
        <v>44</v>
      </c>
      <c r="C47" s="47" t="s">
        <v>53</v>
      </c>
      <c r="D47" s="46" t="s">
        <v>161</v>
      </c>
      <c r="E47" s="108">
        <v>6</v>
      </c>
      <c r="F47" s="45">
        <v>1</v>
      </c>
      <c r="G47" s="49">
        <v>3.47</v>
      </c>
      <c r="H47" s="50">
        <v>-11842638.619999999</v>
      </c>
      <c r="I47" s="51"/>
      <c r="J47" s="45">
        <v>1</v>
      </c>
      <c r="K47" s="61">
        <v>71.428571428571431</v>
      </c>
      <c r="L47" s="50">
        <f t="shared" si="4"/>
        <v>-986886.55166666664</v>
      </c>
      <c r="M47" s="45">
        <v>1</v>
      </c>
      <c r="N47" s="49">
        <v>1.65</v>
      </c>
      <c r="O47" s="158">
        <v>-2620937.0099999998</v>
      </c>
      <c r="P47" s="54"/>
      <c r="Q47" s="45">
        <v>1</v>
      </c>
      <c r="R47" s="314">
        <v>100</v>
      </c>
      <c r="S47" s="77">
        <f t="shared" si="5"/>
        <v>-2620937.0099999998</v>
      </c>
      <c r="T47" s="116" t="str">
        <f t="shared" si="6"/>
        <v>ผ่านเกณฑ์-แนวโน้มปสภ.ดีขึ้น</v>
      </c>
      <c r="V47" s="56" t="str">
        <f>IF($Q47&gt;=4,"ไม่ผ่านเกณฑ์","ผ่านเกณฑ์")</f>
        <v>ผ่านเกณฑ์</v>
      </c>
      <c r="W47" s="34">
        <f t="shared" si="7"/>
        <v>1</v>
      </c>
      <c r="X47" s="34">
        <f t="shared" si="1"/>
        <v>0</v>
      </c>
      <c r="Y47" s="34">
        <f t="shared" si="2"/>
        <v>0</v>
      </c>
      <c r="Z47" s="34" t="str">
        <f t="shared" si="3"/>
        <v>-แนวโน้มปสภ.ดีขึ้น</v>
      </c>
    </row>
    <row r="48" spans="1:26" x14ac:dyDescent="0.7">
      <c r="A48" s="45">
        <v>44</v>
      </c>
      <c r="B48" s="46" t="s">
        <v>44</v>
      </c>
      <c r="C48" s="47" t="s">
        <v>54</v>
      </c>
      <c r="D48" s="46" t="s">
        <v>162</v>
      </c>
      <c r="E48" s="108">
        <v>10</v>
      </c>
      <c r="F48" s="45">
        <v>3</v>
      </c>
      <c r="G48" s="49">
        <v>0.7</v>
      </c>
      <c r="H48" s="50">
        <v>7475011.3200000003</v>
      </c>
      <c r="I48" s="51"/>
      <c r="J48" s="45">
        <v>3</v>
      </c>
      <c r="K48" s="61">
        <v>85.714285714285708</v>
      </c>
      <c r="L48" s="50">
        <f t="shared" si="4"/>
        <v>622917.61</v>
      </c>
      <c r="M48" s="45">
        <v>1</v>
      </c>
      <c r="N48" s="49">
        <v>0.85</v>
      </c>
      <c r="O48" s="158">
        <v>7256045.5599999996</v>
      </c>
      <c r="P48" s="54"/>
      <c r="Q48" s="45">
        <v>1</v>
      </c>
      <c r="R48" s="314">
        <v>71.428571428571431</v>
      </c>
      <c r="S48" s="77">
        <f t="shared" si="5"/>
        <v>7256045.5599999996</v>
      </c>
      <c r="T48" s="159" t="str">
        <f t="shared" si="6"/>
        <v>ผ่านเกณฑ์-แนวโน้มปสภ.ลดลง</v>
      </c>
      <c r="V48" s="56" t="str">
        <f t="shared" si="0"/>
        <v>ผ่านเกณฑ์</v>
      </c>
      <c r="W48" s="34">
        <f t="shared" si="7"/>
        <v>0</v>
      </c>
      <c r="X48" s="34">
        <f t="shared" si="1"/>
        <v>0</v>
      </c>
      <c r="Y48" s="34">
        <f t="shared" si="2"/>
        <v>0</v>
      </c>
      <c r="Z48" s="34" t="str">
        <f t="shared" si="3"/>
        <v>-แนวโน้มปสภ.ลดลง</v>
      </c>
    </row>
    <row r="49" spans="1:26" x14ac:dyDescent="0.7">
      <c r="A49" s="45">
        <v>45</v>
      </c>
      <c r="B49" s="46" t="s">
        <v>44</v>
      </c>
      <c r="C49" s="47" t="s">
        <v>55</v>
      </c>
      <c r="D49" s="46" t="s">
        <v>163</v>
      </c>
      <c r="E49" s="108">
        <v>10</v>
      </c>
      <c r="F49" s="45">
        <v>4</v>
      </c>
      <c r="G49" s="62">
        <v>0.47</v>
      </c>
      <c r="H49" s="50">
        <v>-27680048.129999999</v>
      </c>
      <c r="I49" s="72" t="s">
        <v>6</v>
      </c>
      <c r="J49" s="45">
        <v>4</v>
      </c>
      <c r="K49" s="61">
        <v>71.428571428571431</v>
      </c>
      <c r="L49" s="50">
        <f t="shared" si="4"/>
        <v>-2306670.6774999998</v>
      </c>
      <c r="M49" s="45">
        <v>3</v>
      </c>
      <c r="N49" s="49">
        <v>0.53</v>
      </c>
      <c r="O49" s="158">
        <v>3575160.89</v>
      </c>
      <c r="P49" s="54"/>
      <c r="Q49" s="45">
        <v>3</v>
      </c>
      <c r="R49" s="314">
        <v>100</v>
      </c>
      <c r="S49" s="77">
        <f t="shared" si="5"/>
        <v>3575160.89</v>
      </c>
      <c r="T49" s="116" t="str">
        <f t="shared" si="6"/>
        <v>ผ่านเกณฑ์-แนวโน้มปสภ.ดีขึ้น</v>
      </c>
      <c r="V49" s="56" t="str">
        <f t="shared" si="0"/>
        <v>ผ่านเกณฑ์</v>
      </c>
      <c r="W49" s="34">
        <f t="shared" si="7"/>
        <v>1</v>
      </c>
      <c r="X49" s="34">
        <f t="shared" si="1"/>
        <v>0</v>
      </c>
      <c r="Y49" s="34">
        <f t="shared" si="2"/>
        <v>0</v>
      </c>
      <c r="Z49" s="34" t="str">
        <f t="shared" si="3"/>
        <v>-แนวโน้มปสภ.ดีขึ้น</v>
      </c>
    </row>
    <row r="50" spans="1:26" x14ac:dyDescent="0.7">
      <c r="A50" s="45">
        <v>46</v>
      </c>
      <c r="B50" s="46" t="s">
        <v>44</v>
      </c>
      <c r="C50" s="47" t="s">
        <v>56</v>
      </c>
      <c r="D50" s="46" t="s">
        <v>164</v>
      </c>
      <c r="E50" s="108">
        <v>5</v>
      </c>
      <c r="F50" s="45">
        <v>1</v>
      </c>
      <c r="G50" s="49">
        <v>3.49</v>
      </c>
      <c r="H50" s="50">
        <v>4234729.09</v>
      </c>
      <c r="I50" s="51"/>
      <c r="J50" s="45">
        <v>1</v>
      </c>
      <c r="K50" s="61">
        <v>85.714285714285708</v>
      </c>
      <c r="L50" s="50">
        <f t="shared" si="4"/>
        <v>352894.09083333332</v>
      </c>
      <c r="M50" s="45">
        <v>0</v>
      </c>
      <c r="N50" s="49">
        <v>2.6</v>
      </c>
      <c r="O50" s="158">
        <v>8248841.4699999997</v>
      </c>
      <c r="P50" s="54"/>
      <c r="Q50" s="45">
        <v>0</v>
      </c>
      <c r="R50" s="314">
        <v>100</v>
      </c>
      <c r="S50" s="77">
        <f t="shared" si="5"/>
        <v>8248841.4699999997</v>
      </c>
      <c r="T50" s="116" t="str">
        <f t="shared" si="6"/>
        <v>ผ่านเกณฑ์-แนวโน้มปสภ.ดีขึ้น</v>
      </c>
      <c r="V50" s="56" t="str">
        <f>IF($Q$50&gt;=4,"ไม่ผ่านเกณฑ์","ผ่านเกณฑ์")</f>
        <v>ผ่านเกณฑ์</v>
      </c>
      <c r="W50" s="34">
        <f t="shared" si="7"/>
        <v>1</v>
      </c>
      <c r="X50" s="34">
        <f t="shared" si="1"/>
        <v>0</v>
      </c>
      <c r="Y50" s="34">
        <f t="shared" si="2"/>
        <v>0</v>
      </c>
      <c r="Z50" s="34" t="str">
        <f t="shared" si="3"/>
        <v>-แนวโน้มปสภ.ดีขึ้น</v>
      </c>
    </row>
    <row r="51" spans="1:26" x14ac:dyDescent="0.7">
      <c r="A51" s="45">
        <v>47</v>
      </c>
      <c r="B51" s="46" t="s">
        <v>44</v>
      </c>
      <c r="C51" s="47" t="s">
        <v>57</v>
      </c>
      <c r="D51" s="46" t="s">
        <v>165</v>
      </c>
      <c r="E51" s="108">
        <v>5</v>
      </c>
      <c r="F51" s="45">
        <v>1</v>
      </c>
      <c r="G51" s="49">
        <v>1.83</v>
      </c>
      <c r="H51" s="50">
        <v>-9197620.0899999999</v>
      </c>
      <c r="I51" s="51"/>
      <c r="J51" s="45">
        <v>1</v>
      </c>
      <c r="K51" s="61">
        <v>71.428571428571431</v>
      </c>
      <c r="L51" s="50">
        <f t="shared" si="4"/>
        <v>-766468.34083333332</v>
      </c>
      <c r="M51" s="45">
        <v>1</v>
      </c>
      <c r="N51" s="49">
        <v>1.74</v>
      </c>
      <c r="O51" s="158">
        <v>-2142547.66</v>
      </c>
      <c r="P51" s="54"/>
      <c r="Q51" s="45">
        <v>1</v>
      </c>
      <c r="R51" s="314">
        <v>85.714285714285708</v>
      </c>
      <c r="S51" s="77">
        <f t="shared" si="5"/>
        <v>-2142547.66</v>
      </c>
      <c r="T51" s="116" t="str">
        <f t="shared" si="6"/>
        <v>ผ่านเกณฑ์-แนวโน้มปสภ.ดีขึ้น</v>
      </c>
      <c r="V51" s="56" t="str">
        <f>IF($Q$51&gt;=4,"ไม่ผ่านเกณฑ์","ผ่านเกณฑ์")</f>
        <v>ผ่านเกณฑ์</v>
      </c>
      <c r="W51" s="34">
        <f t="shared" si="7"/>
        <v>1</v>
      </c>
      <c r="X51" s="34">
        <f t="shared" si="1"/>
        <v>0</v>
      </c>
      <c r="Y51" s="34">
        <f t="shared" si="2"/>
        <v>0</v>
      </c>
      <c r="Z51" s="34" t="str">
        <f t="shared" si="3"/>
        <v>-แนวโน้มปสภ.ดีขึ้น</v>
      </c>
    </row>
    <row r="52" spans="1:26" x14ac:dyDescent="0.7">
      <c r="A52" s="45">
        <v>48</v>
      </c>
      <c r="B52" s="46" t="s">
        <v>44</v>
      </c>
      <c r="C52" s="47" t="s">
        <v>58</v>
      </c>
      <c r="D52" s="46" t="s">
        <v>166</v>
      </c>
      <c r="E52" s="108">
        <v>5</v>
      </c>
      <c r="F52" s="45">
        <v>1</v>
      </c>
      <c r="G52" s="49">
        <v>3.45</v>
      </c>
      <c r="H52" s="50">
        <v>-4648243.37</v>
      </c>
      <c r="I52" s="51"/>
      <c r="J52" s="45">
        <v>1</v>
      </c>
      <c r="K52" s="61">
        <v>85.714285714285708</v>
      </c>
      <c r="L52" s="50">
        <f t="shared" si="4"/>
        <v>-387353.6141666667</v>
      </c>
      <c r="M52" s="45">
        <v>1</v>
      </c>
      <c r="N52" s="49">
        <v>1.88</v>
      </c>
      <c r="O52" s="158">
        <v>-3098701.59</v>
      </c>
      <c r="P52" s="54"/>
      <c r="Q52" s="45">
        <v>1</v>
      </c>
      <c r="R52" s="314">
        <v>71.428571428571431</v>
      </c>
      <c r="S52" s="77">
        <f t="shared" si="5"/>
        <v>-3098701.59</v>
      </c>
      <c r="T52" s="159" t="str">
        <f t="shared" si="6"/>
        <v>ผ่านเกณฑ์-แนวโน้มปสภ.ลดลง</v>
      </c>
      <c r="V52" s="56" t="str">
        <f>IF($Q$52&gt;=4,"ไม่ผ่านเกณฑ์","ผ่านเกณฑ์")</f>
        <v>ผ่านเกณฑ์</v>
      </c>
      <c r="W52" s="34">
        <f t="shared" si="7"/>
        <v>0</v>
      </c>
      <c r="X52" s="34">
        <f t="shared" si="1"/>
        <v>0</v>
      </c>
      <c r="Y52" s="34">
        <f t="shared" si="2"/>
        <v>0</v>
      </c>
      <c r="Z52" s="34" t="str">
        <f t="shared" si="3"/>
        <v>-แนวโน้มปสภ.ลดลง</v>
      </c>
    </row>
    <row r="53" spans="1:26" x14ac:dyDescent="0.7">
      <c r="A53" s="45">
        <v>49</v>
      </c>
      <c r="B53" s="46" t="s">
        <v>44</v>
      </c>
      <c r="C53" s="47" t="s">
        <v>59</v>
      </c>
      <c r="D53" s="46" t="s">
        <v>167</v>
      </c>
      <c r="E53" s="108">
        <v>6</v>
      </c>
      <c r="F53" s="45">
        <v>1</v>
      </c>
      <c r="G53" s="49">
        <v>1</v>
      </c>
      <c r="H53" s="50">
        <v>-8605165.6899999995</v>
      </c>
      <c r="I53" s="51"/>
      <c r="J53" s="45">
        <v>1</v>
      </c>
      <c r="K53" s="61">
        <v>57.142857142857139</v>
      </c>
      <c r="L53" s="50">
        <f t="shared" si="4"/>
        <v>-717097.14083333325</v>
      </c>
      <c r="M53" s="45">
        <v>0</v>
      </c>
      <c r="N53" s="49">
        <v>1.67</v>
      </c>
      <c r="O53" s="158">
        <v>13115032.26</v>
      </c>
      <c r="P53" s="54"/>
      <c r="Q53" s="45">
        <v>0</v>
      </c>
      <c r="R53" s="314">
        <v>100</v>
      </c>
      <c r="S53" s="77">
        <f t="shared" si="5"/>
        <v>13115032.26</v>
      </c>
      <c r="T53" s="116" t="str">
        <f t="shared" si="6"/>
        <v>ผ่านเกณฑ์-แนวโน้มปสภ.ดีขึ้น</v>
      </c>
      <c r="V53" s="56" t="str">
        <f>IF($Q$53&gt;=4,"ไม่ผ่านเกณฑ์","ผ่านเกณฑ์")</f>
        <v>ผ่านเกณฑ์</v>
      </c>
      <c r="W53" s="34">
        <f t="shared" si="7"/>
        <v>1</v>
      </c>
      <c r="X53" s="34">
        <f t="shared" si="1"/>
        <v>0</v>
      </c>
      <c r="Y53" s="34">
        <f t="shared" si="2"/>
        <v>0</v>
      </c>
      <c r="Z53" s="34" t="str">
        <f t="shared" si="3"/>
        <v>-แนวโน้มปสภ.ดีขึ้น</v>
      </c>
    </row>
    <row r="54" spans="1:26" x14ac:dyDescent="0.7">
      <c r="A54" s="45">
        <v>50</v>
      </c>
      <c r="B54" s="46" t="s">
        <v>44</v>
      </c>
      <c r="C54" s="47" t="s">
        <v>60</v>
      </c>
      <c r="D54" s="46" t="s">
        <v>168</v>
      </c>
      <c r="E54" s="108">
        <v>5</v>
      </c>
      <c r="F54" s="45">
        <v>1</v>
      </c>
      <c r="G54" s="49">
        <v>13.56</v>
      </c>
      <c r="H54" s="50">
        <v>-12497798.960000001</v>
      </c>
      <c r="I54" s="51"/>
      <c r="J54" s="45">
        <v>1</v>
      </c>
      <c r="K54" s="61">
        <v>85.714285714285708</v>
      </c>
      <c r="L54" s="50">
        <f t="shared" si="4"/>
        <v>-1041483.2466666667</v>
      </c>
      <c r="M54" s="45">
        <v>1</v>
      </c>
      <c r="N54" s="49">
        <v>4.3</v>
      </c>
      <c r="O54" s="158">
        <v>-1607970.99</v>
      </c>
      <c r="P54" s="54"/>
      <c r="Q54" s="45">
        <v>1</v>
      </c>
      <c r="R54" s="314">
        <v>85.714285714285708</v>
      </c>
      <c r="S54" s="77">
        <f t="shared" si="5"/>
        <v>-1607970.99</v>
      </c>
      <c r="T54" s="159" t="str">
        <f t="shared" si="6"/>
        <v>ผ่านเกณฑ์-แนวโน้มปสภ.ลดลง</v>
      </c>
      <c r="V54" s="56" t="str">
        <f>IF($Q$54&gt;=4,"ไม่ผ่านเกณฑ์","ผ่านเกณฑ์")</f>
        <v>ผ่านเกณฑ์</v>
      </c>
      <c r="W54" s="34">
        <f t="shared" si="7"/>
        <v>0</v>
      </c>
      <c r="X54" s="34">
        <f t="shared" si="1"/>
        <v>0</v>
      </c>
      <c r="Y54" s="34">
        <f t="shared" si="2"/>
        <v>0</v>
      </c>
      <c r="Z54" s="34" t="str">
        <f t="shared" si="3"/>
        <v>-แนวโน้มปสภ.ลดลง</v>
      </c>
    </row>
    <row r="55" spans="1:26" x14ac:dyDescent="0.7">
      <c r="A55" s="45">
        <v>51</v>
      </c>
      <c r="B55" s="46" t="s">
        <v>44</v>
      </c>
      <c r="C55" s="47" t="s">
        <v>61</v>
      </c>
      <c r="D55" s="46" t="s">
        <v>169</v>
      </c>
      <c r="E55" s="108">
        <v>16</v>
      </c>
      <c r="F55" s="45">
        <v>1</v>
      </c>
      <c r="G55" s="49">
        <v>3.08</v>
      </c>
      <c r="H55" s="50">
        <v>-25133073.620000001</v>
      </c>
      <c r="I55" s="51"/>
      <c r="J55" s="45">
        <v>1</v>
      </c>
      <c r="K55" s="58">
        <v>28.571428571428569</v>
      </c>
      <c r="L55" s="50">
        <f t="shared" si="4"/>
        <v>-2094422.8016666668</v>
      </c>
      <c r="M55" s="45">
        <v>0</v>
      </c>
      <c r="N55" s="49">
        <v>2.79</v>
      </c>
      <c r="O55" s="158">
        <v>41552739.439999998</v>
      </c>
      <c r="P55" s="54"/>
      <c r="Q55" s="45">
        <v>0</v>
      </c>
      <c r="R55" s="314">
        <v>71.428571428571431</v>
      </c>
      <c r="S55" s="77">
        <f t="shared" si="5"/>
        <v>41552739.439999998</v>
      </c>
      <c r="T55" s="116" t="str">
        <f t="shared" si="6"/>
        <v>ผ่านเกณฑ์-แนวโน้มปสภ.ดีขึ้น</v>
      </c>
      <c r="V55" s="56" t="str">
        <f>IF($Q$55&gt;=4,"ไม่ผ่านเกณฑ์","ผ่านเกณฑ์")</f>
        <v>ผ่านเกณฑ์</v>
      </c>
      <c r="W55" s="34">
        <f t="shared" si="7"/>
        <v>1</v>
      </c>
      <c r="X55" s="34">
        <f t="shared" si="1"/>
        <v>0</v>
      </c>
      <c r="Y55" s="34">
        <f t="shared" si="2"/>
        <v>0</v>
      </c>
      <c r="Z55" s="34" t="str">
        <f t="shared" si="3"/>
        <v>-แนวโน้มปสภ.ดีขึ้น</v>
      </c>
    </row>
    <row r="56" spans="1:26" x14ac:dyDescent="0.7">
      <c r="A56" s="45">
        <v>52</v>
      </c>
      <c r="B56" s="46" t="s">
        <v>44</v>
      </c>
      <c r="C56" s="47" t="s">
        <v>62</v>
      </c>
      <c r="D56" s="46" t="s">
        <v>170</v>
      </c>
      <c r="E56" s="108">
        <v>5</v>
      </c>
      <c r="F56" s="45">
        <v>1</v>
      </c>
      <c r="G56" s="49">
        <v>8.69</v>
      </c>
      <c r="H56" s="50">
        <v>436704.83</v>
      </c>
      <c r="I56" s="51"/>
      <c r="J56" s="45">
        <v>1</v>
      </c>
      <c r="K56" s="61">
        <v>85.714285714285708</v>
      </c>
      <c r="L56" s="50">
        <f t="shared" si="4"/>
        <v>36392.069166666668</v>
      </c>
      <c r="M56" s="45">
        <v>1</v>
      </c>
      <c r="N56" s="49">
        <v>4.16</v>
      </c>
      <c r="O56" s="158">
        <v>5744988.7300000004</v>
      </c>
      <c r="P56" s="54"/>
      <c r="Q56" s="45">
        <v>1</v>
      </c>
      <c r="R56" s="314">
        <v>85.714285714285708</v>
      </c>
      <c r="S56" s="77">
        <f t="shared" si="5"/>
        <v>5744988.7300000004</v>
      </c>
      <c r="T56" s="116" t="str">
        <f t="shared" si="6"/>
        <v>ผ่านเกณฑ์-แนวโน้มปสภ.ดีขึ้น</v>
      </c>
      <c r="V56" s="56" t="str">
        <f>IF($Q$56&gt;=4,"ไม่ผ่านเกณฑ์","ผ่านเกณฑ์")</f>
        <v>ผ่านเกณฑ์</v>
      </c>
      <c r="W56" s="34">
        <f t="shared" si="7"/>
        <v>0</v>
      </c>
      <c r="X56" s="34">
        <f t="shared" si="1"/>
        <v>0</v>
      </c>
      <c r="Y56" s="34">
        <f t="shared" si="2"/>
        <v>1</v>
      </c>
      <c r="Z56" s="34" t="str">
        <f t="shared" si="3"/>
        <v>-แนวโน้มปสภ.ดีขึ้น</v>
      </c>
    </row>
    <row r="57" spans="1:26" x14ac:dyDescent="0.7">
      <c r="A57" s="45">
        <v>53</v>
      </c>
      <c r="B57" s="46" t="s">
        <v>63</v>
      </c>
      <c r="C57" s="47" t="s">
        <v>64</v>
      </c>
      <c r="D57" s="46" t="s">
        <v>63</v>
      </c>
      <c r="E57" s="108">
        <v>17</v>
      </c>
      <c r="F57" s="45">
        <v>0</v>
      </c>
      <c r="G57" s="49">
        <v>5</v>
      </c>
      <c r="H57" s="50">
        <v>104376113.15000001</v>
      </c>
      <c r="I57" s="51"/>
      <c r="J57" s="45">
        <v>0</v>
      </c>
      <c r="K57" s="61">
        <v>85.714285714285708</v>
      </c>
      <c r="L57" s="50">
        <f t="shared" si="4"/>
        <v>8698009.4291666672</v>
      </c>
      <c r="M57" s="45">
        <v>0</v>
      </c>
      <c r="N57" s="49">
        <v>4.26</v>
      </c>
      <c r="O57" s="158">
        <v>107110655.48</v>
      </c>
      <c r="P57" s="54"/>
      <c r="Q57" s="45">
        <v>0</v>
      </c>
      <c r="R57" s="314">
        <v>71.428571428571431</v>
      </c>
      <c r="S57" s="77">
        <f t="shared" si="5"/>
        <v>107110655.48</v>
      </c>
      <c r="T57" s="159" t="str">
        <f t="shared" si="6"/>
        <v>ผ่านเกณฑ์-แนวโน้มปสภ.ลดลง</v>
      </c>
      <c r="V57" s="56" t="str">
        <f>IF($Q$57&gt;=4,"ไม่ผ่านเกณฑ์","ผ่านเกณฑ์")</f>
        <v>ผ่านเกณฑ์</v>
      </c>
      <c r="W57" s="34">
        <f t="shared" si="7"/>
        <v>0</v>
      </c>
      <c r="X57" s="34">
        <f t="shared" si="1"/>
        <v>0</v>
      </c>
      <c r="Y57" s="34">
        <f t="shared" si="2"/>
        <v>0</v>
      </c>
      <c r="Z57" s="34" t="str">
        <f t="shared" si="3"/>
        <v>-แนวโน้มปสภ.ลดลง</v>
      </c>
    </row>
    <row r="58" spans="1:26" x14ac:dyDescent="0.7">
      <c r="A58" s="45">
        <v>54</v>
      </c>
      <c r="B58" s="46" t="s">
        <v>63</v>
      </c>
      <c r="C58" s="47" t="s">
        <v>65</v>
      </c>
      <c r="D58" s="46" t="s">
        <v>171</v>
      </c>
      <c r="E58" s="108">
        <v>13</v>
      </c>
      <c r="F58" s="45">
        <v>2</v>
      </c>
      <c r="G58" s="49">
        <v>0.52</v>
      </c>
      <c r="H58" s="50">
        <v>-24460888.920000002</v>
      </c>
      <c r="I58" s="51"/>
      <c r="J58" s="45">
        <v>2</v>
      </c>
      <c r="K58" s="61">
        <v>71.428571428571431</v>
      </c>
      <c r="L58" s="50">
        <f t="shared" si="4"/>
        <v>-2038407.4100000001</v>
      </c>
      <c r="M58" s="45">
        <v>2</v>
      </c>
      <c r="N58" s="49">
        <v>0.57999999999999996</v>
      </c>
      <c r="O58" s="158">
        <v>15473233.75</v>
      </c>
      <c r="P58" s="51"/>
      <c r="Q58" s="45">
        <v>2</v>
      </c>
      <c r="R58" s="321">
        <v>28.571428571428569</v>
      </c>
      <c r="S58" s="77">
        <f t="shared" si="5"/>
        <v>15473233.75</v>
      </c>
      <c r="T58" s="159" t="str">
        <f t="shared" si="6"/>
        <v>ผ่านเกณฑ์-แนวโน้มปสภ.ลดลง</v>
      </c>
      <c r="V58" s="56" t="str">
        <f>IF($Q$58&gt;=4,"ไม่ผ่านเกณฑ์","ผ่านเกณฑ์")</f>
        <v>ผ่านเกณฑ์</v>
      </c>
      <c r="W58" s="34">
        <f t="shared" si="7"/>
        <v>0</v>
      </c>
      <c r="X58" s="34">
        <f t="shared" si="1"/>
        <v>0</v>
      </c>
      <c r="Y58" s="34">
        <f t="shared" si="2"/>
        <v>0</v>
      </c>
      <c r="Z58" s="34" t="str">
        <f t="shared" si="3"/>
        <v>-แนวโน้มปสภ.ลดลง</v>
      </c>
    </row>
    <row r="59" spans="1:26" x14ac:dyDescent="0.7">
      <c r="A59" s="45">
        <v>55</v>
      </c>
      <c r="B59" s="46" t="s">
        <v>63</v>
      </c>
      <c r="C59" s="47" t="s">
        <v>66</v>
      </c>
      <c r="D59" s="46" t="s">
        <v>172</v>
      </c>
      <c r="E59" s="108">
        <v>5</v>
      </c>
      <c r="F59" s="45">
        <v>4</v>
      </c>
      <c r="G59" s="62">
        <v>0.33</v>
      </c>
      <c r="H59" s="50">
        <v>-5896833.79</v>
      </c>
      <c r="I59" s="72" t="s">
        <v>6</v>
      </c>
      <c r="J59" s="45">
        <v>4</v>
      </c>
      <c r="K59" s="61">
        <v>57.142857142857139</v>
      </c>
      <c r="L59" s="50">
        <f t="shared" si="4"/>
        <v>-491402.81583333336</v>
      </c>
      <c r="M59" s="45">
        <v>2</v>
      </c>
      <c r="N59" s="49">
        <v>0.66</v>
      </c>
      <c r="O59" s="158">
        <v>5018890.8499999996</v>
      </c>
      <c r="P59" s="155"/>
      <c r="Q59" s="45">
        <v>2</v>
      </c>
      <c r="R59" s="314">
        <v>85.714285714285708</v>
      </c>
      <c r="S59" s="77">
        <f t="shared" si="5"/>
        <v>5018890.8499999996</v>
      </c>
      <c r="T59" s="116" t="str">
        <f t="shared" si="6"/>
        <v>ผ่านเกณฑ์-แนวโน้มปสภ.ดีขึ้น</v>
      </c>
      <c r="V59" s="56" t="str">
        <f>IF($Q$59&gt;=4,"ไม่ผ่านเกณฑ์","ผ่านเกณฑ์")</f>
        <v>ผ่านเกณฑ์</v>
      </c>
      <c r="W59" s="34">
        <f t="shared" si="7"/>
        <v>1</v>
      </c>
      <c r="X59" s="34">
        <f t="shared" si="1"/>
        <v>0</v>
      </c>
      <c r="Y59" s="34">
        <f t="shared" si="2"/>
        <v>0</v>
      </c>
      <c r="Z59" s="34" t="str">
        <f t="shared" si="3"/>
        <v>-แนวโน้มปสภ.ดีขึ้น</v>
      </c>
    </row>
    <row r="60" spans="1:26" x14ac:dyDescent="0.7">
      <c r="A60" s="45">
        <v>56</v>
      </c>
      <c r="B60" s="46" t="s">
        <v>63</v>
      </c>
      <c r="C60" s="47" t="s">
        <v>67</v>
      </c>
      <c r="D60" s="46" t="s">
        <v>173</v>
      </c>
      <c r="E60" s="108">
        <v>5</v>
      </c>
      <c r="F60" s="45">
        <v>2</v>
      </c>
      <c r="G60" s="49">
        <v>0.52</v>
      </c>
      <c r="H60" s="50">
        <v>3974073.1</v>
      </c>
      <c r="I60" s="51"/>
      <c r="J60" s="45">
        <v>2</v>
      </c>
      <c r="K60" s="61">
        <v>57.142857142857139</v>
      </c>
      <c r="L60" s="50">
        <f t="shared" si="4"/>
        <v>331172.75833333336</v>
      </c>
      <c r="M60" s="45">
        <v>1</v>
      </c>
      <c r="N60" s="49">
        <v>0.61</v>
      </c>
      <c r="O60" s="158">
        <v>14041322.76</v>
      </c>
      <c r="P60" s="54"/>
      <c r="Q60" s="45">
        <v>1</v>
      </c>
      <c r="R60" s="314">
        <v>71.428571428571431</v>
      </c>
      <c r="S60" s="77">
        <f t="shared" si="5"/>
        <v>14041322.76</v>
      </c>
      <c r="T60" s="116" t="str">
        <f t="shared" si="6"/>
        <v>ผ่านเกณฑ์-แนวโน้มปสภ.ดีขึ้น</v>
      </c>
      <c r="V60" s="56" t="str">
        <f t="shared" ref="V60:V92" si="8">IF($Q60&gt;=4,"ไม่ผ่านเกณฑ์","ผ่านเกณฑ์")</f>
        <v>ผ่านเกณฑ์</v>
      </c>
      <c r="W60" s="34">
        <f t="shared" si="7"/>
        <v>1</v>
      </c>
      <c r="X60" s="34">
        <f t="shared" si="1"/>
        <v>0</v>
      </c>
      <c r="Y60" s="34">
        <f t="shared" si="2"/>
        <v>0</v>
      </c>
      <c r="Z60" s="34" t="str">
        <f t="shared" si="3"/>
        <v>-แนวโน้มปสภ.ดีขึ้น</v>
      </c>
    </row>
    <row r="61" spans="1:26" x14ac:dyDescent="0.7">
      <c r="A61" s="45">
        <v>57</v>
      </c>
      <c r="B61" s="46" t="s">
        <v>63</v>
      </c>
      <c r="C61" s="47" t="s">
        <v>68</v>
      </c>
      <c r="D61" s="46" t="s">
        <v>174</v>
      </c>
      <c r="E61" s="108">
        <v>15</v>
      </c>
      <c r="F61" s="45">
        <v>4</v>
      </c>
      <c r="G61" s="62">
        <v>0.34</v>
      </c>
      <c r="H61" s="50">
        <v>52641895.039999999</v>
      </c>
      <c r="I61" s="72" t="s">
        <v>208</v>
      </c>
      <c r="J61" s="45">
        <v>4</v>
      </c>
      <c r="K61" s="61">
        <v>85.714285714285708</v>
      </c>
      <c r="L61" s="50">
        <f t="shared" si="4"/>
        <v>4386824.5866666669</v>
      </c>
      <c r="M61" s="45">
        <v>2</v>
      </c>
      <c r="N61" s="49">
        <v>0.56999999999999995</v>
      </c>
      <c r="O61" s="158">
        <v>117747197.48999999</v>
      </c>
      <c r="P61" s="54"/>
      <c r="Q61" s="45">
        <v>2</v>
      </c>
      <c r="R61" s="314">
        <v>85.714285714285708</v>
      </c>
      <c r="S61" s="77">
        <f t="shared" si="5"/>
        <v>117747197.48999999</v>
      </c>
      <c r="T61" s="116" t="str">
        <f t="shared" si="6"/>
        <v>ผ่านเกณฑ์-แนวโน้มปสภ.ดีขึ้น</v>
      </c>
      <c r="V61" s="56" t="str">
        <f t="shared" si="8"/>
        <v>ผ่านเกณฑ์</v>
      </c>
      <c r="W61" s="34">
        <f t="shared" si="7"/>
        <v>0</v>
      </c>
      <c r="X61" s="34">
        <f t="shared" si="1"/>
        <v>0</v>
      </c>
      <c r="Y61" s="34">
        <f t="shared" si="2"/>
        <v>1</v>
      </c>
      <c r="Z61" s="34" t="str">
        <f t="shared" si="3"/>
        <v>-แนวโน้มปสภ.ดีขึ้น</v>
      </c>
    </row>
    <row r="62" spans="1:26" x14ac:dyDescent="0.7">
      <c r="A62" s="45">
        <v>58</v>
      </c>
      <c r="B62" s="46" t="s">
        <v>63</v>
      </c>
      <c r="C62" s="47" t="s">
        <v>69</v>
      </c>
      <c r="D62" s="46" t="s">
        <v>175</v>
      </c>
      <c r="E62" s="108">
        <v>5</v>
      </c>
      <c r="F62" s="45">
        <v>1</v>
      </c>
      <c r="G62" s="49">
        <v>4.1900000000000004</v>
      </c>
      <c r="H62" s="50">
        <v>-2763592.78</v>
      </c>
      <c r="I62" s="51"/>
      <c r="J62" s="45">
        <v>1</v>
      </c>
      <c r="K62" s="61">
        <v>100</v>
      </c>
      <c r="L62" s="50">
        <f t="shared" si="4"/>
        <v>-230299.39833333332</v>
      </c>
      <c r="M62" s="45">
        <v>0</v>
      </c>
      <c r="N62" s="49">
        <v>5.19</v>
      </c>
      <c r="O62" s="158">
        <v>10632942.210000001</v>
      </c>
      <c r="P62" s="54"/>
      <c r="Q62" s="45">
        <v>0</v>
      </c>
      <c r="R62" s="314">
        <v>85.714285714285708</v>
      </c>
      <c r="S62" s="77">
        <f t="shared" si="5"/>
        <v>10632942.210000001</v>
      </c>
      <c r="T62" s="159" t="str">
        <f t="shared" si="6"/>
        <v>ผ่านเกณฑ์-แนวโน้มปสภ.ลดลง</v>
      </c>
      <c r="V62" s="56" t="str">
        <f t="shared" si="8"/>
        <v>ผ่านเกณฑ์</v>
      </c>
      <c r="W62" s="34">
        <f t="shared" si="7"/>
        <v>0</v>
      </c>
      <c r="X62" s="34">
        <f t="shared" si="1"/>
        <v>0</v>
      </c>
      <c r="Y62" s="34">
        <f t="shared" si="2"/>
        <v>0</v>
      </c>
      <c r="Z62" s="34" t="str">
        <f t="shared" si="3"/>
        <v>-แนวโน้มปสภ.ลดลง</v>
      </c>
    </row>
    <row r="63" spans="1:26" x14ac:dyDescent="0.7">
      <c r="A63" s="45">
        <v>59</v>
      </c>
      <c r="B63" s="46" t="s">
        <v>63</v>
      </c>
      <c r="C63" s="47" t="s">
        <v>70</v>
      </c>
      <c r="D63" s="46" t="s">
        <v>176</v>
      </c>
      <c r="E63" s="108">
        <v>2</v>
      </c>
      <c r="F63" s="45">
        <v>5</v>
      </c>
      <c r="G63" s="62">
        <v>0.44</v>
      </c>
      <c r="H63" s="50">
        <v>-1830478.31</v>
      </c>
      <c r="I63" s="72" t="s">
        <v>6</v>
      </c>
      <c r="J63" s="45">
        <v>5</v>
      </c>
      <c r="K63" s="61">
        <v>57.142857142857139</v>
      </c>
      <c r="L63" s="50">
        <f t="shared" si="4"/>
        <v>-152539.85916666666</v>
      </c>
      <c r="M63" s="45">
        <v>3</v>
      </c>
      <c r="N63" s="49">
        <v>0.69</v>
      </c>
      <c r="O63" s="158">
        <v>5115875.92</v>
      </c>
      <c r="P63" s="155"/>
      <c r="Q63" s="45">
        <v>3</v>
      </c>
      <c r="R63" s="314">
        <v>71.428571428571431</v>
      </c>
      <c r="S63" s="77">
        <f t="shared" si="5"/>
        <v>5115875.92</v>
      </c>
      <c r="T63" s="116" t="str">
        <f t="shared" si="6"/>
        <v>ผ่านเกณฑ์-แนวโน้มปสภ.ดีขึ้น</v>
      </c>
      <c r="V63" s="56" t="str">
        <f t="shared" si="8"/>
        <v>ผ่านเกณฑ์</v>
      </c>
      <c r="W63" s="34">
        <f t="shared" si="7"/>
        <v>1</v>
      </c>
      <c r="X63" s="34">
        <f t="shared" si="1"/>
        <v>0</v>
      </c>
      <c r="Y63" s="34">
        <f t="shared" si="2"/>
        <v>0</v>
      </c>
      <c r="Z63" s="34" t="str">
        <f t="shared" si="3"/>
        <v>-แนวโน้มปสภ.ดีขึ้น</v>
      </c>
    </row>
    <row r="64" spans="1:26" x14ac:dyDescent="0.7">
      <c r="A64" s="45">
        <v>60</v>
      </c>
      <c r="B64" s="46" t="s">
        <v>63</v>
      </c>
      <c r="C64" s="47" t="s">
        <v>71</v>
      </c>
      <c r="D64" s="46" t="s">
        <v>177</v>
      </c>
      <c r="E64" s="108">
        <v>6</v>
      </c>
      <c r="F64" s="45">
        <v>1</v>
      </c>
      <c r="G64" s="49">
        <v>1.43</v>
      </c>
      <c r="H64" s="50">
        <v>-9741108.7799999993</v>
      </c>
      <c r="I64" s="51"/>
      <c r="J64" s="45">
        <v>1</v>
      </c>
      <c r="K64" s="58">
        <v>28.571428571428569</v>
      </c>
      <c r="L64" s="50">
        <f t="shared" si="4"/>
        <v>-811759.06499999994</v>
      </c>
      <c r="M64" s="45">
        <v>1</v>
      </c>
      <c r="N64" s="49">
        <v>0.91</v>
      </c>
      <c r="O64" s="158">
        <v>-5436569.4299999997</v>
      </c>
      <c r="P64" s="54"/>
      <c r="Q64" s="45">
        <v>1</v>
      </c>
      <c r="R64" s="314">
        <v>71.428571428571431</v>
      </c>
      <c r="S64" s="77">
        <f t="shared" si="5"/>
        <v>-5436569.4299999997</v>
      </c>
      <c r="T64" s="116" t="str">
        <f t="shared" si="6"/>
        <v>ผ่านเกณฑ์-แนวโน้มปสภ.ดีขึ้น</v>
      </c>
      <c r="V64" s="56" t="str">
        <f t="shared" si="8"/>
        <v>ผ่านเกณฑ์</v>
      </c>
      <c r="W64" s="34">
        <f t="shared" si="7"/>
        <v>1</v>
      </c>
      <c r="X64" s="34">
        <f t="shared" si="1"/>
        <v>0</v>
      </c>
      <c r="Y64" s="34">
        <f t="shared" si="2"/>
        <v>0</v>
      </c>
      <c r="Z64" s="34" t="str">
        <f t="shared" si="3"/>
        <v>-แนวโน้มปสภ.ดีขึ้น</v>
      </c>
    </row>
    <row r="65" spans="1:26" x14ac:dyDescent="0.7">
      <c r="A65" s="45">
        <v>61</v>
      </c>
      <c r="B65" s="46" t="s">
        <v>63</v>
      </c>
      <c r="C65" s="47" t="s">
        <v>72</v>
      </c>
      <c r="D65" s="46" t="s">
        <v>178</v>
      </c>
      <c r="E65" s="108">
        <v>5</v>
      </c>
      <c r="F65" s="45">
        <v>1</v>
      </c>
      <c r="G65" s="49">
        <v>1.32</v>
      </c>
      <c r="H65" s="50">
        <v>-6179607.7999999998</v>
      </c>
      <c r="I65" s="51"/>
      <c r="J65" s="45">
        <v>1</v>
      </c>
      <c r="K65" s="58">
        <v>42.857142857142854</v>
      </c>
      <c r="L65" s="50">
        <f t="shared" si="4"/>
        <v>-514967.31666666665</v>
      </c>
      <c r="M65" s="45">
        <v>2</v>
      </c>
      <c r="N65" s="62">
        <v>0.4</v>
      </c>
      <c r="O65" s="158">
        <v>3632105.97</v>
      </c>
      <c r="P65" s="54"/>
      <c r="Q65" s="45">
        <v>2</v>
      </c>
      <c r="R65" s="321">
        <v>42.857142857142854</v>
      </c>
      <c r="S65" s="77">
        <f t="shared" si="5"/>
        <v>3632105.97</v>
      </c>
      <c r="T65" s="116" t="str">
        <f t="shared" si="6"/>
        <v>ผ่านเกณฑ์-แนวโน้มปสภ.ดีขึ้น</v>
      </c>
      <c r="V65" s="56" t="str">
        <f>IF($Q65&gt;=4,"ไม่ผ่านเกณฑ์","ผ่านเกณฑ์")</f>
        <v>ผ่านเกณฑ์</v>
      </c>
      <c r="W65" s="34">
        <f t="shared" si="7"/>
        <v>0</v>
      </c>
      <c r="X65" s="34">
        <f t="shared" si="1"/>
        <v>0</v>
      </c>
      <c r="Y65" s="34">
        <f t="shared" si="2"/>
        <v>1</v>
      </c>
      <c r="Z65" s="34" t="str">
        <f t="shared" si="3"/>
        <v>-แนวโน้มปสภ.ดีขึ้น</v>
      </c>
    </row>
    <row r="66" spans="1:26" x14ac:dyDescent="0.7">
      <c r="A66" s="45">
        <v>62</v>
      </c>
      <c r="B66" s="46" t="s">
        <v>73</v>
      </c>
      <c r="C66" s="47" t="s">
        <v>74</v>
      </c>
      <c r="D66" s="46" t="s">
        <v>73</v>
      </c>
      <c r="E66" s="108">
        <v>16</v>
      </c>
      <c r="F66" s="45">
        <v>1</v>
      </c>
      <c r="G66" s="49">
        <v>2.04</v>
      </c>
      <c r="H66" s="50">
        <v>8067690.6399999997</v>
      </c>
      <c r="I66" s="51"/>
      <c r="J66" s="45">
        <v>1</v>
      </c>
      <c r="K66" s="61">
        <v>57.142857142857139</v>
      </c>
      <c r="L66" s="50">
        <f t="shared" si="4"/>
        <v>672307.55333333334</v>
      </c>
      <c r="M66" s="45">
        <v>0</v>
      </c>
      <c r="N66" s="49">
        <v>1.77</v>
      </c>
      <c r="O66" s="158">
        <v>120885992.23999999</v>
      </c>
      <c r="P66" s="54"/>
      <c r="Q66" s="45">
        <v>0</v>
      </c>
      <c r="R66" s="314">
        <v>57.142857142857139</v>
      </c>
      <c r="S66" s="77">
        <f t="shared" si="5"/>
        <v>120885992.23999999</v>
      </c>
      <c r="T66" s="116" t="str">
        <f t="shared" si="6"/>
        <v>ผ่านเกณฑ์-แนวโน้มปสภ.ดีขึ้น</v>
      </c>
      <c r="V66" s="56" t="str">
        <f t="shared" si="8"/>
        <v>ผ่านเกณฑ์</v>
      </c>
      <c r="W66" s="34">
        <f t="shared" si="7"/>
        <v>0</v>
      </c>
      <c r="X66" s="34">
        <f t="shared" si="1"/>
        <v>0</v>
      </c>
      <c r="Y66" s="34">
        <f t="shared" si="2"/>
        <v>1</v>
      </c>
      <c r="Z66" s="34" t="str">
        <f t="shared" si="3"/>
        <v>-แนวโน้มปสภ.ดีขึ้น</v>
      </c>
    </row>
    <row r="67" spans="1:26" x14ac:dyDescent="0.7">
      <c r="A67" s="45">
        <v>63</v>
      </c>
      <c r="B67" s="46" t="s">
        <v>73</v>
      </c>
      <c r="C67" s="47" t="s">
        <v>75</v>
      </c>
      <c r="D67" s="46" t="s">
        <v>179</v>
      </c>
      <c r="E67" s="108">
        <v>10</v>
      </c>
      <c r="F67" s="45">
        <v>1</v>
      </c>
      <c r="G67" s="49">
        <v>1.36</v>
      </c>
      <c r="H67" s="50">
        <v>-19364903.789999999</v>
      </c>
      <c r="I67" s="51"/>
      <c r="J67" s="45">
        <v>1</v>
      </c>
      <c r="K67" s="61">
        <v>85.714285714285708</v>
      </c>
      <c r="L67" s="50">
        <f t="shared" si="4"/>
        <v>-1613741.9824999999</v>
      </c>
      <c r="M67" s="45">
        <v>4</v>
      </c>
      <c r="N67" s="49">
        <v>0.6</v>
      </c>
      <c r="O67" s="158">
        <v>-10306178.68</v>
      </c>
      <c r="P67" s="272" t="s">
        <v>6</v>
      </c>
      <c r="Q67" s="45">
        <v>4</v>
      </c>
      <c r="R67" s="314">
        <v>57.142857142857139</v>
      </c>
      <c r="S67" s="77">
        <f t="shared" si="5"/>
        <v>-10306178.68</v>
      </c>
      <c r="T67" s="121" t="str">
        <f t="shared" si="6"/>
        <v>ไม่ผ่านเกณฑ์-แนวโน้มปสภ.ลดลง</v>
      </c>
      <c r="V67" s="56" t="str">
        <f t="shared" si="8"/>
        <v>ไม่ผ่านเกณฑ์</v>
      </c>
      <c r="W67" s="34">
        <f t="shared" si="7"/>
        <v>0</v>
      </c>
      <c r="X67" s="34">
        <f t="shared" si="1"/>
        <v>0</v>
      </c>
      <c r="Y67" s="34">
        <f t="shared" si="2"/>
        <v>0</v>
      </c>
      <c r="Z67" s="34" t="str">
        <f t="shared" si="3"/>
        <v>-แนวโน้มปสภ.ลดลง</v>
      </c>
    </row>
    <row r="68" spans="1:26" x14ac:dyDescent="0.7">
      <c r="A68" s="45">
        <v>64</v>
      </c>
      <c r="B68" s="46" t="s">
        <v>73</v>
      </c>
      <c r="C68" s="47" t="s">
        <v>76</v>
      </c>
      <c r="D68" s="46" t="s">
        <v>180</v>
      </c>
      <c r="E68" s="108">
        <v>6</v>
      </c>
      <c r="F68" s="45">
        <v>1</v>
      </c>
      <c r="G68" s="49">
        <v>2.38</v>
      </c>
      <c r="H68" s="50">
        <v>-11273575.27</v>
      </c>
      <c r="I68" s="51"/>
      <c r="J68" s="45">
        <v>1</v>
      </c>
      <c r="K68" s="58">
        <v>42.857142857142854</v>
      </c>
      <c r="L68" s="50">
        <f t="shared" si="4"/>
        <v>-939464.60583333333</v>
      </c>
      <c r="M68" s="45">
        <v>1</v>
      </c>
      <c r="N68" s="49">
        <v>1.1100000000000001</v>
      </c>
      <c r="O68" s="158">
        <v>892229.04</v>
      </c>
      <c r="P68" s="54"/>
      <c r="Q68" s="45">
        <v>1</v>
      </c>
      <c r="R68" s="314">
        <v>57.142857142857139</v>
      </c>
      <c r="S68" s="77">
        <f t="shared" si="5"/>
        <v>892229.04</v>
      </c>
      <c r="T68" s="116" t="str">
        <f t="shared" si="6"/>
        <v>ผ่านเกณฑ์-แนวโน้มปสภ.ดีขึ้น</v>
      </c>
      <c r="V68" s="56" t="str">
        <f t="shared" si="8"/>
        <v>ผ่านเกณฑ์</v>
      </c>
      <c r="W68" s="34">
        <f t="shared" si="7"/>
        <v>1</v>
      </c>
      <c r="X68" s="34">
        <f t="shared" si="1"/>
        <v>0</v>
      </c>
      <c r="Y68" s="34">
        <f t="shared" si="2"/>
        <v>0</v>
      </c>
      <c r="Z68" s="34" t="str">
        <f t="shared" si="3"/>
        <v>-แนวโน้มปสภ.ดีขึ้น</v>
      </c>
    </row>
    <row r="69" spans="1:26" x14ac:dyDescent="0.7">
      <c r="A69" s="45">
        <v>65</v>
      </c>
      <c r="B69" s="46" t="s">
        <v>73</v>
      </c>
      <c r="C69" s="47" t="s">
        <v>77</v>
      </c>
      <c r="D69" s="46" t="s">
        <v>181</v>
      </c>
      <c r="E69" s="108">
        <v>12</v>
      </c>
      <c r="F69" s="45">
        <v>2</v>
      </c>
      <c r="G69" s="49">
        <v>0.9</v>
      </c>
      <c r="H69" s="50">
        <v>-1588828.99</v>
      </c>
      <c r="I69" s="51"/>
      <c r="J69" s="45">
        <v>2</v>
      </c>
      <c r="K69" s="61">
        <v>85.714285714285708</v>
      </c>
      <c r="L69" s="50">
        <f t="shared" si="4"/>
        <v>-132402.41583333333</v>
      </c>
      <c r="M69" s="45">
        <v>7</v>
      </c>
      <c r="N69" s="62">
        <v>0.49</v>
      </c>
      <c r="O69" s="158">
        <v>5971814.5599999996</v>
      </c>
      <c r="P69" s="65" t="s">
        <v>207</v>
      </c>
      <c r="Q69" s="45">
        <v>7</v>
      </c>
      <c r="R69" s="314">
        <v>57.142857142857139</v>
      </c>
      <c r="S69" s="77">
        <f t="shared" si="5"/>
        <v>5971814.5599999996</v>
      </c>
      <c r="T69" s="121" t="str">
        <f t="shared" si="6"/>
        <v>ไม่ผ่านเกณฑ์-แนวโน้มปสภ.ลดลง</v>
      </c>
      <c r="V69" s="56" t="str">
        <f t="shared" si="8"/>
        <v>ไม่ผ่านเกณฑ์</v>
      </c>
      <c r="W69" s="34">
        <f t="shared" ref="W69:W92" si="9">IF($R69&gt;$K69,1,0)</f>
        <v>0</v>
      </c>
      <c r="X69" s="34">
        <f t="shared" ref="X69:X92" si="10">IF(AND($K69=$R69,$R69=100),1,0)</f>
        <v>0</v>
      </c>
      <c r="Y69" s="34">
        <f t="shared" ref="Y69:Y92" si="11">IF(AND($K69=$R69,$S69&gt;$L69),1,0)</f>
        <v>0</v>
      </c>
      <c r="Z69" s="34" t="str">
        <f t="shared" ref="Z69:Z92" si="12">IF(OR($X69+$W69&gt;0,$X69+$Y69&gt;0),"-แนวโน้มปสภ.ดีขึ้น","-แนวโน้มปสภ.ลดลง")</f>
        <v>-แนวโน้มปสภ.ลดลง</v>
      </c>
    </row>
    <row r="70" spans="1:26" x14ac:dyDescent="0.7">
      <c r="A70" s="45">
        <v>66</v>
      </c>
      <c r="B70" s="46" t="s">
        <v>73</v>
      </c>
      <c r="C70" s="47" t="s">
        <v>78</v>
      </c>
      <c r="D70" s="46" t="s">
        <v>182</v>
      </c>
      <c r="E70" s="108">
        <v>10</v>
      </c>
      <c r="F70" s="45">
        <v>1</v>
      </c>
      <c r="G70" s="49">
        <v>1.71</v>
      </c>
      <c r="H70" s="50">
        <v>-2246904.0099999998</v>
      </c>
      <c r="I70" s="51"/>
      <c r="J70" s="45">
        <v>1</v>
      </c>
      <c r="K70" s="58">
        <v>0</v>
      </c>
      <c r="L70" s="50">
        <f t="shared" ref="L70:L92" si="13">H70/12</f>
        <v>-187242.00083333332</v>
      </c>
      <c r="M70" s="45">
        <v>7</v>
      </c>
      <c r="N70" s="49">
        <v>0.53</v>
      </c>
      <c r="O70" s="158">
        <v>-15731766.640000001</v>
      </c>
      <c r="P70" s="272" t="s">
        <v>6</v>
      </c>
      <c r="Q70" s="45">
        <v>7</v>
      </c>
      <c r="R70" s="314">
        <v>57.142857142857139</v>
      </c>
      <c r="S70" s="77">
        <f t="shared" ref="S70:S92" si="14">O70</f>
        <v>-15731766.640000001</v>
      </c>
      <c r="T70" s="146" t="str">
        <f t="shared" ref="T70:T92" si="15">_xlfn.CONCAT(V70&amp;Z70)</f>
        <v>ไม่ผ่านเกณฑ์-แนวโน้มปสภ.ดีขึ้น</v>
      </c>
      <c r="V70" s="56" t="str">
        <f t="shared" si="8"/>
        <v>ไม่ผ่านเกณฑ์</v>
      </c>
      <c r="W70" s="34">
        <f t="shared" si="9"/>
        <v>1</v>
      </c>
      <c r="X70" s="34">
        <f t="shared" si="10"/>
        <v>0</v>
      </c>
      <c r="Y70" s="34">
        <f t="shared" si="11"/>
        <v>0</v>
      </c>
      <c r="Z70" s="34" t="str">
        <f t="shared" si="12"/>
        <v>-แนวโน้มปสภ.ดีขึ้น</v>
      </c>
    </row>
    <row r="71" spans="1:26" x14ac:dyDescent="0.7">
      <c r="A71" s="45">
        <v>67</v>
      </c>
      <c r="B71" s="46" t="s">
        <v>73</v>
      </c>
      <c r="C71" s="47" t="s">
        <v>79</v>
      </c>
      <c r="D71" s="46" t="s">
        <v>183</v>
      </c>
      <c r="E71" s="108">
        <v>5</v>
      </c>
      <c r="F71" s="45">
        <v>1</v>
      </c>
      <c r="G71" s="49">
        <v>1.25</v>
      </c>
      <c r="H71" s="50">
        <v>-11738318.4</v>
      </c>
      <c r="I71" s="51"/>
      <c r="J71" s="45">
        <v>1</v>
      </c>
      <c r="K71" s="58">
        <v>28.571428571428569</v>
      </c>
      <c r="L71" s="50">
        <f t="shared" si="13"/>
        <v>-978193.20000000007</v>
      </c>
      <c r="M71" s="45">
        <v>3</v>
      </c>
      <c r="N71" s="49">
        <v>0.8</v>
      </c>
      <c r="O71" s="158">
        <v>-8498144.2100000009</v>
      </c>
      <c r="P71" s="51"/>
      <c r="Q71" s="45">
        <v>3</v>
      </c>
      <c r="R71" s="321">
        <v>42.857142857142854</v>
      </c>
      <c r="S71" s="77">
        <f t="shared" si="14"/>
        <v>-8498144.2100000009</v>
      </c>
      <c r="T71" s="116" t="str">
        <f t="shared" si="15"/>
        <v>ผ่านเกณฑ์-แนวโน้มปสภ.ดีขึ้น</v>
      </c>
      <c r="V71" s="56" t="str">
        <f t="shared" si="8"/>
        <v>ผ่านเกณฑ์</v>
      </c>
      <c r="W71" s="34">
        <f t="shared" si="9"/>
        <v>1</v>
      </c>
      <c r="X71" s="34">
        <f t="shared" si="10"/>
        <v>0</v>
      </c>
      <c r="Y71" s="34">
        <f t="shared" si="11"/>
        <v>0</v>
      </c>
      <c r="Z71" s="34" t="str">
        <f t="shared" si="12"/>
        <v>-แนวโน้มปสภ.ดีขึ้น</v>
      </c>
    </row>
    <row r="72" spans="1:26" x14ac:dyDescent="0.7">
      <c r="A72" s="45">
        <v>68</v>
      </c>
      <c r="B72" s="46" t="s">
        <v>80</v>
      </c>
      <c r="C72" s="47" t="s">
        <v>81</v>
      </c>
      <c r="D72" s="46" t="s">
        <v>80</v>
      </c>
      <c r="E72" s="108">
        <v>20</v>
      </c>
      <c r="F72" s="45">
        <v>0</v>
      </c>
      <c r="G72" s="49">
        <v>1.54</v>
      </c>
      <c r="H72" s="50">
        <v>149277284.09</v>
      </c>
      <c r="I72" s="51"/>
      <c r="J72" s="45">
        <v>0</v>
      </c>
      <c r="K72" s="61">
        <v>85.714285714285708</v>
      </c>
      <c r="L72" s="50">
        <f t="shared" si="13"/>
        <v>12439773.674166666</v>
      </c>
      <c r="M72" s="45">
        <v>1</v>
      </c>
      <c r="N72" s="49">
        <v>1.45</v>
      </c>
      <c r="O72" s="158">
        <v>93201735.329999998</v>
      </c>
      <c r="P72" s="54"/>
      <c r="Q72" s="45">
        <v>1</v>
      </c>
      <c r="R72" s="314">
        <v>71.428571428571431</v>
      </c>
      <c r="S72" s="77">
        <f t="shared" si="14"/>
        <v>93201735.329999998</v>
      </c>
      <c r="T72" s="159" t="str">
        <f t="shared" si="15"/>
        <v>ผ่านเกณฑ์-แนวโน้มปสภ.ลดลง</v>
      </c>
      <c r="V72" s="56" t="str">
        <f t="shared" si="8"/>
        <v>ผ่านเกณฑ์</v>
      </c>
      <c r="W72" s="34">
        <f t="shared" si="9"/>
        <v>0</v>
      </c>
      <c r="X72" s="34">
        <f t="shared" si="10"/>
        <v>0</v>
      </c>
      <c r="Y72" s="34">
        <f t="shared" si="11"/>
        <v>0</v>
      </c>
      <c r="Z72" s="34" t="str">
        <f t="shared" si="12"/>
        <v>-แนวโน้มปสภ.ลดลง</v>
      </c>
    </row>
    <row r="73" spans="1:26" x14ac:dyDescent="0.7">
      <c r="A73" s="45">
        <v>69</v>
      </c>
      <c r="B73" s="46" t="s">
        <v>80</v>
      </c>
      <c r="C73" s="47" t="s">
        <v>82</v>
      </c>
      <c r="D73" s="46" t="s">
        <v>184</v>
      </c>
      <c r="E73" s="108">
        <v>10</v>
      </c>
      <c r="F73" s="45">
        <v>6</v>
      </c>
      <c r="G73" s="49">
        <v>0.57999999999999996</v>
      </c>
      <c r="H73" s="50">
        <v>-8221075.6799999997</v>
      </c>
      <c r="I73" s="72" t="s">
        <v>6</v>
      </c>
      <c r="J73" s="45">
        <v>6</v>
      </c>
      <c r="K73" s="61">
        <v>71.428571428571431</v>
      </c>
      <c r="L73" s="50">
        <f t="shared" si="13"/>
        <v>-685089.64</v>
      </c>
      <c r="M73" s="45">
        <v>4</v>
      </c>
      <c r="N73" s="49">
        <v>0.5</v>
      </c>
      <c r="O73" s="158">
        <v>5511632.1699999999</v>
      </c>
      <c r="P73" s="72" t="s">
        <v>208</v>
      </c>
      <c r="Q73" s="45">
        <v>4</v>
      </c>
      <c r="R73" s="314">
        <v>85.714285714285708</v>
      </c>
      <c r="S73" s="77">
        <f t="shared" si="14"/>
        <v>5511632.1699999999</v>
      </c>
      <c r="T73" s="146" t="str">
        <f t="shared" si="15"/>
        <v>ไม่ผ่านเกณฑ์-แนวโน้มปสภ.ดีขึ้น</v>
      </c>
      <c r="V73" s="56" t="str">
        <f t="shared" si="8"/>
        <v>ไม่ผ่านเกณฑ์</v>
      </c>
      <c r="W73" s="34">
        <f t="shared" si="9"/>
        <v>1</v>
      </c>
      <c r="X73" s="34">
        <f t="shared" si="10"/>
        <v>0</v>
      </c>
      <c r="Y73" s="34">
        <f t="shared" si="11"/>
        <v>0</v>
      </c>
      <c r="Z73" s="34" t="str">
        <f t="shared" si="12"/>
        <v>-แนวโน้มปสภ.ดีขึ้น</v>
      </c>
    </row>
    <row r="74" spans="1:26" x14ac:dyDescent="0.7">
      <c r="A74" s="45">
        <v>70</v>
      </c>
      <c r="B74" s="46" t="s">
        <v>80</v>
      </c>
      <c r="C74" s="47" t="s">
        <v>83</v>
      </c>
      <c r="D74" s="46" t="s">
        <v>185</v>
      </c>
      <c r="E74" s="108">
        <v>9</v>
      </c>
      <c r="F74" s="45">
        <v>5</v>
      </c>
      <c r="G74" s="62">
        <v>0.31</v>
      </c>
      <c r="H74" s="50">
        <v>5318498.8499999996</v>
      </c>
      <c r="I74" s="72" t="s">
        <v>208</v>
      </c>
      <c r="J74" s="45">
        <v>5</v>
      </c>
      <c r="K74" s="58">
        <v>42.857142857142854</v>
      </c>
      <c r="L74" s="50">
        <f t="shared" si="13"/>
        <v>443208.23749999999</v>
      </c>
      <c r="M74" s="45">
        <v>4</v>
      </c>
      <c r="N74" s="49">
        <v>0.52</v>
      </c>
      <c r="O74" s="158">
        <v>7138001.4400000004</v>
      </c>
      <c r="P74" s="72" t="s">
        <v>208</v>
      </c>
      <c r="Q74" s="45">
        <v>4</v>
      </c>
      <c r="R74" s="314">
        <v>71.428571428571431</v>
      </c>
      <c r="S74" s="77">
        <f t="shared" si="14"/>
        <v>7138001.4400000004</v>
      </c>
      <c r="T74" s="146" t="str">
        <f t="shared" si="15"/>
        <v>ไม่ผ่านเกณฑ์-แนวโน้มปสภ.ดีขึ้น</v>
      </c>
      <c r="V74" s="56" t="str">
        <f t="shared" si="8"/>
        <v>ไม่ผ่านเกณฑ์</v>
      </c>
      <c r="W74" s="34">
        <f t="shared" si="9"/>
        <v>1</v>
      </c>
      <c r="X74" s="34">
        <f t="shared" si="10"/>
        <v>0</v>
      </c>
      <c r="Y74" s="34">
        <f t="shared" si="11"/>
        <v>0</v>
      </c>
      <c r="Z74" s="34" t="str">
        <f t="shared" si="12"/>
        <v>-แนวโน้มปสภ.ดีขึ้น</v>
      </c>
    </row>
    <row r="75" spans="1:26" x14ac:dyDescent="0.7">
      <c r="A75" s="45">
        <v>71</v>
      </c>
      <c r="B75" s="46" t="s">
        <v>80</v>
      </c>
      <c r="C75" s="47" t="s">
        <v>84</v>
      </c>
      <c r="D75" s="46" t="s">
        <v>186</v>
      </c>
      <c r="E75" s="108">
        <v>16</v>
      </c>
      <c r="F75" s="45">
        <v>2</v>
      </c>
      <c r="G75" s="49">
        <v>0.72</v>
      </c>
      <c r="H75" s="50">
        <v>10527453.33</v>
      </c>
      <c r="I75" s="51"/>
      <c r="J75" s="45">
        <v>2</v>
      </c>
      <c r="K75" s="61">
        <v>57.142857142857139</v>
      </c>
      <c r="L75" s="50">
        <f t="shared" si="13"/>
        <v>877287.77749999997</v>
      </c>
      <c r="M75" s="45">
        <v>3</v>
      </c>
      <c r="N75" s="49">
        <v>0.68</v>
      </c>
      <c r="O75" s="158">
        <v>-16990879.16</v>
      </c>
      <c r="P75" s="54"/>
      <c r="Q75" s="45">
        <v>3</v>
      </c>
      <c r="R75" s="321">
        <v>42.857142857142854</v>
      </c>
      <c r="S75" s="77">
        <f t="shared" si="14"/>
        <v>-16990879.16</v>
      </c>
      <c r="T75" s="159" t="str">
        <f t="shared" si="15"/>
        <v>ผ่านเกณฑ์-แนวโน้มปสภ.ลดลง</v>
      </c>
      <c r="V75" s="56" t="str">
        <f t="shared" si="8"/>
        <v>ผ่านเกณฑ์</v>
      </c>
      <c r="W75" s="34">
        <f t="shared" si="9"/>
        <v>0</v>
      </c>
      <c r="X75" s="34">
        <f t="shared" si="10"/>
        <v>0</v>
      </c>
      <c r="Y75" s="34">
        <f t="shared" si="11"/>
        <v>0</v>
      </c>
      <c r="Z75" s="34" t="str">
        <f t="shared" si="12"/>
        <v>-แนวโน้มปสภ.ลดลง</v>
      </c>
    </row>
    <row r="76" spans="1:26" x14ac:dyDescent="0.7">
      <c r="A76" s="45">
        <v>72</v>
      </c>
      <c r="B76" s="46" t="s">
        <v>80</v>
      </c>
      <c r="C76" s="47" t="s">
        <v>85</v>
      </c>
      <c r="D76" s="46" t="s">
        <v>187</v>
      </c>
      <c r="E76" s="108">
        <v>2</v>
      </c>
      <c r="F76" s="45">
        <v>1</v>
      </c>
      <c r="G76" s="49">
        <v>6.05</v>
      </c>
      <c r="H76" s="50">
        <v>-889163.05</v>
      </c>
      <c r="I76" s="51"/>
      <c r="J76" s="45">
        <v>1</v>
      </c>
      <c r="K76" s="58">
        <v>28.571428571428569</v>
      </c>
      <c r="L76" s="50">
        <f t="shared" si="13"/>
        <v>-74096.920833333337</v>
      </c>
      <c r="M76" s="45">
        <v>1</v>
      </c>
      <c r="N76" s="49">
        <v>3.46</v>
      </c>
      <c r="O76" s="158">
        <v>2435497.33</v>
      </c>
      <c r="P76" s="54"/>
      <c r="Q76" s="45">
        <v>1</v>
      </c>
      <c r="R76" s="321">
        <v>42.857142857142854</v>
      </c>
      <c r="S76" s="77">
        <f t="shared" si="14"/>
        <v>2435497.33</v>
      </c>
      <c r="T76" s="116" t="str">
        <f t="shared" si="15"/>
        <v>ผ่านเกณฑ์-แนวโน้มปสภ.ดีขึ้น</v>
      </c>
      <c r="V76" s="56" t="str">
        <f t="shared" si="8"/>
        <v>ผ่านเกณฑ์</v>
      </c>
      <c r="W76" s="34">
        <f t="shared" si="9"/>
        <v>1</v>
      </c>
      <c r="X76" s="34">
        <f t="shared" si="10"/>
        <v>0</v>
      </c>
      <c r="Y76" s="34">
        <f t="shared" si="11"/>
        <v>0</v>
      </c>
      <c r="Z76" s="34" t="str">
        <f t="shared" si="12"/>
        <v>-แนวโน้มปสภ.ดีขึ้น</v>
      </c>
    </row>
    <row r="77" spans="1:26" x14ac:dyDescent="0.7">
      <c r="A77" s="45">
        <v>73</v>
      </c>
      <c r="B77" s="46" t="s">
        <v>80</v>
      </c>
      <c r="C77" s="47" t="s">
        <v>86</v>
      </c>
      <c r="D77" s="46" t="s">
        <v>188</v>
      </c>
      <c r="E77" s="108">
        <v>6</v>
      </c>
      <c r="F77" s="45">
        <v>5</v>
      </c>
      <c r="G77" s="62">
        <v>0.48</v>
      </c>
      <c r="H77" s="50">
        <v>4226889.5</v>
      </c>
      <c r="I77" s="72" t="s">
        <v>208</v>
      </c>
      <c r="J77" s="45">
        <v>5</v>
      </c>
      <c r="K77" s="61">
        <v>57.142857142857139</v>
      </c>
      <c r="L77" s="50">
        <f t="shared" si="13"/>
        <v>352240.79166666669</v>
      </c>
      <c r="M77" s="45">
        <v>4</v>
      </c>
      <c r="N77" s="49">
        <v>0.63</v>
      </c>
      <c r="O77" s="158">
        <v>6040846.5300000003</v>
      </c>
      <c r="P77" s="72" t="s">
        <v>208</v>
      </c>
      <c r="Q77" s="45">
        <v>4</v>
      </c>
      <c r="R77" s="314">
        <v>71.428571428571431</v>
      </c>
      <c r="S77" s="77">
        <f t="shared" si="14"/>
        <v>6040846.5300000003</v>
      </c>
      <c r="T77" s="146" t="str">
        <f t="shared" si="15"/>
        <v>ไม่ผ่านเกณฑ์-แนวโน้มปสภ.ดีขึ้น</v>
      </c>
      <c r="V77" s="56" t="str">
        <f t="shared" si="8"/>
        <v>ไม่ผ่านเกณฑ์</v>
      </c>
      <c r="W77" s="34">
        <f t="shared" si="9"/>
        <v>1</v>
      </c>
      <c r="X77" s="34">
        <f t="shared" si="10"/>
        <v>0</v>
      </c>
      <c r="Y77" s="34">
        <f t="shared" si="11"/>
        <v>0</v>
      </c>
      <c r="Z77" s="34" t="str">
        <f t="shared" si="12"/>
        <v>-แนวโน้มปสภ.ดีขึ้น</v>
      </c>
    </row>
    <row r="78" spans="1:26" x14ac:dyDescent="0.7">
      <c r="A78" s="45">
        <v>74</v>
      </c>
      <c r="B78" s="46" t="s">
        <v>80</v>
      </c>
      <c r="C78" s="47" t="s">
        <v>87</v>
      </c>
      <c r="D78" s="46" t="s">
        <v>189</v>
      </c>
      <c r="E78" s="108">
        <v>13</v>
      </c>
      <c r="F78" s="45">
        <v>6</v>
      </c>
      <c r="G78" s="62">
        <v>0.39</v>
      </c>
      <c r="H78" s="50">
        <v>-16863167.5</v>
      </c>
      <c r="I78" s="273" t="s">
        <v>207</v>
      </c>
      <c r="J78" s="45">
        <v>6</v>
      </c>
      <c r="K78" s="61">
        <v>85.714285714285708</v>
      </c>
      <c r="L78" s="50">
        <f t="shared" si="13"/>
        <v>-1405263.9583333333</v>
      </c>
      <c r="M78" s="45">
        <v>6</v>
      </c>
      <c r="N78" s="62">
        <v>0.46</v>
      </c>
      <c r="O78" s="158">
        <v>14653389.810000001</v>
      </c>
      <c r="P78" s="273" t="s">
        <v>207</v>
      </c>
      <c r="Q78" s="45">
        <v>6</v>
      </c>
      <c r="R78" s="314">
        <v>71.428571428571431</v>
      </c>
      <c r="S78" s="77">
        <f t="shared" si="14"/>
        <v>14653389.810000001</v>
      </c>
      <c r="T78" s="121" t="str">
        <f t="shared" si="15"/>
        <v>ไม่ผ่านเกณฑ์-แนวโน้มปสภ.ลดลง</v>
      </c>
      <c r="V78" s="56" t="str">
        <f t="shared" si="8"/>
        <v>ไม่ผ่านเกณฑ์</v>
      </c>
      <c r="W78" s="34">
        <f t="shared" si="9"/>
        <v>0</v>
      </c>
      <c r="X78" s="34">
        <f t="shared" si="10"/>
        <v>0</v>
      </c>
      <c r="Y78" s="34">
        <f t="shared" si="11"/>
        <v>0</v>
      </c>
      <c r="Z78" s="34" t="str">
        <f t="shared" si="12"/>
        <v>-แนวโน้มปสภ.ลดลง</v>
      </c>
    </row>
    <row r="79" spans="1:26" x14ac:dyDescent="0.7">
      <c r="A79" s="45">
        <v>75</v>
      </c>
      <c r="B79" s="46" t="s">
        <v>80</v>
      </c>
      <c r="C79" s="47" t="s">
        <v>88</v>
      </c>
      <c r="D79" s="46" t="s">
        <v>190</v>
      </c>
      <c r="E79" s="108">
        <v>5</v>
      </c>
      <c r="F79" s="45">
        <v>3</v>
      </c>
      <c r="G79" s="49">
        <v>0.72</v>
      </c>
      <c r="H79" s="50">
        <v>-6808946.9000000004</v>
      </c>
      <c r="I79" s="51"/>
      <c r="J79" s="45">
        <v>3</v>
      </c>
      <c r="K79" s="61">
        <v>85.714285714285708</v>
      </c>
      <c r="L79" s="50">
        <f t="shared" si="13"/>
        <v>-567412.2416666667</v>
      </c>
      <c r="M79" s="45">
        <v>4</v>
      </c>
      <c r="N79" s="49">
        <v>0.7</v>
      </c>
      <c r="O79" s="158">
        <v>1100009.76</v>
      </c>
      <c r="P79" s="72" t="s">
        <v>208</v>
      </c>
      <c r="Q79" s="45">
        <v>4</v>
      </c>
      <c r="R79" s="314">
        <v>71.428571428571431</v>
      </c>
      <c r="S79" s="77">
        <f t="shared" si="14"/>
        <v>1100009.76</v>
      </c>
      <c r="T79" s="121" t="str">
        <f t="shared" si="15"/>
        <v>ไม่ผ่านเกณฑ์-แนวโน้มปสภ.ลดลง</v>
      </c>
      <c r="V79" s="56" t="str">
        <f t="shared" si="8"/>
        <v>ไม่ผ่านเกณฑ์</v>
      </c>
      <c r="W79" s="34">
        <f t="shared" si="9"/>
        <v>0</v>
      </c>
      <c r="X79" s="34">
        <f t="shared" si="10"/>
        <v>0</v>
      </c>
      <c r="Y79" s="34">
        <f t="shared" si="11"/>
        <v>0</v>
      </c>
      <c r="Z79" s="34" t="str">
        <f t="shared" si="12"/>
        <v>-แนวโน้มปสภ.ลดลง</v>
      </c>
    </row>
    <row r="80" spans="1:26" x14ac:dyDescent="0.7">
      <c r="A80" s="45">
        <v>76</v>
      </c>
      <c r="B80" s="46" t="s">
        <v>80</v>
      </c>
      <c r="C80" s="47" t="s">
        <v>89</v>
      </c>
      <c r="D80" s="46" t="s">
        <v>191</v>
      </c>
      <c r="E80" s="108">
        <v>5</v>
      </c>
      <c r="F80" s="45">
        <v>3</v>
      </c>
      <c r="G80" s="62">
        <v>0.32</v>
      </c>
      <c r="H80" s="50">
        <v>36366.559999999998</v>
      </c>
      <c r="I80" s="51"/>
      <c r="J80" s="45">
        <v>3</v>
      </c>
      <c r="K80" s="61">
        <v>57.142857142857139</v>
      </c>
      <c r="L80" s="50">
        <f t="shared" si="13"/>
        <v>3030.5466666666666</v>
      </c>
      <c r="M80" s="45">
        <v>3</v>
      </c>
      <c r="N80" s="62">
        <v>0.47</v>
      </c>
      <c r="O80" s="158">
        <v>7978535.6399999997</v>
      </c>
      <c r="P80" s="51"/>
      <c r="Q80" s="45">
        <v>3</v>
      </c>
      <c r="R80" s="314">
        <v>71.428571428571431</v>
      </c>
      <c r="S80" s="77">
        <f t="shared" si="14"/>
        <v>7978535.6399999997</v>
      </c>
      <c r="T80" s="116" t="str">
        <f t="shared" si="15"/>
        <v>ผ่านเกณฑ์-แนวโน้มปสภ.ดีขึ้น</v>
      </c>
      <c r="V80" s="56" t="str">
        <f t="shared" si="8"/>
        <v>ผ่านเกณฑ์</v>
      </c>
      <c r="W80" s="34">
        <f t="shared" si="9"/>
        <v>1</v>
      </c>
      <c r="X80" s="34">
        <f t="shared" si="10"/>
        <v>0</v>
      </c>
      <c r="Y80" s="34">
        <f t="shared" si="11"/>
        <v>0</v>
      </c>
      <c r="Z80" s="34" t="str">
        <f t="shared" si="12"/>
        <v>-แนวโน้มปสภ.ดีขึ้น</v>
      </c>
    </row>
    <row r="81" spans="1:26" x14ac:dyDescent="0.7">
      <c r="A81" s="45">
        <v>77</v>
      </c>
      <c r="B81" s="46" t="s">
        <v>80</v>
      </c>
      <c r="C81" s="47" t="s">
        <v>90</v>
      </c>
      <c r="D81" s="46" t="s">
        <v>192</v>
      </c>
      <c r="E81" s="108">
        <v>6</v>
      </c>
      <c r="F81" s="45">
        <v>1</v>
      </c>
      <c r="G81" s="49">
        <v>1.69</v>
      </c>
      <c r="H81" s="50">
        <v>-5284163.63</v>
      </c>
      <c r="I81" s="51"/>
      <c r="J81" s="45">
        <v>1</v>
      </c>
      <c r="K81" s="61">
        <v>57.142857142857139</v>
      </c>
      <c r="L81" s="50">
        <f t="shared" si="13"/>
        <v>-440346.96916666668</v>
      </c>
      <c r="M81" s="45">
        <v>1</v>
      </c>
      <c r="N81" s="49">
        <v>1.1499999999999999</v>
      </c>
      <c r="O81" s="158">
        <v>-3774228.99</v>
      </c>
      <c r="P81" s="54"/>
      <c r="Q81" s="45">
        <v>1</v>
      </c>
      <c r="R81" s="314">
        <v>85.714285714285708</v>
      </c>
      <c r="S81" s="77">
        <f t="shared" si="14"/>
        <v>-3774228.99</v>
      </c>
      <c r="T81" s="116" t="str">
        <f t="shared" si="15"/>
        <v>ผ่านเกณฑ์-แนวโน้มปสภ.ดีขึ้น</v>
      </c>
      <c r="V81" s="56" t="str">
        <f t="shared" si="8"/>
        <v>ผ่านเกณฑ์</v>
      </c>
      <c r="W81" s="34">
        <f t="shared" si="9"/>
        <v>1</v>
      </c>
      <c r="X81" s="34">
        <f t="shared" si="10"/>
        <v>0</v>
      </c>
      <c r="Y81" s="34">
        <f t="shared" si="11"/>
        <v>0</v>
      </c>
      <c r="Z81" s="34" t="str">
        <f t="shared" si="12"/>
        <v>-แนวโน้มปสภ.ดีขึ้น</v>
      </c>
    </row>
    <row r="82" spans="1:26" x14ac:dyDescent="0.7">
      <c r="A82" s="45">
        <v>78</v>
      </c>
      <c r="B82" s="46" t="s">
        <v>80</v>
      </c>
      <c r="C82" s="47" t="s">
        <v>91</v>
      </c>
      <c r="D82" s="46" t="s">
        <v>193</v>
      </c>
      <c r="E82" s="108">
        <v>9</v>
      </c>
      <c r="F82" s="45">
        <v>2</v>
      </c>
      <c r="G82" s="49">
        <v>0.55000000000000004</v>
      </c>
      <c r="H82" s="50">
        <v>-13716724.310000001</v>
      </c>
      <c r="I82" s="51"/>
      <c r="J82" s="45">
        <v>2</v>
      </c>
      <c r="K82" s="61">
        <v>71.428571428571431</v>
      </c>
      <c r="L82" s="50">
        <f t="shared" si="13"/>
        <v>-1143060.3591666666</v>
      </c>
      <c r="M82" s="45">
        <v>3</v>
      </c>
      <c r="N82" s="49">
        <v>0.51</v>
      </c>
      <c r="O82" s="158">
        <v>-3411257.27</v>
      </c>
      <c r="P82" s="54"/>
      <c r="Q82" s="45">
        <v>3</v>
      </c>
      <c r="R82" s="314">
        <v>85.714285714285708</v>
      </c>
      <c r="S82" s="77">
        <f t="shared" si="14"/>
        <v>-3411257.27</v>
      </c>
      <c r="T82" s="116" t="str">
        <f t="shared" si="15"/>
        <v>ผ่านเกณฑ์-แนวโน้มปสภ.ดีขึ้น</v>
      </c>
      <c r="V82" s="56" t="str">
        <f t="shared" si="8"/>
        <v>ผ่านเกณฑ์</v>
      </c>
      <c r="W82" s="34">
        <f t="shared" si="9"/>
        <v>1</v>
      </c>
      <c r="X82" s="34">
        <f t="shared" si="10"/>
        <v>0</v>
      </c>
      <c r="Y82" s="34">
        <f t="shared" si="11"/>
        <v>0</v>
      </c>
      <c r="Z82" s="34" t="str">
        <f t="shared" si="12"/>
        <v>-แนวโน้มปสภ.ดีขึ้น</v>
      </c>
    </row>
    <row r="83" spans="1:26" x14ac:dyDescent="0.7">
      <c r="A83" s="45">
        <v>79</v>
      </c>
      <c r="B83" s="46" t="s">
        <v>80</v>
      </c>
      <c r="C83" s="47" t="s">
        <v>92</v>
      </c>
      <c r="D83" s="46" t="s">
        <v>194</v>
      </c>
      <c r="E83" s="108">
        <v>13</v>
      </c>
      <c r="F83" s="45">
        <v>6</v>
      </c>
      <c r="G83" s="49">
        <v>0.52</v>
      </c>
      <c r="H83" s="50">
        <v>-36473754.979999997</v>
      </c>
      <c r="I83" s="72" t="s">
        <v>6</v>
      </c>
      <c r="J83" s="45">
        <v>6</v>
      </c>
      <c r="K83" s="61">
        <v>71.428571428571431</v>
      </c>
      <c r="L83" s="50">
        <f t="shared" si="13"/>
        <v>-3039479.5816666665</v>
      </c>
      <c r="M83" s="45">
        <v>6</v>
      </c>
      <c r="N83" s="49">
        <v>0.59</v>
      </c>
      <c r="O83" s="158">
        <v>-5021021.7300000004</v>
      </c>
      <c r="P83" s="272" t="s">
        <v>6</v>
      </c>
      <c r="Q83" s="45">
        <v>6</v>
      </c>
      <c r="R83" s="314">
        <v>71.428571428571431</v>
      </c>
      <c r="S83" s="77">
        <f t="shared" si="14"/>
        <v>-5021021.7300000004</v>
      </c>
      <c r="T83" s="121" t="str">
        <f t="shared" si="15"/>
        <v>ไม่ผ่านเกณฑ์-แนวโน้มปสภ.ลดลง</v>
      </c>
      <c r="V83" s="56" t="str">
        <f t="shared" si="8"/>
        <v>ไม่ผ่านเกณฑ์</v>
      </c>
      <c r="W83" s="34">
        <f t="shared" si="9"/>
        <v>0</v>
      </c>
      <c r="X83" s="34">
        <f t="shared" si="10"/>
        <v>0</v>
      </c>
      <c r="Y83" s="34">
        <f t="shared" si="11"/>
        <v>0</v>
      </c>
      <c r="Z83" s="34" t="str">
        <f t="shared" si="12"/>
        <v>-แนวโน้มปสภ.ลดลง</v>
      </c>
    </row>
    <row r="84" spans="1:26" x14ac:dyDescent="0.7">
      <c r="A84" s="45">
        <v>80</v>
      </c>
      <c r="B84" s="46" t="s">
        <v>80</v>
      </c>
      <c r="C84" s="47" t="s">
        <v>93</v>
      </c>
      <c r="D84" s="46" t="s">
        <v>195</v>
      </c>
      <c r="E84" s="108">
        <v>6</v>
      </c>
      <c r="F84" s="45">
        <v>1</v>
      </c>
      <c r="G84" s="49">
        <v>2.2000000000000002</v>
      </c>
      <c r="H84" s="50">
        <v>-20845041.379999999</v>
      </c>
      <c r="I84" s="51"/>
      <c r="J84" s="45">
        <v>1</v>
      </c>
      <c r="K84" s="61">
        <v>57.142857142857139</v>
      </c>
      <c r="L84" s="50">
        <f t="shared" si="13"/>
        <v>-1737086.7816666665</v>
      </c>
      <c r="M84" s="45">
        <v>1</v>
      </c>
      <c r="N84" s="49">
        <v>1.72</v>
      </c>
      <c r="O84" s="158">
        <v>-4519838.1100000003</v>
      </c>
      <c r="P84" s="54"/>
      <c r="Q84" s="45">
        <v>1</v>
      </c>
      <c r="R84" s="314">
        <v>71.428571428571431</v>
      </c>
      <c r="S84" s="77">
        <f t="shared" si="14"/>
        <v>-4519838.1100000003</v>
      </c>
      <c r="T84" s="116" t="str">
        <f t="shared" si="15"/>
        <v>ผ่านเกณฑ์-แนวโน้มปสภ.ดีขึ้น</v>
      </c>
      <c r="V84" s="56" t="str">
        <f t="shared" si="8"/>
        <v>ผ่านเกณฑ์</v>
      </c>
      <c r="W84" s="34">
        <f t="shared" si="9"/>
        <v>1</v>
      </c>
      <c r="X84" s="34">
        <f t="shared" si="10"/>
        <v>0</v>
      </c>
      <c r="Y84" s="34">
        <f t="shared" si="11"/>
        <v>0</v>
      </c>
      <c r="Z84" s="34" t="str">
        <f t="shared" si="12"/>
        <v>-แนวโน้มปสภ.ดีขึ้น</v>
      </c>
    </row>
    <row r="85" spans="1:26" x14ac:dyDescent="0.7">
      <c r="A85" s="45">
        <v>81</v>
      </c>
      <c r="B85" s="46" t="s">
        <v>80</v>
      </c>
      <c r="C85" s="47" t="s">
        <v>94</v>
      </c>
      <c r="D85" s="46" t="s">
        <v>196</v>
      </c>
      <c r="E85" s="108">
        <v>13</v>
      </c>
      <c r="F85" s="45">
        <v>1</v>
      </c>
      <c r="G85" s="49">
        <v>0.96</v>
      </c>
      <c r="H85" s="50">
        <v>-26225784.530000001</v>
      </c>
      <c r="I85" s="51"/>
      <c r="J85" s="45">
        <v>1</v>
      </c>
      <c r="K85" s="61">
        <v>85.714285714285708</v>
      </c>
      <c r="L85" s="50">
        <f t="shared" si="13"/>
        <v>-2185482.0441666669</v>
      </c>
      <c r="M85" s="45">
        <v>4</v>
      </c>
      <c r="N85" s="49">
        <v>0.67</v>
      </c>
      <c r="O85" s="158">
        <v>-9197686.1400000006</v>
      </c>
      <c r="P85" s="272" t="s">
        <v>6</v>
      </c>
      <c r="Q85" s="45">
        <v>4</v>
      </c>
      <c r="R85" s="314">
        <v>57.142857142857139</v>
      </c>
      <c r="S85" s="77">
        <f t="shared" si="14"/>
        <v>-9197686.1400000006</v>
      </c>
      <c r="T85" s="121" t="str">
        <f t="shared" si="15"/>
        <v>ไม่ผ่านเกณฑ์-แนวโน้มปสภ.ลดลง</v>
      </c>
      <c r="V85" s="56" t="str">
        <f t="shared" si="8"/>
        <v>ไม่ผ่านเกณฑ์</v>
      </c>
      <c r="W85" s="34">
        <f t="shared" si="9"/>
        <v>0</v>
      </c>
      <c r="X85" s="34">
        <f t="shared" si="10"/>
        <v>0</v>
      </c>
      <c r="Y85" s="34">
        <f t="shared" si="11"/>
        <v>0</v>
      </c>
      <c r="Z85" s="34" t="str">
        <f t="shared" si="12"/>
        <v>-แนวโน้มปสภ.ลดลง</v>
      </c>
    </row>
    <row r="86" spans="1:26" x14ac:dyDescent="0.7">
      <c r="A86" s="45">
        <v>82</v>
      </c>
      <c r="B86" s="46" t="s">
        <v>80</v>
      </c>
      <c r="C86" s="47" t="s">
        <v>95</v>
      </c>
      <c r="D86" s="46" t="s">
        <v>197</v>
      </c>
      <c r="E86" s="108">
        <v>5</v>
      </c>
      <c r="F86" s="45">
        <v>6</v>
      </c>
      <c r="G86" s="49">
        <v>0.77</v>
      </c>
      <c r="H86" s="50">
        <v>-15015877.6</v>
      </c>
      <c r="I86" s="72" t="s">
        <v>6</v>
      </c>
      <c r="J86" s="45">
        <v>6</v>
      </c>
      <c r="K86" s="61">
        <v>85.714285714285708</v>
      </c>
      <c r="L86" s="50">
        <f t="shared" si="13"/>
        <v>-1251323.1333333333</v>
      </c>
      <c r="M86" s="45">
        <v>4</v>
      </c>
      <c r="N86" s="49">
        <v>0.78</v>
      </c>
      <c r="O86" s="158">
        <v>-1166162.25</v>
      </c>
      <c r="P86" s="272" t="s">
        <v>6</v>
      </c>
      <c r="Q86" s="45">
        <v>4</v>
      </c>
      <c r="R86" s="314">
        <v>71.428571428571431</v>
      </c>
      <c r="S86" s="77">
        <f t="shared" si="14"/>
        <v>-1166162.25</v>
      </c>
      <c r="T86" s="121" t="str">
        <f t="shared" si="15"/>
        <v>ไม่ผ่านเกณฑ์-แนวโน้มปสภ.ลดลง</v>
      </c>
      <c r="V86" s="56" t="str">
        <f t="shared" si="8"/>
        <v>ไม่ผ่านเกณฑ์</v>
      </c>
      <c r="W86" s="34">
        <f t="shared" si="9"/>
        <v>0</v>
      </c>
      <c r="X86" s="34">
        <f t="shared" si="10"/>
        <v>0</v>
      </c>
      <c r="Y86" s="34">
        <f t="shared" si="11"/>
        <v>0</v>
      </c>
      <c r="Z86" s="34" t="str">
        <f t="shared" si="12"/>
        <v>-แนวโน้มปสภ.ลดลง</v>
      </c>
    </row>
    <row r="87" spans="1:26" x14ac:dyDescent="0.7">
      <c r="A87" s="45">
        <v>83</v>
      </c>
      <c r="B87" s="46" t="s">
        <v>80</v>
      </c>
      <c r="C87" s="47" t="s">
        <v>96</v>
      </c>
      <c r="D87" s="46" t="s">
        <v>198</v>
      </c>
      <c r="E87" s="108">
        <v>5</v>
      </c>
      <c r="F87" s="45">
        <v>4</v>
      </c>
      <c r="G87" s="49">
        <v>0.54</v>
      </c>
      <c r="H87" s="50">
        <v>-9563692.2200000007</v>
      </c>
      <c r="I87" s="72" t="s">
        <v>6</v>
      </c>
      <c r="J87" s="45">
        <v>4</v>
      </c>
      <c r="K87" s="61">
        <v>57.142857142857139</v>
      </c>
      <c r="L87" s="50">
        <f t="shared" si="13"/>
        <v>-796974.35166666668</v>
      </c>
      <c r="M87" s="45">
        <v>3</v>
      </c>
      <c r="N87" s="62">
        <v>0.44</v>
      </c>
      <c r="O87" s="158">
        <v>-1717628.25</v>
      </c>
      <c r="P87" s="51"/>
      <c r="Q87" s="45">
        <v>3</v>
      </c>
      <c r="R87" s="321">
        <v>42.857142857142854</v>
      </c>
      <c r="S87" s="77">
        <f t="shared" si="14"/>
        <v>-1717628.25</v>
      </c>
      <c r="T87" s="159" t="str">
        <f t="shared" si="15"/>
        <v>ผ่านเกณฑ์-แนวโน้มปสภ.ลดลง</v>
      </c>
      <c r="V87" s="56" t="str">
        <f t="shared" si="8"/>
        <v>ผ่านเกณฑ์</v>
      </c>
      <c r="W87" s="34">
        <f t="shared" si="9"/>
        <v>0</v>
      </c>
      <c r="X87" s="34">
        <f t="shared" si="10"/>
        <v>0</v>
      </c>
      <c r="Y87" s="34">
        <f t="shared" si="11"/>
        <v>0</v>
      </c>
      <c r="Z87" s="34" t="str">
        <f t="shared" si="12"/>
        <v>-แนวโน้มปสภ.ลดลง</v>
      </c>
    </row>
    <row r="88" spans="1:26" x14ac:dyDescent="0.7">
      <c r="A88" s="45">
        <v>84</v>
      </c>
      <c r="B88" s="46" t="s">
        <v>80</v>
      </c>
      <c r="C88" s="47" t="s">
        <v>97</v>
      </c>
      <c r="D88" s="46" t="s">
        <v>199</v>
      </c>
      <c r="E88" s="108">
        <v>5</v>
      </c>
      <c r="F88" s="45">
        <v>1</v>
      </c>
      <c r="G88" s="49">
        <v>1.06</v>
      </c>
      <c r="H88" s="50">
        <v>-452744.43</v>
      </c>
      <c r="I88" s="51"/>
      <c r="J88" s="45">
        <v>1</v>
      </c>
      <c r="K88" s="61">
        <v>57.142857142857139</v>
      </c>
      <c r="L88" s="50">
        <f t="shared" si="13"/>
        <v>-37728.702499999999</v>
      </c>
      <c r="M88" s="45">
        <v>3</v>
      </c>
      <c r="N88" s="49">
        <v>0.73</v>
      </c>
      <c r="O88" s="158">
        <v>2701844.56</v>
      </c>
      <c r="P88" s="54"/>
      <c r="Q88" s="45">
        <v>3</v>
      </c>
      <c r="R88" s="314">
        <v>71.428571428571431</v>
      </c>
      <c r="S88" s="77">
        <f t="shared" si="14"/>
        <v>2701844.56</v>
      </c>
      <c r="T88" s="116" t="str">
        <f t="shared" si="15"/>
        <v>ผ่านเกณฑ์-แนวโน้มปสภ.ดีขึ้น</v>
      </c>
      <c r="V88" s="56" t="str">
        <f t="shared" si="8"/>
        <v>ผ่านเกณฑ์</v>
      </c>
      <c r="W88" s="34">
        <f t="shared" si="9"/>
        <v>1</v>
      </c>
      <c r="X88" s="34">
        <f t="shared" si="10"/>
        <v>0</v>
      </c>
      <c r="Y88" s="34">
        <f t="shared" si="11"/>
        <v>0</v>
      </c>
      <c r="Z88" s="34" t="str">
        <f t="shared" si="12"/>
        <v>-แนวโน้มปสภ.ดีขึ้น</v>
      </c>
    </row>
    <row r="89" spans="1:26" x14ac:dyDescent="0.7">
      <c r="A89" s="45">
        <v>85</v>
      </c>
      <c r="B89" s="46" t="s">
        <v>80</v>
      </c>
      <c r="C89" s="47" t="s">
        <v>98</v>
      </c>
      <c r="D89" s="46" t="s">
        <v>200</v>
      </c>
      <c r="E89" s="108">
        <v>5</v>
      </c>
      <c r="F89" s="45">
        <v>3</v>
      </c>
      <c r="G89" s="49">
        <v>0.82</v>
      </c>
      <c r="H89" s="50">
        <v>-9905845.4100000001</v>
      </c>
      <c r="I89" s="51"/>
      <c r="J89" s="45">
        <v>3</v>
      </c>
      <c r="K89" s="61">
        <v>85.714285714285708</v>
      </c>
      <c r="L89" s="50">
        <f t="shared" si="13"/>
        <v>-825487.11750000005</v>
      </c>
      <c r="M89" s="45">
        <v>2</v>
      </c>
      <c r="N89" s="49">
        <v>0.83</v>
      </c>
      <c r="O89" s="158">
        <v>278450.42</v>
      </c>
      <c r="P89" s="54"/>
      <c r="Q89" s="45">
        <v>2</v>
      </c>
      <c r="R89" s="314">
        <v>71.428571428571431</v>
      </c>
      <c r="S89" s="77">
        <f t="shared" si="14"/>
        <v>278450.42</v>
      </c>
      <c r="T89" s="159" t="str">
        <f t="shared" si="15"/>
        <v>ผ่านเกณฑ์-แนวโน้มปสภ.ลดลง</v>
      </c>
      <c r="V89" s="56" t="str">
        <f t="shared" si="8"/>
        <v>ผ่านเกณฑ์</v>
      </c>
      <c r="W89" s="34">
        <f t="shared" si="9"/>
        <v>0</v>
      </c>
      <c r="X89" s="34">
        <f t="shared" si="10"/>
        <v>0</v>
      </c>
      <c r="Y89" s="34">
        <f t="shared" si="11"/>
        <v>0</v>
      </c>
      <c r="Z89" s="34" t="str">
        <f t="shared" si="12"/>
        <v>-แนวโน้มปสภ.ลดลง</v>
      </c>
    </row>
    <row r="90" spans="1:26" x14ac:dyDescent="0.7">
      <c r="A90" s="45">
        <v>86</v>
      </c>
      <c r="B90" s="46" t="s">
        <v>80</v>
      </c>
      <c r="C90" s="47" t="s">
        <v>99</v>
      </c>
      <c r="D90" s="46" t="s">
        <v>201</v>
      </c>
      <c r="E90" s="108">
        <v>13</v>
      </c>
      <c r="F90" s="45">
        <v>6</v>
      </c>
      <c r="G90" s="62">
        <v>0.28999999999999998</v>
      </c>
      <c r="H90" s="50">
        <v>-32413352.489999998</v>
      </c>
      <c r="I90" s="68" t="s">
        <v>207</v>
      </c>
      <c r="J90" s="45">
        <v>6</v>
      </c>
      <c r="K90" s="61">
        <v>85.714285714285708</v>
      </c>
      <c r="L90" s="50">
        <f t="shared" si="13"/>
        <v>-2701112.7075</v>
      </c>
      <c r="M90" s="45">
        <v>5</v>
      </c>
      <c r="N90" s="49">
        <v>0.61</v>
      </c>
      <c r="O90" s="158">
        <v>20367864.399999999</v>
      </c>
      <c r="P90" s="72" t="s">
        <v>208</v>
      </c>
      <c r="Q90" s="45">
        <v>5</v>
      </c>
      <c r="R90" s="314">
        <v>85.714285714285708</v>
      </c>
      <c r="S90" s="77">
        <f t="shared" si="14"/>
        <v>20367864.399999999</v>
      </c>
      <c r="T90" s="146" t="str">
        <f t="shared" si="15"/>
        <v>ไม่ผ่านเกณฑ์-แนวโน้มปสภ.ดีขึ้น</v>
      </c>
      <c r="V90" s="56" t="str">
        <f t="shared" si="8"/>
        <v>ไม่ผ่านเกณฑ์</v>
      </c>
      <c r="W90" s="34">
        <f t="shared" si="9"/>
        <v>0</v>
      </c>
      <c r="X90" s="34">
        <f t="shared" si="10"/>
        <v>0</v>
      </c>
      <c r="Y90" s="34">
        <f t="shared" si="11"/>
        <v>1</v>
      </c>
      <c r="Z90" s="34" t="str">
        <f t="shared" si="12"/>
        <v>-แนวโน้มปสภ.ดีขึ้น</v>
      </c>
    </row>
    <row r="91" spans="1:26" x14ac:dyDescent="0.7">
      <c r="A91" s="45">
        <v>87</v>
      </c>
      <c r="B91" s="46" t="s">
        <v>80</v>
      </c>
      <c r="C91" s="47" t="s">
        <v>100</v>
      </c>
      <c r="D91" s="46" t="s">
        <v>202</v>
      </c>
      <c r="E91" s="108">
        <v>5</v>
      </c>
      <c r="F91" s="45">
        <v>5</v>
      </c>
      <c r="G91" s="49">
        <v>0.59</v>
      </c>
      <c r="H91" s="50">
        <v>-2132778.11</v>
      </c>
      <c r="I91" s="72" t="s">
        <v>6</v>
      </c>
      <c r="J91" s="45">
        <v>5</v>
      </c>
      <c r="K91" s="61">
        <v>71.428571428571431</v>
      </c>
      <c r="L91" s="50">
        <f t="shared" si="13"/>
        <v>-177731.50916666666</v>
      </c>
      <c r="M91" s="45">
        <v>1</v>
      </c>
      <c r="N91" s="49">
        <v>0.81</v>
      </c>
      <c r="O91" s="158">
        <v>6966460.21</v>
      </c>
      <c r="P91" s="155"/>
      <c r="Q91" s="45">
        <v>1</v>
      </c>
      <c r="R91" s="314">
        <v>71.428571428571431</v>
      </c>
      <c r="S91" s="77">
        <f t="shared" si="14"/>
        <v>6966460.21</v>
      </c>
      <c r="T91" s="116" t="str">
        <f t="shared" si="15"/>
        <v>ผ่านเกณฑ์-แนวโน้มปสภ.ดีขึ้น</v>
      </c>
      <c r="V91" s="56" t="str">
        <f t="shared" si="8"/>
        <v>ผ่านเกณฑ์</v>
      </c>
      <c r="W91" s="34">
        <f t="shared" si="9"/>
        <v>0</v>
      </c>
      <c r="X91" s="34">
        <f t="shared" si="10"/>
        <v>0</v>
      </c>
      <c r="Y91" s="34">
        <f t="shared" si="11"/>
        <v>1</v>
      </c>
      <c r="Z91" s="34" t="str">
        <f t="shared" si="12"/>
        <v>-แนวโน้มปสภ.ดีขึ้น</v>
      </c>
    </row>
    <row r="92" spans="1:26" x14ac:dyDescent="0.7">
      <c r="A92" s="45">
        <v>88</v>
      </c>
      <c r="B92" s="46" t="s">
        <v>80</v>
      </c>
      <c r="C92" s="47" t="s">
        <v>101</v>
      </c>
      <c r="D92" s="46" t="s">
        <v>203</v>
      </c>
      <c r="E92" s="108">
        <v>3</v>
      </c>
      <c r="F92" s="45">
        <v>1</v>
      </c>
      <c r="G92" s="49">
        <v>1.52</v>
      </c>
      <c r="H92" s="50">
        <v>-3755237.75</v>
      </c>
      <c r="I92" s="51"/>
      <c r="J92" s="45">
        <v>1</v>
      </c>
      <c r="K92" s="61">
        <v>71.428571428571431</v>
      </c>
      <c r="L92" s="50">
        <f t="shared" si="13"/>
        <v>-312936.47916666669</v>
      </c>
      <c r="M92" s="45">
        <v>1</v>
      </c>
      <c r="N92" s="49">
        <v>1.94</v>
      </c>
      <c r="O92" s="115">
        <v>2024996.66</v>
      </c>
      <c r="P92" s="54"/>
      <c r="Q92" s="45">
        <v>1</v>
      </c>
      <c r="R92" s="314">
        <v>71.428571428571431</v>
      </c>
      <c r="S92" s="77">
        <f t="shared" si="14"/>
        <v>2024996.66</v>
      </c>
      <c r="T92" s="116" t="str">
        <f t="shared" si="15"/>
        <v>ผ่านเกณฑ์-แนวโน้มปสภ.ดีขึ้น</v>
      </c>
      <c r="V92" s="56" t="str">
        <f t="shared" si="8"/>
        <v>ผ่านเกณฑ์</v>
      </c>
      <c r="W92" s="34">
        <f t="shared" si="9"/>
        <v>0</v>
      </c>
      <c r="X92" s="34">
        <f t="shared" si="10"/>
        <v>0</v>
      </c>
      <c r="Y92" s="34">
        <f t="shared" si="11"/>
        <v>1</v>
      </c>
      <c r="Z92" s="34" t="str">
        <f t="shared" si="12"/>
        <v>-แนวโน้มปสภ.ดีขึ้น</v>
      </c>
    </row>
  </sheetData>
  <mergeCells count="13">
    <mergeCell ref="A1:T1"/>
    <mergeCell ref="F2:L2"/>
    <mergeCell ref="M2:T2"/>
    <mergeCell ref="V2:Z2"/>
    <mergeCell ref="F3:I3"/>
    <mergeCell ref="J3:L3"/>
    <mergeCell ref="M3:P3"/>
    <mergeCell ref="Q3:T3"/>
    <mergeCell ref="A2:A4"/>
    <mergeCell ref="B2:B4"/>
    <mergeCell ref="C2:C4"/>
    <mergeCell ref="D2:D4"/>
    <mergeCell ref="E2:E4"/>
  </mergeCells>
  <conditionalFormatting sqref="J5:J9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DAA37-40CC-42CE-B869-106BDECD29C2}">
  <dimension ref="A2:AJ102"/>
  <sheetViews>
    <sheetView zoomScale="60" zoomScaleNormal="6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V15" sqref="V15"/>
    </sheetView>
  </sheetViews>
  <sheetFormatPr defaultColWidth="9" defaultRowHeight="24.6" x14ac:dyDescent="0.7"/>
  <cols>
    <col min="1" max="1" width="4.5" style="335" customWidth="1"/>
    <col min="2" max="2" width="12.09765625" style="279" customWidth="1"/>
    <col min="3" max="3" width="5.59765625" style="279" customWidth="1"/>
    <col min="4" max="4" width="13.19921875" style="279" customWidth="1"/>
    <col min="5" max="5" width="7.19921875" style="336" customWidth="1"/>
    <col min="6" max="6" width="11" style="336" customWidth="1"/>
    <col min="7" max="7" width="14.09765625" style="336" customWidth="1"/>
    <col min="8" max="9" width="14.8984375" style="278" customWidth="1"/>
    <col min="10" max="10" width="11.8984375" style="279" customWidth="1"/>
    <col min="11" max="14" width="9" style="279"/>
    <col min="15" max="16" width="12.59765625" style="279" customWidth="1"/>
    <col min="17" max="17" width="15.8984375" style="279" customWidth="1"/>
    <col min="18" max="18" width="30.3984375" style="279" customWidth="1"/>
    <col min="19" max="23" width="10.59765625" style="279" customWidth="1"/>
    <col min="24" max="24" width="13.69921875" style="279" customWidth="1"/>
    <col min="25" max="26" width="10.59765625" style="279" customWidth="1"/>
    <col min="27" max="33" width="9" style="279"/>
    <col min="34" max="34" width="19.09765625" style="279" customWidth="1"/>
    <col min="35" max="36" width="9" style="278"/>
    <col min="37" max="16384" width="9" style="279"/>
  </cols>
  <sheetData>
    <row r="2" spans="1:36" x14ac:dyDescent="0.7">
      <c r="A2" s="276" t="s">
        <v>418</v>
      </c>
      <c r="B2" s="276"/>
      <c r="C2" s="276"/>
      <c r="D2" s="276"/>
      <c r="E2" s="277"/>
      <c r="F2" s="276"/>
      <c r="G2" s="276"/>
      <c r="H2" s="276"/>
      <c r="O2" s="276"/>
      <c r="P2" s="276"/>
      <c r="Q2" s="276"/>
      <c r="R2" s="276"/>
    </row>
    <row r="3" spans="1:36" x14ac:dyDescent="0.7">
      <c r="A3" s="280" t="s">
        <v>0</v>
      </c>
      <c r="B3" s="281" t="s">
        <v>1</v>
      </c>
      <c r="C3" s="281" t="s">
        <v>2</v>
      </c>
      <c r="D3" s="281" t="s">
        <v>3</v>
      </c>
      <c r="E3" s="282" t="s">
        <v>204</v>
      </c>
      <c r="F3" s="283" t="s">
        <v>102</v>
      </c>
      <c r="G3" s="284"/>
      <c r="H3" s="284"/>
      <c r="I3" s="285"/>
      <c r="J3" s="286" t="s">
        <v>116</v>
      </c>
      <c r="K3" s="286"/>
      <c r="L3" s="286"/>
      <c r="M3" s="286"/>
      <c r="N3" s="286"/>
      <c r="O3" s="287" t="s">
        <v>249</v>
      </c>
      <c r="P3" s="288"/>
      <c r="Q3" s="288"/>
      <c r="R3" s="289"/>
      <c r="S3" s="290" t="s">
        <v>104</v>
      </c>
      <c r="T3" s="291"/>
      <c r="U3" s="291"/>
      <c r="V3" s="291"/>
      <c r="W3" s="291"/>
      <c r="X3" s="291"/>
      <c r="Y3" s="291"/>
      <c r="Z3" s="292"/>
      <c r="AA3" s="290" t="s">
        <v>120</v>
      </c>
      <c r="AB3" s="291"/>
      <c r="AC3" s="291"/>
      <c r="AD3" s="291"/>
      <c r="AE3" s="291"/>
      <c r="AF3" s="291"/>
      <c r="AG3" s="291"/>
      <c r="AH3" s="292"/>
    </row>
    <row r="4" spans="1:36" s="305" customFormat="1" ht="73.8" x14ac:dyDescent="0.25">
      <c r="A4" s="293"/>
      <c r="B4" s="294"/>
      <c r="C4" s="294"/>
      <c r="D4" s="294"/>
      <c r="E4" s="295"/>
      <c r="F4" s="296" t="s">
        <v>103</v>
      </c>
      <c r="G4" s="297" t="s">
        <v>209</v>
      </c>
      <c r="H4" s="298" t="s">
        <v>5</v>
      </c>
      <c r="I4" s="299" t="s">
        <v>4</v>
      </c>
      <c r="J4" s="300" t="s">
        <v>111</v>
      </c>
      <c r="K4" s="301" t="s">
        <v>112</v>
      </c>
      <c r="L4" s="297" t="s">
        <v>113</v>
      </c>
      <c r="M4" s="302" t="s">
        <v>110</v>
      </c>
      <c r="N4" s="303" t="s">
        <v>205</v>
      </c>
      <c r="O4" s="302" t="s">
        <v>117</v>
      </c>
      <c r="P4" s="303" t="s">
        <v>115</v>
      </c>
      <c r="Q4" s="297" t="s">
        <v>279</v>
      </c>
      <c r="R4" s="302" t="s">
        <v>278</v>
      </c>
      <c r="S4" s="304" t="s">
        <v>105</v>
      </c>
      <c r="T4" s="304" t="s">
        <v>106</v>
      </c>
      <c r="U4" s="301" t="s">
        <v>107</v>
      </c>
      <c r="V4" s="301" t="s">
        <v>409</v>
      </c>
      <c r="W4" s="297" t="s">
        <v>108</v>
      </c>
      <c r="X4" s="297" t="s">
        <v>109</v>
      </c>
      <c r="Y4" s="302" t="s">
        <v>110</v>
      </c>
      <c r="Z4" s="302" t="s">
        <v>121</v>
      </c>
      <c r="AA4" s="304" t="s">
        <v>105</v>
      </c>
      <c r="AB4" s="304" t="s">
        <v>106</v>
      </c>
      <c r="AC4" s="301" t="s">
        <v>107</v>
      </c>
      <c r="AD4" s="301" t="s">
        <v>409</v>
      </c>
      <c r="AE4" s="297" t="s">
        <v>108</v>
      </c>
      <c r="AF4" s="297" t="s">
        <v>109</v>
      </c>
      <c r="AG4" s="302" t="s">
        <v>110</v>
      </c>
      <c r="AH4" s="303" t="s">
        <v>206</v>
      </c>
    </row>
    <row r="5" spans="1:36" x14ac:dyDescent="0.7">
      <c r="A5" s="306">
        <v>1</v>
      </c>
      <c r="B5" s="307" t="s">
        <v>7</v>
      </c>
      <c r="C5" s="308" t="s">
        <v>8</v>
      </c>
      <c r="D5" s="307" t="s">
        <v>122</v>
      </c>
      <c r="E5" s="309">
        <v>16</v>
      </c>
      <c r="F5" s="306">
        <v>1</v>
      </c>
      <c r="G5" s="310">
        <v>0.63</v>
      </c>
      <c r="H5" s="311">
        <v>74624259.040000007</v>
      </c>
      <c r="I5" s="312"/>
      <c r="J5" s="313">
        <f t="shared" ref="J5:J68" si="0">AA5+AB5</f>
        <v>100</v>
      </c>
      <c r="K5" s="313">
        <f t="shared" ref="K5:K68" si="1">AC5+AD5</f>
        <v>100</v>
      </c>
      <c r="L5" s="313">
        <f t="shared" ref="L5:L68" si="2">AE5+AF5</f>
        <v>0</v>
      </c>
      <c r="M5" s="313">
        <f t="shared" ref="M5:M68" si="3">AG5</f>
        <v>100</v>
      </c>
      <c r="N5" s="314">
        <f>(S5+T5+U5+V5+W5+X5+Y5)/7*100</f>
        <v>71.428571428571431</v>
      </c>
      <c r="O5" s="306">
        <v>1</v>
      </c>
      <c r="P5" s="314">
        <v>71.428571428571431</v>
      </c>
      <c r="Q5" s="311">
        <v>74624259.040000007</v>
      </c>
      <c r="R5" s="116" t="s">
        <v>281</v>
      </c>
      <c r="S5" s="315">
        <v>1</v>
      </c>
      <c r="T5" s="315">
        <v>1</v>
      </c>
      <c r="U5" s="275">
        <v>1</v>
      </c>
      <c r="V5" s="275">
        <v>1</v>
      </c>
      <c r="W5" s="274">
        <v>0</v>
      </c>
      <c r="X5" s="315">
        <v>0</v>
      </c>
      <c r="Y5" s="315">
        <v>1</v>
      </c>
      <c r="Z5" s="316">
        <f>S5+T5+U5+V5+W5+X5+Y5</f>
        <v>5</v>
      </c>
      <c r="AA5" s="317">
        <f>IF(S5=1,50,0)</f>
        <v>50</v>
      </c>
      <c r="AB5" s="317">
        <f t="shared" ref="AB5:AF20" si="4">IF(T5=1,50,0)</f>
        <v>50</v>
      </c>
      <c r="AC5" s="317">
        <f t="shared" si="4"/>
        <v>50</v>
      </c>
      <c r="AD5" s="317">
        <f t="shared" si="4"/>
        <v>50</v>
      </c>
      <c r="AE5" s="317">
        <f t="shared" si="4"/>
        <v>0</v>
      </c>
      <c r="AF5" s="317">
        <f t="shared" si="4"/>
        <v>0</v>
      </c>
      <c r="AG5" s="318">
        <f>IF(Y5=1,100,0)</f>
        <v>100</v>
      </c>
      <c r="AH5" s="319">
        <f>Z5/7*100</f>
        <v>71.428571428571431</v>
      </c>
      <c r="AJ5" s="279"/>
    </row>
    <row r="6" spans="1:36" x14ac:dyDescent="0.7">
      <c r="A6" s="306">
        <v>2</v>
      </c>
      <c r="B6" s="307" t="s">
        <v>7</v>
      </c>
      <c r="C6" s="308" t="s">
        <v>9</v>
      </c>
      <c r="D6" s="307" t="s">
        <v>123</v>
      </c>
      <c r="E6" s="309">
        <v>6</v>
      </c>
      <c r="F6" s="306">
        <v>1</v>
      </c>
      <c r="G6" s="310">
        <v>2.5</v>
      </c>
      <c r="H6" s="320">
        <v>-10853712.15</v>
      </c>
      <c r="I6" s="312"/>
      <c r="J6" s="313">
        <f t="shared" si="0"/>
        <v>0</v>
      </c>
      <c r="K6" s="313">
        <f t="shared" si="1"/>
        <v>50</v>
      </c>
      <c r="L6" s="313">
        <f t="shared" si="2"/>
        <v>100</v>
      </c>
      <c r="M6" s="313">
        <f t="shared" si="3"/>
        <v>100</v>
      </c>
      <c r="N6" s="314">
        <f t="shared" ref="N6:N69" si="5">(S6+T6+U6+V6+W6+X6+Y6)/7*100</f>
        <v>57.142857142857139</v>
      </c>
      <c r="O6" s="306">
        <v>1</v>
      </c>
      <c r="P6" s="314">
        <v>57.142857142857139</v>
      </c>
      <c r="Q6" s="311">
        <v>-10853712.15</v>
      </c>
      <c r="R6" s="116" t="s">
        <v>281</v>
      </c>
      <c r="S6" s="315">
        <v>0</v>
      </c>
      <c r="T6" s="315">
        <v>0</v>
      </c>
      <c r="U6" s="275">
        <v>0</v>
      </c>
      <c r="V6" s="275">
        <v>1</v>
      </c>
      <c r="W6" s="274">
        <v>1</v>
      </c>
      <c r="X6" s="315">
        <v>1</v>
      </c>
      <c r="Y6" s="315">
        <v>1</v>
      </c>
      <c r="Z6" s="316">
        <f t="shared" ref="Z6:Z69" si="6">S6+T6+U6+V6+W6+X6+Y6</f>
        <v>4</v>
      </c>
      <c r="AA6" s="317">
        <f t="shared" ref="AA6:AF21" si="7">IF(S6=1,50,0)</f>
        <v>0</v>
      </c>
      <c r="AB6" s="317">
        <f t="shared" si="4"/>
        <v>0</v>
      </c>
      <c r="AC6" s="317">
        <f t="shared" si="4"/>
        <v>0</v>
      </c>
      <c r="AD6" s="317">
        <f t="shared" si="4"/>
        <v>50</v>
      </c>
      <c r="AE6" s="317">
        <f t="shared" si="4"/>
        <v>50</v>
      </c>
      <c r="AF6" s="317">
        <f t="shared" si="4"/>
        <v>50</v>
      </c>
      <c r="AG6" s="318">
        <f t="shared" ref="AG6:AG69" si="8">IF(Y6=1,100,0)</f>
        <v>100</v>
      </c>
      <c r="AH6" s="319">
        <f t="shared" ref="AH6:AH69" si="9">Z6/7*100</f>
        <v>57.142857142857139</v>
      </c>
      <c r="AJ6" s="279"/>
    </row>
    <row r="7" spans="1:36" x14ac:dyDescent="0.7">
      <c r="A7" s="306">
        <v>3</v>
      </c>
      <c r="B7" s="307" t="s">
        <v>7</v>
      </c>
      <c r="C7" s="308" t="s">
        <v>10</v>
      </c>
      <c r="D7" s="307" t="s">
        <v>124</v>
      </c>
      <c r="E7" s="309">
        <v>6</v>
      </c>
      <c r="F7" s="306">
        <v>1</v>
      </c>
      <c r="G7" s="310">
        <v>2.8</v>
      </c>
      <c r="H7" s="320">
        <v>-24553663.829999998</v>
      </c>
      <c r="I7" s="312"/>
      <c r="J7" s="313">
        <f t="shared" si="0"/>
        <v>0</v>
      </c>
      <c r="K7" s="313">
        <f t="shared" si="1"/>
        <v>50</v>
      </c>
      <c r="L7" s="313">
        <f t="shared" si="2"/>
        <v>50</v>
      </c>
      <c r="M7" s="313">
        <f t="shared" si="3"/>
        <v>100</v>
      </c>
      <c r="N7" s="321">
        <f t="shared" si="5"/>
        <v>42.857142857142854</v>
      </c>
      <c r="O7" s="306">
        <v>1</v>
      </c>
      <c r="P7" s="321">
        <v>42.857142857142854</v>
      </c>
      <c r="Q7" s="311">
        <v>-24553663.829999998</v>
      </c>
      <c r="R7" s="116" t="s">
        <v>281</v>
      </c>
      <c r="S7" s="315">
        <v>0</v>
      </c>
      <c r="T7" s="315">
        <v>0</v>
      </c>
      <c r="U7" s="275">
        <v>0</v>
      </c>
      <c r="V7" s="275">
        <v>1</v>
      </c>
      <c r="W7" s="274">
        <v>0</v>
      </c>
      <c r="X7" s="315">
        <v>1</v>
      </c>
      <c r="Y7" s="315">
        <v>1</v>
      </c>
      <c r="Z7" s="316">
        <f t="shared" si="6"/>
        <v>3</v>
      </c>
      <c r="AA7" s="317">
        <f t="shared" si="7"/>
        <v>0</v>
      </c>
      <c r="AB7" s="317">
        <f t="shared" si="4"/>
        <v>0</v>
      </c>
      <c r="AC7" s="317">
        <f t="shared" si="4"/>
        <v>0</v>
      </c>
      <c r="AD7" s="317">
        <f t="shared" si="4"/>
        <v>50</v>
      </c>
      <c r="AE7" s="317">
        <f t="shared" si="4"/>
        <v>0</v>
      </c>
      <c r="AF7" s="317">
        <f t="shared" si="4"/>
        <v>50</v>
      </c>
      <c r="AG7" s="318">
        <f t="shared" si="8"/>
        <v>100</v>
      </c>
      <c r="AH7" s="322">
        <f t="shared" si="9"/>
        <v>42.857142857142854</v>
      </c>
      <c r="AJ7" s="279"/>
    </row>
    <row r="8" spans="1:36" x14ac:dyDescent="0.7">
      <c r="A8" s="306">
        <v>4</v>
      </c>
      <c r="B8" s="307" t="s">
        <v>7</v>
      </c>
      <c r="C8" s="308" t="s">
        <v>11</v>
      </c>
      <c r="D8" s="307" t="s">
        <v>125</v>
      </c>
      <c r="E8" s="309">
        <v>5</v>
      </c>
      <c r="F8" s="306">
        <v>1</v>
      </c>
      <c r="G8" s="310">
        <v>1.39</v>
      </c>
      <c r="H8" s="320">
        <v>-20034441.329999998</v>
      </c>
      <c r="I8" s="312"/>
      <c r="J8" s="313">
        <f t="shared" si="0"/>
        <v>50</v>
      </c>
      <c r="K8" s="313">
        <f t="shared" si="1"/>
        <v>100</v>
      </c>
      <c r="L8" s="313">
        <f t="shared" si="2"/>
        <v>100</v>
      </c>
      <c r="M8" s="313">
        <f t="shared" si="3"/>
        <v>100</v>
      </c>
      <c r="N8" s="314">
        <f t="shared" si="5"/>
        <v>85.714285714285708</v>
      </c>
      <c r="O8" s="306">
        <v>1</v>
      </c>
      <c r="P8" s="314">
        <v>85.714285714285708</v>
      </c>
      <c r="Q8" s="311">
        <v>-20034441.329999998</v>
      </c>
      <c r="R8" s="116" t="s">
        <v>281</v>
      </c>
      <c r="S8" s="315">
        <v>0</v>
      </c>
      <c r="T8" s="315">
        <v>1</v>
      </c>
      <c r="U8" s="275">
        <v>1</v>
      </c>
      <c r="V8" s="275">
        <v>1</v>
      </c>
      <c r="W8" s="274">
        <v>1</v>
      </c>
      <c r="X8" s="315">
        <v>1</v>
      </c>
      <c r="Y8" s="315">
        <v>1</v>
      </c>
      <c r="Z8" s="316">
        <f t="shared" si="6"/>
        <v>6</v>
      </c>
      <c r="AA8" s="317">
        <f t="shared" si="7"/>
        <v>0</v>
      </c>
      <c r="AB8" s="317">
        <f t="shared" si="4"/>
        <v>50</v>
      </c>
      <c r="AC8" s="317">
        <f t="shared" si="4"/>
        <v>50</v>
      </c>
      <c r="AD8" s="317">
        <f t="shared" si="4"/>
        <v>50</v>
      </c>
      <c r="AE8" s="317">
        <f t="shared" si="4"/>
        <v>50</v>
      </c>
      <c r="AF8" s="317">
        <f t="shared" si="4"/>
        <v>50</v>
      </c>
      <c r="AG8" s="318">
        <f t="shared" si="8"/>
        <v>100</v>
      </c>
      <c r="AH8" s="319">
        <f t="shared" si="9"/>
        <v>85.714285714285708</v>
      </c>
      <c r="AJ8" s="279"/>
    </row>
    <row r="9" spans="1:36" x14ac:dyDescent="0.7">
      <c r="A9" s="306">
        <v>5</v>
      </c>
      <c r="B9" s="307" t="s">
        <v>7</v>
      </c>
      <c r="C9" s="308" t="s">
        <v>12</v>
      </c>
      <c r="D9" s="307" t="s">
        <v>126</v>
      </c>
      <c r="E9" s="309">
        <v>5</v>
      </c>
      <c r="F9" s="306">
        <v>1</v>
      </c>
      <c r="G9" s="310">
        <v>1.61</v>
      </c>
      <c r="H9" s="320">
        <v>-5534684.4900000002</v>
      </c>
      <c r="I9" s="312"/>
      <c r="J9" s="313">
        <f t="shared" si="0"/>
        <v>50</v>
      </c>
      <c r="K9" s="313">
        <f t="shared" si="1"/>
        <v>100</v>
      </c>
      <c r="L9" s="313">
        <f t="shared" si="2"/>
        <v>0</v>
      </c>
      <c r="M9" s="313">
        <f t="shared" si="3"/>
        <v>100</v>
      </c>
      <c r="N9" s="314">
        <f t="shared" si="5"/>
        <v>57.142857142857139</v>
      </c>
      <c r="O9" s="306">
        <v>1</v>
      </c>
      <c r="P9" s="314">
        <v>57.142857142857139</v>
      </c>
      <c r="Q9" s="311">
        <v>-5534684.4900000002</v>
      </c>
      <c r="R9" s="116" t="s">
        <v>281</v>
      </c>
      <c r="S9" s="315">
        <v>0</v>
      </c>
      <c r="T9" s="315">
        <v>1</v>
      </c>
      <c r="U9" s="275">
        <v>1</v>
      </c>
      <c r="V9" s="275">
        <v>1</v>
      </c>
      <c r="W9" s="274">
        <v>0</v>
      </c>
      <c r="X9" s="315">
        <v>0</v>
      </c>
      <c r="Y9" s="315">
        <v>1</v>
      </c>
      <c r="Z9" s="316">
        <f t="shared" si="6"/>
        <v>4</v>
      </c>
      <c r="AA9" s="317">
        <f t="shared" si="7"/>
        <v>0</v>
      </c>
      <c r="AB9" s="317">
        <f t="shared" si="4"/>
        <v>50</v>
      </c>
      <c r="AC9" s="317">
        <f t="shared" si="4"/>
        <v>50</v>
      </c>
      <c r="AD9" s="317">
        <f t="shared" si="4"/>
        <v>50</v>
      </c>
      <c r="AE9" s="317">
        <f t="shared" si="4"/>
        <v>0</v>
      </c>
      <c r="AF9" s="317">
        <f t="shared" si="4"/>
        <v>0</v>
      </c>
      <c r="AG9" s="318">
        <f t="shared" si="8"/>
        <v>100</v>
      </c>
      <c r="AH9" s="319">
        <f t="shared" si="9"/>
        <v>57.142857142857139</v>
      </c>
      <c r="AJ9" s="279"/>
    </row>
    <row r="10" spans="1:36" x14ac:dyDescent="0.7">
      <c r="A10" s="306">
        <v>6</v>
      </c>
      <c r="B10" s="307" t="s">
        <v>7</v>
      </c>
      <c r="C10" s="308" t="s">
        <v>13</v>
      </c>
      <c r="D10" s="307" t="s">
        <v>127</v>
      </c>
      <c r="E10" s="309">
        <v>6</v>
      </c>
      <c r="F10" s="306">
        <v>3</v>
      </c>
      <c r="G10" s="310">
        <v>0.66</v>
      </c>
      <c r="H10" s="320">
        <v>-3868047.03</v>
      </c>
      <c r="I10" s="323"/>
      <c r="J10" s="313">
        <f t="shared" si="0"/>
        <v>100</v>
      </c>
      <c r="K10" s="313">
        <f t="shared" si="1"/>
        <v>100</v>
      </c>
      <c r="L10" s="313">
        <f t="shared" si="2"/>
        <v>100</v>
      </c>
      <c r="M10" s="313">
        <f t="shared" si="3"/>
        <v>100</v>
      </c>
      <c r="N10" s="314">
        <f t="shared" si="5"/>
        <v>100</v>
      </c>
      <c r="O10" s="306">
        <v>3</v>
      </c>
      <c r="P10" s="314">
        <v>100</v>
      </c>
      <c r="Q10" s="311">
        <v>-3868047.03</v>
      </c>
      <c r="R10" s="116" t="s">
        <v>281</v>
      </c>
      <c r="S10" s="315">
        <v>1</v>
      </c>
      <c r="T10" s="315">
        <v>1</v>
      </c>
      <c r="U10" s="275">
        <v>1</v>
      </c>
      <c r="V10" s="275">
        <v>1</v>
      </c>
      <c r="W10" s="274">
        <v>1</v>
      </c>
      <c r="X10" s="315">
        <v>1</v>
      </c>
      <c r="Y10" s="315">
        <v>1</v>
      </c>
      <c r="Z10" s="316">
        <f t="shared" si="6"/>
        <v>7</v>
      </c>
      <c r="AA10" s="317">
        <f t="shared" si="7"/>
        <v>50</v>
      </c>
      <c r="AB10" s="317">
        <f t="shared" si="4"/>
        <v>50</v>
      </c>
      <c r="AC10" s="317">
        <f t="shared" si="4"/>
        <v>50</v>
      </c>
      <c r="AD10" s="317">
        <f t="shared" si="4"/>
        <v>50</v>
      </c>
      <c r="AE10" s="317">
        <f t="shared" si="4"/>
        <v>50</v>
      </c>
      <c r="AF10" s="317">
        <f t="shared" si="4"/>
        <v>50</v>
      </c>
      <c r="AG10" s="318">
        <f t="shared" si="8"/>
        <v>100</v>
      </c>
      <c r="AH10" s="319">
        <f t="shared" si="9"/>
        <v>100</v>
      </c>
      <c r="AJ10" s="279"/>
    </row>
    <row r="11" spans="1:36" x14ac:dyDescent="0.7">
      <c r="A11" s="306">
        <v>7</v>
      </c>
      <c r="B11" s="307" t="s">
        <v>7</v>
      </c>
      <c r="C11" s="308" t="s">
        <v>14</v>
      </c>
      <c r="D11" s="307" t="s">
        <v>128</v>
      </c>
      <c r="E11" s="309">
        <v>6</v>
      </c>
      <c r="F11" s="306">
        <v>1</v>
      </c>
      <c r="G11" s="310">
        <v>1.23</v>
      </c>
      <c r="H11" s="320">
        <v>-23485231.989999998</v>
      </c>
      <c r="I11" s="312"/>
      <c r="J11" s="313">
        <f t="shared" si="0"/>
        <v>50</v>
      </c>
      <c r="K11" s="313">
        <f t="shared" si="1"/>
        <v>100</v>
      </c>
      <c r="L11" s="313">
        <f t="shared" si="2"/>
        <v>100</v>
      </c>
      <c r="M11" s="313">
        <f t="shared" si="3"/>
        <v>0</v>
      </c>
      <c r="N11" s="314">
        <f t="shared" si="5"/>
        <v>71.428571428571431</v>
      </c>
      <c r="O11" s="306">
        <v>1</v>
      </c>
      <c r="P11" s="314">
        <v>71.428571428571431</v>
      </c>
      <c r="Q11" s="311">
        <v>-23485231.989999998</v>
      </c>
      <c r="R11" s="116" t="s">
        <v>281</v>
      </c>
      <c r="S11" s="315">
        <v>0</v>
      </c>
      <c r="T11" s="315">
        <v>1</v>
      </c>
      <c r="U11" s="275">
        <v>1</v>
      </c>
      <c r="V11" s="275">
        <v>1</v>
      </c>
      <c r="W11" s="274">
        <v>1</v>
      </c>
      <c r="X11" s="315">
        <v>1</v>
      </c>
      <c r="Y11" s="315">
        <v>0</v>
      </c>
      <c r="Z11" s="316">
        <f t="shared" si="6"/>
        <v>5</v>
      </c>
      <c r="AA11" s="317">
        <f t="shared" si="7"/>
        <v>0</v>
      </c>
      <c r="AB11" s="317">
        <f t="shared" si="4"/>
        <v>50</v>
      </c>
      <c r="AC11" s="317">
        <f t="shared" si="4"/>
        <v>50</v>
      </c>
      <c r="AD11" s="317">
        <f t="shared" si="4"/>
        <v>50</v>
      </c>
      <c r="AE11" s="317">
        <f t="shared" si="4"/>
        <v>50</v>
      </c>
      <c r="AF11" s="317">
        <f t="shared" si="4"/>
        <v>50</v>
      </c>
      <c r="AG11" s="318">
        <f t="shared" si="8"/>
        <v>0</v>
      </c>
      <c r="AH11" s="319">
        <f t="shared" si="9"/>
        <v>71.428571428571431</v>
      </c>
      <c r="AJ11" s="279"/>
    </row>
    <row r="12" spans="1:36" x14ac:dyDescent="0.7">
      <c r="A12" s="306">
        <v>8</v>
      </c>
      <c r="B12" s="307" t="s">
        <v>7</v>
      </c>
      <c r="C12" s="308" t="s">
        <v>15</v>
      </c>
      <c r="D12" s="307" t="s">
        <v>129</v>
      </c>
      <c r="E12" s="309">
        <v>12</v>
      </c>
      <c r="F12" s="306">
        <v>4</v>
      </c>
      <c r="G12" s="310">
        <v>0.56000000000000005</v>
      </c>
      <c r="H12" s="320">
        <v>-28187635.039999999</v>
      </c>
      <c r="I12" s="324" t="s">
        <v>6</v>
      </c>
      <c r="J12" s="313">
        <f t="shared" si="0"/>
        <v>50</v>
      </c>
      <c r="K12" s="313">
        <f t="shared" si="1"/>
        <v>100</v>
      </c>
      <c r="L12" s="313">
        <f t="shared" si="2"/>
        <v>100</v>
      </c>
      <c r="M12" s="313">
        <f t="shared" si="3"/>
        <v>100</v>
      </c>
      <c r="N12" s="314">
        <f t="shared" si="5"/>
        <v>85.714285714285708</v>
      </c>
      <c r="O12" s="306">
        <v>4</v>
      </c>
      <c r="P12" s="314">
        <v>85.714285714285708</v>
      </c>
      <c r="Q12" s="311">
        <v>-28187635.039999999</v>
      </c>
      <c r="R12" s="146" t="s">
        <v>283</v>
      </c>
      <c r="S12" s="315">
        <v>0</v>
      </c>
      <c r="T12" s="315">
        <v>1</v>
      </c>
      <c r="U12" s="275">
        <v>1</v>
      </c>
      <c r="V12" s="275">
        <v>1</v>
      </c>
      <c r="W12" s="274">
        <v>1</v>
      </c>
      <c r="X12" s="315">
        <v>1</v>
      </c>
      <c r="Y12" s="315">
        <v>1</v>
      </c>
      <c r="Z12" s="316">
        <f t="shared" si="6"/>
        <v>6</v>
      </c>
      <c r="AA12" s="317">
        <f t="shared" si="7"/>
        <v>0</v>
      </c>
      <c r="AB12" s="317">
        <f t="shared" si="4"/>
        <v>50</v>
      </c>
      <c r="AC12" s="317">
        <f t="shared" si="4"/>
        <v>50</v>
      </c>
      <c r="AD12" s="317">
        <f t="shared" si="4"/>
        <v>50</v>
      </c>
      <c r="AE12" s="317">
        <f t="shared" si="4"/>
        <v>50</v>
      </c>
      <c r="AF12" s="317">
        <f t="shared" si="4"/>
        <v>50</v>
      </c>
      <c r="AG12" s="318">
        <f t="shared" si="8"/>
        <v>100</v>
      </c>
      <c r="AH12" s="319">
        <f t="shared" si="9"/>
        <v>85.714285714285708</v>
      </c>
      <c r="AJ12" s="279"/>
    </row>
    <row r="13" spans="1:36" x14ac:dyDescent="0.7">
      <c r="A13" s="306">
        <v>9</v>
      </c>
      <c r="B13" s="307" t="s">
        <v>7</v>
      </c>
      <c r="C13" s="308" t="s">
        <v>16</v>
      </c>
      <c r="D13" s="307" t="s">
        <v>130</v>
      </c>
      <c r="E13" s="309">
        <v>6</v>
      </c>
      <c r="F13" s="306">
        <v>1</v>
      </c>
      <c r="G13" s="310">
        <v>0.94</v>
      </c>
      <c r="H13" s="320">
        <v>-20260940.18</v>
      </c>
      <c r="I13" s="312"/>
      <c r="J13" s="313">
        <f t="shared" si="0"/>
        <v>50</v>
      </c>
      <c r="K13" s="313">
        <f t="shared" si="1"/>
        <v>100</v>
      </c>
      <c r="L13" s="313">
        <f t="shared" si="2"/>
        <v>100</v>
      </c>
      <c r="M13" s="313">
        <f t="shared" si="3"/>
        <v>100</v>
      </c>
      <c r="N13" s="314">
        <f t="shared" si="5"/>
        <v>85.714285714285708</v>
      </c>
      <c r="O13" s="306">
        <v>1</v>
      </c>
      <c r="P13" s="314">
        <v>85.714285714285708</v>
      </c>
      <c r="Q13" s="311">
        <v>-20260940.18</v>
      </c>
      <c r="R13" s="116" t="s">
        <v>281</v>
      </c>
      <c r="S13" s="315">
        <v>0</v>
      </c>
      <c r="T13" s="315">
        <v>1</v>
      </c>
      <c r="U13" s="275">
        <v>1</v>
      </c>
      <c r="V13" s="275">
        <v>1</v>
      </c>
      <c r="W13" s="274">
        <v>1</v>
      </c>
      <c r="X13" s="315">
        <v>1</v>
      </c>
      <c r="Y13" s="315">
        <v>1</v>
      </c>
      <c r="Z13" s="316">
        <f t="shared" si="6"/>
        <v>6</v>
      </c>
      <c r="AA13" s="317">
        <f t="shared" si="7"/>
        <v>0</v>
      </c>
      <c r="AB13" s="317">
        <f t="shared" si="4"/>
        <v>50</v>
      </c>
      <c r="AC13" s="317">
        <f t="shared" si="4"/>
        <v>50</v>
      </c>
      <c r="AD13" s="317">
        <f t="shared" si="4"/>
        <v>50</v>
      </c>
      <c r="AE13" s="317">
        <f t="shared" si="4"/>
        <v>50</v>
      </c>
      <c r="AF13" s="317">
        <f t="shared" si="4"/>
        <v>50</v>
      </c>
      <c r="AG13" s="318">
        <f t="shared" si="8"/>
        <v>100</v>
      </c>
      <c r="AH13" s="319">
        <f t="shared" si="9"/>
        <v>85.714285714285708</v>
      </c>
      <c r="AJ13" s="279"/>
    </row>
    <row r="14" spans="1:36" x14ac:dyDescent="0.7">
      <c r="A14" s="306">
        <v>10</v>
      </c>
      <c r="B14" s="307" t="s">
        <v>7</v>
      </c>
      <c r="C14" s="308" t="s">
        <v>17</v>
      </c>
      <c r="D14" s="307" t="s">
        <v>131</v>
      </c>
      <c r="E14" s="309">
        <v>6</v>
      </c>
      <c r="F14" s="306">
        <v>3</v>
      </c>
      <c r="G14" s="310">
        <v>0.77</v>
      </c>
      <c r="H14" s="320">
        <v>-23018428.140000001</v>
      </c>
      <c r="I14" s="312"/>
      <c r="J14" s="313">
        <f t="shared" si="0"/>
        <v>100</v>
      </c>
      <c r="K14" s="313">
        <f t="shared" si="1"/>
        <v>100</v>
      </c>
      <c r="L14" s="313">
        <f t="shared" si="2"/>
        <v>100</v>
      </c>
      <c r="M14" s="313">
        <f t="shared" si="3"/>
        <v>0</v>
      </c>
      <c r="N14" s="314">
        <f t="shared" si="5"/>
        <v>85.714285714285708</v>
      </c>
      <c r="O14" s="306">
        <v>3</v>
      </c>
      <c r="P14" s="314">
        <v>85.714285714285708</v>
      </c>
      <c r="Q14" s="311">
        <v>-23018428.140000001</v>
      </c>
      <c r="R14" s="116" t="s">
        <v>281</v>
      </c>
      <c r="S14" s="315">
        <v>1</v>
      </c>
      <c r="T14" s="315">
        <v>1</v>
      </c>
      <c r="U14" s="275">
        <v>1</v>
      </c>
      <c r="V14" s="275">
        <v>1</v>
      </c>
      <c r="W14" s="274">
        <v>1</v>
      </c>
      <c r="X14" s="315">
        <v>1</v>
      </c>
      <c r="Y14" s="315">
        <v>0</v>
      </c>
      <c r="Z14" s="316">
        <f t="shared" si="6"/>
        <v>6</v>
      </c>
      <c r="AA14" s="317">
        <f t="shared" si="7"/>
        <v>50</v>
      </c>
      <c r="AB14" s="317">
        <f t="shared" si="4"/>
        <v>50</v>
      </c>
      <c r="AC14" s="317">
        <f t="shared" si="4"/>
        <v>50</v>
      </c>
      <c r="AD14" s="317">
        <f t="shared" si="4"/>
        <v>50</v>
      </c>
      <c r="AE14" s="317">
        <f t="shared" si="4"/>
        <v>50</v>
      </c>
      <c r="AF14" s="317">
        <f t="shared" si="4"/>
        <v>50</v>
      </c>
      <c r="AG14" s="318">
        <f t="shared" si="8"/>
        <v>0</v>
      </c>
      <c r="AH14" s="319">
        <f t="shared" si="9"/>
        <v>85.714285714285708</v>
      </c>
      <c r="AJ14" s="279"/>
    </row>
    <row r="15" spans="1:36" x14ac:dyDescent="0.7">
      <c r="A15" s="306">
        <v>11</v>
      </c>
      <c r="B15" s="307" t="s">
        <v>7</v>
      </c>
      <c r="C15" s="308" t="s">
        <v>18</v>
      </c>
      <c r="D15" s="307" t="s">
        <v>132</v>
      </c>
      <c r="E15" s="309">
        <v>13</v>
      </c>
      <c r="F15" s="306">
        <v>5</v>
      </c>
      <c r="G15" s="325">
        <v>0.31</v>
      </c>
      <c r="H15" s="320">
        <v>10337468.33</v>
      </c>
      <c r="I15" s="326" t="s">
        <v>208</v>
      </c>
      <c r="J15" s="313">
        <f t="shared" si="0"/>
        <v>50</v>
      </c>
      <c r="K15" s="313">
        <f t="shared" si="1"/>
        <v>100</v>
      </c>
      <c r="L15" s="313">
        <f t="shared" si="2"/>
        <v>100</v>
      </c>
      <c r="M15" s="313">
        <f t="shared" si="3"/>
        <v>0</v>
      </c>
      <c r="N15" s="314">
        <f t="shared" si="5"/>
        <v>71.428571428571431</v>
      </c>
      <c r="O15" s="306">
        <v>5</v>
      </c>
      <c r="P15" s="314">
        <v>71.428571428571431</v>
      </c>
      <c r="Q15" s="311">
        <v>10337468.33</v>
      </c>
      <c r="R15" s="146" t="s">
        <v>283</v>
      </c>
      <c r="S15" s="315">
        <v>0</v>
      </c>
      <c r="T15" s="315">
        <v>1</v>
      </c>
      <c r="U15" s="275">
        <v>1</v>
      </c>
      <c r="V15" s="275">
        <v>1</v>
      </c>
      <c r="W15" s="274">
        <v>1</v>
      </c>
      <c r="X15" s="315">
        <v>1</v>
      </c>
      <c r="Y15" s="315">
        <v>0</v>
      </c>
      <c r="Z15" s="316">
        <f t="shared" si="6"/>
        <v>5</v>
      </c>
      <c r="AA15" s="317">
        <f t="shared" si="7"/>
        <v>0</v>
      </c>
      <c r="AB15" s="317">
        <f t="shared" si="4"/>
        <v>50</v>
      </c>
      <c r="AC15" s="317">
        <f t="shared" si="4"/>
        <v>50</v>
      </c>
      <c r="AD15" s="317">
        <f t="shared" si="4"/>
        <v>50</v>
      </c>
      <c r="AE15" s="317">
        <f t="shared" si="4"/>
        <v>50</v>
      </c>
      <c r="AF15" s="317">
        <f t="shared" si="4"/>
        <v>50</v>
      </c>
      <c r="AG15" s="318">
        <f t="shared" si="8"/>
        <v>0</v>
      </c>
      <c r="AH15" s="319">
        <f t="shared" si="9"/>
        <v>71.428571428571431</v>
      </c>
      <c r="AJ15" s="279"/>
    </row>
    <row r="16" spans="1:36" x14ac:dyDescent="0.7">
      <c r="A16" s="306">
        <v>12</v>
      </c>
      <c r="B16" s="307" t="s">
        <v>7</v>
      </c>
      <c r="C16" s="308" t="s">
        <v>19</v>
      </c>
      <c r="D16" s="307" t="s">
        <v>133</v>
      </c>
      <c r="E16" s="309">
        <v>2</v>
      </c>
      <c r="F16" s="306">
        <v>7</v>
      </c>
      <c r="G16" s="325">
        <v>0.45</v>
      </c>
      <c r="H16" s="320">
        <v>2260745.7400000002</v>
      </c>
      <c r="I16" s="327" t="s">
        <v>207</v>
      </c>
      <c r="J16" s="313">
        <f t="shared" si="0"/>
        <v>50</v>
      </c>
      <c r="K16" s="313">
        <f t="shared" si="1"/>
        <v>100</v>
      </c>
      <c r="L16" s="313">
        <f t="shared" si="2"/>
        <v>50</v>
      </c>
      <c r="M16" s="313">
        <f t="shared" si="3"/>
        <v>100</v>
      </c>
      <c r="N16" s="314">
        <f t="shared" si="5"/>
        <v>71.428571428571431</v>
      </c>
      <c r="O16" s="306">
        <v>7</v>
      </c>
      <c r="P16" s="314">
        <v>71.428571428571431</v>
      </c>
      <c r="Q16" s="311">
        <v>2260745.7400000002</v>
      </c>
      <c r="R16" s="146" t="s">
        <v>283</v>
      </c>
      <c r="S16" s="315">
        <v>0</v>
      </c>
      <c r="T16" s="315">
        <v>1</v>
      </c>
      <c r="U16" s="275">
        <v>1</v>
      </c>
      <c r="V16" s="275">
        <v>1</v>
      </c>
      <c r="W16" s="274">
        <v>1</v>
      </c>
      <c r="X16" s="315">
        <v>0</v>
      </c>
      <c r="Y16" s="315">
        <v>1</v>
      </c>
      <c r="Z16" s="316">
        <f t="shared" si="6"/>
        <v>5</v>
      </c>
      <c r="AA16" s="317">
        <f t="shared" si="7"/>
        <v>0</v>
      </c>
      <c r="AB16" s="317">
        <f t="shared" si="4"/>
        <v>50</v>
      </c>
      <c r="AC16" s="317">
        <f t="shared" si="4"/>
        <v>50</v>
      </c>
      <c r="AD16" s="317">
        <f t="shared" si="4"/>
        <v>50</v>
      </c>
      <c r="AE16" s="317">
        <f t="shared" si="4"/>
        <v>50</v>
      </c>
      <c r="AF16" s="317">
        <f t="shared" si="4"/>
        <v>0</v>
      </c>
      <c r="AG16" s="318">
        <f t="shared" si="8"/>
        <v>100</v>
      </c>
      <c r="AH16" s="319">
        <f t="shared" si="9"/>
        <v>71.428571428571431</v>
      </c>
      <c r="AJ16" s="279"/>
    </row>
    <row r="17" spans="1:36" x14ac:dyDescent="0.7">
      <c r="A17" s="306">
        <v>13</v>
      </c>
      <c r="B17" s="307" t="s">
        <v>20</v>
      </c>
      <c r="C17" s="308" t="s">
        <v>21</v>
      </c>
      <c r="D17" s="328" t="s">
        <v>20</v>
      </c>
      <c r="E17" s="329">
        <v>16</v>
      </c>
      <c r="F17" s="306">
        <v>0</v>
      </c>
      <c r="G17" s="310">
        <v>0.98</v>
      </c>
      <c r="H17" s="320">
        <v>294161139.44999999</v>
      </c>
      <c r="I17" s="312"/>
      <c r="J17" s="313">
        <f t="shared" si="0"/>
        <v>0</v>
      </c>
      <c r="K17" s="313">
        <f t="shared" si="1"/>
        <v>50</v>
      </c>
      <c r="L17" s="313">
        <f t="shared" si="2"/>
        <v>50</v>
      </c>
      <c r="M17" s="313">
        <f t="shared" si="3"/>
        <v>100</v>
      </c>
      <c r="N17" s="321">
        <f t="shared" si="5"/>
        <v>42.857142857142854</v>
      </c>
      <c r="O17" s="306">
        <v>0</v>
      </c>
      <c r="P17" s="321">
        <v>42.857142857142854</v>
      </c>
      <c r="Q17" s="311">
        <v>294161139.44999999</v>
      </c>
      <c r="R17" s="159" t="s">
        <v>282</v>
      </c>
      <c r="S17" s="315">
        <v>0</v>
      </c>
      <c r="T17" s="315">
        <v>0</v>
      </c>
      <c r="U17" s="275">
        <v>0</v>
      </c>
      <c r="V17" s="275">
        <v>1</v>
      </c>
      <c r="W17" s="274">
        <v>0</v>
      </c>
      <c r="X17" s="315">
        <v>1</v>
      </c>
      <c r="Y17" s="315">
        <v>1</v>
      </c>
      <c r="Z17" s="316">
        <f t="shared" si="6"/>
        <v>3</v>
      </c>
      <c r="AA17" s="317">
        <f t="shared" si="7"/>
        <v>0</v>
      </c>
      <c r="AB17" s="317">
        <f t="shared" si="4"/>
        <v>0</v>
      </c>
      <c r="AC17" s="317">
        <f t="shared" si="4"/>
        <v>0</v>
      </c>
      <c r="AD17" s="317">
        <f t="shared" si="4"/>
        <v>50</v>
      </c>
      <c r="AE17" s="317">
        <f t="shared" si="4"/>
        <v>0</v>
      </c>
      <c r="AF17" s="317">
        <f t="shared" si="4"/>
        <v>50</v>
      </c>
      <c r="AG17" s="318">
        <f t="shared" si="8"/>
        <v>100</v>
      </c>
      <c r="AH17" s="322">
        <f t="shared" si="9"/>
        <v>42.857142857142854</v>
      </c>
      <c r="AJ17" s="279"/>
    </row>
    <row r="18" spans="1:36" x14ac:dyDescent="0.7">
      <c r="A18" s="306">
        <v>14</v>
      </c>
      <c r="B18" s="307" t="s">
        <v>20</v>
      </c>
      <c r="C18" s="308" t="s">
        <v>22</v>
      </c>
      <c r="D18" s="328" t="s">
        <v>134</v>
      </c>
      <c r="E18" s="329">
        <v>6</v>
      </c>
      <c r="F18" s="306">
        <v>1</v>
      </c>
      <c r="G18" s="310">
        <v>1.84</v>
      </c>
      <c r="H18" s="320">
        <v>-5877919.6399999997</v>
      </c>
      <c r="I18" s="312"/>
      <c r="J18" s="313">
        <f t="shared" si="0"/>
        <v>100</v>
      </c>
      <c r="K18" s="313">
        <f t="shared" si="1"/>
        <v>100</v>
      </c>
      <c r="L18" s="313">
        <f t="shared" si="2"/>
        <v>100</v>
      </c>
      <c r="M18" s="313">
        <f t="shared" si="3"/>
        <v>100</v>
      </c>
      <c r="N18" s="314">
        <f t="shared" si="5"/>
        <v>100</v>
      </c>
      <c r="O18" s="306">
        <v>1</v>
      </c>
      <c r="P18" s="314">
        <v>100</v>
      </c>
      <c r="Q18" s="311">
        <v>-5877919.6399999997</v>
      </c>
      <c r="R18" s="116" t="s">
        <v>281</v>
      </c>
      <c r="S18" s="315">
        <v>1</v>
      </c>
      <c r="T18" s="315">
        <v>1</v>
      </c>
      <c r="U18" s="275">
        <v>1</v>
      </c>
      <c r="V18" s="275">
        <v>1</v>
      </c>
      <c r="W18" s="274">
        <v>1</v>
      </c>
      <c r="X18" s="315">
        <v>1</v>
      </c>
      <c r="Y18" s="315">
        <v>1</v>
      </c>
      <c r="Z18" s="316">
        <f t="shared" si="6"/>
        <v>7</v>
      </c>
      <c r="AA18" s="317">
        <f t="shared" si="7"/>
        <v>50</v>
      </c>
      <c r="AB18" s="317">
        <f t="shared" si="4"/>
        <v>50</v>
      </c>
      <c r="AC18" s="317">
        <f t="shared" si="4"/>
        <v>50</v>
      </c>
      <c r="AD18" s="317">
        <f t="shared" si="4"/>
        <v>50</v>
      </c>
      <c r="AE18" s="317">
        <f t="shared" si="4"/>
        <v>50</v>
      </c>
      <c r="AF18" s="317">
        <f t="shared" si="4"/>
        <v>50</v>
      </c>
      <c r="AG18" s="318">
        <f t="shared" si="8"/>
        <v>100</v>
      </c>
      <c r="AH18" s="319">
        <f t="shared" si="9"/>
        <v>100</v>
      </c>
      <c r="AJ18" s="279"/>
    </row>
    <row r="19" spans="1:36" x14ac:dyDescent="0.7">
      <c r="A19" s="306">
        <v>15</v>
      </c>
      <c r="B19" s="307" t="s">
        <v>20</v>
      </c>
      <c r="C19" s="308" t="s">
        <v>23</v>
      </c>
      <c r="D19" s="328" t="s">
        <v>135</v>
      </c>
      <c r="E19" s="329">
        <v>9</v>
      </c>
      <c r="F19" s="306">
        <v>3</v>
      </c>
      <c r="G19" s="310">
        <v>0.56999999999999995</v>
      </c>
      <c r="H19" s="320">
        <v>3902605.3</v>
      </c>
      <c r="I19" s="312"/>
      <c r="J19" s="313">
        <f t="shared" si="0"/>
        <v>100</v>
      </c>
      <c r="K19" s="313">
        <f t="shared" si="1"/>
        <v>100</v>
      </c>
      <c r="L19" s="313">
        <f t="shared" si="2"/>
        <v>100</v>
      </c>
      <c r="M19" s="313">
        <f t="shared" si="3"/>
        <v>100</v>
      </c>
      <c r="N19" s="314">
        <f t="shared" si="5"/>
        <v>100</v>
      </c>
      <c r="O19" s="306">
        <v>3</v>
      </c>
      <c r="P19" s="314">
        <v>100</v>
      </c>
      <c r="Q19" s="311">
        <v>3902605.3</v>
      </c>
      <c r="R19" s="116" t="s">
        <v>281</v>
      </c>
      <c r="S19" s="315">
        <v>1</v>
      </c>
      <c r="T19" s="315">
        <v>1</v>
      </c>
      <c r="U19" s="275">
        <v>1</v>
      </c>
      <c r="V19" s="275">
        <v>1</v>
      </c>
      <c r="W19" s="274">
        <v>1</v>
      </c>
      <c r="X19" s="315">
        <v>1</v>
      </c>
      <c r="Y19" s="315">
        <v>1</v>
      </c>
      <c r="Z19" s="316">
        <f t="shared" si="6"/>
        <v>7</v>
      </c>
      <c r="AA19" s="317">
        <f t="shared" si="7"/>
        <v>50</v>
      </c>
      <c r="AB19" s="317">
        <f t="shared" si="4"/>
        <v>50</v>
      </c>
      <c r="AC19" s="317">
        <f t="shared" si="4"/>
        <v>50</v>
      </c>
      <c r="AD19" s="317">
        <f t="shared" si="4"/>
        <v>50</v>
      </c>
      <c r="AE19" s="317">
        <f t="shared" si="4"/>
        <v>50</v>
      </c>
      <c r="AF19" s="317">
        <f t="shared" si="4"/>
        <v>50</v>
      </c>
      <c r="AG19" s="318">
        <f t="shared" si="8"/>
        <v>100</v>
      </c>
      <c r="AH19" s="319">
        <f t="shared" si="9"/>
        <v>100</v>
      </c>
      <c r="AJ19" s="279"/>
    </row>
    <row r="20" spans="1:36" x14ac:dyDescent="0.7">
      <c r="A20" s="306">
        <v>16</v>
      </c>
      <c r="B20" s="307" t="s">
        <v>20</v>
      </c>
      <c r="C20" s="308" t="s">
        <v>24</v>
      </c>
      <c r="D20" s="328" t="s">
        <v>136</v>
      </c>
      <c r="E20" s="329">
        <v>13</v>
      </c>
      <c r="F20" s="306">
        <v>2</v>
      </c>
      <c r="G20" s="310">
        <v>0.68</v>
      </c>
      <c r="H20" s="320">
        <v>-24595425.949999999</v>
      </c>
      <c r="I20" s="312"/>
      <c r="J20" s="313">
        <f t="shared" si="0"/>
        <v>0</v>
      </c>
      <c r="K20" s="313">
        <f t="shared" si="1"/>
        <v>100</v>
      </c>
      <c r="L20" s="313">
        <f t="shared" si="2"/>
        <v>0</v>
      </c>
      <c r="M20" s="313">
        <f t="shared" si="3"/>
        <v>100</v>
      </c>
      <c r="N20" s="321">
        <f t="shared" si="5"/>
        <v>42.857142857142854</v>
      </c>
      <c r="O20" s="306">
        <v>2</v>
      </c>
      <c r="P20" s="321">
        <v>42.857142857142854</v>
      </c>
      <c r="Q20" s="311">
        <v>-24595425.949999999</v>
      </c>
      <c r="R20" s="159" t="s">
        <v>282</v>
      </c>
      <c r="S20" s="315">
        <v>0</v>
      </c>
      <c r="T20" s="315">
        <v>0</v>
      </c>
      <c r="U20" s="275">
        <v>1</v>
      </c>
      <c r="V20" s="275">
        <v>1</v>
      </c>
      <c r="W20" s="274">
        <v>0</v>
      </c>
      <c r="X20" s="315">
        <v>0</v>
      </c>
      <c r="Y20" s="315">
        <v>1</v>
      </c>
      <c r="Z20" s="316">
        <f t="shared" si="6"/>
        <v>3</v>
      </c>
      <c r="AA20" s="317">
        <f t="shared" si="7"/>
        <v>0</v>
      </c>
      <c r="AB20" s="317">
        <f t="shared" si="4"/>
        <v>0</v>
      </c>
      <c r="AC20" s="317">
        <f t="shared" si="4"/>
        <v>50</v>
      </c>
      <c r="AD20" s="317">
        <f t="shared" si="4"/>
        <v>50</v>
      </c>
      <c r="AE20" s="317">
        <f t="shared" si="4"/>
        <v>0</v>
      </c>
      <c r="AF20" s="317">
        <f t="shared" si="4"/>
        <v>0</v>
      </c>
      <c r="AG20" s="318">
        <f t="shared" si="8"/>
        <v>100</v>
      </c>
      <c r="AH20" s="322">
        <f t="shared" si="9"/>
        <v>42.857142857142854</v>
      </c>
      <c r="AJ20" s="279"/>
    </row>
    <row r="21" spans="1:36" x14ac:dyDescent="0.7">
      <c r="A21" s="306">
        <v>17</v>
      </c>
      <c r="B21" s="307" t="s">
        <v>20</v>
      </c>
      <c r="C21" s="308" t="s">
        <v>25</v>
      </c>
      <c r="D21" s="328" t="s">
        <v>137</v>
      </c>
      <c r="E21" s="329">
        <v>6</v>
      </c>
      <c r="F21" s="306">
        <v>1</v>
      </c>
      <c r="G21" s="310">
        <v>1.1100000000000001</v>
      </c>
      <c r="H21" s="320">
        <v>-18161669.390000001</v>
      </c>
      <c r="I21" s="312"/>
      <c r="J21" s="313">
        <f t="shared" si="0"/>
        <v>100</v>
      </c>
      <c r="K21" s="313">
        <f t="shared" si="1"/>
        <v>100</v>
      </c>
      <c r="L21" s="313">
        <f t="shared" si="2"/>
        <v>100</v>
      </c>
      <c r="M21" s="313">
        <f t="shared" si="3"/>
        <v>100</v>
      </c>
      <c r="N21" s="314">
        <f t="shared" si="5"/>
        <v>100</v>
      </c>
      <c r="O21" s="306">
        <v>1</v>
      </c>
      <c r="P21" s="314">
        <v>100</v>
      </c>
      <c r="Q21" s="311">
        <v>-18161669.390000001</v>
      </c>
      <c r="R21" s="116" t="s">
        <v>281</v>
      </c>
      <c r="S21" s="315">
        <v>1</v>
      </c>
      <c r="T21" s="315">
        <v>1</v>
      </c>
      <c r="U21" s="275">
        <v>1</v>
      </c>
      <c r="V21" s="275">
        <v>1</v>
      </c>
      <c r="W21" s="274">
        <v>1</v>
      </c>
      <c r="X21" s="315">
        <v>1</v>
      </c>
      <c r="Y21" s="315">
        <v>1</v>
      </c>
      <c r="Z21" s="316">
        <f t="shared" si="6"/>
        <v>7</v>
      </c>
      <c r="AA21" s="317">
        <f t="shared" si="7"/>
        <v>50</v>
      </c>
      <c r="AB21" s="317">
        <f t="shared" si="7"/>
        <v>50</v>
      </c>
      <c r="AC21" s="317">
        <f t="shared" si="7"/>
        <v>50</v>
      </c>
      <c r="AD21" s="317">
        <f t="shared" si="7"/>
        <v>50</v>
      </c>
      <c r="AE21" s="317">
        <f t="shared" si="7"/>
        <v>50</v>
      </c>
      <c r="AF21" s="317">
        <f t="shared" si="7"/>
        <v>50</v>
      </c>
      <c r="AG21" s="318">
        <f t="shared" si="8"/>
        <v>100</v>
      </c>
      <c r="AH21" s="319">
        <f t="shared" si="9"/>
        <v>100</v>
      </c>
      <c r="AJ21" s="279"/>
    </row>
    <row r="22" spans="1:36" x14ac:dyDescent="0.7">
      <c r="A22" s="306">
        <v>18</v>
      </c>
      <c r="B22" s="307" t="s">
        <v>20</v>
      </c>
      <c r="C22" s="308" t="s">
        <v>26</v>
      </c>
      <c r="D22" s="328" t="s">
        <v>138</v>
      </c>
      <c r="E22" s="329">
        <v>6</v>
      </c>
      <c r="F22" s="306">
        <v>1</v>
      </c>
      <c r="G22" s="310">
        <v>2.35</v>
      </c>
      <c r="H22" s="320">
        <v>1899130.92</v>
      </c>
      <c r="I22" s="312"/>
      <c r="J22" s="313">
        <f t="shared" si="0"/>
        <v>100</v>
      </c>
      <c r="K22" s="313">
        <f t="shared" si="1"/>
        <v>100</v>
      </c>
      <c r="L22" s="313">
        <f t="shared" si="2"/>
        <v>100</v>
      </c>
      <c r="M22" s="313">
        <f t="shared" si="3"/>
        <v>100</v>
      </c>
      <c r="N22" s="314">
        <f t="shared" si="5"/>
        <v>100</v>
      </c>
      <c r="O22" s="306">
        <v>1</v>
      </c>
      <c r="P22" s="314">
        <v>100</v>
      </c>
      <c r="Q22" s="311">
        <v>1899130.92</v>
      </c>
      <c r="R22" s="116" t="s">
        <v>281</v>
      </c>
      <c r="S22" s="315">
        <v>1</v>
      </c>
      <c r="T22" s="315">
        <v>1</v>
      </c>
      <c r="U22" s="275">
        <v>1</v>
      </c>
      <c r="V22" s="275">
        <v>1</v>
      </c>
      <c r="W22" s="274">
        <v>1</v>
      </c>
      <c r="X22" s="315">
        <v>1</v>
      </c>
      <c r="Y22" s="315">
        <v>1</v>
      </c>
      <c r="Z22" s="316">
        <f t="shared" si="6"/>
        <v>7</v>
      </c>
      <c r="AA22" s="317">
        <f t="shared" ref="AA22:AF57" si="10">IF(S22=1,50,0)</f>
        <v>50</v>
      </c>
      <c r="AB22" s="317">
        <f t="shared" si="10"/>
        <v>50</v>
      </c>
      <c r="AC22" s="317">
        <f t="shared" si="10"/>
        <v>50</v>
      </c>
      <c r="AD22" s="317">
        <f t="shared" si="10"/>
        <v>50</v>
      </c>
      <c r="AE22" s="317">
        <f t="shared" si="10"/>
        <v>50</v>
      </c>
      <c r="AF22" s="317">
        <f t="shared" si="10"/>
        <v>50</v>
      </c>
      <c r="AG22" s="318">
        <f t="shared" si="8"/>
        <v>100</v>
      </c>
      <c r="AH22" s="319">
        <f t="shared" si="9"/>
        <v>100</v>
      </c>
      <c r="AJ22" s="279"/>
    </row>
    <row r="23" spans="1:36" x14ac:dyDescent="0.7">
      <c r="A23" s="306">
        <v>19</v>
      </c>
      <c r="B23" s="307" t="s">
        <v>20</v>
      </c>
      <c r="C23" s="308" t="s">
        <v>27</v>
      </c>
      <c r="D23" s="328" t="s">
        <v>139</v>
      </c>
      <c r="E23" s="329">
        <v>6</v>
      </c>
      <c r="F23" s="306">
        <v>3</v>
      </c>
      <c r="G23" s="310">
        <v>0.73</v>
      </c>
      <c r="H23" s="320">
        <v>-9128233.5800000001</v>
      </c>
      <c r="I23" s="330"/>
      <c r="J23" s="313">
        <f t="shared" si="0"/>
        <v>50</v>
      </c>
      <c r="K23" s="313">
        <f t="shared" si="1"/>
        <v>100</v>
      </c>
      <c r="L23" s="313">
        <f t="shared" si="2"/>
        <v>50</v>
      </c>
      <c r="M23" s="313">
        <f t="shared" si="3"/>
        <v>100</v>
      </c>
      <c r="N23" s="314">
        <f t="shared" si="5"/>
        <v>71.428571428571431</v>
      </c>
      <c r="O23" s="306">
        <v>3</v>
      </c>
      <c r="P23" s="314">
        <v>71.428571428571431</v>
      </c>
      <c r="Q23" s="311">
        <v>-9128233.5800000001</v>
      </c>
      <c r="R23" s="116" t="s">
        <v>281</v>
      </c>
      <c r="S23" s="315">
        <v>0</v>
      </c>
      <c r="T23" s="315">
        <v>1</v>
      </c>
      <c r="U23" s="275">
        <v>1</v>
      </c>
      <c r="V23" s="275">
        <v>1</v>
      </c>
      <c r="W23" s="274">
        <v>1</v>
      </c>
      <c r="X23" s="315">
        <v>0</v>
      </c>
      <c r="Y23" s="315">
        <v>1</v>
      </c>
      <c r="Z23" s="316">
        <f t="shared" si="6"/>
        <v>5</v>
      </c>
      <c r="AA23" s="317">
        <f t="shared" si="10"/>
        <v>0</v>
      </c>
      <c r="AB23" s="317">
        <f t="shared" si="10"/>
        <v>50</v>
      </c>
      <c r="AC23" s="317">
        <f t="shared" si="10"/>
        <v>50</v>
      </c>
      <c r="AD23" s="317">
        <f t="shared" si="10"/>
        <v>50</v>
      </c>
      <c r="AE23" s="317">
        <f t="shared" si="10"/>
        <v>50</v>
      </c>
      <c r="AF23" s="317">
        <f t="shared" si="10"/>
        <v>0</v>
      </c>
      <c r="AG23" s="318">
        <f t="shared" si="8"/>
        <v>100</v>
      </c>
      <c r="AH23" s="319">
        <f t="shared" si="9"/>
        <v>71.428571428571431</v>
      </c>
      <c r="AJ23" s="279"/>
    </row>
    <row r="24" spans="1:36" x14ac:dyDescent="0.7">
      <c r="A24" s="306">
        <v>20</v>
      </c>
      <c r="B24" s="307" t="s">
        <v>20</v>
      </c>
      <c r="C24" s="308" t="s">
        <v>28</v>
      </c>
      <c r="D24" s="328" t="s">
        <v>140</v>
      </c>
      <c r="E24" s="329">
        <v>2</v>
      </c>
      <c r="F24" s="306">
        <v>7</v>
      </c>
      <c r="G24" s="325">
        <v>0.45</v>
      </c>
      <c r="H24" s="320">
        <v>-4415614.6900000004</v>
      </c>
      <c r="I24" s="327" t="s">
        <v>207</v>
      </c>
      <c r="J24" s="313">
        <f t="shared" si="0"/>
        <v>50</v>
      </c>
      <c r="K24" s="313">
        <f t="shared" si="1"/>
        <v>50</v>
      </c>
      <c r="L24" s="313">
        <f t="shared" si="2"/>
        <v>100</v>
      </c>
      <c r="M24" s="313">
        <f t="shared" si="3"/>
        <v>100</v>
      </c>
      <c r="N24" s="314">
        <f t="shared" si="5"/>
        <v>71.428571428571431</v>
      </c>
      <c r="O24" s="306">
        <v>7</v>
      </c>
      <c r="P24" s="314">
        <v>71.428571428571431</v>
      </c>
      <c r="Q24" s="311">
        <v>-4415614.6900000004</v>
      </c>
      <c r="R24" s="121" t="s">
        <v>400</v>
      </c>
      <c r="S24" s="315">
        <v>0</v>
      </c>
      <c r="T24" s="315">
        <v>1</v>
      </c>
      <c r="U24" s="275">
        <v>0</v>
      </c>
      <c r="V24" s="275">
        <v>1</v>
      </c>
      <c r="W24" s="274">
        <v>1</v>
      </c>
      <c r="X24" s="315">
        <v>1</v>
      </c>
      <c r="Y24" s="315">
        <v>1</v>
      </c>
      <c r="Z24" s="316">
        <f t="shared" si="6"/>
        <v>5</v>
      </c>
      <c r="AA24" s="317">
        <f t="shared" si="10"/>
        <v>0</v>
      </c>
      <c r="AB24" s="317">
        <f t="shared" si="10"/>
        <v>50</v>
      </c>
      <c r="AC24" s="317">
        <f t="shared" si="10"/>
        <v>0</v>
      </c>
      <c r="AD24" s="317">
        <f t="shared" si="10"/>
        <v>50</v>
      </c>
      <c r="AE24" s="317">
        <f t="shared" si="10"/>
        <v>50</v>
      </c>
      <c r="AF24" s="317">
        <f t="shared" si="10"/>
        <v>50</v>
      </c>
      <c r="AG24" s="318">
        <f t="shared" si="8"/>
        <v>100</v>
      </c>
      <c r="AH24" s="319">
        <f t="shared" si="9"/>
        <v>71.428571428571431</v>
      </c>
      <c r="AJ24" s="279"/>
    </row>
    <row r="25" spans="1:36" x14ac:dyDescent="0.7">
      <c r="A25" s="306">
        <v>21</v>
      </c>
      <c r="B25" s="307" t="s">
        <v>29</v>
      </c>
      <c r="C25" s="308" t="s">
        <v>30</v>
      </c>
      <c r="D25" s="328" t="s">
        <v>29</v>
      </c>
      <c r="E25" s="329">
        <v>17</v>
      </c>
      <c r="F25" s="306">
        <v>0</v>
      </c>
      <c r="G25" s="310">
        <v>0.96</v>
      </c>
      <c r="H25" s="320">
        <v>659949660.57000005</v>
      </c>
      <c r="I25" s="312"/>
      <c r="J25" s="313">
        <f t="shared" si="0"/>
        <v>100</v>
      </c>
      <c r="K25" s="313">
        <f t="shared" si="1"/>
        <v>100</v>
      </c>
      <c r="L25" s="313">
        <f t="shared" si="2"/>
        <v>50</v>
      </c>
      <c r="M25" s="313">
        <f t="shared" si="3"/>
        <v>100</v>
      </c>
      <c r="N25" s="314">
        <f t="shared" si="5"/>
        <v>85.714285714285708</v>
      </c>
      <c r="O25" s="306">
        <v>0</v>
      </c>
      <c r="P25" s="314">
        <v>85.714285714285708</v>
      </c>
      <c r="Q25" s="311">
        <v>659949660.57000005</v>
      </c>
      <c r="R25" s="116" t="s">
        <v>281</v>
      </c>
      <c r="S25" s="315">
        <v>1</v>
      </c>
      <c r="T25" s="315">
        <v>1</v>
      </c>
      <c r="U25" s="275">
        <v>1</v>
      </c>
      <c r="V25" s="275">
        <v>1</v>
      </c>
      <c r="W25" s="274">
        <v>0</v>
      </c>
      <c r="X25" s="315">
        <v>1</v>
      </c>
      <c r="Y25" s="315">
        <v>1</v>
      </c>
      <c r="Z25" s="316">
        <f t="shared" si="6"/>
        <v>6</v>
      </c>
      <c r="AA25" s="317">
        <f t="shared" si="10"/>
        <v>50</v>
      </c>
      <c r="AB25" s="317">
        <f t="shared" si="10"/>
        <v>50</v>
      </c>
      <c r="AC25" s="317">
        <f t="shared" si="10"/>
        <v>50</v>
      </c>
      <c r="AD25" s="317">
        <f t="shared" si="10"/>
        <v>50</v>
      </c>
      <c r="AE25" s="317">
        <f t="shared" si="10"/>
        <v>0</v>
      </c>
      <c r="AF25" s="317">
        <f t="shared" si="10"/>
        <v>50</v>
      </c>
      <c r="AG25" s="318">
        <f t="shared" si="8"/>
        <v>100</v>
      </c>
      <c r="AH25" s="319">
        <f t="shared" si="9"/>
        <v>85.714285714285708</v>
      </c>
      <c r="AJ25" s="279"/>
    </row>
    <row r="26" spans="1:36" x14ac:dyDescent="0.7">
      <c r="A26" s="306">
        <v>22</v>
      </c>
      <c r="B26" s="307" t="s">
        <v>29</v>
      </c>
      <c r="C26" s="308" t="s">
        <v>31</v>
      </c>
      <c r="D26" s="328" t="s">
        <v>141</v>
      </c>
      <c r="E26" s="329">
        <v>5</v>
      </c>
      <c r="F26" s="306">
        <v>1</v>
      </c>
      <c r="G26" s="310">
        <v>3.08</v>
      </c>
      <c r="H26" s="320">
        <v>4434538.21</v>
      </c>
      <c r="I26" s="312"/>
      <c r="J26" s="313">
        <f t="shared" si="0"/>
        <v>100</v>
      </c>
      <c r="K26" s="313">
        <f t="shared" si="1"/>
        <v>100</v>
      </c>
      <c r="L26" s="313">
        <f t="shared" si="2"/>
        <v>100</v>
      </c>
      <c r="M26" s="313">
        <f t="shared" si="3"/>
        <v>100</v>
      </c>
      <c r="N26" s="314">
        <f t="shared" si="5"/>
        <v>100</v>
      </c>
      <c r="O26" s="306">
        <v>1</v>
      </c>
      <c r="P26" s="314">
        <v>100</v>
      </c>
      <c r="Q26" s="311">
        <v>4434538.21</v>
      </c>
      <c r="R26" s="116" t="s">
        <v>281</v>
      </c>
      <c r="S26" s="315">
        <v>1</v>
      </c>
      <c r="T26" s="315">
        <v>1</v>
      </c>
      <c r="U26" s="275">
        <v>1</v>
      </c>
      <c r="V26" s="275">
        <v>1</v>
      </c>
      <c r="W26" s="274">
        <v>1</v>
      </c>
      <c r="X26" s="315">
        <v>1</v>
      </c>
      <c r="Y26" s="315">
        <v>1</v>
      </c>
      <c r="Z26" s="316">
        <f t="shared" si="6"/>
        <v>7</v>
      </c>
      <c r="AA26" s="317">
        <f t="shared" si="10"/>
        <v>50</v>
      </c>
      <c r="AB26" s="317">
        <f t="shared" si="10"/>
        <v>50</v>
      </c>
      <c r="AC26" s="317">
        <f t="shared" si="10"/>
        <v>50</v>
      </c>
      <c r="AD26" s="317">
        <f t="shared" si="10"/>
        <v>50</v>
      </c>
      <c r="AE26" s="317">
        <f t="shared" si="10"/>
        <v>50</v>
      </c>
      <c r="AF26" s="317">
        <f t="shared" si="10"/>
        <v>50</v>
      </c>
      <c r="AG26" s="318">
        <f t="shared" si="8"/>
        <v>100</v>
      </c>
      <c r="AH26" s="319">
        <f t="shared" si="9"/>
        <v>100</v>
      </c>
      <c r="AJ26" s="279"/>
    </row>
    <row r="27" spans="1:36" x14ac:dyDescent="0.7">
      <c r="A27" s="306">
        <v>23</v>
      </c>
      <c r="B27" s="307" t="s">
        <v>29</v>
      </c>
      <c r="C27" s="308" t="s">
        <v>32</v>
      </c>
      <c r="D27" s="328" t="s">
        <v>142</v>
      </c>
      <c r="E27" s="329">
        <v>6</v>
      </c>
      <c r="F27" s="306">
        <v>3</v>
      </c>
      <c r="G27" s="325">
        <v>0.49</v>
      </c>
      <c r="H27" s="320">
        <v>10112235.810000001</v>
      </c>
      <c r="I27" s="312"/>
      <c r="J27" s="313">
        <f t="shared" si="0"/>
        <v>100</v>
      </c>
      <c r="K27" s="313">
        <f t="shared" si="1"/>
        <v>100</v>
      </c>
      <c r="L27" s="313">
        <f t="shared" si="2"/>
        <v>100</v>
      </c>
      <c r="M27" s="313">
        <f t="shared" si="3"/>
        <v>100</v>
      </c>
      <c r="N27" s="314">
        <f t="shared" si="5"/>
        <v>100</v>
      </c>
      <c r="O27" s="306">
        <v>3</v>
      </c>
      <c r="P27" s="314">
        <v>100</v>
      </c>
      <c r="Q27" s="311">
        <v>10112235.810000001</v>
      </c>
      <c r="R27" s="116" t="s">
        <v>281</v>
      </c>
      <c r="S27" s="315">
        <v>1</v>
      </c>
      <c r="T27" s="315">
        <v>1</v>
      </c>
      <c r="U27" s="275">
        <v>1</v>
      </c>
      <c r="V27" s="275">
        <v>1</v>
      </c>
      <c r="W27" s="274">
        <v>1</v>
      </c>
      <c r="X27" s="315">
        <v>1</v>
      </c>
      <c r="Y27" s="315">
        <v>1</v>
      </c>
      <c r="Z27" s="316">
        <f t="shared" si="6"/>
        <v>7</v>
      </c>
      <c r="AA27" s="317">
        <f t="shared" si="10"/>
        <v>50</v>
      </c>
      <c r="AB27" s="317">
        <f t="shared" si="10"/>
        <v>50</v>
      </c>
      <c r="AC27" s="317">
        <f t="shared" si="10"/>
        <v>50</v>
      </c>
      <c r="AD27" s="317">
        <f t="shared" si="10"/>
        <v>50</v>
      </c>
      <c r="AE27" s="317">
        <f t="shared" si="10"/>
        <v>50</v>
      </c>
      <c r="AF27" s="317">
        <f t="shared" si="10"/>
        <v>50</v>
      </c>
      <c r="AG27" s="318">
        <f t="shared" si="8"/>
        <v>100</v>
      </c>
      <c r="AH27" s="319">
        <f t="shared" si="9"/>
        <v>100</v>
      </c>
      <c r="AJ27" s="279"/>
    </row>
    <row r="28" spans="1:36" x14ac:dyDescent="0.7">
      <c r="A28" s="306">
        <v>24</v>
      </c>
      <c r="B28" s="307" t="s">
        <v>29</v>
      </c>
      <c r="C28" s="308" t="s">
        <v>33</v>
      </c>
      <c r="D28" s="328" t="s">
        <v>143</v>
      </c>
      <c r="E28" s="329">
        <v>6</v>
      </c>
      <c r="F28" s="306">
        <v>1</v>
      </c>
      <c r="G28" s="310">
        <v>1.08</v>
      </c>
      <c r="H28" s="320">
        <v>5373435.1699999999</v>
      </c>
      <c r="I28" s="312"/>
      <c r="J28" s="313">
        <f t="shared" si="0"/>
        <v>100</v>
      </c>
      <c r="K28" s="313">
        <f t="shared" si="1"/>
        <v>100</v>
      </c>
      <c r="L28" s="313">
        <f t="shared" si="2"/>
        <v>100</v>
      </c>
      <c r="M28" s="313">
        <f t="shared" si="3"/>
        <v>100</v>
      </c>
      <c r="N28" s="314">
        <f t="shared" si="5"/>
        <v>100</v>
      </c>
      <c r="O28" s="306">
        <v>1</v>
      </c>
      <c r="P28" s="314">
        <v>100</v>
      </c>
      <c r="Q28" s="311">
        <v>5373435.1699999999</v>
      </c>
      <c r="R28" s="116" t="s">
        <v>281</v>
      </c>
      <c r="S28" s="315">
        <v>1</v>
      </c>
      <c r="T28" s="315">
        <v>1</v>
      </c>
      <c r="U28" s="275">
        <v>1</v>
      </c>
      <c r="V28" s="275">
        <v>1</v>
      </c>
      <c r="W28" s="274">
        <v>1</v>
      </c>
      <c r="X28" s="315">
        <v>1</v>
      </c>
      <c r="Y28" s="315">
        <v>1</v>
      </c>
      <c r="Z28" s="316">
        <f t="shared" si="6"/>
        <v>7</v>
      </c>
      <c r="AA28" s="317">
        <f t="shared" si="10"/>
        <v>50</v>
      </c>
      <c r="AB28" s="317">
        <f t="shared" si="10"/>
        <v>50</v>
      </c>
      <c r="AC28" s="317">
        <f t="shared" si="10"/>
        <v>50</v>
      </c>
      <c r="AD28" s="317">
        <f t="shared" si="10"/>
        <v>50</v>
      </c>
      <c r="AE28" s="317">
        <f t="shared" si="10"/>
        <v>50</v>
      </c>
      <c r="AF28" s="317">
        <f t="shared" si="10"/>
        <v>50</v>
      </c>
      <c r="AG28" s="318">
        <f t="shared" si="8"/>
        <v>100</v>
      </c>
      <c r="AH28" s="319">
        <f t="shared" si="9"/>
        <v>100</v>
      </c>
      <c r="AJ28" s="279"/>
    </row>
    <row r="29" spans="1:36" x14ac:dyDescent="0.7">
      <c r="A29" s="306">
        <v>25</v>
      </c>
      <c r="B29" s="307" t="s">
        <v>29</v>
      </c>
      <c r="C29" s="308" t="s">
        <v>34</v>
      </c>
      <c r="D29" s="328" t="s">
        <v>144</v>
      </c>
      <c r="E29" s="329">
        <v>2</v>
      </c>
      <c r="F29" s="306">
        <v>6</v>
      </c>
      <c r="G29" s="310">
        <v>0.61</v>
      </c>
      <c r="H29" s="320">
        <v>1346739.87</v>
      </c>
      <c r="I29" s="326" t="s">
        <v>208</v>
      </c>
      <c r="J29" s="313">
        <f t="shared" si="0"/>
        <v>50</v>
      </c>
      <c r="K29" s="313">
        <f t="shared" si="1"/>
        <v>50</v>
      </c>
      <c r="L29" s="313">
        <f t="shared" si="2"/>
        <v>100</v>
      </c>
      <c r="M29" s="313">
        <f t="shared" si="3"/>
        <v>100</v>
      </c>
      <c r="N29" s="314">
        <f t="shared" si="5"/>
        <v>71.428571428571431</v>
      </c>
      <c r="O29" s="306">
        <v>6</v>
      </c>
      <c r="P29" s="314">
        <v>71.428571428571431</v>
      </c>
      <c r="Q29" s="311">
        <v>1346739.87</v>
      </c>
      <c r="R29" s="146" t="s">
        <v>283</v>
      </c>
      <c r="S29" s="315">
        <v>0</v>
      </c>
      <c r="T29" s="315">
        <v>1</v>
      </c>
      <c r="U29" s="275">
        <v>0</v>
      </c>
      <c r="V29" s="275">
        <v>1</v>
      </c>
      <c r="W29" s="274">
        <v>1</v>
      </c>
      <c r="X29" s="315">
        <v>1</v>
      </c>
      <c r="Y29" s="315">
        <v>1</v>
      </c>
      <c r="Z29" s="316">
        <f t="shared" si="6"/>
        <v>5</v>
      </c>
      <c r="AA29" s="317">
        <f t="shared" si="10"/>
        <v>0</v>
      </c>
      <c r="AB29" s="317">
        <f t="shared" si="10"/>
        <v>50</v>
      </c>
      <c r="AC29" s="317">
        <f t="shared" si="10"/>
        <v>0</v>
      </c>
      <c r="AD29" s="317">
        <f t="shared" si="10"/>
        <v>50</v>
      </c>
      <c r="AE29" s="317">
        <f t="shared" si="10"/>
        <v>50</v>
      </c>
      <c r="AF29" s="317">
        <f t="shared" si="10"/>
        <v>50</v>
      </c>
      <c r="AG29" s="318">
        <f t="shared" si="8"/>
        <v>100</v>
      </c>
      <c r="AH29" s="319">
        <f t="shared" si="9"/>
        <v>71.428571428571431</v>
      </c>
      <c r="AJ29" s="279"/>
    </row>
    <row r="30" spans="1:36" x14ac:dyDescent="0.7">
      <c r="A30" s="306">
        <v>26</v>
      </c>
      <c r="B30" s="307" t="s">
        <v>29</v>
      </c>
      <c r="C30" s="308" t="s">
        <v>35</v>
      </c>
      <c r="D30" s="328" t="s">
        <v>145</v>
      </c>
      <c r="E30" s="329">
        <v>5</v>
      </c>
      <c r="F30" s="306">
        <v>1</v>
      </c>
      <c r="G30" s="310">
        <v>1.48</v>
      </c>
      <c r="H30" s="320">
        <v>1295134.3999999999</v>
      </c>
      <c r="I30" s="312"/>
      <c r="J30" s="313">
        <f t="shared" si="0"/>
        <v>50</v>
      </c>
      <c r="K30" s="313">
        <f t="shared" si="1"/>
        <v>100</v>
      </c>
      <c r="L30" s="313">
        <f t="shared" si="2"/>
        <v>100</v>
      </c>
      <c r="M30" s="313">
        <f t="shared" si="3"/>
        <v>100</v>
      </c>
      <c r="N30" s="314">
        <f t="shared" si="5"/>
        <v>85.714285714285708</v>
      </c>
      <c r="O30" s="306">
        <v>1</v>
      </c>
      <c r="P30" s="314">
        <v>85.714285714285708</v>
      </c>
      <c r="Q30" s="311">
        <v>1295134.3999999999</v>
      </c>
      <c r="R30" s="116" t="s">
        <v>281</v>
      </c>
      <c r="S30" s="315">
        <v>0</v>
      </c>
      <c r="T30" s="315">
        <v>1</v>
      </c>
      <c r="U30" s="275">
        <v>1</v>
      </c>
      <c r="V30" s="275">
        <v>1</v>
      </c>
      <c r="W30" s="274">
        <v>1</v>
      </c>
      <c r="X30" s="315">
        <v>1</v>
      </c>
      <c r="Y30" s="315">
        <v>1</v>
      </c>
      <c r="Z30" s="316">
        <f t="shared" si="6"/>
        <v>6</v>
      </c>
      <c r="AA30" s="317">
        <f t="shared" si="10"/>
        <v>0</v>
      </c>
      <c r="AB30" s="317">
        <f t="shared" si="10"/>
        <v>50</v>
      </c>
      <c r="AC30" s="317">
        <f t="shared" si="10"/>
        <v>50</v>
      </c>
      <c r="AD30" s="317">
        <f t="shared" si="10"/>
        <v>50</v>
      </c>
      <c r="AE30" s="317">
        <f t="shared" si="10"/>
        <v>50</v>
      </c>
      <c r="AF30" s="317">
        <f t="shared" si="10"/>
        <v>50</v>
      </c>
      <c r="AG30" s="318">
        <f t="shared" si="8"/>
        <v>100</v>
      </c>
      <c r="AH30" s="319">
        <f t="shared" si="9"/>
        <v>85.714285714285708</v>
      </c>
      <c r="AJ30" s="279"/>
    </row>
    <row r="31" spans="1:36" x14ac:dyDescent="0.7">
      <c r="A31" s="306">
        <v>27</v>
      </c>
      <c r="B31" s="307" t="s">
        <v>29</v>
      </c>
      <c r="C31" s="308" t="s">
        <v>36</v>
      </c>
      <c r="D31" s="328" t="s">
        <v>146</v>
      </c>
      <c r="E31" s="329">
        <v>5</v>
      </c>
      <c r="F31" s="306">
        <v>1</v>
      </c>
      <c r="G31" s="310">
        <v>1.17</v>
      </c>
      <c r="H31" s="320">
        <v>-7789504.8700000001</v>
      </c>
      <c r="I31" s="312"/>
      <c r="J31" s="313">
        <f t="shared" si="0"/>
        <v>100</v>
      </c>
      <c r="K31" s="313">
        <f t="shared" si="1"/>
        <v>100</v>
      </c>
      <c r="L31" s="313">
        <f t="shared" si="2"/>
        <v>50</v>
      </c>
      <c r="M31" s="313">
        <f t="shared" si="3"/>
        <v>100</v>
      </c>
      <c r="N31" s="314">
        <f t="shared" si="5"/>
        <v>85.714285714285708</v>
      </c>
      <c r="O31" s="306">
        <v>1</v>
      </c>
      <c r="P31" s="314">
        <v>85.714285714285708</v>
      </c>
      <c r="Q31" s="311">
        <v>-7789504.8700000001</v>
      </c>
      <c r="R31" s="116" t="s">
        <v>281</v>
      </c>
      <c r="S31" s="315">
        <v>1</v>
      </c>
      <c r="T31" s="315">
        <v>1</v>
      </c>
      <c r="U31" s="275">
        <v>1</v>
      </c>
      <c r="V31" s="275">
        <v>1</v>
      </c>
      <c r="W31" s="274">
        <v>0</v>
      </c>
      <c r="X31" s="315">
        <v>1</v>
      </c>
      <c r="Y31" s="315">
        <v>1</v>
      </c>
      <c r="Z31" s="316">
        <f t="shared" si="6"/>
        <v>6</v>
      </c>
      <c r="AA31" s="317">
        <f t="shared" si="10"/>
        <v>50</v>
      </c>
      <c r="AB31" s="317">
        <f t="shared" si="10"/>
        <v>50</v>
      </c>
      <c r="AC31" s="317">
        <f t="shared" si="10"/>
        <v>50</v>
      </c>
      <c r="AD31" s="317">
        <f t="shared" si="10"/>
        <v>50</v>
      </c>
      <c r="AE31" s="317">
        <f t="shared" si="10"/>
        <v>0</v>
      </c>
      <c r="AF31" s="317">
        <f t="shared" si="10"/>
        <v>50</v>
      </c>
      <c r="AG31" s="318">
        <f t="shared" si="8"/>
        <v>100</v>
      </c>
      <c r="AH31" s="319">
        <f t="shared" si="9"/>
        <v>85.714285714285708</v>
      </c>
      <c r="AJ31" s="279"/>
    </row>
    <row r="32" spans="1:36" x14ac:dyDescent="0.7">
      <c r="A32" s="306">
        <v>28</v>
      </c>
      <c r="B32" s="307" t="s">
        <v>29</v>
      </c>
      <c r="C32" s="308" t="s">
        <v>37</v>
      </c>
      <c r="D32" s="328" t="s">
        <v>147</v>
      </c>
      <c r="E32" s="329">
        <v>13</v>
      </c>
      <c r="F32" s="306">
        <v>5</v>
      </c>
      <c r="G32" s="310">
        <v>0.56999999999999995</v>
      </c>
      <c r="H32" s="320">
        <v>9600755.4399999995</v>
      </c>
      <c r="I32" s="326" t="s">
        <v>208</v>
      </c>
      <c r="J32" s="313">
        <f t="shared" si="0"/>
        <v>100</v>
      </c>
      <c r="K32" s="313">
        <f t="shared" si="1"/>
        <v>100</v>
      </c>
      <c r="L32" s="313">
        <f t="shared" si="2"/>
        <v>100</v>
      </c>
      <c r="M32" s="313">
        <f t="shared" si="3"/>
        <v>100</v>
      </c>
      <c r="N32" s="314">
        <f t="shared" si="5"/>
        <v>100</v>
      </c>
      <c r="O32" s="306">
        <v>5</v>
      </c>
      <c r="P32" s="314">
        <v>100</v>
      </c>
      <c r="Q32" s="311">
        <v>9600755.4399999995</v>
      </c>
      <c r="R32" s="146" t="s">
        <v>283</v>
      </c>
      <c r="S32" s="315">
        <v>1</v>
      </c>
      <c r="T32" s="315">
        <v>1</v>
      </c>
      <c r="U32" s="275">
        <v>1</v>
      </c>
      <c r="V32" s="275">
        <v>1</v>
      </c>
      <c r="W32" s="274">
        <v>1</v>
      </c>
      <c r="X32" s="315">
        <v>1</v>
      </c>
      <c r="Y32" s="315">
        <v>1</v>
      </c>
      <c r="Z32" s="316">
        <f t="shared" si="6"/>
        <v>7</v>
      </c>
      <c r="AA32" s="317">
        <f t="shared" si="10"/>
        <v>50</v>
      </c>
      <c r="AB32" s="317">
        <f t="shared" si="10"/>
        <v>50</v>
      </c>
      <c r="AC32" s="317">
        <f t="shared" si="10"/>
        <v>50</v>
      </c>
      <c r="AD32" s="317">
        <f t="shared" si="10"/>
        <v>50</v>
      </c>
      <c r="AE32" s="317">
        <f t="shared" si="10"/>
        <v>50</v>
      </c>
      <c r="AF32" s="317">
        <f t="shared" si="10"/>
        <v>50</v>
      </c>
      <c r="AG32" s="318">
        <f t="shared" si="8"/>
        <v>100</v>
      </c>
      <c r="AH32" s="319">
        <f t="shared" si="9"/>
        <v>100</v>
      </c>
      <c r="AJ32" s="279"/>
    </row>
    <row r="33" spans="1:36" x14ac:dyDescent="0.7">
      <c r="A33" s="306">
        <v>29</v>
      </c>
      <c r="B33" s="307" t="s">
        <v>29</v>
      </c>
      <c r="C33" s="308" t="s">
        <v>38</v>
      </c>
      <c r="D33" s="328" t="s">
        <v>148</v>
      </c>
      <c r="E33" s="329">
        <v>5</v>
      </c>
      <c r="F33" s="306">
        <v>3</v>
      </c>
      <c r="G33" s="310">
        <v>0.66</v>
      </c>
      <c r="H33" s="320">
        <v>810391.83</v>
      </c>
      <c r="I33" s="331"/>
      <c r="J33" s="313">
        <f t="shared" si="0"/>
        <v>100</v>
      </c>
      <c r="K33" s="313">
        <f t="shared" si="1"/>
        <v>100</v>
      </c>
      <c r="L33" s="313">
        <f t="shared" si="2"/>
        <v>100</v>
      </c>
      <c r="M33" s="313">
        <f t="shared" si="3"/>
        <v>100</v>
      </c>
      <c r="N33" s="314">
        <f t="shared" si="5"/>
        <v>100</v>
      </c>
      <c r="O33" s="306">
        <v>3</v>
      </c>
      <c r="P33" s="314">
        <v>100</v>
      </c>
      <c r="Q33" s="311">
        <v>810391.83</v>
      </c>
      <c r="R33" s="116" t="s">
        <v>281</v>
      </c>
      <c r="S33" s="315">
        <v>1</v>
      </c>
      <c r="T33" s="315">
        <v>1</v>
      </c>
      <c r="U33" s="275">
        <v>1</v>
      </c>
      <c r="V33" s="275">
        <v>1</v>
      </c>
      <c r="W33" s="274">
        <v>1</v>
      </c>
      <c r="X33" s="315">
        <v>1</v>
      </c>
      <c r="Y33" s="315">
        <v>1</v>
      </c>
      <c r="Z33" s="316">
        <f t="shared" si="6"/>
        <v>7</v>
      </c>
      <c r="AA33" s="317">
        <f t="shared" si="10"/>
        <v>50</v>
      </c>
      <c r="AB33" s="317">
        <f t="shared" si="10"/>
        <v>50</v>
      </c>
      <c r="AC33" s="317">
        <f t="shared" si="10"/>
        <v>50</v>
      </c>
      <c r="AD33" s="317">
        <f t="shared" si="10"/>
        <v>50</v>
      </c>
      <c r="AE33" s="317">
        <f t="shared" si="10"/>
        <v>50</v>
      </c>
      <c r="AF33" s="317">
        <f t="shared" si="10"/>
        <v>50</v>
      </c>
      <c r="AG33" s="318">
        <f t="shared" si="8"/>
        <v>100</v>
      </c>
      <c r="AH33" s="319">
        <f t="shared" si="9"/>
        <v>100</v>
      </c>
      <c r="AJ33" s="279"/>
    </row>
    <row r="34" spans="1:36" x14ac:dyDescent="0.7">
      <c r="A34" s="306">
        <v>30</v>
      </c>
      <c r="B34" s="307" t="s">
        <v>29</v>
      </c>
      <c r="C34" s="308" t="s">
        <v>39</v>
      </c>
      <c r="D34" s="328" t="s">
        <v>149</v>
      </c>
      <c r="E34" s="329">
        <v>5</v>
      </c>
      <c r="F34" s="306">
        <v>5</v>
      </c>
      <c r="G34" s="325">
        <v>0.49</v>
      </c>
      <c r="H34" s="320">
        <v>1891215.9</v>
      </c>
      <c r="I34" s="326" t="s">
        <v>208</v>
      </c>
      <c r="J34" s="313">
        <f t="shared" si="0"/>
        <v>100</v>
      </c>
      <c r="K34" s="313">
        <f t="shared" si="1"/>
        <v>100</v>
      </c>
      <c r="L34" s="313">
        <f t="shared" si="2"/>
        <v>50</v>
      </c>
      <c r="M34" s="313">
        <f t="shared" si="3"/>
        <v>100</v>
      </c>
      <c r="N34" s="314">
        <f t="shared" si="5"/>
        <v>85.714285714285708</v>
      </c>
      <c r="O34" s="306">
        <v>5</v>
      </c>
      <c r="P34" s="314">
        <v>85.714285714285708</v>
      </c>
      <c r="Q34" s="311">
        <v>1891215.9</v>
      </c>
      <c r="R34" s="146" t="s">
        <v>283</v>
      </c>
      <c r="S34" s="315">
        <v>1</v>
      </c>
      <c r="T34" s="315">
        <v>1</v>
      </c>
      <c r="U34" s="275">
        <v>1</v>
      </c>
      <c r="V34" s="275">
        <v>1</v>
      </c>
      <c r="W34" s="274">
        <v>1</v>
      </c>
      <c r="X34" s="315">
        <v>0</v>
      </c>
      <c r="Y34" s="315">
        <v>1</v>
      </c>
      <c r="Z34" s="316">
        <f t="shared" si="6"/>
        <v>6</v>
      </c>
      <c r="AA34" s="317">
        <f t="shared" si="10"/>
        <v>50</v>
      </c>
      <c r="AB34" s="317">
        <f t="shared" si="10"/>
        <v>50</v>
      </c>
      <c r="AC34" s="317">
        <f t="shared" si="10"/>
        <v>50</v>
      </c>
      <c r="AD34" s="317">
        <f t="shared" si="10"/>
        <v>50</v>
      </c>
      <c r="AE34" s="317">
        <f t="shared" si="10"/>
        <v>50</v>
      </c>
      <c r="AF34" s="317">
        <f t="shared" si="10"/>
        <v>0</v>
      </c>
      <c r="AG34" s="318">
        <f t="shared" si="8"/>
        <v>100</v>
      </c>
      <c r="AH34" s="319">
        <f t="shared" si="9"/>
        <v>85.714285714285708</v>
      </c>
      <c r="AJ34" s="279"/>
    </row>
    <row r="35" spans="1:36" x14ac:dyDescent="0.7">
      <c r="A35" s="306">
        <v>31</v>
      </c>
      <c r="B35" s="307" t="s">
        <v>29</v>
      </c>
      <c r="C35" s="308" t="s">
        <v>40</v>
      </c>
      <c r="D35" s="328" t="s">
        <v>150</v>
      </c>
      <c r="E35" s="329">
        <v>6</v>
      </c>
      <c r="F35" s="306">
        <v>5</v>
      </c>
      <c r="G35" s="310">
        <v>0.6</v>
      </c>
      <c r="H35" s="320">
        <v>12985333.529999999</v>
      </c>
      <c r="I35" s="326" t="s">
        <v>208</v>
      </c>
      <c r="J35" s="313">
        <f t="shared" si="0"/>
        <v>100</v>
      </c>
      <c r="K35" s="313">
        <f t="shared" si="1"/>
        <v>100</v>
      </c>
      <c r="L35" s="313">
        <f t="shared" si="2"/>
        <v>100</v>
      </c>
      <c r="M35" s="313">
        <f t="shared" si="3"/>
        <v>100</v>
      </c>
      <c r="N35" s="314">
        <f t="shared" si="5"/>
        <v>100</v>
      </c>
      <c r="O35" s="306">
        <v>5</v>
      </c>
      <c r="P35" s="314">
        <v>100</v>
      </c>
      <c r="Q35" s="311">
        <v>12985333.529999999</v>
      </c>
      <c r="R35" s="146" t="s">
        <v>283</v>
      </c>
      <c r="S35" s="315">
        <v>1</v>
      </c>
      <c r="T35" s="315">
        <v>1</v>
      </c>
      <c r="U35" s="275">
        <v>1</v>
      </c>
      <c r="V35" s="275">
        <v>1</v>
      </c>
      <c r="W35" s="274">
        <v>1</v>
      </c>
      <c r="X35" s="315">
        <v>1</v>
      </c>
      <c r="Y35" s="315">
        <v>1</v>
      </c>
      <c r="Z35" s="316">
        <f t="shared" si="6"/>
        <v>7</v>
      </c>
      <c r="AA35" s="317">
        <f t="shared" si="10"/>
        <v>50</v>
      </c>
      <c r="AB35" s="317">
        <f t="shared" si="10"/>
        <v>50</v>
      </c>
      <c r="AC35" s="317">
        <f t="shared" si="10"/>
        <v>50</v>
      </c>
      <c r="AD35" s="317">
        <f t="shared" si="10"/>
        <v>50</v>
      </c>
      <c r="AE35" s="317">
        <f t="shared" si="10"/>
        <v>50</v>
      </c>
      <c r="AF35" s="317">
        <f t="shared" si="10"/>
        <v>50</v>
      </c>
      <c r="AG35" s="318">
        <f t="shared" si="8"/>
        <v>100</v>
      </c>
      <c r="AH35" s="319">
        <f t="shared" si="9"/>
        <v>100</v>
      </c>
      <c r="AJ35" s="279"/>
    </row>
    <row r="36" spans="1:36" x14ac:dyDescent="0.7">
      <c r="A36" s="306">
        <v>32</v>
      </c>
      <c r="B36" s="307" t="s">
        <v>29</v>
      </c>
      <c r="C36" s="308" t="s">
        <v>41</v>
      </c>
      <c r="D36" s="328" t="s">
        <v>151</v>
      </c>
      <c r="E36" s="329">
        <v>12</v>
      </c>
      <c r="F36" s="306">
        <v>2</v>
      </c>
      <c r="G36" s="310">
        <v>0.68</v>
      </c>
      <c r="H36" s="320">
        <v>8753122.9499999993</v>
      </c>
      <c r="I36" s="312"/>
      <c r="J36" s="313">
        <f t="shared" si="0"/>
        <v>0</v>
      </c>
      <c r="K36" s="313">
        <f t="shared" si="1"/>
        <v>100</v>
      </c>
      <c r="L36" s="313">
        <f t="shared" si="2"/>
        <v>50</v>
      </c>
      <c r="M36" s="313">
        <f t="shared" si="3"/>
        <v>100</v>
      </c>
      <c r="N36" s="314">
        <f t="shared" si="5"/>
        <v>57.142857142857139</v>
      </c>
      <c r="O36" s="306">
        <v>2</v>
      </c>
      <c r="P36" s="314">
        <v>57.142857142857139</v>
      </c>
      <c r="Q36" s="311">
        <v>8753122.9499999993</v>
      </c>
      <c r="R36" s="159" t="s">
        <v>282</v>
      </c>
      <c r="S36" s="315">
        <v>0</v>
      </c>
      <c r="T36" s="315">
        <v>0</v>
      </c>
      <c r="U36" s="275">
        <v>1</v>
      </c>
      <c r="V36" s="275">
        <v>1</v>
      </c>
      <c r="W36" s="274">
        <v>1</v>
      </c>
      <c r="X36" s="315">
        <v>0</v>
      </c>
      <c r="Y36" s="315">
        <v>1</v>
      </c>
      <c r="Z36" s="316">
        <f t="shared" si="6"/>
        <v>4</v>
      </c>
      <c r="AA36" s="317">
        <f t="shared" si="10"/>
        <v>0</v>
      </c>
      <c r="AB36" s="317">
        <f t="shared" si="10"/>
        <v>0</v>
      </c>
      <c r="AC36" s="317">
        <f t="shared" si="10"/>
        <v>50</v>
      </c>
      <c r="AD36" s="317">
        <f t="shared" si="10"/>
        <v>50</v>
      </c>
      <c r="AE36" s="317">
        <f t="shared" si="10"/>
        <v>50</v>
      </c>
      <c r="AF36" s="317">
        <f t="shared" si="10"/>
        <v>0</v>
      </c>
      <c r="AG36" s="318">
        <f t="shared" si="8"/>
        <v>100</v>
      </c>
      <c r="AH36" s="319">
        <f t="shared" si="9"/>
        <v>57.142857142857139</v>
      </c>
      <c r="AJ36" s="279"/>
    </row>
    <row r="37" spans="1:36" x14ac:dyDescent="0.7">
      <c r="A37" s="306">
        <v>33</v>
      </c>
      <c r="B37" s="307" t="s">
        <v>29</v>
      </c>
      <c r="C37" s="308" t="s">
        <v>42</v>
      </c>
      <c r="D37" s="328" t="s">
        <v>152</v>
      </c>
      <c r="E37" s="329">
        <v>6</v>
      </c>
      <c r="F37" s="306">
        <v>1</v>
      </c>
      <c r="G37" s="310">
        <v>2.29</v>
      </c>
      <c r="H37" s="320">
        <v>-11841165.949999999</v>
      </c>
      <c r="I37" s="312"/>
      <c r="J37" s="313">
        <f t="shared" si="0"/>
        <v>100</v>
      </c>
      <c r="K37" s="313">
        <f t="shared" si="1"/>
        <v>100</v>
      </c>
      <c r="L37" s="313">
        <f t="shared" si="2"/>
        <v>50</v>
      </c>
      <c r="M37" s="313">
        <f t="shared" si="3"/>
        <v>100</v>
      </c>
      <c r="N37" s="314">
        <f t="shared" si="5"/>
        <v>85.714285714285708</v>
      </c>
      <c r="O37" s="306">
        <v>1</v>
      </c>
      <c r="P37" s="314">
        <v>85.714285714285708</v>
      </c>
      <c r="Q37" s="311">
        <v>-11841165.949999999</v>
      </c>
      <c r="R37" s="116" t="s">
        <v>281</v>
      </c>
      <c r="S37" s="315">
        <v>1</v>
      </c>
      <c r="T37" s="315">
        <v>1</v>
      </c>
      <c r="U37" s="275">
        <v>1</v>
      </c>
      <c r="V37" s="275">
        <v>1</v>
      </c>
      <c r="W37" s="274">
        <v>1</v>
      </c>
      <c r="X37" s="315">
        <v>0</v>
      </c>
      <c r="Y37" s="315">
        <v>1</v>
      </c>
      <c r="Z37" s="316">
        <f t="shared" si="6"/>
        <v>6</v>
      </c>
      <c r="AA37" s="317">
        <f t="shared" si="10"/>
        <v>50</v>
      </c>
      <c r="AB37" s="317">
        <f t="shared" si="10"/>
        <v>50</v>
      </c>
      <c r="AC37" s="317">
        <f t="shared" si="10"/>
        <v>50</v>
      </c>
      <c r="AD37" s="317">
        <f t="shared" si="10"/>
        <v>50</v>
      </c>
      <c r="AE37" s="317">
        <f t="shared" si="10"/>
        <v>50</v>
      </c>
      <c r="AF37" s="317">
        <f t="shared" si="10"/>
        <v>0</v>
      </c>
      <c r="AG37" s="318">
        <f t="shared" si="8"/>
        <v>100</v>
      </c>
      <c r="AH37" s="319">
        <f t="shared" si="9"/>
        <v>85.714285714285708</v>
      </c>
      <c r="AJ37" s="279"/>
    </row>
    <row r="38" spans="1:36" x14ac:dyDescent="0.7">
      <c r="A38" s="306">
        <v>34</v>
      </c>
      <c r="B38" s="307" t="s">
        <v>29</v>
      </c>
      <c r="C38" s="308" t="s">
        <v>43</v>
      </c>
      <c r="D38" s="328" t="s">
        <v>153</v>
      </c>
      <c r="E38" s="329">
        <v>5</v>
      </c>
      <c r="F38" s="306">
        <v>6</v>
      </c>
      <c r="G38" s="310">
        <v>0.53</v>
      </c>
      <c r="H38" s="320">
        <v>-2134281.48</v>
      </c>
      <c r="I38" s="324" t="s">
        <v>6</v>
      </c>
      <c r="J38" s="313">
        <f t="shared" si="0"/>
        <v>50</v>
      </c>
      <c r="K38" s="313">
        <f t="shared" si="1"/>
        <v>100</v>
      </c>
      <c r="L38" s="313">
        <f t="shared" si="2"/>
        <v>50</v>
      </c>
      <c r="M38" s="313">
        <f t="shared" si="3"/>
        <v>100</v>
      </c>
      <c r="N38" s="314">
        <f t="shared" si="5"/>
        <v>71.428571428571431</v>
      </c>
      <c r="O38" s="306">
        <v>6</v>
      </c>
      <c r="P38" s="314">
        <v>71.428571428571431</v>
      </c>
      <c r="Q38" s="311">
        <v>-2134281.48</v>
      </c>
      <c r="R38" s="146" t="s">
        <v>283</v>
      </c>
      <c r="S38" s="315">
        <v>0</v>
      </c>
      <c r="T38" s="315">
        <v>1</v>
      </c>
      <c r="U38" s="275">
        <v>1</v>
      </c>
      <c r="V38" s="275">
        <v>1</v>
      </c>
      <c r="W38" s="274">
        <v>1</v>
      </c>
      <c r="X38" s="315">
        <v>0</v>
      </c>
      <c r="Y38" s="315">
        <v>1</v>
      </c>
      <c r="Z38" s="316">
        <f t="shared" si="6"/>
        <v>5</v>
      </c>
      <c r="AA38" s="317">
        <f t="shared" si="10"/>
        <v>0</v>
      </c>
      <c r="AB38" s="317">
        <f t="shared" si="10"/>
        <v>50</v>
      </c>
      <c r="AC38" s="317">
        <f t="shared" si="10"/>
        <v>50</v>
      </c>
      <c r="AD38" s="317">
        <f t="shared" si="10"/>
        <v>50</v>
      </c>
      <c r="AE38" s="317">
        <f t="shared" si="10"/>
        <v>50</v>
      </c>
      <c r="AF38" s="317">
        <f t="shared" si="10"/>
        <v>0</v>
      </c>
      <c r="AG38" s="318">
        <f t="shared" si="8"/>
        <v>100</v>
      </c>
      <c r="AH38" s="319">
        <f t="shared" si="9"/>
        <v>71.428571428571431</v>
      </c>
      <c r="AJ38" s="279"/>
    </row>
    <row r="39" spans="1:36" x14ac:dyDescent="0.7">
      <c r="A39" s="306">
        <v>35</v>
      </c>
      <c r="B39" s="307" t="s">
        <v>44</v>
      </c>
      <c r="C39" s="308" t="s">
        <v>45</v>
      </c>
      <c r="D39" s="307" t="s">
        <v>44</v>
      </c>
      <c r="E39" s="309">
        <v>19</v>
      </c>
      <c r="F39" s="306">
        <v>1</v>
      </c>
      <c r="G39" s="310">
        <v>0.63</v>
      </c>
      <c r="H39" s="320">
        <v>429245457.5</v>
      </c>
      <c r="I39" s="332"/>
      <c r="J39" s="313">
        <f t="shared" si="0"/>
        <v>100</v>
      </c>
      <c r="K39" s="313">
        <f t="shared" si="1"/>
        <v>100</v>
      </c>
      <c r="L39" s="313">
        <f t="shared" si="2"/>
        <v>0</v>
      </c>
      <c r="M39" s="313">
        <f t="shared" si="3"/>
        <v>100</v>
      </c>
      <c r="N39" s="314">
        <f t="shared" si="5"/>
        <v>71.428571428571431</v>
      </c>
      <c r="O39" s="306">
        <v>1</v>
      </c>
      <c r="P39" s="314">
        <v>71.428571428571431</v>
      </c>
      <c r="Q39" s="311">
        <v>429245457.5</v>
      </c>
      <c r="R39" s="159" t="s">
        <v>282</v>
      </c>
      <c r="S39" s="315">
        <v>1</v>
      </c>
      <c r="T39" s="315">
        <v>1</v>
      </c>
      <c r="U39" s="275">
        <v>1</v>
      </c>
      <c r="V39" s="275">
        <v>1</v>
      </c>
      <c r="W39" s="274">
        <v>0</v>
      </c>
      <c r="X39" s="315">
        <v>0</v>
      </c>
      <c r="Y39" s="315">
        <v>1</v>
      </c>
      <c r="Z39" s="316">
        <f t="shared" si="6"/>
        <v>5</v>
      </c>
      <c r="AA39" s="317">
        <f t="shared" si="10"/>
        <v>50</v>
      </c>
      <c r="AB39" s="317">
        <f t="shared" si="10"/>
        <v>50</v>
      </c>
      <c r="AC39" s="317">
        <f t="shared" si="10"/>
        <v>50</v>
      </c>
      <c r="AD39" s="317">
        <f t="shared" si="10"/>
        <v>50</v>
      </c>
      <c r="AE39" s="317">
        <f t="shared" si="10"/>
        <v>0</v>
      </c>
      <c r="AF39" s="317">
        <f t="shared" si="10"/>
        <v>0</v>
      </c>
      <c r="AG39" s="318">
        <f t="shared" si="8"/>
        <v>100</v>
      </c>
      <c r="AH39" s="319">
        <f t="shared" si="9"/>
        <v>71.428571428571431</v>
      </c>
      <c r="AJ39" s="279"/>
    </row>
    <row r="40" spans="1:36" x14ac:dyDescent="0.7">
      <c r="A40" s="306">
        <v>36</v>
      </c>
      <c r="B40" s="307" t="s">
        <v>44</v>
      </c>
      <c r="C40" s="308" t="s">
        <v>46</v>
      </c>
      <c r="D40" s="307" t="s">
        <v>154</v>
      </c>
      <c r="E40" s="309">
        <v>6</v>
      </c>
      <c r="F40" s="306">
        <v>0</v>
      </c>
      <c r="G40" s="310">
        <v>4.78</v>
      </c>
      <c r="H40" s="320">
        <v>6123606.9400000004</v>
      </c>
      <c r="I40" s="312"/>
      <c r="J40" s="313">
        <f t="shared" si="0"/>
        <v>100</v>
      </c>
      <c r="K40" s="313">
        <f t="shared" si="1"/>
        <v>100</v>
      </c>
      <c r="L40" s="313">
        <f t="shared" si="2"/>
        <v>100</v>
      </c>
      <c r="M40" s="313">
        <f t="shared" si="3"/>
        <v>100</v>
      </c>
      <c r="N40" s="314">
        <f t="shared" si="5"/>
        <v>100</v>
      </c>
      <c r="O40" s="306">
        <v>0</v>
      </c>
      <c r="P40" s="314">
        <v>100</v>
      </c>
      <c r="Q40" s="311">
        <v>6123606.9400000004</v>
      </c>
      <c r="R40" s="116" t="s">
        <v>281</v>
      </c>
      <c r="S40" s="315">
        <v>1</v>
      </c>
      <c r="T40" s="315">
        <v>1</v>
      </c>
      <c r="U40" s="275">
        <v>1</v>
      </c>
      <c r="V40" s="275">
        <v>1</v>
      </c>
      <c r="W40" s="274">
        <v>1</v>
      </c>
      <c r="X40" s="315">
        <v>1</v>
      </c>
      <c r="Y40" s="315">
        <v>1</v>
      </c>
      <c r="Z40" s="316">
        <f t="shared" si="6"/>
        <v>7</v>
      </c>
      <c r="AA40" s="317">
        <f t="shared" si="10"/>
        <v>50</v>
      </c>
      <c r="AB40" s="317">
        <f t="shared" si="10"/>
        <v>50</v>
      </c>
      <c r="AC40" s="317">
        <f t="shared" si="10"/>
        <v>50</v>
      </c>
      <c r="AD40" s="317">
        <f t="shared" si="10"/>
        <v>50</v>
      </c>
      <c r="AE40" s="317">
        <f t="shared" si="10"/>
        <v>50</v>
      </c>
      <c r="AF40" s="317">
        <f t="shared" si="10"/>
        <v>50</v>
      </c>
      <c r="AG40" s="318">
        <f t="shared" si="8"/>
        <v>100</v>
      </c>
      <c r="AH40" s="319">
        <f t="shared" si="9"/>
        <v>100</v>
      </c>
      <c r="AJ40" s="279"/>
    </row>
    <row r="41" spans="1:36" x14ac:dyDescent="0.7">
      <c r="A41" s="306">
        <v>37</v>
      </c>
      <c r="B41" s="307" t="s">
        <v>44</v>
      </c>
      <c r="C41" s="308" t="s">
        <v>47</v>
      </c>
      <c r="D41" s="307" t="s">
        <v>155</v>
      </c>
      <c r="E41" s="309">
        <v>5</v>
      </c>
      <c r="F41" s="306">
        <v>0</v>
      </c>
      <c r="G41" s="310">
        <v>3.74</v>
      </c>
      <c r="H41" s="320">
        <v>2706016.82</v>
      </c>
      <c r="I41" s="312"/>
      <c r="J41" s="313">
        <f t="shared" si="0"/>
        <v>50</v>
      </c>
      <c r="K41" s="313">
        <f t="shared" si="1"/>
        <v>100</v>
      </c>
      <c r="L41" s="313">
        <f t="shared" si="2"/>
        <v>100</v>
      </c>
      <c r="M41" s="313">
        <f t="shared" si="3"/>
        <v>100</v>
      </c>
      <c r="N41" s="314">
        <f t="shared" si="5"/>
        <v>85.714285714285708</v>
      </c>
      <c r="O41" s="306">
        <v>0</v>
      </c>
      <c r="P41" s="314">
        <v>85.714285714285708</v>
      </c>
      <c r="Q41" s="311">
        <v>2706016.82</v>
      </c>
      <c r="R41" s="116" t="s">
        <v>281</v>
      </c>
      <c r="S41" s="315">
        <v>0</v>
      </c>
      <c r="T41" s="315">
        <v>1</v>
      </c>
      <c r="U41" s="275">
        <v>1</v>
      </c>
      <c r="V41" s="275">
        <v>1</v>
      </c>
      <c r="W41" s="274">
        <v>1</v>
      </c>
      <c r="X41" s="315">
        <v>1</v>
      </c>
      <c r="Y41" s="315">
        <v>1</v>
      </c>
      <c r="Z41" s="316">
        <f t="shared" si="6"/>
        <v>6</v>
      </c>
      <c r="AA41" s="317">
        <f t="shared" si="10"/>
        <v>0</v>
      </c>
      <c r="AB41" s="317">
        <f t="shared" si="10"/>
        <v>50</v>
      </c>
      <c r="AC41" s="317">
        <f t="shared" si="10"/>
        <v>50</v>
      </c>
      <c r="AD41" s="317">
        <f t="shared" si="10"/>
        <v>50</v>
      </c>
      <c r="AE41" s="317">
        <f t="shared" si="10"/>
        <v>50</v>
      </c>
      <c r="AF41" s="317">
        <f t="shared" si="10"/>
        <v>50</v>
      </c>
      <c r="AG41" s="318">
        <f t="shared" si="8"/>
        <v>100</v>
      </c>
      <c r="AH41" s="319">
        <f t="shared" si="9"/>
        <v>85.714285714285708</v>
      </c>
      <c r="AJ41" s="279"/>
    </row>
    <row r="42" spans="1:36" x14ac:dyDescent="0.7">
      <c r="A42" s="306">
        <v>38</v>
      </c>
      <c r="B42" s="307" t="s">
        <v>44</v>
      </c>
      <c r="C42" s="308" t="s">
        <v>48</v>
      </c>
      <c r="D42" s="307" t="s">
        <v>156</v>
      </c>
      <c r="E42" s="309">
        <v>10</v>
      </c>
      <c r="F42" s="306">
        <v>1</v>
      </c>
      <c r="G42" s="310">
        <v>0.76</v>
      </c>
      <c r="H42" s="320">
        <v>58489294.939999998</v>
      </c>
      <c r="I42" s="312"/>
      <c r="J42" s="313">
        <f t="shared" si="0"/>
        <v>100</v>
      </c>
      <c r="K42" s="313">
        <f t="shared" si="1"/>
        <v>100</v>
      </c>
      <c r="L42" s="313">
        <f t="shared" si="2"/>
        <v>100</v>
      </c>
      <c r="M42" s="313">
        <f t="shared" si="3"/>
        <v>100</v>
      </c>
      <c r="N42" s="314">
        <f t="shared" si="5"/>
        <v>100</v>
      </c>
      <c r="O42" s="306">
        <v>1</v>
      </c>
      <c r="P42" s="314">
        <v>100</v>
      </c>
      <c r="Q42" s="311">
        <v>58489294.939999998</v>
      </c>
      <c r="R42" s="116" t="s">
        <v>281</v>
      </c>
      <c r="S42" s="315">
        <v>1</v>
      </c>
      <c r="T42" s="315">
        <v>1</v>
      </c>
      <c r="U42" s="275">
        <v>1</v>
      </c>
      <c r="V42" s="275">
        <v>1</v>
      </c>
      <c r="W42" s="274">
        <v>1</v>
      </c>
      <c r="X42" s="315">
        <v>1</v>
      </c>
      <c r="Y42" s="315">
        <v>1</v>
      </c>
      <c r="Z42" s="316">
        <f t="shared" si="6"/>
        <v>7</v>
      </c>
      <c r="AA42" s="317">
        <f t="shared" si="10"/>
        <v>50</v>
      </c>
      <c r="AB42" s="317">
        <f t="shared" si="10"/>
        <v>50</v>
      </c>
      <c r="AC42" s="317">
        <f t="shared" si="10"/>
        <v>50</v>
      </c>
      <c r="AD42" s="317">
        <f t="shared" si="10"/>
        <v>50</v>
      </c>
      <c r="AE42" s="317">
        <f t="shared" si="10"/>
        <v>50</v>
      </c>
      <c r="AF42" s="317">
        <f t="shared" si="10"/>
        <v>50</v>
      </c>
      <c r="AG42" s="318">
        <f t="shared" si="8"/>
        <v>100</v>
      </c>
      <c r="AH42" s="319">
        <f t="shared" si="9"/>
        <v>100</v>
      </c>
      <c r="AJ42" s="279"/>
    </row>
    <row r="43" spans="1:36" x14ac:dyDescent="0.7">
      <c r="A43" s="306">
        <v>39</v>
      </c>
      <c r="B43" s="307" t="s">
        <v>44</v>
      </c>
      <c r="C43" s="308" t="s">
        <v>49</v>
      </c>
      <c r="D43" s="307" t="s">
        <v>157</v>
      </c>
      <c r="E43" s="309">
        <v>13</v>
      </c>
      <c r="F43" s="306">
        <v>2</v>
      </c>
      <c r="G43" s="310">
        <v>0.69</v>
      </c>
      <c r="H43" s="320">
        <v>-3373502.28</v>
      </c>
      <c r="I43" s="312"/>
      <c r="J43" s="313">
        <f t="shared" si="0"/>
        <v>100</v>
      </c>
      <c r="K43" s="313">
        <f t="shared" si="1"/>
        <v>100</v>
      </c>
      <c r="L43" s="313">
        <f t="shared" si="2"/>
        <v>100</v>
      </c>
      <c r="M43" s="313">
        <f t="shared" si="3"/>
        <v>100</v>
      </c>
      <c r="N43" s="314">
        <f t="shared" si="5"/>
        <v>100</v>
      </c>
      <c r="O43" s="306">
        <v>2</v>
      </c>
      <c r="P43" s="314">
        <v>100</v>
      </c>
      <c r="Q43" s="311">
        <v>-3373502.28</v>
      </c>
      <c r="R43" s="116" t="s">
        <v>281</v>
      </c>
      <c r="S43" s="315">
        <v>1</v>
      </c>
      <c r="T43" s="315">
        <v>1</v>
      </c>
      <c r="U43" s="275">
        <v>1</v>
      </c>
      <c r="V43" s="275">
        <v>1</v>
      </c>
      <c r="W43" s="274">
        <v>1</v>
      </c>
      <c r="X43" s="315">
        <v>1</v>
      </c>
      <c r="Y43" s="315">
        <v>1</v>
      </c>
      <c r="Z43" s="316">
        <f t="shared" si="6"/>
        <v>7</v>
      </c>
      <c r="AA43" s="317">
        <f t="shared" si="10"/>
        <v>50</v>
      </c>
      <c r="AB43" s="317">
        <f t="shared" si="10"/>
        <v>50</v>
      </c>
      <c r="AC43" s="317">
        <f t="shared" si="10"/>
        <v>50</v>
      </c>
      <c r="AD43" s="317">
        <f t="shared" si="10"/>
        <v>50</v>
      </c>
      <c r="AE43" s="317">
        <f t="shared" si="10"/>
        <v>50</v>
      </c>
      <c r="AF43" s="317">
        <f t="shared" si="10"/>
        <v>50</v>
      </c>
      <c r="AG43" s="318">
        <f t="shared" si="8"/>
        <v>100</v>
      </c>
      <c r="AH43" s="319">
        <f t="shared" si="9"/>
        <v>100</v>
      </c>
      <c r="AJ43" s="279"/>
    </row>
    <row r="44" spans="1:36" x14ac:dyDescent="0.7">
      <c r="A44" s="306">
        <v>40</v>
      </c>
      <c r="B44" s="307" t="s">
        <v>44</v>
      </c>
      <c r="C44" s="308" t="s">
        <v>50</v>
      </c>
      <c r="D44" s="307" t="s">
        <v>158</v>
      </c>
      <c r="E44" s="309">
        <v>6</v>
      </c>
      <c r="F44" s="306">
        <v>1</v>
      </c>
      <c r="G44" s="310">
        <v>0.8</v>
      </c>
      <c r="H44" s="320">
        <v>624035.31000000006</v>
      </c>
      <c r="I44" s="312"/>
      <c r="J44" s="313">
        <f t="shared" si="0"/>
        <v>50</v>
      </c>
      <c r="K44" s="313">
        <f t="shared" si="1"/>
        <v>100</v>
      </c>
      <c r="L44" s="313">
        <f t="shared" si="2"/>
        <v>100</v>
      </c>
      <c r="M44" s="313">
        <f t="shared" si="3"/>
        <v>0</v>
      </c>
      <c r="N44" s="314">
        <f t="shared" si="5"/>
        <v>71.428571428571431</v>
      </c>
      <c r="O44" s="306">
        <v>1</v>
      </c>
      <c r="P44" s="314">
        <v>71.428571428571431</v>
      </c>
      <c r="Q44" s="311">
        <v>624035.31000000006</v>
      </c>
      <c r="R44" s="116" t="s">
        <v>281</v>
      </c>
      <c r="S44" s="315">
        <v>0</v>
      </c>
      <c r="T44" s="315">
        <v>1</v>
      </c>
      <c r="U44" s="275">
        <v>1</v>
      </c>
      <c r="V44" s="275">
        <v>1</v>
      </c>
      <c r="W44" s="274">
        <v>1</v>
      </c>
      <c r="X44" s="315">
        <v>1</v>
      </c>
      <c r="Y44" s="315">
        <v>0</v>
      </c>
      <c r="Z44" s="316">
        <f t="shared" si="6"/>
        <v>5</v>
      </c>
      <c r="AA44" s="317">
        <f t="shared" si="10"/>
        <v>0</v>
      </c>
      <c r="AB44" s="317">
        <f t="shared" si="10"/>
        <v>50</v>
      </c>
      <c r="AC44" s="317">
        <f t="shared" si="10"/>
        <v>50</v>
      </c>
      <c r="AD44" s="317">
        <f t="shared" si="10"/>
        <v>50</v>
      </c>
      <c r="AE44" s="317">
        <f t="shared" si="10"/>
        <v>50</v>
      </c>
      <c r="AF44" s="317">
        <f t="shared" si="10"/>
        <v>50</v>
      </c>
      <c r="AG44" s="318">
        <f t="shared" si="8"/>
        <v>0</v>
      </c>
      <c r="AH44" s="319">
        <f t="shared" si="9"/>
        <v>71.428571428571431</v>
      </c>
      <c r="AJ44" s="279"/>
    </row>
    <row r="45" spans="1:36" x14ac:dyDescent="0.7">
      <c r="A45" s="306">
        <v>41</v>
      </c>
      <c r="B45" s="307" t="s">
        <v>44</v>
      </c>
      <c r="C45" s="308" t="s">
        <v>51</v>
      </c>
      <c r="D45" s="307" t="s">
        <v>159</v>
      </c>
      <c r="E45" s="309">
        <v>2</v>
      </c>
      <c r="F45" s="306">
        <v>1</v>
      </c>
      <c r="G45" s="310">
        <v>1.92</v>
      </c>
      <c r="H45" s="320">
        <v>-7278830.75</v>
      </c>
      <c r="I45" s="312"/>
      <c r="J45" s="313">
        <f t="shared" si="0"/>
        <v>100</v>
      </c>
      <c r="K45" s="313">
        <f t="shared" si="1"/>
        <v>100</v>
      </c>
      <c r="L45" s="313">
        <f t="shared" si="2"/>
        <v>100</v>
      </c>
      <c r="M45" s="313">
        <f t="shared" si="3"/>
        <v>0</v>
      </c>
      <c r="N45" s="314">
        <f t="shared" si="5"/>
        <v>85.714285714285708</v>
      </c>
      <c r="O45" s="306">
        <v>1</v>
      </c>
      <c r="P45" s="314">
        <v>85.714285714285708</v>
      </c>
      <c r="Q45" s="311">
        <v>-7278830.75</v>
      </c>
      <c r="R45" s="116" t="s">
        <v>281</v>
      </c>
      <c r="S45" s="315">
        <v>1</v>
      </c>
      <c r="T45" s="315">
        <v>1</v>
      </c>
      <c r="U45" s="275">
        <v>1</v>
      </c>
      <c r="V45" s="275">
        <v>1</v>
      </c>
      <c r="W45" s="274">
        <v>1</v>
      </c>
      <c r="X45" s="315">
        <v>1</v>
      </c>
      <c r="Y45" s="315">
        <v>0</v>
      </c>
      <c r="Z45" s="316">
        <f t="shared" si="6"/>
        <v>6</v>
      </c>
      <c r="AA45" s="317">
        <f t="shared" si="10"/>
        <v>50</v>
      </c>
      <c r="AB45" s="317">
        <f t="shared" si="10"/>
        <v>50</v>
      </c>
      <c r="AC45" s="317">
        <f t="shared" si="10"/>
        <v>50</v>
      </c>
      <c r="AD45" s="317">
        <f t="shared" si="10"/>
        <v>50</v>
      </c>
      <c r="AE45" s="317">
        <f t="shared" si="10"/>
        <v>50</v>
      </c>
      <c r="AF45" s="317">
        <f t="shared" si="10"/>
        <v>50</v>
      </c>
      <c r="AG45" s="318">
        <f t="shared" si="8"/>
        <v>0</v>
      </c>
      <c r="AH45" s="319">
        <f t="shared" si="9"/>
        <v>85.714285714285708</v>
      </c>
      <c r="AJ45" s="279"/>
    </row>
    <row r="46" spans="1:36" x14ac:dyDescent="0.7">
      <c r="A46" s="306">
        <v>42</v>
      </c>
      <c r="B46" s="307" t="s">
        <v>44</v>
      </c>
      <c r="C46" s="308" t="s">
        <v>52</v>
      </c>
      <c r="D46" s="307" t="s">
        <v>160</v>
      </c>
      <c r="E46" s="309">
        <v>15</v>
      </c>
      <c r="F46" s="306">
        <v>2</v>
      </c>
      <c r="G46" s="310">
        <v>0.52</v>
      </c>
      <c r="H46" s="320">
        <v>18134931.140000001</v>
      </c>
      <c r="I46" s="312"/>
      <c r="J46" s="313">
        <f t="shared" si="0"/>
        <v>50</v>
      </c>
      <c r="K46" s="313">
        <f t="shared" si="1"/>
        <v>100</v>
      </c>
      <c r="L46" s="313">
        <f t="shared" si="2"/>
        <v>100</v>
      </c>
      <c r="M46" s="313">
        <f t="shared" si="3"/>
        <v>100</v>
      </c>
      <c r="N46" s="314">
        <f t="shared" si="5"/>
        <v>85.714285714285708</v>
      </c>
      <c r="O46" s="306">
        <v>2</v>
      </c>
      <c r="P46" s="314">
        <v>85.714285714285708</v>
      </c>
      <c r="Q46" s="311">
        <v>18134931.140000001</v>
      </c>
      <c r="R46" s="116" t="s">
        <v>281</v>
      </c>
      <c r="S46" s="315">
        <v>0</v>
      </c>
      <c r="T46" s="315">
        <v>1</v>
      </c>
      <c r="U46" s="275">
        <v>1</v>
      </c>
      <c r="V46" s="275">
        <v>1</v>
      </c>
      <c r="W46" s="274">
        <v>1</v>
      </c>
      <c r="X46" s="315">
        <v>1</v>
      </c>
      <c r="Y46" s="315">
        <v>1</v>
      </c>
      <c r="Z46" s="316">
        <f t="shared" si="6"/>
        <v>6</v>
      </c>
      <c r="AA46" s="317">
        <f t="shared" si="10"/>
        <v>0</v>
      </c>
      <c r="AB46" s="317">
        <f t="shared" si="10"/>
        <v>50</v>
      </c>
      <c r="AC46" s="317">
        <f t="shared" si="10"/>
        <v>50</v>
      </c>
      <c r="AD46" s="317">
        <f t="shared" si="10"/>
        <v>50</v>
      </c>
      <c r="AE46" s="317">
        <f t="shared" si="10"/>
        <v>50</v>
      </c>
      <c r="AF46" s="317">
        <f t="shared" si="10"/>
        <v>50</v>
      </c>
      <c r="AG46" s="318">
        <f t="shared" si="8"/>
        <v>100</v>
      </c>
      <c r="AH46" s="319">
        <f t="shared" si="9"/>
        <v>85.714285714285708</v>
      </c>
      <c r="AJ46" s="279"/>
    </row>
    <row r="47" spans="1:36" x14ac:dyDescent="0.7">
      <c r="A47" s="306">
        <v>43</v>
      </c>
      <c r="B47" s="307" t="s">
        <v>44</v>
      </c>
      <c r="C47" s="308" t="s">
        <v>53</v>
      </c>
      <c r="D47" s="307" t="s">
        <v>161</v>
      </c>
      <c r="E47" s="309">
        <v>6</v>
      </c>
      <c r="F47" s="306">
        <v>1</v>
      </c>
      <c r="G47" s="310">
        <v>1.65</v>
      </c>
      <c r="H47" s="320">
        <v>-2620937.0099999998</v>
      </c>
      <c r="I47" s="312"/>
      <c r="J47" s="313">
        <f t="shared" si="0"/>
        <v>100</v>
      </c>
      <c r="K47" s="313">
        <f t="shared" si="1"/>
        <v>100</v>
      </c>
      <c r="L47" s="313">
        <f t="shared" si="2"/>
        <v>100</v>
      </c>
      <c r="M47" s="313">
        <f t="shared" si="3"/>
        <v>100</v>
      </c>
      <c r="N47" s="314">
        <f t="shared" si="5"/>
        <v>100</v>
      </c>
      <c r="O47" s="306">
        <v>1</v>
      </c>
      <c r="P47" s="314">
        <v>100</v>
      </c>
      <c r="Q47" s="311">
        <v>-2620937.0099999998</v>
      </c>
      <c r="R47" s="116" t="s">
        <v>281</v>
      </c>
      <c r="S47" s="315">
        <v>1</v>
      </c>
      <c r="T47" s="315">
        <v>1</v>
      </c>
      <c r="U47" s="275">
        <v>1</v>
      </c>
      <c r="V47" s="275">
        <v>1</v>
      </c>
      <c r="W47" s="274">
        <v>1</v>
      </c>
      <c r="X47" s="315">
        <v>1</v>
      </c>
      <c r="Y47" s="315">
        <v>1</v>
      </c>
      <c r="Z47" s="316">
        <f t="shared" si="6"/>
        <v>7</v>
      </c>
      <c r="AA47" s="317">
        <f t="shared" si="10"/>
        <v>50</v>
      </c>
      <c r="AB47" s="317">
        <f t="shared" si="10"/>
        <v>50</v>
      </c>
      <c r="AC47" s="317">
        <f t="shared" si="10"/>
        <v>50</v>
      </c>
      <c r="AD47" s="317">
        <f t="shared" si="10"/>
        <v>50</v>
      </c>
      <c r="AE47" s="317">
        <f t="shared" si="10"/>
        <v>50</v>
      </c>
      <c r="AF47" s="317">
        <f t="shared" si="10"/>
        <v>50</v>
      </c>
      <c r="AG47" s="318">
        <f t="shared" si="8"/>
        <v>100</v>
      </c>
      <c r="AH47" s="319">
        <f t="shared" si="9"/>
        <v>100</v>
      </c>
      <c r="AJ47" s="279"/>
    </row>
    <row r="48" spans="1:36" x14ac:dyDescent="0.7">
      <c r="A48" s="306">
        <v>44</v>
      </c>
      <c r="B48" s="307" t="s">
        <v>44</v>
      </c>
      <c r="C48" s="308" t="s">
        <v>54</v>
      </c>
      <c r="D48" s="307" t="s">
        <v>162</v>
      </c>
      <c r="E48" s="309">
        <v>10</v>
      </c>
      <c r="F48" s="306">
        <v>1</v>
      </c>
      <c r="G48" s="310">
        <v>0.85</v>
      </c>
      <c r="H48" s="320">
        <v>7256045.5599999996</v>
      </c>
      <c r="I48" s="312"/>
      <c r="J48" s="313">
        <f t="shared" si="0"/>
        <v>100</v>
      </c>
      <c r="K48" s="313">
        <f t="shared" si="1"/>
        <v>100</v>
      </c>
      <c r="L48" s="313">
        <f t="shared" si="2"/>
        <v>50</v>
      </c>
      <c r="M48" s="313">
        <f t="shared" si="3"/>
        <v>0</v>
      </c>
      <c r="N48" s="314">
        <f t="shared" si="5"/>
        <v>71.428571428571431</v>
      </c>
      <c r="O48" s="306">
        <v>1</v>
      </c>
      <c r="P48" s="314">
        <v>71.428571428571431</v>
      </c>
      <c r="Q48" s="311">
        <v>7256045.5599999996</v>
      </c>
      <c r="R48" s="159" t="s">
        <v>282</v>
      </c>
      <c r="S48" s="315">
        <v>1</v>
      </c>
      <c r="T48" s="315">
        <v>1</v>
      </c>
      <c r="U48" s="275">
        <v>1</v>
      </c>
      <c r="V48" s="275">
        <v>1</v>
      </c>
      <c r="W48" s="274">
        <v>0</v>
      </c>
      <c r="X48" s="315">
        <v>1</v>
      </c>
      <c r="Y48" s="315">
        <v>0</v>
      </c>
      <c r="Z48" s="316">
        <f t="shared" si="6"/>
        <v>5</v>
      </c>
      <c r="AA48" s="317">
        <f t="shared" si="10"/>
        <v>50</v>
      </c>
      <c r="AB48" s="317">
        <f t="shared" si="10"/>
        <v>50</v>
      </c>
      <c r="AC48" s="317">
        <f t="shared" si="10"/>
        <v>50</v>
      </c>
      <c r="AD48" s="317">
        <f t="shared" si="10"/>
        <v>50</v>
      </c>
      <c r="AE48" s="317">
        <f t="shared" si="10"/>
        <v>0</v>
      </c>
      <c r="AF48" s="317">
        <f t="shared" si="10"/>
        <v>50</v>
      </c>
      <c r="AG48" s="318">
        <f t="shared" si="8"/>
        <v>0</v>
      </c>
      <c r="AH48" s="319">
        <f t="shared" si="9"/>
        <v>71.428571428571431</v>
      </c>
      <c r="AJ48" s="279"/>
    </row>
    <row r="49" spans="1:36" x14ac:dyDescent="0.7">
      <c r="A49" s="306">
        <v>45</v>
      </c>
      <c r="B49" s="307" t="s">
        <v>44</v>
      </c>
      <c r="C49" s="308" t="s">
        <v>55</v>
      </c>
      <c r="D49" s="307" t="s">
        <v>163</v>
      </c>
      <c r="E49" s="309">
        <v>10</v>
      </c>
      <c r="F49" s="306">
        <v>3</v>
      </c>
      <c r="G49" s="310">
        <v>0.53</v>
      </c>
      <c r="H49" s="320">
        <v>3575160.89</v>
      </c>
      <c r="I49" s="312"/>
      <c r="J49" s="313">
        <f t="shared" si="0"/>
        <v>100</v>
      </c>
      <c r="K49" s="313">
        <f t="shared" si="1"/>
        <v>100</v>
      </c>
      <c r="L49" s="313">
        <f t="shared" si="2"/>
        <v>100</v>
      </c>
      <c r="M49" s="313">
        <f t="shared" si="3"/>
        <v>100</v>
      </c>
      <c r="N49" s="314">
        <f t="shared" si="5"/>
        <v>100</v>
      </c>
      <c r="O49" s="306">
        <v>3</v>
      </c>
      <c r="P49" s="314">
        <v>100</v>
      </c>
      <c r="Q49" s="311">
        <v>3575160.89</v>
      </c>
      <c r="R49" s="116" t="s">
        <v>281</v>
      </c>
      <c r="S49" s="315">
        <v>1</v>
      </c>
      <c r="T49" s="315">
        <v>1</v>
      </c>
      <c r="U49" s="275">
        <v>1</v>
      </c>
      <c r="V49" s="275">
        <v>1</v>
      </c>
      <c r="W49" s="274">
        <v>1</v>
      </c>
      <c r="X49" s="315">
        <v>1</v>
      </c>
      <c r="Y49" s="315">
        <v>1</v>
      </c>
      <c r="Z49" s="316">
        <f t="shared" si="6"/>
        <v>7</v>
      </c>
      <c r="AA49" s="317">
        <f t="shared" si="10"/>
        <v>50</v>
      </c>
      <c r="AB49" s="317">
        <f t="shared" si="10"/>
        <v>50</v>
      </c>
      <c r="AC49" s="317">
        <f t="shared" si="10"/>
        <v>50</v>
      </c>
      <c r="AD49" s="317">
        <f t="shared" si="10"/>
        <v>50</v>
      </c>
      <c r="AE49" s="317">
        <f t="shared" si="10"/>
        <v>50</v>
      </c>
      <c r="AF49" s="317">
        <f t="shared" si="10"/>
        <v>50</v>
      </c>
      <c r="AG49" s="318">
        <f t="shared" si="8"/>
        <v>100</v>
      </c>
      <c r="AH49" s="319">
        <f t="shared" si="9"/>
        <v>100</v>
      </c>
      <c r="AJ49" s="279"/>
    </row>
    <row r="50" spans="1:36" x14ac:dyDescent="0.7">
      <c r="A50" s="306">
        <v>46</v>
      </c>
      <c r="B50" s="307" t="s">
        <v>44</v>
      </c>
      <c r="C50" s="308" t="s">
        <v>56</v>
      </c>
      <c r="D50" s="307" t="s">
        <v>164</v>
      </c>
      <c r="E50" s="309">
        <v>5</v>
      </c>
      <c r="F50" s="306">
        <v>0</v>
      </c>
      <c r="G50" s="310">
        <v>2.6</v>
      </c>
      <c r="H50" s="320">
        <v>8248841.4699999997</v>
      </c>
      <c r="I50" s="312"/>
      <c r="J50" s="313">
        <f t="shared" si="0"/>
        <v>100</v>
      </c>
      <c r="K50" s="313">
        <f t="shared" si="1"/>
        <v>100</v>
      </c>
      <c r="L50" s="313">
        <f t="shared" si="2"/>
        <v>100</v>
      </c>
      <c r="M50" s="313">
        <f t="shared" si="3"/>
        <v>100</v>
      </c>
      <c r="N50" s="314">
        <f t="shared" si="5"/>
        <v>100</v>
      </c>
      <c r="O50" s="306">
        <v>0</v>
      </c>
      <c r="P50" s="314">
        <v>100</v>
      </c>
      <c r="Q50" s="311">
        <v>8248841.4699999997</v>
      </c>
      <c r="R50" s="116" t="s">
        <v>281</v>
      </c>
      <c r="S50" s="315">
        <v>1</v>
      </c>
      <c r="T50" s="315">
        <v>1</v>
      </c>
      <c r="U50" s="275">
        <v>1</v>
      </c>
      <c r="V50" s="275">
        <v>1</v>
      </c>
      <c r="W50" s="274">
        <v>1</v>
      </c>
      <c r="X50" s="315">
        <v>1</v>
      </c>
      <c r="Y50" s="315">
        <v>1</v>
      </c>
      <c r="Z50" s="316">
        <f t="shared" si="6"/>
        <v>7</v>
      </c>
      <c r="AA50" s="317">
        <f t="shared" si="10"/>
        <v>50</v>
      </c>
      <c r="AB50" s="317">
        <f t="shared" si="10"/>
        <v>50</v>
      </c>
      <c r="AC50" s="317">
        <f t="shared" si="10"/>
        <v>50</v>
      </c>
      <c r="AD50" s="317">
        <f t="shared" si="10"/>
        <v>50</v>
      </c>
      <c r="AE50" s="317">
        <f t="shared" si="10"/>
        <v>50</v>
      </c>
      <c r="AF50" s="317">
        <f t="shared" si="10"/>
        <v>50</v>
      </c>
      <c r="AG50" s="318">
        <f t="shared" si="8"/>
        <v>100</v>
      </c>
      <c r="AH50" s="319">
        <f t="shared" si="9"/>
        <v>100</v>
      </c>
      <c r="AJ50" s="279"/>
    </row>
    <row r="51" spans="1:36" x14ac:dyDescent="0.7">
      <c r="A51" s="306">
        <v>47</v>
      </c>
      <c r="B51" s="307" t="s">
        <v>44</v>
      </c>
      <c r="C51" s="308" t="s">
        <v>57</v>
      </c>
      <c r="D51" s="307" t="s">
        <v>165</v>
      </c>
      <c r="E51" s="309">
        <v>5</v>
      </c>
      <c r="F51" s="306">
        <v>1</v>
      </c>
      <c r="G51" s="310">
        <v>1.74</v>
      </c>
      <c r="H51" s="320">
        <v>-2142547.66</v>
      </c>
      <c r="I51" s="312"/>
      <c r="J51" s="313">
        <f t="shared" si="0"/>
        <v>50</v>
      </c>
      <c r="K51" s="313">
        <f t="shared" si="1"/>
        <v>100</v>
      </c>
      <c r="L51" s="313">
        <f t="shared" si="2"/>
        <v>100</v>
      </c>
      <c r="M51" s="313">
        <f t="shared" si="3"/>
        <v>100</v>
      </c>
      <c r="N51" s="314">
        <f t="shared" si="5"/>
        <v>85.714285714285708</v>
      </c>
      <c r="O51" s="306">
        <v>1</v>
      </c>
      <c r="P51" s="314">
        <v>85.714285714285708</v>
      </c>
      <c r="Q51" s="311">
        <v>-2142547.66</v>
      </c>
      <c r="R51" s="116" t="s">
        <v>281</v>
      </c>
      <c r="S51" s="315">
        <v>0</v>
      </c>
      <c r="T51" s="315">
        <v>1</v>
      </c>
      <c r="U51" s="275">
        <v>1</v>
      </c>
      <c r="V51" s="275">
        <v>1</v>
      </c>
      <c r="W51" s="274">
        <v>1</v>
      </c>
      <c r="X51" s="315">
        <v>1</v>
      </c>
      <c r="Y51" s="315">
        <v>1</v>
      </c>
      <c r="Z51" s="316">
        <f t="shared" si="6"/>
        <v>6</v>
      </c>
      <c r="AA51" s="317">
        <f t="shared" si="10"/>
        <v>0</v>
      </c>
      <c r="AB51" s="317">
        <f t="shared" si="10"/>
        <v>50</v>
      </c>
      <c r="AC51" s="317">
        <f t="shared" si="10"/>
        <v>50</v>
      </c>
      <c r="AD51" s="317">
        <f t="shared" si="10"/>
        <v>50</v>
      </c>
      <c r="AE51" s="317">
        <f t="shared" si="10"/>
        <v>50</v>
      </c>
      <c r="AF51" s="317">
        <f t="shared" si="10"/>
        <v>50</v>
      </c>
      <c r="AG51" s="318">
        <f t="shared" si="8"/>
        <v>100</v>
      </c>
      <c r="AH51" s="319">
        <f t="shared" si="9"/>
        <v>85.714285714285708</v>
      </c>
      <c r="AJ51" s="279"/>
    </row>
    <row r="52" spans="1:36" x14ac:dyDescent="0.7">
      <c r="A52" s="306">
        <v>48</v>
      </c>
      <c r="B52" s="307" t="s">
        <v>44</v>
      </c>
      <c r="C52" s="308" t="s">
        <v>58</v>
      </c>
      <c r="D52" s="307" t="s">
        <v>166</v>
      </c>
      <c r="E52" s="309">
        <v>5</v>
      </c>
      <c r="F52" s="306">
        <v>1</v>
      </c>
      <c r="G52" s="310">
        <v>1.88</v>
      </c>
      <c r="H52" s="320">
        <v>-3098701.59</v>
      </c>
      <c r="I52" s="312"/>
      <c r="J52" s="313">
        <f t="shared" si="0"/>
        <v>100</v>
      </c>
      <c r="K52" s="313">
        <f t="shared" si="1"/>
        <v>100</v>
      </c>
      <c r="L52" s="313">
        <f t="shared" si="2"/>
        <v>50</v>
      </c>
      <c r="M52" s="313">
        <f t="shared" si="3"/>
        <v>0</v>
      </c>
      <c r="N52" s="314">
        <f t="shared" si="5"/>
        <v>71.428571428571431</v>
      </c>
      <c r="O52" s="306">
        <v>1</v>
      </c>
      <c r="P52" s="314">
        <v>71.428571428571431</v>
      </c>
      <c r="Q52" s="311">
        <v>-3098701.59</v>
      </c>
      <c r="R52" s="159" t="s">
        <v>282</v>
      </c>
      <c r="S52" s="315">
        <v>1</v>
      </c>
      <c r="T52" s="315">
        <v>1</v>
      </c>
      <c r="U52" s="275">
        <v>1</v>
      </c>
      <c r="V52" s="275">
        <v>1</v>
      </c>
      <c r="W52" s="274">
        <v>1</v>
      </c>
      <c r="X52" s="315">
        <v>0</v>
      </c>
      <c r="Y52" s="315">
        <v>0</v>
      </c>
      <c r="Z52" s="316">
        <f t="shared" si="6"/>
        <v>5</v>
      </c>
      <c r="AA52" s="317">
        <f t="shared" si="10"/>
        <v>50</v>
      </c>
      <c r="AB52" s="317">
        <f t="shared" si="10"/>
        <v>50</v>
      </c>
      <c r="AC52" s="317">
        <f t="shared" si="10"/>
        <v>50</v>
      </c>
      <c r="AD52" s="317">
        <f t="shared" si="10"/>
        <v>50</v>
      </c>
      <c r="AE52" s="317">
        <f t="shared" si="10"/>
        <v>50</v>
      </c>
      <c r="AF52" s="317">
        <f t="shared" si="10"/>
        <v>0</v>
      </c>
      <c r="AG52" s="318">
        <f t="shared" si="8"/>
        <v>0</v>
      </c>
      <c r="AH52" s="319">
        <f t="shared" si="9"/>
        <v>71.428571428571431</v>
      </c>
      <c r="AJ52" s="279"/>
    </row>
    <row r="53" spans="1:36" x14ac:dyDescent="0.7">
      <c r="A53" s="306">
        <v>49</v>
      </c>
      <c r="B53" s="307" t="s">
        <v>44</v>
      </c>
      <c r="C53" s="308" t="s">
        <v>59</v>
      </c>
      <c r="D53" s="307" t="s">
        <v>167</v>
      </c>
      <c r="E53" s="309">
        <v>6</v>
      </c>
      <c r="F53" s="306">
        <v>0</v>
      </c>
      <c r="G53" s="310">
        <v>1.67</v>
      </c>
      <c r="H53" s="320">
        <v>13115032.26</v>
      </c>
      <c r="I53" s="312"/>
      <c r="J53" s="313">
        <f t="shared" si="0"/>
        <v>100</v>
      </c>
      <c r="K53" s="313">
        <f t="shared" si="1"/>
        <v>100</v>
      </c>
      <c r="L53" s="313">
        <f t="shared" si="2"/>
        <v>100</v>
      </c>
      <c r="M53" s="313">
        <f t="shared" si="3"/>
        <v>100</v>
      </c>
      <c r="N53" s="314">
        <f t="shared" si="5"/>
        <v>100</v>
      </c>
      <c r="O53" s="306">
        <v>0</v>
      </c>
      <c r="P53" s="314">
        <v>100</v>
      </c>
      <c r="Q53" s="311">
        <v>13115032.26</v>
      </c>
      <c r="R53" s="116" t="s">
        <v>281</v>
      </c>
      <c r="S53" s="315">
        <v>1</v>
      </c>
      <c r="T53" s="315">
        <v>1</v>
      </c>
      <c r="U53" s="275">
        <v>1</v>
      </c>
      <c r="V53" s="275">
        <v>1</v>
      </c>
      <c r="W53" s="274">
        <v>1</v>
      </c>
      <c r="X53" s="315">
        <v>1</v>
      </c>
      <c r="Y53" s="315">
        <v>1</v>
      </c>
      <c r="Z53" s="316">
        <f t="shared" si="6"/>
        <v>7</v>
      </c>
      <c r="AA53" s="317">
        <f t="shared" si="10"/>
        <v>50</v>
      </c>
      <c r="AB53" s="317">
        <f t="shared" si="10"/>
        <v>50</v>
      </c>
      <c r="AC53" s="317">
        <f t="shared" si="10"/>
        <v>50</v>
      </c>
      <c r="AD53" s="317">
        <f t="shared" si="10"/>
        <v>50</v>
      </c>
      <c r="AE53" s="317">
        <f t="shared" si="10"/>
        <v>50</v>
      </c>
      <c r="AF53" s="317">
        <f t="shared" si="10"/>
        <v>50</v>
      </c>
      <c r="AG53" s="318">
        <f t="shared" si="8"/>
        <v>100</v>
      </c>
      <c r="AH53" s="319">
        <f t="shared" si="9"/>
        <v>100</v>
      </c>
      <c r="AJ53" s="279"/>
    </row>
    <row r="54" spans="1:36" x14ac:dyDescent="0.7">
      <c r="A54" s="306">
        <v>50</v>
      </c>
      <c r="B54" s="307" t="s">
        <v>44</v>
      </c>
      <c r="C54" s="308" t="s">
        <v>60</v>
      </c>
      <c r="D54" s="307" t="s">
        <v>168</v>
      </c>
      <c r="E54" s="309">
        <v>5</v>
      </c>
      <c r="F54" s="306">
        <v>1</v>
      </c>
      <c r="G54" s="310">
        <v>4.3</v>
      </c>
      <c r="H54" s="320">
        <v>-1607970.99</v>
      </c>
      <c r="I54" s="312"/>
      <c r="J54" s="313">
        <f t="shared" si="0"/>
        <v>50</v>
      </c>
      <c r="K54" s="313">
        <f t="shared" si="1"/>
        <v>100</v>
      </c>
      <c r="L54" s="313">
        <f t="shared" si="2"/>
        <v>100</v>
      </c>
      <c r="M54" s="313">
        <f t="shared" si="3"/>
        <v>100</v>
      </c>
      <c r="N54" s="314">
        <f t="shared" si="5"/>
        <v>85.714285714285708</v>
      </c>
      <c r="O54" s="306">
        <v>1</v>
      </c>
      <c r="P54" s="314">
        <v>85.714285714285708</v>
      </c>
      <c r="Q54" s="311">
        <v>-1607970.99</v>
      </c>
      <c r="R54" s="159" t="s">
        <v>282</v>
      </c>
      <c r="S54" s="315">
        <v>0</v>
      </c>
      <c r="T54" s="315">
        <v>1</v>
      </c>
      <c r="U54" s="275">
        <v>1</v>
      </c>
      <c r="V54" s="275">
        <v>1</v>
      </c>
      <c r="W54" s="274">
        <v>1</v>
      </c>
      <c r="X54" s="315">
        <v>1</v>
      </c>
      <c r="Y54" s="315">
        <v>1</v>
      </c>
      <c r="Z54" s="316">
        <f t="shared" si="6"/>
        <v>6</v>
      </c>
      <c r="AA54" s="317">
        <f t="shared" si="10"/>
        <v>0</v>
      </c>
      <c r="AB54" s="317">
        <f t="shared" si="10"/>
        <v>50</v>
      </c>
      <c r="AC54" s="317">
        <f t="shared" si="10"/>
        <v>50</v>
      </c>
      <c r="AD54" s="317">
        <f t="shared" si="10"/>
        <v>50</v>
      </c>
      <c r="AE54" s="317">
        <f t="shared" si="10"/>
        <v>50</v>
      </c>
      <c r="AF54" s="317">
        <f t="shared" si="10"/>
        <v>50</v>
      </c>
      <c r="AG54" s="318">
        <f t="shared" si="8"/>
        <v>100</v>
      </c>
      <c r="AH54" s="319">
        <f t="shared" si="9"/>
        <v>85.714285714285708</v>
      </c>
      <c r="AJ54" s="279"/>
    </row>
    <row r="55" spans="1:36" x14ac:dyDescent="0.7">
      <c r="A55" s="306">
        <v>51</v>
      </c>
      <c r="B55" s="307" t="s">
        <v>44</v>
      </c>
      <c r="C55" s="308" t="s">
        <v>61</v>
      </c>
      <c r="D55" s="307" t="s">
        <v>169</v>
      </c>
      <c r="E55" s="309">
        <v>16</v>
      </c>
      <c r="F55" s="306">
        <v>0</v>
      </c>
      <c r="G55" s="310">
        <v>2.79</v>
      </c>
      <c r="H55" s="320">
        <v>41552739.439999998</v>
      </c>
      <c r="I55" s="312"/>
      <c r="J55" s="313">
        <f t="shared" si="0"/>
        <v>50</v>
      </c>
      <c r="K55" s="313">
        <f t="shared" si="1"/>
        <v>100</v>
      </c>
      <c r="L55" s="313">
        <f t="shared" si="2"/>
        <v>100</v>
      </c>
      <c r="M55" s="313">
        <f t="shared" si="3"/>
        <v>0</v>
      </c>
      <c r="N55" s="314">
        <f t="shared" si="5"/>
        <v>71.428571428571431</v>
      </c>
      <c r="O55" s="306">
        <v>0</v>
      </c>
      <c r="P55" s="314">
        <v>71.428571428571431</v>
      </c>
      <c r="Q55" s="311">
        <v>41552739.439999998</v>
      </c>
      <c r="R55" s="116" t="s">
        <v>281</v>
      </c>
      <c r="S55" s="315">
        <v>0</v>
      </c>
      <c r="T55" s="315">
        <v>1</v>
      </c>
      <c r="U55" s="275">
        <v>1</v>
      </c>
      <c r="V55" s="275">
        <v>1</v>
      </c>
      <c r="W55" s="274">
        <v>1</v>
      </c>
      <c r="X55" s="315">
        <v>1</v>
      </c>
      <c r="Y55" s="315"/>
      <c r="Z55" s="316">
        <f t="shared" si="6"/>
        <v>5</v>
      </c>
      <c r="AA55" s="317">
        <f t="shared" si="10"/>
        <v>0</v>
      </c>
      <c r="AB55" s="317">
        <f t="shared" si="10"/>
        <v>50</v>
      </c>
      <c r="AC55" s="317">
        <f t="shared" si="10"/>
        <v>50</v>
      </c>
      <c r="AD55" s="317">
        <f t="shared" si="10"/>
        <v>50</v>
      </c>
      <c r="AE55" s="317">
        <f t="shared" si="10"/>
        <v>50</v>
      </c>
      <c r="AF55" s="317">
        <f t="shared" si="10"/>
        <v>50</v>
      </c>
      <c r="AG55" s="318">
        <f t="shared" si="8"/>
        <v>0</v>
      </c>
      <c r="AH55" s="319">
        <f t="shared" si="9"/>
        <v>71.428571428571431</v>
      </c>
      <c r="AJ55" s="279"/>
    </row>
    <row r="56" spans="1:36" x14ac:dyDescent="0.7">
      <c r="A56" s="306">
        <v>52</v>
      </c>
      <c r="B56" s="307" t="s">
        <v>44</v>
      </c>
      <c r="C56" s="308" t="s">
        <v>62</v>
      </c>
      <c r="D56" s="307" t="s">
        <v>170</v>
      </c>
      <c r="E56" s="309">
        <v>5</v>
      </c>
      <c r="F56" s="306">
        <v>1</v>
      </c>
      <c r="G56" s="310">
        <v>4.16</v>
      </c>
      <c r="H56" s="320">
        <v>5744988.7300000004</v>
      </c>
      <c r="I56" s="312"/>
      <c r="J56" s="313">
        <f t="shared" si="0"/>
        <v>100</v>
      </c>
      <c r="K56" s="313">
        <f t="shared" si="1"/>
        <v>100</v>
      </c>
      <c r="L56" s="313">
        <f t="shared" si="2"/>
        <v>100</v>
      </c>
      <c r="M56" s="313">
        <f t="shared" si="3"/>
        <v>0</v>
      </c>
      <c r="N56" s="314">
        <f t="shared" si="5"/>
        <v>85.714285714285708</v>
      </c>
      <c r="O56" s="306">
        <v>1</v>
      </c>
      <c r="P56" s="314">
        <v>85.714285714285708</v>
      </c>
      <c r="Q56" s="311">
        <v>5744988.7300000004</v>
      </c>
      <c r="R56" s="116" t="s">
        <v>281</v>
      </c>
      <c r="S56" s="315">
        <v>1</v>
      </c>
      <c r="T56" s="315">
        <v>1</v>
      </c>
      <c r="U56" s="275">
        <v>1</v>
      </c>
      <c r="V56" s="275">
        <v>1</v>
      </c>
      <c r="W56" s="274">
        <v>1</v>
      </c>
      <c r="X56" s="315">
        <v>1</v>
      </c>
      <c r="Y56" s="315"/>
      <c r="Z56" s="316">
        <f t="shared" si="6"/>
        <v>6</v>
      </c>
      <c r="AA56" s="317">
        <f t="shared" si="10"/>
        <v>50</v>
      </c>
      <c r="AB56" s="317">
        <f t="shared" si="10"/>
        <v>50</v>
      </c>
      <c r="AC56" s="317">
        <f t="shared" si="10"/>
        <v>50</v>
      </c>
      <c r="AD56" s="317">
        <f t="shared" si="10"/>
        <v>50</v>
      </c>
      <c r="AE56" s="317">
        <f t="shared" si="10"/>
        <v>50</v>
      </c>
      <c r="AF56" s="317">
        <f t="shared" si="10"/>
        <v>50</v>
      </c>
      <c r="AG56" s="318">
        <f t="shared" si="8"/>
        <v>0</v>
      </c>
      <c r="AH56" s="319">
        <f t="shared" si="9"/>
        <v>85.714285714285708</v>
      </c>
      <c r="AJ56" s="279"/>
    </row>
    <row r="57" spans="1:36" x14ac:dyDescent="0.7">
      <c r="A57" s="306">
        <v>53</v>
      </c>
      <c r="B57" s="307" t="s">
        <v>63</v>
      </c>
      <c r="C57" s="308" t="s">
        <v>64</v>
      </c>
      <c r="D57" s="307" t="s">
        <v>63</v>
      </c>
      <c r="E57" s="309">
        <v>17</v>
      </c>
      <c r="F57" s="306">
        <v>0</v>
      </c>
      <c r="G57" s="310">
        <v>4.26</v>
      </c>
      <c r="H57" s="320">
        <v>107110655.48</v>
      </c>
      <c r="I57" s="312"/>
      <c r="J57" s="313">
        <f t="shared" si="0"/>
        <v>100</v>
      </c>
      <c r="K57" s="313">
        <f t="shared" si="1"/>
        <v>100</v>
      </c>
      <c r="L57" s="313">
        <f t="shared" si="2"/>
        <v>50</v>
      </c>
      <c r="M57" s="313">
        <f t="shared" si="3"/>
        <v>0</v>
      </c>
      <c r="N57" s="314">
        <f t="shared" si="5"/>
        <v>71.428571428571431</v>
      </c>
      <c r="O57" s="306">
        <v>0</v>
      </c>
      <c r="P57" s="314">
        <v>71.428571428571431</v>
      </c>
      <c r="Q57" s="311">
        <v>107110655.48</v>
      </c>
      <c r="R57" s="159" t="s">
        <v>282</v>
      </c>
      <c r="S57" s="315">
        <v>1</v>
      </c>
      <c r="T57" s="315">
        <v>1</v>
      </c>
      <c r="U57" s="275">
        <v>1</v>
      </c>
      <c r="V57" s="275">
        <v>1</v>
      </c>
      <c r="W57" s="274">
        <v>0</v>
      </c>
      <c r="X57" s="315">
        <v>1</v>
      </c>
      <c r="Y57" s="315"/>
      <c r="Z57" s="316">
        <f t="shared" si="6"/>
        <v>5</v>
      </c>
      <c r="AA57" s="317">
        <f t="shared" si="10"/>
        <v>50</v>
      </c>
      <c r="AB57" s="317">
        <f t="shared" si="10"/>
        <v>50</v>
      </c>
      <c r="AC57" s="317">
        <f t="shared" si="10"/>
        <v>50</v>
      </c>
      <c r="AD57" s="317">
        <f t="shared" si="10"/>
        <v>50</v>
      </c>
      <c r="AE57" s="317">
        <f t="shared" si="10"/>
        <v>0</v>
      </c>
      <c r="AF57" s="317">
        <f t="shared" si="10"/>
        <v>50</v>
      </c>
      <c r="AG57" s="318">
        <f t="shared" si="8"/>
        <v>0</v>
      </c>
      <c r="AH57" s="319">
        <f t="shared" si="9"/>
        <v>71.428571428571431</v>
      </c>
      <c r="AJ57" s="279"/>
    </row>
    <row r="58" spans="1:36" x14ac:dyDescent="0.7">
      <c r="A58" s="306">
        <v>54</v>
      </c>
      <c r="B58" s="307" t="s">
        <v>63</v>
      </c>
      <c r="C58" s="308" t="s">
        <v>65</v>
      </c>
      <c r="D58" s="307" t="s">
        <v>171</v>
      </c>
      <c r="E58" s="309">
        <v>13</v>
      </c>
      <c r="F58" s="306">
        <v>2</v>
      </c>
      <c r="G58" s="310">
        <v>0.57999999999999996</v>
      </c>
      <c r="H58" s="320">
        <v>15473233.75</v>
      </c>
      <c r="I58" s="330"/>
      <c r="J58" s="313">
        <f t="shared" si="0"/>
        <v>0</v>
      </c>
      <c r="K58" s="313">
        <f t="shared" si="1"/>
        <v>100</v>
      </c>
      <c r="L58" s="313">
        <f t="shared" si="2"/>
        <v>0</v>
      </c>
      <c r="M58" s="313">
        <f t="shared" si="3"/>
        <v>0</v>
      </c>
      <c r="N58" s="321">
        <f t="shared" si="5"/>
        <v>28.571428571428569</v>
      </c>
      <c r="O58" s="306">
        <v>2</v>
      </c>
      <c r="P58" s="321">
        <v>28.571428571428569</v>
      </c>
      <c r="Q58" s="311">
        <v>15473233.75</v>
      </c>
      <c r="R58" s="159" t="s">
        <v>282</v>
      </c>
      <c r="S58" s="315">
        <v>0</v>
      </c>
      <c r="T58" s="315">
        <v>0</v>
      </c>
      <c r="U58" s="275">
        <v>1</v>
      </c>
      <c r="V58" s="275">
        <v>1</v>
      </c>
      <c r="W58" s="274">
        <v>0</v>
      </c>
      <c r="X58" s="315">
        <v>0</v>
      </c>
      <c r="Y58" s="315"/>
      <c r="Z58" s="316">
        <f t="shared" si="6"/>
        <v>2</v>
      </c>
      <c r="AA58" s="317">
        <f t="shared" ref="AA58:AF92" si="11">IF(S58=1,50,0)</f>
        <v>0</v>
      </c>
      <c r="AB58" s="317">
        <f t="shared" si="11"/>
        <v>0</v>
      </c>
      <c r="AC58" s="317">
        <f t="shared" si="11"/>
        <v>50</v>
      </c>
      <c r="AD58" s="317">
        <f t="shared" si="11"/>
        <v>50</v>
      </c>
      <c r="AE58" s="317">
        <f t="shared" si="11"/>
        <v>0</v>
      </c>
      <c r="AF58" s="317">
        <f t="shared" si="11"/>
        <v>0</v>
      </c>
      <c r="AG58" s="318">
        <f t="shared" si="8"/>
        <v>0</v>
      </c>
      <c r="AH58" s="322">
        <f t="shared" si="9"/>
        <v>28.571428571428569</v>
      </c>
      <c r="AJ58" s="279"/>
    </row>
    <row r="59" spans="1:36" x14ac:dyDescent="0.7">
      <c r="A59" s="306">
        <v>55</v>
      </c>
      <c r="B59" s="307" t="s">
        <v>63</v>
      </c>
      <c r="C59" s="308" t="s">
        <v>66</v>
      </c>
      <c r="D59" s="307" t="s">
        <v>172</v>
      </c>
      <c r="E59" s="309">
        <v>5</v>
      </c>
      <c r="F59" s="306">
        <v>2</v>
      </c>
      <c r="G59" s="310">
        <v>0.66</v>
      </c>
      <c r="H59" s="320">
        <v>5018890.8499999996</v>
      </c>
      <c r="I59" s="323"/>
      <c r="J59" s="313">
        <f t="shared" si="0"/>
        <v>100</v>
      </c>
      <c r="K59" s="313">
        <f t="shared" si="1"/>
        <v>100</v>
      </c>
      <c r="L59" s="313">
        <f t="shared" si="2"/>
        <v>100</v>
      </c>
      <c r="M59" s="313">
        <f t="shared" si="3"/>
        <v>0</v>
      </c>
      <c r="N59" s="314">
        <f t="shared" si="5"/>
        <v>85.714285714285708</v>
      </c>
      <c r="O59" s="306">
        <v>2</v>
      </c>
      <c r="P59" s="314">
        <v>85.714285714285708</v>
      </c>
      <c r="Q59" s="311">
        <v>5018890.8499999996</v>
      </c>
      <c r="R59" s="116" t="s">
        <v>281</v>
      </c>
      <c r="S59" s="315">
        <v>1</v>
      </c>
      <c r="T59" s="315">
        <v>1</v>
      </c>
      <c r="U59" s="275">
        <v>1</v>
      </c>
      <c r="V59" s="275">
        <v>1</v>
      </c>
      <c r="W59" s="274">
        <v>1</v>
      </c>
      <c r="X59" s="315">
        <v>1</v>
      </c>
      <c r="Y59" s="315"/>
      <c r="Z59" s="316">
        <f t="shared" si="6"/>
        <v>6</v>
      </c>
      <c r="AA59" s="317">
        <f t="shared" si="11"/>
        <v>50</v>
      </c>
      <c r="AB59" s="317">
        <f t="shared" si="11"/>
        <v>50</v>
      </c>
      <c r="AC59" s="317">
        <f t="shared" si="11"/>
        <v>50</v>
      </c>
      <c r="AD59" s="317">
        <f t="shared" si="11"/>
        <v>50</v>
      </c>
      <c r="AE59" s="317">
        <f t="shared" si="11"/>
        <v>50</v>
      </c>
      <c r="AF59" s="317">
        <f t="shared" si="11"/>
        <v>50</v>
      </c>
      <c r="AG59" s="318">
        <f t="shared" si="8"/>
        <v>0</v>
      </c>
      <c r="AH59" s="319">
        <f t="shared" si="9"/>
        <v>85.714285714285708</v>
      </c>
      <c r="AJ59" s="279"/>
    </row>
    <row r="60" spans="1:36" x14ac:dyDescent="0.7">
      <c r="A60" s="306">
        <v>56</v>
      </c>
      <c r="B60" s="307" t="s">
        <v>63</v>
      </c>
      <c r="C60" s="308" t="s">
        <v>67</v>
      </c>
      <c r="D60" s="307" t="s">
        <v>173</v>
      </c>
      <c r="E60" s="309">
        <v>5</v>
      </c>
      <c r="F60" s="306">
        <v>1</v>
      </c>
      <c r="G60" s="310">
        <v>0.61</v>
      </c>
      <c r="H60" s="320">
        <v>14041322.76</v>
      </c>
      <c r="I60" s="312"/>
      <c r="J60" s="313">
        <f t="shared" si="0"/>
        <v>100</v>
      </c>
      <c r="K60" s="313">
        <f t="shared" si="1"/>
        <v>100</v>
      </c>
      <c r="L60" s="313">
        <f t="shared" si="2"/>
        <v>50</v>
      </c>
      <c r="M60" s="313">
        <f t="shared" si="3"/>
        <v>0</v>
      </c>
      <c r="N60" s="314">
        <f t="shared" si="5"/>
        <v>71.428571428571431</v>
      </c>
      <c r="O60" s="306">
        <v>1</v>
      </c>
      <c r="P60" s="314">
        <v>71.428571428571431</v>
      </c>
      <c r="Q60" s="311">
        <v>14041322.76</v>
      </c>
      <c r="R60" s="116" t="s">
        <v>281</v>
      </c>
      <c r="S60" s="315">
        <v>1</v>
      </c>
      <c r="T60" s="315">
        <v>1</v>
      </c>
      <c r="U60" s="275">
        <v>1</v>
      </c>
      <c r="V60" s="275">
        <v>1</v>
      </c>
      <c r="W60" s="274">
        <v>1</v>
      </c>
      <c r="X60" s="315">
        <v>0</v>
      </c>
      <c r="Y60" s="315"/>
      <c r="Z60" s="316">
        <f t="shared" si="6"/>
        <v>5</v>
      </c>
      <c r="AA60" s="317">
        <f t="shared" si="11"/>
        <v>50</v>
      </c>
      <c r="AB60" s="317">
        <f t="shared" si="11"/>
        <v>50</v>
      </c>
      <c r="AC60" s="317">
        <f t="shared" si="11"/>
        <v>50</v>
      </c>
      <c r="AD60" s="317">
        <f t="shared" si="11"/>
        <v>50</v>
      </c>
      <c r="AE60" s="317">
        <f t="shared" si="11"/>
        <v>50</v>
      </c>
      <c r="AF60" s="317">
        <f t="shared" si="11"/>
        <v>0</v>
      </c>
      <c r="AG60" s="318">
        <f t="shared" si="8"/>
        <v>0</v>
      </c>
      <c r="AH60" s="319">
        <f t="shared" si="9"/>
        <v>71.428571428571431</v>
      </c>
      <c r="AJ60" s="279"/>
    </row>
    <row r="61" spans="1:36" x14ac:dyDescent="0.7">
      <c r="A61" s="306">
        <v>57</v>
      </c>
      <c r="B61" s="307" t="s">
        <v>63</v>
      </c>
      <c r="C61" s="308" t="s">
        <v>68</v>
      </c>
      <c r="D61" s="307" t="s">
        <v>174</v>
      </c>
      <c r="E61" s="309">
        <v>15</v>
      </c>
      <c r="F61" s="306">
        <v>2</v>
      </c>
      <c r="G61" s="310">
        <v>0.56999999999999995</v>
      </c>
      <c r="H61" s="320">
        <v>117747197.48999999</v>
      </c>
      <c r="I61" s="312"/>
      <c r="J61" s="313">
        <f t="shared" si="0"/>
        <v>100</v>
      </c>
      <c r="K61" s="313">
        <f t="shared" si="1"/>
        <v>100</v>
      </c>
      <c r="L61" s="313">
        <f t="shared" si="2"/>
        <v>100</v>
      </c>
      <c r="M61" s="313">
        <f t="shared" si="3"/>
        <v>0</v>
      </c>
      <c r="N61" s="314">
        <f t="shared" si="5"/>
        <v>85.714285714285708</v>
      </c>
      <c r="O61" s="306">
        <v>2</v>
      </c>
      <c r="P61" s="314">
        <v>85.714285714285708</v>
      </c>
      <c r="Q61" s="311">
        <v>117747197.48999999</v>
      </c>
      <c r="R61" s="116" t="s">
        <v>281</v>
      </c>
      <c r="S61" s="315">
        <v>1</v>
      </c>
      <c r="T61" s="315">
        <v>1</v>
      </c>
      <c r="U61" s="275">
        <v>1</v>
      </c>
      <c r="V61" s="275">
        <v>1</v>
      </c>
      <c r="W61" s="274">
        <v>1</v>
      </c>
      <c r="X61" s="315">
        <v>1</v>
      </c>
      <c r="Y61" s="315"/>
      <c r="Z61" s="316">
        <f t="shared" si="6"/>
        <v>6</v>
      </c>
      <c r="AA61" s="317">
        <f t="shared" si="11"/>
        <v>50</v>
      </c>
      <c r="AB61" s="317">
        <f t="shared" si="11"/>
        <v>50</v>
      </c>
      <c r="AC61" s="317">
        <f t="shared" si="11"/>
        <v>50</v>
      </c>
      <c r="AD61" s="317">
        <f t="shared" si="11"/>
        <v>50</v>
      </c>
      <c r="AE61" s="317">
        <f t="shared" si="11"/>
        <v>50</v>
      </c>
      <c r="AF61" s="317">
        <f t="shared" si="11"/>
        <v>50</v>
      </c>
      <c r="AG61" s="318">
        <f t="shared" si="8"/>
        <v>0</v>
      </c>
      <c r="AH61" s="319">
        <f t="shared" si="9"/>
        <v>85.714285714285708</v>
      </c>
      <c r="AJ61" s="279"/>
    </row>
    <row r="62" spans="1:36" x14ac:dyDescent="0.7">
      <c r="A62" s="306">
        <v>58</v>
      </c>
      <c r="B62" s="307" t="s">
        <v>63</v>
      </c>
      <c r="C62" s="308" t="s">
        <v>69</v>
      </c>
      <c r="D62" s="307" t="s">
        <v>175</v>
      </c>
      <c r="E62" s="309">
        <v>5</v>
      </c>
      <c r="F62" s="306">
        <v>0</v>
      </c>
      <c r="G62" s="310">
        <v>5.19</v>
      </c>
      <c r="H62" s="320">
        <v>10632942.210000001</v>
      </c>
      <c r="I62" s="312"/>
      <c r="J62" s="313">
        <f t="shared" si="0"/>
        <v>100</v>
      </c>
      <c r="K62" s="313">
        <f t="shared" si="1"/>
        <v>100</v>
      </c>
      <c r="L62" s="313">
        <f t="shared" si="2"/>
        <v>100</v>
      </c>
      <c r="M62" s="313">
        <f t="shared" si="3"/>
        <v>0</v>
      </c>
      <c r="N62" s="314">
        <f t="shared" si="5"/>
        <v>85.714285714285708</v>
      </c>
      <c r="O62" s="306">
        <v>0</v>
      </c>
      <c r="P62" s="314">
        <v>85.714285714285708</v>
      </c>
      <c r="Q62" s="311">
        <v>10632942.210000001</v>
      </c>
      <c r="R62" s="159" t="s">
        <v>282</v>
      </c>
      <c r="S62" s="315">
        <v>1</v>
      </c>
      <c r="T62" s="315">
        <v>1</v>
      </c>
      <c r="U62" s="275">
        <v>1</v>
      </c>
      <c r="V62" s="275">
        <v>1</v>
      </c>
      <c r="W62" s="274">
        <v>1</v>
      </c>
      <c r="X62" s="315">
        <v>1</v>
      </c>
      <c r="Y62" s="315"/>
      <c r="Z62" s="316">
        <f t="shared" si="6"/>
        <v>6</v>
      </c>
      <c r="AA62" s="317">
        <f t="shared" si="11"/>
        <v>50</v>
      </c>
      <c r="AB62" s="317">
        <f t="shared" si="11"/>
        <v>50</v>
      </c>
      <c r="AC62" s="317">
        <f t="shared" si="11"/>
        <v>50</v>
      </c>
      <c r="AD62" s="317">
        <f t="shared" si="11"/>
        <v>50</v>
      </c>
      <c r="AE62" s="317">
        <f t="shared" si="11"/>
        <v>50</v>
      </c>
      <c r="AF62" s="317">
        <f t="shared" si="11"/>
        <v>50</v>
      </c>
      <c r="AG62" s="318">
        <f t="shared" si="8"/>
        <v>0</v>
      </c>
      <c r="AH62" s="319">
        <f t="shared" si="9"/>
        <v>85.714285714285708</v>
      </c>
      <c r="AJ62" s="279"/>
    </row>
    <row r="63" spans="1:36" x14ac:dyDescent="0.7">
      <c r="A63" s="306">
        <v>59</v>
      </c>
      <c r="B63" s="307" t="s">
        <v>63</v>
      </c>
      <c r="C63" s="308" t="s">
        <v>70</v>
      </c>
      <c r="D63" s="307" t="s">
        <v>176</v>
      </c>
      <c r="E63" s="309">
        <v>2</v>
      </c>
      <c r="F63" s="306">
        <v>3</v>
      </c>
      <c r="G63" s="310">
        <v>0.69</v>
      </c>
      <c r="H63" s="320">
        <v>5115875.92</v>
      </c>
      <c r="I63" s="323"/>
      <c r="J63" s="313">
        <f t="shared" si="0"/>
        <v>100</v>
      </c>
      <c r="K63" s="313">
        <f t="shared" si="1"/>
        <v>100</v>
      </c>
      <c r="L63" s="313">
        <f t="shared" si="2"/>
        <v>50</v>
      </c>
      <c r="M63" s="313">
        <f t="shared" si="3"/>
        <v>0</v>
      </c>
      <c r="N63" s="314">
        <f t="shared" si="5"/>
        <v>71.428571428571431</v>
      </c>
      <c r="O63" s="306">
        <v>3</v>
      </c>
      <c r="P63" s="314">
        <v>71.428571428571431</v>
      </c>
      <c r="Q63" s="311">
        <v>5115875.92</v>
      </c>
      <c r="R63" s="116" t="s">
        <v>281</v>
      </c>
      <c r="S63" s="315">
        <v>1</v>
      </c>
      <c r="T63" s="315">
        <v>1</v>
      </c>
      <c r="U63" s="275">
        <v>1</v>
      </c>
      <c r="V63" s="275">
        <v>1</v>
      </c>
      <c r="W63" s="274">
        <v>1</v>
      </c>
      <c r="X63" s="315">
        <v>0</v>
      </c>
      <c r="Y63" s="315"/>
      <c r="Z63" s="316">
        <f t="shared" si="6"/>
        <v>5</v>
      </c>
      <c r="AA63" s="317">
        <f t="shared" si="11"/>
        <v>50</v>
      </c>
      <c r="AB63" s="317">
        <f t="shared" si="11"/>
        <v>50</v>
      </c>
      <c r="AC63" s="317">
        <f t="shared" si="11"/>
        <v>50</v>
      </c>
      <c r="AD63" s="317">
        <f t="shared" si="11"/>
        <v>50</v>
      </c>
      <c r="AE63" s="317">
        <f t="shared" si="11"/>
        <v>50</v>
      </c>
      <c r="AF63" s="317">
        <f t="shared" si="11"/>
        <v>0</v>
      </c>
      <c r="AG63" s="318">
        <f t="shared" si="8"/>
        <v>0</v>
      </c>
      <c r="AH63" s="319">
        <f t="shared" si="9"/>
        <v>71.428571428571431</v>
      </c>
      <c r="AJ63" s="279"/>
    </row>
    <row r="64" spans="1:36" x14ac:dyDescent="0.7">
      <c r="A64" s="306">
        <v>60</v>
      </c>
      <c r="B64" s="307" t="s">
        <v>63</v>
      </c>
      <c r="C64" s="308" t="s">
        <v>71</v>
      </c>
      <c r="D64" s="307" t="s">
        <v>177</v>
      </c>
      <c r="E64" s="309">
        <v>6</v>
      </c>
      <c r="F64" s="306">
        <v>1</v>
      </c>
      <c r="G64" s="310">
        <v>0.91</v>
      </c>
      <c r="H64" s="320">
        <v>-5436569.4299999997</v>
      </c>
      <c r="I64" s="312"/>
      <c r="J64" s="313">
        <f t="shared" si="0"/>
        <v>100</v>
      </c>
      <c r="K64" s="313">
        <f t="shared" si="1"/>
        <v>100</v>
      </c>
      <c r="L64" s="313">
        <f t="shared" si="2"/>
        <v>50</v>
      </c>
      <c r="M64" s="313">
        <f t="shared" si="3"/>
        <v>0</v>
      </c>
      <c r="N64" s="314">
        <f t="shared" si="5"/>
        <v>71.428571428571431</v>
      </c>
      <c r="O64" s="306">
        <v>1</v>
      </c>
      <c r="P64" s="314">
        <v>71.428571428571431</v>
      </c>
      <c r="Q64" s="311">
        <v>-5436569.4299999997</v>
      </c>
      <c r="R64" s="116" t="s">
        <v>281</v>
      </c>
      <c r="S64" s="315">
        <v>1</v>
      </c>
      <c r="T64" s="315">
        <v>1</v>
      </c>
      <c r="U64" s="275">
        <v>1</v>
      </c>
      <c r="V64" s="275">
        <v>1</v>
      </c>
      <c r="W64" s="274">
        <v>1</v>
      </c>
      <c r="X64" s="315">
        <v>0</v>
      </c>
      <c r="Y64" s="315"/>
      <c r="Z64" s="316">
        <f t="shared" si="6"/>
        <v>5</v>
      </c>
      <c r="AA64" s="317">
        <f t="shared" si="11"/>
        <v>50</v>
      </c>
      <c r="AB64" s="317">
        <f t="shared" si="11"/>
        <v>50</v>
      </c>
      <c r="AC64" s="317">
        <f t="shared" si="11"/>
        <v>50</v>
      </c>
      <c r="AD64" s="317">
        <f t="shared" si="11"/>
        <v>50</v>
      </c>
      <c r="AE64" s="317">
        <f t="shared" si="11"/>
        <v>50</v>
      </c>
      <c r="AF64" s="317">
        <f t="shared" si="11"/>
        <v>0</v>
      </c>
      <c r="AG64" s="318">
        <f t="shared" si="8"/>
        <v>0</v>
      </c>
      <c r="AH64" s="319">
        <f t="shared" si="9"/>
        <v>71.428571428571431</v>
      </c>
      <c r="AJ64" s="279"/>
    </row>
    <row r="65" spans="1:36" x14ac:dyDescent="0.7">
      <c r="A65" s="306">
        <v>61</v>
      </c>
      <c r="B65" s="307" t="s">
        <v>63</v>
      </c>
      <c r="C65" s="308" t="s">
        <v>72</v>
      </c>
      <c r="D65" s="307" t="s">
        <v>178</v>
      </c>
      <c r="E65" s="309">
        <v>5</v>
      </c>
      <c r="F65" s="306">
        <v>2</v>
      </c>
      <c r="G65" s="325">
        <v>0.4</v>
      </c>
      <c r="H65" s="320">
        <v>3632105.97</v>
      </c>
      <c r="I65" s="312"/>
      <c r="J65" s="313">
        <f t="shared" si="0"/>
        <v>50</v>
      </c>
      <c r="K65" s="313">
        <f t="shared" si="1"/>
        <v>100</v>
      </c>
      <c r="L65" s="313">
        <f t="shared" si="2"/>
        <v>0</v>
      </c>
      <c r="M65" s="313">
        <f t="shared" si="3"/>
        <v>0</v>
      </c>
      <c r="N65" s="321">
        <f t="shared" si="5"/>
        <v>42.857142857142854</v>
      </c>
      <c r="O65" s="306">
        <v>2</v>
      </c>
      <c r="P65" s="321">
        <v>42.857142857142854</v>
      </c>
      <c r="Q65" s="311">
        <v>3632105.97</v>
      </c>
      <c r="R65" s="116" t="s">
        <v>281</v>
      </c>
      <c r="S65" s="315">
        <v>0</v>
      </c>
      <c r="T65" s="315">
        <v>1</v>
      </c>
      <c r="U65" s="275">
        <v>1</v>
      </c>
      <c r="V65" s="275">
        <v>1</v>
      </c>
      <c r="W65" s="274">
        <v>0</v>
      </c>
      <c r="X65" s="315">
        <v>0</v>
      </c>
      <c r="Y65" s="315"/>
      <c r="Z65" s="316">
        <f t="shared" si="6"/>
        <v>3</v>
      </c>
      <c r="AA65" s="317">
        <f t="shared" si="11"/>
        <v>0</v>
      </c>
      <c r="AB65" s="317">
        <f t="shared" si="11"/>
        <v>50</v>
      </c>
      <c r="AC65" s="317">
        <f t="shared" si="11"/>
        <v>50</v>
      </c>
      <c r="AD65" s="317">
        <f t="shared" si="11"/>
        <v>50</v>
      </c>
      <c r="AE65" s="317">
        <f t="shared" si="11"/>
        <v>0</v>
      </c>
      <c r="AF65" s="317">
        <f t="shared" si="11"/>
        <v>0</v>
      </c>
      <c r="AG65" s="318">
        <f t="shared" si="8"/>
        <v>0</v>
      </c>
      <c r="AH65" s="322">
        <f t="shared" si="9"/>
        <v>42.857142857142854</v>
      </c>
      <c r="AJ65" s="279"/>
    </row>
    <row r="66" spans="1:36" x14ac:dyDescent="0.7">
      <c r="A66" s="306">
        <v>62</v>
      </c>
      <c r="B66" s="307" t="s">
        <v>73</v>
      </c>
      <c r="C66" s="308" t="s">
        <v>74</v>
      </c>
      <c r="D66" s="307" t="s">
        <v>73</v>
      </c>
      <c r="E66" s="309">
        <v>16</v>
      </c>
      <c r="F66" s="306">
        <v>0</v>
      </c>
      <c r="G66" s="310">
        <v>1.77</v>
      </c>
      <c r="H66" s="320">
        <v>120885992.23999999</v>
      </c>
      <c r="I66" s="312"/>
      <c r="J66" s="313">
        <f t="shared" si="0"/>
        <v>100</v>
      </c>
      <c r="K66" s="313">
        <f t="shared" si="1"/>
        <v>100</v>
      </c>
      <c r="L66" s="313">
        <f t="shared" si="2"/>
        <v>0</v>
      </c>
      <c r="M66" s="313">
        <f t="shared" si="3"/>
        <v>0</v>
      </c>
      <c r="N66" s="314">
        <f t="shared" si="5"/>
        <v>57.142857142857139</v>
      </c>
      <c r="O66" s="306">
        <v>0</v>
      </c>
      <c r="P66" s="314">
        <v>57.142857142857139</v>
      </c>
      <c r="Q66" s="311">
        <v>120885992.23999999</v>
      </c>
      <c r="R66" s="116" t="s">
        <v>281</v>
      </c>
      <c r="S66" s="315">
        <v>1</v>
      </c>
      <c r="T66" s="315">
        <v>1</v>
      </c>
      <c r="U66" s="275">
        <v>1</v>
      </c>
      <c r="V66" s="275">
        <v>1</v>
      </c>
      <c r="W66" s="274">
        <v>0</v>
      </c>
      <c r="X66" s="315">
        <v>0</v>
      </c>
      <c r="Y66" s="315"/>
      <c r="Z66" s="316">
        <f t="shared" si="6"/>
        <v>4</v>
      </c>
      <c r="AA66" s="317">
        <f t="shared" si="11"/>
        <v>50</v>
      </c>
      <c r="AB66" s="317">
        <f t="shared" si="11"/>
        <v>50</v>
      </c>
      <c r="AC66" s="317">
        <f t="shared" si="11"/>
        <v>50</v>
      </c>
      <c r="AD66" s="317">
        <f t="shared" si="11"/>
        <v>50</v>
      </c>
      <c r="AE66" s="317">
        <f t="shared" si="11"/>
        <v>0</v>
      </c>
      <c r="AF66" s="317">
        <f t="shared" si="11"/>
        <v>0</v>
      </c>
      <c r="AG66" s="318">
        <f t="shared" si="8"/>
        <v>0</v>
      </c>
      <c r="AH66" s="319">
        <f t="shared" si="9"/>
        <v>57.142857142857139</v>
      </c>
      <c r="AJ66" s="279"/>
    </row>
    <row r="67" spans="1:36" x14ac:dyDescent="0.7">
      <c r="A67" s="306">
        <v>63</v>
      </c>
      <c r="B67" s="307" t="s">
        <v>73</v>
      </c>
      <c r="C67" s="308" t="s">
        <v>75</v>
      </c>
      <c r="D67" s="307" t="s">
        <v>179</v>
      </c>
      <c r="E67" s="309">
        <v>10</v>
      </c>
      <c r="F67" s="306">
        <v>4</v>
      </c>
      <c r="G67" s="310">
        <v>0.6</v>
      </c>
      <c r="H67" s="320">
        <v>-10306178.68</v>
      </c>
      <c r="I67" s="324" t="s">
        <v>6</v>
      </c>
      <c r="J67" s="313">
        <f t="shared" si="0"/>
        <v>0</v>
      </c>
      <c r="K67" s="313">
        <f t="shared" si="1"/>
        <v>100</v>
      </c>
      <c r="L67" s="313">
        <f t="shared" si="2"/>
        <v>100</v>
      </c>
      <c r="M67" s="313">
        <f t="shared" si="3"/>
        <v>0</v>
      </c>
      <c r="N67" s="314">
        <f t="shared" si="5"/>
        <v>57.142857142857139</v>
      </c>
      <c r="O67" s="306">
        <v>4</v>
      </c>
      <c r="P67" s="314">
        <v>57.142857142857139</v>
      </c>
      <c r="Q67" s="311">
        <v>-10306178.68</v>
      </c>
      <c r="R67" s="121" t="s">
        <v>400</v>
      </c>
      <c r="S67" s="315">
        <v>0</v>
      </c>
      <c r="T67" s="315">
        <v>0</v>
      </c>
      <c r="U67" s="275">
        <v>1</v>
      </c>
      <c r="V67" s="275">
        <v>1</v>
      </c>
      <c r="W67" s="274">
        <v>1</v>
      </c>
      <c r="X67" s="315">
        <v>1</v>
      </c>
      <c r="Y67" s="315"/>
      <c r="Z67" s="316">
        <f t="shared" si="6"/>
        <v>4</v>
      </c>
      <c r="AA67" s="317">
        <f t="shared" si="11"/>
        <v>0</v>
      </c>
      <c r="AB67" s="317">
        <f t="shared" si="11"/>
        <v>0</v>
      </c>
      <c r="AC67" s="317">
        <f t="shared" si="11"/>
        <v>50</v>
      </c>
      <c r="AD67" s="317">
        <f t="shared" si="11"/>
        <v>50</v>
      </c>
      <c r="AE67" s="317">
        <f t="shared" si="11"/>
        <v>50</v>
      </c>
      <c r="AF67" s="317">
        <f t="shared" si="11"/>
        <v>50</v>
      </c>
      <c r="AG67" s="318">
        <f t="shared" si="8"/>
        <v>0</v>
      </c>
      <c r="AH67" s="319">
        <f t="shared" si="9"/>
        <v>57.142857142857139</v>
      </c>
      <c r="AJ67" s="279"/>
    </row>
    <row r="68" spans="1:36" x14ac:dyDescent="0.7">
      <c r="A68" s="306">
        <v>64</v>
      </c>
      <c r="B68" s="307" t="s">
        <v>73</v>
      </c>
      <c r="C68" s="308" t="s">
        <v>76</v>
      </c>
      <c r="D68" s="307" t="s">
        <v>180</v>
      </c>
      <c r="E68" s="309">
        <v>6</v>
      </c>
      <c r="F68" s="306">
        <v>1</v>
      </c>
      <c r="G68" s="310">
        <v>1.1100000000000001</v>
      </c>
      <c r="H68" s="320">
        <v>892229.04</v>
      </c>
      <c r="I68" s="312"/>
      <c r="J68" s="313">
        <f t="shared" si="0"/>
        <v>50</v>
      </c>
      <c r="K68" s="313">
        <f t="shared" si="1"/>
        <v>50</v>
      </c>
      <c r="L68" s="313">
        <f t="shared" si="2"/>
        <v>100</v>
      </c>
      <c r="M68" s="313">
        <f t="shared" si="3"/>
        <v>0</v>
      </c>
      <c r="N68" s="314">
        <f t="shared" si="5"/>
        <v>57.142857142857139</v>
      </c>
      <c r="O68" s="306">
        <v>1</v>
      </c>
      <c r="P68" s="314">
        <v>57.142857142857139</v>
      </c>
      <c r="Q68" s="311">
        <v>892229.04</v>
      </c>
      <c r="R68" s="116" t="s">
        <v>281</v>
      </c>
      <c r="S68" s="315">
        <v>0</v>
      </c>
      <c r="T68" s="315">
        <v>1</v>
      </c>
      <c r="U68" s="275">
        <v>0</v>
      </c>
      <c r="V68" s="275">
        <v>1</v>
      </c>
      <c r="W68" s="274">
        <v>1</v>
      </c>
      <c r="X68" s="315">
        <v>1</v>
      </c>
      <c r="Y68" s="315"/>
      <c r="Z68" s="316">
        <f t="shared" si="6"/>
        <v>4</v>
      </c>
      <c r="AA68" s="317">
        <f t="shared" si="11"/>
        <v>0</v>
      </c>
      <c r="AB68" s="317">
        <f t="shared" si="11"/>
        <v>50</v>
      </c>
      <c r="AC68" s="317">
        <f t="shared" si="11"/>
        <v>0</v>
      </c>
      <c r="AD68" s="317">
        <f t="shared" si="11"/>
        <v>50</v>
      </c>
      <c r="AE68" s="317">
        <f t="shared" si="11"/>
        <v>50</v>
      </c>
      <c r="AF68" s="317">
        <f t="shared" si="11"/>
        <v>50</v>
      </c>
      <c r="AG68" s="318">
        <f t="shared" si="8"/>
        <v>0</v>
      </c>
      <c r="AH68" s="319">
        <f t="shared" si="9"/>
        <v>57.142857142857139</v>
      </c>
      <c r="AJ68" s="279"/>
    </row>
    <row r="69" spans="1:36" x14ac:dyDescent="0.7">
      <c r="A69" s="306">
        <v>65</v>
      </c>
      <c r="B69" s="307" t="s">
        <v>73</v>
      </c>
      <c r="C69" s="308" t="s">
        <v>77</v>
      </c>
      <c r="D69" s="307" t="s">
        <v>181</v>
      </c>
      <c r="E69" s="309">
        <v>12</v>
      </c>
      <c r="F69" s="306">
        <v>7</v>
      </c>
      <c r="G69" s="325">
        <v>0.49</v>
      </c>
      <c r="H69" s="320">
        <v>5971814.5599999996</v>
      </c>
      <c r="I69" s="327" t="s">
        <v>207</v>
      </c>
      <c r="J69" s="313">
        <f t="shared" ref="J69:J92" si="12">AA69+AB69</f>
        <v>50</v>
      </c>
      <c r="K69" s="313">
        <f t="shared" ref="K69:K92" si="13">AC69+AD69</f>
        <v>100</v>
      </c>
      <c r="L69" s="313">
        <f t="shared" ref="L69:L92" si="14">AE69+AF69</f>
        <v>50</v>
      </c>
      <c r="M69" s="313">
        <f t="shared" ref="M69:M92" si="15">AG69</f>
        <v>0</v>
      </c>
      <c r="N69" s="314">
        <f t="shared" si="5"/>
        <v>57.142857142857139</v>
      </c>
      <c r="O69" s="306">
        <v>7</v>
      </c>
      <c r="P69" s="314">
        <v>57.142857142857139</v>
      </c>
      <c r="Q69" s="311">
        <v>5971814.5599999996</v>
      </c>
      <c r="R69" s="121" t="s">
        <v>400</v>
      </c>
      <c r="S69" s="315">
        <v>1</v>
      </c>
      <c r="T69" s="315">
        <v>0</v>
      </c>
      <c r="U69" s="275">
        <v>1</v>
      </c>
      <c r="V69" s="275">
        <v>1</v>
      </c>
      <c r="W69" s="274">
        <v>1</v>
      </c>
      <c r="X69" s="315">
        <v>0</v>
      </c>
      <c r="Y69" s="315"/>
      <c r="Z69" s="316">
        <f t="shared" si="6"/>
        <v>4</v>
      </c>
      <c r="AA69" s="317">
        <f t="shared" si="11"/>
        <v>50</v>
      </c>
      <c r="AB69" s="317">
        <f t="shared" si="11"/>
        <v>0</v>
      </c>
      <c r="AC69" s="317">
        <f t="shared" si="11"/>
        <v>50</v>
      </c>
      <c r="AD69" s="317">
        <f t="shared" si="11"/>
        <v>50</v>
      </c>
      <c r="AE69" s="317">
        <f t="shared" si="11"/>
        <v>50</v>
      </c>
      <c r="AF69" s="317">
        <f t="shared" si="11"/>
        <v>0</v>
      </c>
      <c r="AG69" s="318">
        <f t="shared" si="8"/>
        <v>0</v>
      </c>
      <c r="AH69" s="319">
        <f t="shared" si="9"/>
        <v>57.142857142857139</v>
      </c>
      <c r="AJ69" s="279"/>
    </row>
    <row r="70" spans="1:36" x14ac:dyDescent="0.7">
      <c r="A70" s="306">
        <v>66</v>
      </c>
      <c r="B70" s="307" t="s">
        <v>73</v>
      </c>
      <c r="C70" s="308" t="s">
        <v>78</v>
      </c>
      <c r="D70" s="307" t="s">
        <v>182</v>
      </c>
      <c r="E70" s="309">
        <v>10</v>
      </c>
      <c r="F70" s="306">
        <v>7</v>
      </c>
      <c r="G70" s="310">
        <v>0.53</v>
      </c>
      <c r="H70" s="320">
        <v>-15731766.640000001</v>
      </c>
      <c r="I70" s="324" t="s">
        <v>6</v>
      </c>
      <c r="J70" s="313">
        <f t="shared" si="12"/>
        <v>100</v>
      </c>
      <c r="K70" s="313">
        <f t="shared" si="13"/>
        <v>0</v>
      </c>
      <c r="L70" s="313">
        <f t="shared" si="14"/>
        <v>100</v>
      </c>
      <c r="M70" s="313">
        <f t="shared" si="15"/>
        <v>0</v>
      </c>
      <c r="N70" s="314">
        <f t="shared" ref="N70:N92" si="16">(S70+T70+U70+V70+W70+X70+Y70)/7*100</f>
        <v>57.142857142857139</v>
      </c>
      <c r="O70" s="306">
        <v>7</v>
      </c>
      <c r="P70" s="314">
        <v>57.142857142857139</v>
      </c>
      <c r="Q70" s="311">
        <v>-15731766.640000001</v>
      </c>
      <c r="R70" s="146" t="s">
        <v>283</v>
      </c>
      <c r="S70" s="315">
        <v>1</v>
      </c>
      <c r="T70" s="315">
        <v>1</v>
      </c>
      <c r="U70" s="275">
        <v>0</v>
      </c>
      <c r="V70" s="275">
        <v>0</v>
      </c>
      <c r="W70" s="274">
        <v>1</v>
      </c>
      <c r="X70" s="315">
        <v>1</v>
      </c>
      <c r="Y70" s="315"/>
      <c r="Z70" s="316">
        <f t="shared" ref="Z70:Z92" si="17">S70+T70+U70+V70+W70+X70+Y70</f>
        <v>4</v>
      </c>
      <c r="AA70" s="317">
        <f t="shared" si="11"/>
        <v>50</v>
      </c>
      <c r="AB70" s="317">
        <f t="shared" si="11"/>
        <v>50</v>
      </c>
      <c r="AC70" s="317">
        <f t="shared" si="11"/>
        <v>0</v>
      </c>
      <c r="AD70" s="317">
        <f t="shared" si="11"/>
        <v>0</v>
      </c>
      <c r="AE70" s="317">
        <f t="shared" si="11"/>
        <v>50</v>
      </c>
      <c r="AF70" s="317">
        <f t="shared" si="11"/>
        <v>50</v>
      </c>
      <c r="AG70" s="318">
        <f t="shared" ref="AG70:AG92" si="18">IF(Y70=1,100,0)</f>
        <v>0</v>
      </c>
      <c r="AH70" s="319">
        <f t="shared" ref="AH70:AH92" si="19">Z70/7*100</f>
        <v>57.142857142857139</v>
      </c>
      <c r="AJ70" s="279"/>
    </row>
    <row r="71" spans="1:36" x14ac:dyDescent="0.7">
      <c r="A71" s="306">
        <v>67</v>
      </c>
      <c r="B71" s="307" t="s">
        <v>73</v>
      </c>
      <c r="C71" s="308" t="s">
        <v>79</v>
      </c>
      <c r="D71" s="307" t="s">
        <v>183</v>
      </c>
      <c r="E71" s="309">
        <v>5</v>
      </c>
      <c r="F71" s="306">
        <v>3</v>
      </c>
      <c r="G71" s="310">
        <v>0.8</v>
      </c>
      <c r="H71" s="320">
        <v>-8498144.2100000009</v>
      </c>
      <c r="I71" s="330"/>
      <c r="J71" s="313">
        <f t="shared" si="12"/>
        <v>50</v>
      </c>
      <c r="K71" s="313">
        <f t="shared" si="13"/>
        <v>100</v>
      </c>
      <c r="L71" s="313">
        <f t="shared" si="14"/>
        <v>0</v>
      </c>
      <c r="M71" s="313">
        <f t="shared" si="15"/>
        <v>0</v>
      </c>
      <c r="N71" s="321">
        <f t="shared" si="16"/>
        <v>42.857142857142854</v>
      </c>
      <c r="O71" s="306">
        <v>3</v>
      </c>
      <c r="P71" s="321">
        <v>42.857142857142854</v>
      </c>
      <c r="Q71" s="311">
        <v>-8498144.2100000009</v>
      </c>
      <c r="R71" s="116" t="s">
        <v>281</v>
      </c>
      <c r="S71" s="315">
        <v>0</v>
      </c>
      <c r="T71" s="315">
        <v>1</v>
      </c>
      <c r="U71" s="275">
        <v>1</v>
      </c>
      <c r="V71" s="275">
        <v>1</v>
      </c>
      <c r="W71" s="274">
        <v>0</v>
      </c>
      <c r="X71" s="315">
        <v>0</v>
      </c>
      <c r="Y71" s="315"/>
      <c r="Z71" s="316">
        <f t="shared" si="17"/>
        <v>3</v>
      </c>
      <c r="AA71" s="317">
        <f t="shared" si="11"/>
        <v>0</v>
      </c>
      <c r="AB71" s="317">
        <f t="shared" si="11"/>
        <v>50</v>
      </c>
      <c r="AC71" s="317">
        <f t="shared" si="11"/>
        <v>50</v>
      </c>
      <c r="AD71" s="317">
        <f t="shared" si="11"/>
        <v>50</v>
      </c>
      <c r="AE71" s="317">
        <f t="shared" si="11"/>
        <v>0</v>
      </c>
      <c r="AF71" s="317">
        <f t="shared" si="11"/>
        <v>0</v>
      </c>
      <c r="AG71" s="318">
        <f t="shared" si="18"/>
        <v>0</v>
      </c>
      <c r="AH71" s="322">
        <f t="shared" si="19"/>
        <v>42.857142857142854</v>
      </c>
      <c r="AJ71" s="279"/>
    </row>
    <row r="72" spans="1:36" x14ac:dyDescent="0.7">
      <c r="A72" s="306">
        <v>68</v>
      </c>
      <c r="B72" s="307" t="s">
        <v>80</v>
      </c>
      <c r="C72" s="308" t="s">
        <v>81</v>
      </c>
      <c r="D72" s="307" t="s">
        <v>80</v>
      </c>
      <c r="E72" s="309">
        <v>20</v>
      </c>
      <c r="F72" s="306">
        <v>1</v>
      </c>
      <c r="G72" s="310">
        <v>1.45</v>
      </c>
      <c r="H72" s="320">
        <v>93201735.329999998</v>
      </c>
      <c r="I72" s="312"/>
      <c r="J72" s="313">
        <f t="shared" si="12"/>
        <v>100</v>
      </c>
      <c r="K72" s="313">
        <f t="shared" si="13"/>
        <v>100</v>
      </c>
      <c r="L72" s="313">
        <f t="shared" si="14"/>
        <v>50</v>
      </c>
      <c r="M72" s="313">
        <f t="shared" si="15"/>
        <v>0</v>
      </c>
      <c r="N72" s="314">
        <f t="shared" si="16"/>
        <v>71.428571428571431</v>
      </c>
      <c r="O72" s="306">
        <v>1</v>
      </c>
      <c r="P72" s="314">
        <v>71.428571428571431</v>
      </c>
      <c r="Q72" s="311">
        <v>93201735.329999998</v>
      </c>
      <c r="R72" s="159" t="s">
        <v>282</v>
      </c>
      <c r="S72" s="315">
        <v>1</v>
      </c>
      <c r="T72" s="315">
        <v>1</v>
      </c>
      <c r="U72" s="275">
        <v>1</v>
      </c>
      <c r="V72" s="275">
        <v>1</v>
      </c>
      <c r="W72" s="274">
        <v>0</v>
      </c>
      <c r="X72" s="315">
        <v>1</v>
      </c>
      <c r="Y72" s="315"/>
      <c r="Z72" s="316">
        <f t="shared" si="17"/>
        <v>5</v>
      </c>
      <c r="AA72" s="317">
        <f t="shared" si="11"/>
        <v>50</v>
      </c>
      <c r="AB72" s="317">
        <f t="shared" si="11"/>
        <v>50</v>
      </c>
      <c r="AC72" s="317">
        <f t="shared" si="11"/>
        <v>50</v>
      </c>
      <c r="AD72" s="317">
        <f t="shared" si="11"/>
        <v>50</v>
      </c>
      <c r="AE72" s="317">
        <f t="shared" si="11"/>
        <v>0</v>
      </c>
      <c r="AF72" s="317">
        <f t="shared" si="11"/>
        <v>50</v>
      </c>
      <c r="AG72" s="318">
        <f t="shared" si="18"/>
        <v>0</v>
      </c>
      <c r="AH72" s="319">
        <f t="shared" si="19"/>
        <v>71.428571428571431</v>
      </c>
      <c r="AJ72" s="279"/>
    </row>
    <row r="73" spans="1:36" x14ac:dyDescent="0.7">
      <c r="A73" s="306">
        <v>69</v>
      </c>
      <c r="B73" s="307" t="s">
        <v>80</v>
      </c>
      <c r="C73" s="308" t="s">
        <v>82</v>
      </c>
      <c r="D73" s="307" t="s">
        <v>184</v>
      </c>
      <c r="E73" s="309">
        <v>10</v>
      </c>
      <c r="F73" s="306">
        <v>4</v>
      </c>
      <c r="G73" s="310">
        <v>0.5</v>
      </c>
      <c r="H73" s="320">
        <v>5511632.1699999999</v>
      </c>
      <c r="I73" s="326" t="s">
        <v>208</v>
      </c>
      <c r="J73" s="313">
        <f t="shared" si="12"/>
        <v>100</v>
      </c>
      <c r="K73" s="313">
        <f t="shared" si="13"/>
        <v>100</v>
      </c>
      <c r="L73" s="313">
        <f t="shared" si="14"/>
        <v>100</v>
      </c>
      <c r="M73" s="313">
        <f t="shared" si="15"/>
        <v>0</v>
      </c>
      <c r="N73" s="314">
        <f t="shared" si="16"/>
        <v>85.714285714285708</v>
      </c>
      <c r="O73" s="306">
        <v>4</v>
      </c>
      <c r="P73" s="314">
        <v>85.714285714285708</v>
      </c>
      <c r="Q73" s="311">
        <v>5511632.1699999999</v>
      </c>
      <c r="R73" s="146" t="s">
        <v>283</v>
      </c>
      <c r="S73" s="315">
        <v>1</v>
      </c>
      <c r="T73" s="315">
        <v>1</v>
      </c>
      <c r="U73" s="275">
        <v>1</v>
      </c>
      <c r="V73" s="275">
        <v>1</v>
      </c>
      <c r="W73" s="274">
        <v>1</v>
      </c>
      <c r="X73" s="315">
        <v>1</v>
      </c>
      <c r="Y73" s="315"/>
      <c r="Z73" s="316">
        <f t="shared" si="17"/>
        <v>6</v>
      </c>
      <c r="AA73" s="317">
        <f t="shared" si="11"/>
        <v>50</v>
      </c>
      <c r="AB73" s="317">
        <f t="shared" si="11"/>
        <v>50</v>
      </c>
      <c r="AC73" s="317">
        <f t="shared" si="11"/>
        <v>50</v>
      </c>
      <c r="AD73" s="317">
        <f t="shared" si="11"/>
        <v>50</v>
      </c>
      <c r="AE73" s="317">
        <f t="shared" si="11"/>
        <v>50</v>
      </c>
      <c r="AF73" s="317">
        <f t="shared" si="11"/>
        <v>50</v>
      </c>
      <c r="AG73" s="318">
        <f t="shared" si="18"/>
        <v>0</v>
      </c>
      <c r="AH73" s="319">
        <f>Z73/7*100</f>
        <v>85.714285714285708</v>
      </c>
      <c r="AJ73" s="279"/>
    </row>
    <row r="74" spans="1:36" x14ac:dyDescent="0.7">
      <c r="A74" s="306">
        <v>70</v>
      </c>
      <c r="B74" s="307" t="s">
        <v>80</v>
      </c>
      <c r="C74" s="308" t="s">
        <v>83</v>
      </c>
      <c r="D74" s="307" t="s">
        <v>185</v>
      </c>
      <c r="E74" s="309">
        <v>9</v>
      </c>
      <c r="F74" s="306">
        <v>4</v>
      </c>
      <c r="G74" s="310">
        <v>0.52</v>
      </c>
      <c r="H74" s="320">
        <v>7138001.4400000004</v>
      </c>
      <c r="I74" s="326" t="s">
        <v>208</v>
      </c>
      <c r="J74" s="313">
        <f t="shared" si="12"/>
        <v>50</v>
      </c>
      <c r="K74" s="313">
        <f t="shared" si="13"/>
        <v>100</v>
      </c>
      <c r="L74" s="313">
        <f t="shared" si="14"/>
        <v>100</v>
      </c>
      <c r="M74" s="313">
        <f t="shared" si="15"/>
        <v>0</v>
      </c>
      <c r="N74" s="314">
        <f t="shared" si="16"/>
        <v>71.428571428571431</v>
      </c>
      <c r="O74" s="306">
        <v>4</v>
      </c>
      <c r="P74" s="314">
        <v>71.428571428571431</v>
      </c>
      <c r="Q74" s="311">
        <v>7138001.4400000004</v>
      </c>
      <c r="R74" s="146" t="s">
        <v>283</v>
      </c>
      <c r="S74" s="315">
        <v>0</v>
      </c>
      <c r="T74" s="315">
        <v>1</v>
      </c>
      <c r="U74" s="275">
        <v>1</v>
      </c>
      <c r="V74" s="275">
        <v>1</v>
      </c>
      <c r="W74" s="274">
        <v>1</v>
      </c>
      <c r="X74" s="315">
        <v>1</v>
      </c>
      <c r="Y74" s="315"/>
      <c r="Z74" s="316">
        <f t="shared" si="17"/>
        <v>5</v>
      </c>
      <c r="AA74" s="317">
        <f t="shared" si="11"/>
        <v>0</v>
      </c>
      <c r="AB74" s="317">
        <f t="shared" si="11"/>
        <v>50</v>
      </c>
      <c r="AC74" s="317">
        <f t="shared" si="11"/>
        <v>50</v>
      </c>
      <c r="AD74" s="317">
        <f t="shared" si="11"/>
        <v>50</v>
      </c>
      <c r="AE74" s="317">
        <f t="shared" si="11"/>
        <v>50</v>
      </c>
      <c r="AF74" s="317">
        <f t="shared" si="11"/>
        <v>50</v>
      </c>
      <c r="AG74" s="318">
        <f t="shared" si="18"/>
        <v>0</v>
      </c>
      <c r="AH74" s="319">
        <f t="shared" si="19"/>
        <v>71.428571428571431</v>
      </c>
      <c r="AJ74" s="279"/>
    </row>
    <row r="75" spans="1:36" x14ac:dyDescent="0.7">
      <c r="A75" s="306">
        <v>71</v>
      </c>
      <c r="B75" s="307" t="s">
        <v>80</v>
      </c>
      <c r="C75" s="308" t="s">
        <v>84</v>
      </c>
      <c r="D75" s="307" t="s">
        <v>186</v>
      </c>
      <c r="E75" s="309">
        <v>16</v>
      </c>
      <c r="F75" s="306">
        <v>3</v>
      </c>
      <c r="G75" s="310">
        <v>0.68</v>
      </c>
      <c r="H75" s="320">
        <v>-16990879.16</v>
      </c>
      <c r="I75" s="312"/>
      <c r="J75" s="313">
        <f t="shared" si="12"/>
        <v>50</v>
      </c>
      <c r="K75" s="313">
        <f t="shared" si="13"/>
        <v>100</v>
      </c>
      <c r="L75" s="313">
        <f t="shared" si="14"/>
        <v>0</v>
      </c>
      <c r="M75" s="313">
        <f t="shared" si="15"/>
        <v>0</v>
      </c>
      <c r="N75" s="321">
        <f t="shared" si="16"/>
        <v>42.857142857142854</v>
      </c>
      <c r="O75" s="306">
        <v>3</v>
      </c>
      <c r="P75" s="321">
        <v>42.857142857142854</v>
      </c>
      <c r="Q75" s="311">
        <v>-16990879.16</v>
      </c>
      <c r="R75" s="159" t="s">
        <v>282</v>
      </c>
      <c r="S75" s="315">
        <v>0</v>
      </c>
      <c r="T75" s="315">
        <v>1</v>
      </c>
      <c r="U75" s="275">
        <v>1</v>
      </c>
      <c r="V75" s="275">
        <v>1</v>
      </c>
      <c r="W75" s="274">
        <v>0</v>
      </c>
      <c r="X75" s="315">
        <v>0</v>
      </c>
      <c r="Y75" s="315"/>
      <c r="Z75" s="316">
        <f t="shared" si="17"/>
        <v>3</v>
      </c>
      <c r="AA75" s="317">
        <f t="shared" si="11"/>
        <v>0</v>
      </c>
      <c r="AB75" s="317">
        <f t="shared" si="11"/>
        <v>50</v>
      </c>
      <c r="AC75" s="317">
        <f t="shared" si="11"/>
        <v>50</v>
      </c>
      <c r="AD75" s="317">
        <f t="shared" si="11"/>
        <v>50</v>
      </c>
      <c r="AE75" s="317">
        <f t="shared" si="11"/>
        <v>0</v>
      </c>
      <c r="AF75" s="317">
        <f t="shared" si="11"/>
        <v>0</v>
      </c>
      <c r="AG75" s="318">
        <f t="shared" si="18"/>
        <v>0</v>
      </c>
      <c r="AH75" s="322">
        <f t="shared" si="19"/>
        <v>42.857142857142854</v>
      </c>
      <c r="AJ75" s="279"/>
    </row>
    <row r="76" spans="1:36" x14ac:dyDescent="0.7">
      <c r="A76" s="306">
        <v>72</v>
      </c>
      <c r="B76" s="307" t="s">
        <v>80</v>
      </c>
      <c r="C76" s="308" t="s">
        <v>85</v>
      </c>
      <c r="D76" s="307" t="s">
        <v>187</v>
      </c>
      <c r="E76" s="309">
        <v>2</v>
      </c>
      <c r="F76" s="306">
        <v>1</v>
      </c>
      <c r="G76" s="310">
        <v>3.46</v>
      </c>
      <c r="H76" s="320">
        <v>2435497.33</v>
      </c>
      <c r="I76" s="312"/>
      <c r="J76" s="313">
        <f t="shared" si="12"/>
        <v>50</v>
      </c>
      <c r="K76" s="313">
        <f t="shared" si="13"/>
        <v>50</v>
      </c>
      <c r="L76" s="313">
        <f t="shared" si="14"/>
        <v>50</v>
      </c>
      <c r="M76" s="313">
        <f t="shared" si="15"/>
        <v>0</v>
      </c>
      <c r="N76" s="321">
        <f t="shared" si="16"/>
        <v>42.857142857142854</v>
      </c>
      <c r="O76" s="306">
        <v>1</v>
      </c>
      <c r="P76" s="321">
        <v>42.857142857142854</v>
      </c>
      <c r="Q76" s="311">
        <v>2435497.33</v>
      </c>
      <c r="R76" s="116" t="s">
        <v>281</v>
      </c>
      <c r="S76" s="315">
        <v>0</v>
      </c>
      <c r="T76" s="315">
        <v>1</v>
      </c>
      <c r="U76" s="275">
        <v>1</v>
      </c>
      <c r="V76" s="275">
        <v>0</v>
      </c>
      <c r="W76" s="274">
        <v>0</v>
      </c>
      <c r="X76" s="315">
        <v>1</v>
      </c>
      <c r="Y76" s="315"/>
      <c r="Z76" s="316">
        <f t="shared" si="17"/>
        <v>3</v>
      </c>
      <c r="AA76" s="317">
        <f t="shared" si="11"/>
        <v>0</v>
      </c>
      <c r="AB76" s="317">
        <f t="shared" si="11"/>
        <v>50</v>
      </c>
      <c r="AC76" s="317">
        <f t="shared" si="11"/>
        <v>50</v>
      </c>
      <c r="AD76" s="317">
        <f t="shared" si="11"/>
        <v>0</v>
      </c>
      <c r="AE76" s="317">
        <f t="shared" si="11"/>
        <v>0</v>
      </c>
      <c r="AF76" s="317">
        <f t="shared" si="11"/>
        <v>50</v>
      </c>
      <c r="AG76" s="318">
        <f t="shared" si="18"/>
        <v>0</v>
      </c>
      <c r="AH76" s="322">
        <f t="shared" si="19"/>
        <v>42.857142857142854</v>
      </c>
      <c r="AJ76" s="279"/>
    </row>
    <row r="77" spans="1:36" x14ac:dyDescent="0.7">
      <c r="A77" s="306">
        <v>73</v>
      </c>
      <c r="B77" s="307" t="s">
        <v>80</v>
      </c>
      <c r="C77" s="308" t="s">
        <v>86</v>
      </c>
      <c r="D77" s="307" t="s">
        <v>188</v>
      </c>
      <c r="E77" s="309">
        <v>6</v>
      </c>
      <c r="F77" s="306">
        <v>4</v>
      </c>
      <c r="G77" s="310">
        <v>0.63</v>
      </c>
      <c r="H77" s="320">
        <v>6040846.5300000003</v>
      </c>
      <c r="I77" s="326" t="s">
        <v>208</v>
      </c>
      <c r="J77" s="313">
        <f t="shared" si="12"/>
        <v>100</v>
      </c>
      <c r="K77" s="313">
        <f t="shared" si="13"/>
        <v>100</v>
      </c>
      <c r="L77" s="313">
        <f t="shared" si="14"/>
        <v>50</v>
      </c>
      <c r="M77" s="313">
        <f t="shared" si="15"/>
        <v>0</v>
      </c>
      <c r="N77" s="314">
        <f t="shared" si="16"/>
        <v>71.428571428571431</v>
      </c>
      <c r="O77" s="306">
        <v>4</v>
      </c>
      <c r="P77" s="314">
        <v>71.428571428571431</v>
      </c>
      <c r="Q77" s="311">
        <v>6040846.5300000003</v>
      </c>
      <c r="R77" s="146" t="s">
        <v>283</v>
      </c>
      <c r="S77" s="315">
        <v>1</v>
      </c>
      <c r="T77" s="315">
        <v>1</v>
      </c>
      <c r="U77" s="275">
        <v>1</v>
      </c>
      <c r="V77" s="275">
        <v>1</v>
      </c>
      <c r="W77" s="274">
        <v>1</v>
      </c>
      <c r="X77" s="315">
        <v>0</v>
      </c>
      <c r="Y77" s="315"/>
      <c r="Z77" s="316">
        <f t="shared" si="17"/>
        <v>5</v>
      </c>
      <c r="AA77" s="317">
        <f t="shared" si="11"/>
        <v>50</v>
      </c>
      <c r="AB77" s="317">
        <f t="shared" si="11"/>
        <v>50</v>
      </c>
      <c r="AC77" s="317">
        <f t="shared" si="11"/>
        <v>50</v>
      </c>
      <c r="AD77" s="317">
        <f t="shared" si="11"/>
        <v>50</v>
      </c>
      <c r="AE77" s="317">
        <f t="shared" si="11"/>
        <v>50</v>
      </c>
      <c r="AF77" s="317">
        <f t="shared" si="11"/>
        <v>0</v>
      </c>
      <c r="AG77" s="318">
        <f t="shared" si="18"/>
        <v>0</v>
      </c>
      <c r="AH77" s="319">
        <f t="shared" si="19"/>
        <v>71.428571428571431</v>
      </c>
      <c r="AJ77" s="279"/>
    </row>
    <row r="78" spans="1:36" x14ac:dyDescent="0.7">
      <c r="A78" s="306">
        <v>74</v>
      </c>
      <c r="B78" s="307" t="s">
        <v>80</v>
      </c>
      <c r="C78" s="308" t="s">
        <v>87</v>
      </c>
      <c r="D78" s="307" t="s">
        <v>189</v>
      </c>
      <c r="E78" s="309">
        <v>13</v>
      </c>
      <c r="F78" s="306">
        <v>6</v>
      </c>
      <c r="G78" s="325">
        <v>0.46</v>
      </c>
      <c r="H78" s="320">
        <v>14653389.810000001</v>
      </c>
      <c r="I78" s="333" t="s">
        <v>207</v>
      </c>
      <c r="J78" s="313">
        <f t="shared" si="12"/>
        <v>100</v>
      </c>
      <c r="K78" s="313">
        <f t="shared" si="13"/>
        <v>100</v>
      </c>
      <c r="L78" s="313">
        <f t="shared" si="14"/>
        <v>50</v>
      </c>
      <c r="M78" s="313">
        <f t="shared" si="15"/>
        <v>0</v>
      </c>
      <c r="N78" s="314">
        <f t="shared" si="16"/>
        <v>71.428571428571431</v>
      </c>
      <c r="O78" s="306">
        <v>6</v>
      </c>
      <c r="P78" s="314">
        <v>71.428571428571431</v>
      </c>
      <c r="Q78" s="311">
        <v>14653389.810000001</v>
      </c>
      <c r="R78" s="121" t="s">
        <v>400</v>
      </c>
      <c r="S78" s="315">
        <v>1</v>
      </c>
      <c r="T78" s="315">
        <v>1</v>
      </c>
      <c r="U78" s="275">
        <v>1</v>
      </c>
      <c r="V78" s="275">
        <v>1</v>
      </c>
      <c r="W78" s="274">
        <v>1</v>
      </c>
      <c r="X78" s="315">
        <v>0</v>
      </c>
      <c r="Y78" s="315"/>
      <c r="Z78" s="316">
        <f t="shared" si="17"/>
        <v>5</v>
      </c>
      <c r="AA78" s="317">
        <f t="shared" si="11"/>
        <v>50</v>
      </c>
      <c r="AB78" s="317">
        <f t="shared" si="11"/>
        <v>50</v>
      </c>
      <c r="AC78" s="317">
        <f t="shared" si="11"/>
        <v>50</v>
      </c>
      <c r="AD78" s="317">
        <f t="shared" si="11"/>
        <v>50</v>
      </c>
      <c r="AE78" s="317">
        <f t="shared" si="11"/>
        <v>50</v>
      </c>
      <c r="AF78" s="317">
        <f t="shared" si="11"/>
        <v>0</v>
      </c>
      <c r="AG78" s="318">
        <f t="shared" si="18"/>
        <v>0</v>
      </c>
      <c r="AH78" s="319">
        <f t="shared" si="19"/>
        <v>71.428571428571431</v>
      </c>
      <c r="AJ78" s="279"/>
    </row>
    <row r="79" spans="1:36" x14ac:dyDescent="0.7">
      <c r="A79" s="306">
        <v>75</v>
      </c>
      <c r="B79" s="307" t="s">
        <v>80</v>
      </c>
      <c r="C79" s="308" t="s">
        <v>88</v>
      </c>
      <c r="D79" s="307" t="s">
        <v>190</v>
      </c>
      <c r="E79" s="309">
        <v>5</v>
      </c>
      <c r="F79" s="306">
        <v>4</v>
      </c>
      <c r="G79" s="310">
        <v>0.7</v>
      </c>
      <c r="H79" s="320">
        <v>1100009.76</v>
      </c>
      <c r="I79" s="326" t="s">
        <v>208</v>
      </c>
      <c r="J79" s="313">
        <f t="shared" si="12"/>
        <v>50</v>
      </c>
      <c r="K79" s="313">
        <f t="shared" si="13"/>
        <v>100</v>
      </c>
      <c r="L79" s="313">
        <f t="shared" si="14"/>
        <v>100</v>
      </c>
      <c r="M79" s="313">
        <f t="shared" si="15"/>
        <v>0</v>
      </c>
      <c r="N79" s="314">
        <f t="shared" si="16"/>
        <v>71.428571428571431</v>
      </c>
      <c r="O79" s="306">
        <v>4</v>
      </c>
      <c r="P79" s="314">
        <v>71.428571428571431</v>
      </c>
      <c r="Q79" s="311">
        <v>1100009.76</v>
      </c>
      <c r="R79" s="121" t="s">
        <v>400</v>
      </c>
      <c r="S79" s="315">
        <v>0</v>
      </c>
      <c r="T79" s="315">
        <v>1</v>
      </c>
      <c r="U79" s="275">
        <v>1</v>
      </c>
      <c r="V79" s="275">
        <v>1</v>
      </c>
      <c r="W79" s="274">
        <v>1</v>
      </c>
      <c r="X79" s="315">
        <v>1</v>
      </c>
      <c r="Y79" s="315"/>
      <c r="Z79" s="316">
        <f t="shared" si="17"/>
        <v>5</v>
      </c>
      <c r="AA79" s="317">
        <f t="shared" si="11"/>
        <v>0</v>
      </c>
      <c r="AB79" s="317">
        <f t="shared" si="11"/>
        <v>50</v>
      </c>
      <c r="AC79" s="317">
        <f t="shared" si="11"/>
        <v>50</v>
      </c>
      <c r="AD79" s="317">
        <f t="shared" si="11"/>
        <v>50</v>
      </c>
      <c r="AE79" s="317">
        <f t="shared" si="11"/>
        <v>50</v>
      </c>
      <c r="AF79" s="317">
        <f t="shared" si="11"/>
        <v>50</v>
      </c>
      <c r="AG79" s="318">
        <f t="shared" si="18"/>
        <v>0</v>
      </c>
      <c r="AH79" s="319">
        <f t="shared" si="19"/>
        <v>71.428571428571431</v>
      </c>
      <c r="AJ79" s="279"/>
    </row>
    <row r="80" spans="1:36" x14ac:dyDescent="0.7">
      <c r="A80" s="306">
        <v>76</v>
      </c>
      <c r="B80" s="307" t="s">
        <v>80</v>
      </c>
      <c r="C80" s="308" t="s">
        <v>89</v>
      </c>
      <c r="D80" s="307" t="s">
        <v>191</v>
      </c>
      <c r="E80" s="309">
        <v>5</v>
      </c>
      <c r="F80" s="306">
        <v>3</v>
      </c>
      <c r="G80" s="325">
        <v>0.47</v>
      </c>
      <c r="H80" s="320">
        <v>7978535.6399999997</v>
      </c>
      <c r="I80" s="330"/>
      <c r="J80" s="313">
        <f t="shared" si="12"/>
        <v>50</v>
      </c>
      <c r="K80" s="313">
        <f t="shared" si="13"/>
        <v>100</v>
      </c>
      <c r="L80" s="313">
        <f t="shared" si="14"/>
        <v>100</v>
      </c>
      <c r="M80" s="313">
        <f t="shared" si="15"/>
        <v>0</v>
      </c>
      <c r="N80" s="314">
        <f t="shared" si="16"/>
        <v>71.428571428571431</v>
      </c>
      <c r="O80" s="306">
        <v>3</v>
      </c>
      <c r="P80" s="314">
        <v>71.428571428571431</v>
      </c>
      <c r="Q80" s="311">
        <v>7978535.6399999997</v>
      </c>
      <c r="R80" s="116" t="s">
        <v>281</v>
      </c>
      <c r="S80" s="315">
        <v>0</v>
      </c>
      <c r="T80" s="315">
        <v>1</v>
      </c>
      <c r="U80" s="275">
        <v>1</v>
      </c>
      <c r="V80" s="275">
        <v>1</v>
      </c>
      <c r="W80" s="274">
        <v>1</v>
      </c>
      <c r="X80" s="315">
        <v>1</v>
      </c>
      <c r="Y80" s="315"/>
      <c r="Z80" s="316">
        <f t="shared" si="17"/>
        <v>5</v>
      </c>
      <c r="AA80" s="317">
        <f t="shared" si="11"/>
        <v>0</v>
      </c>
      <c r="AB80" s="317">
        <f t="shared" si="11"/>
        <v>50</v>
      </c>
      <c r="AC80" s="317">
        <f t="shared" si="11"/>
        <v>50</v>
      </c>
      <c r="AD80" s="317">
        <f t="shared" si="11"/>
        <v>50</v>
      </c>
      <c r="AE80" s="317">
        <f t="shared" si="11"/>
        <v>50</v>
      </c>
      <c r="AF80" s="317">
        <f t="shared" si="11"/>
        <v>50</v>
      </c>
      <c r="AG80" s="318">
        <f t="shared" si="18"/>
        <v>0</v>
      </c>
      <c r="AH80" s="319">
        <f t="shared" si="19"/>
        <v>71.428571428571431</v>
      </c>
      <c r="AJ80" s="279"/>
    </row>
    <row r="81" spans="1:36" x14ac:dyDescent="0.7">
      <c r="A81" s="306">
        <v>77</v>
      </c>
      <c r="B81" s="307" t="s">
        <v>80</v>
      </c>
      <c r="C81" s="308" t="s">
        <v>90</v>
      </c>
      <c r="D81" s="307" t="s">
        <v>192</v>
      </c>
      <c r="E81" s="309">
        <v>6</v>
      </c>
      <c r="F81" s="306">
        <v>1</v>
      </c>
      <c r="G81" s="310">
        <v>1.1499999999999999</v>
      </c>
      <c r="H81" s="320">
        <v>-3774228.99</v>
      </c>
      <c r="I81" s="312"/>
      <c r="J81" s="313">
        <f t="shared" si="12"/>
        <v>100</v>
      </c>
      <c r="K81" s="313">
        <f t="shared" si="13"/>
        <v>100</v>
      </c>
      <c r="L81" s="313">
        <f t="shared" si="14"/>
        <v>100</v>
      </c>
      <c r="M81" s="313">
        <f t="shared" si="15"/>
        <v>0</v>
      </c>
      <c r="N81" s="314">
        <f t="shared" si="16"/>
        <v>85.714285714285708</v>
      </c>
      <c r="O81" s="306">
        <v>1</v>
      </c>
      <c r="P81" s="314">
        <v>85.714285714285708</v>
      </c>
      <c r="Q81" s="311">
        <v>-3774228.99</v>
      </c>
      <c r="R81" s="116" t="s">
        <v>281</v>
      </c>
      <c r="S81" s="315">
        <v>1</v>
      </c>
      <c r="T81" s="315">
        <v>1</v>
      </c>
      <c r="U81" s="275">
        <v>1</v>
      </c>
      <c r="V81" s="275">
        <v>1</v>
      </c>
      <c r="W81" s="274">
        <v>1</v>
      </c>
      <c r="X81" s="315">
        <v>1</v>
      </c>
      <c r="Y81" s="315"/>
      <c r="Z81" s="316">
        <f t="shared" si="17"/>
        <v>6</v>
      </c>
      <c r="AA81" s="317">
        <f t="shared" si="11"/>
        <v>50</v>
      </c>
      <c r="AB81" s="317">
        <f t="shared" si="11"/>
        <v>50</v>
      </c>
      <c r="AC81" s="317">
        <f t="shared" si="11"/>
        <v>50</v>
      </c>
      <c r="AD81" s="317">
        <f t="shared" si="11"/>
        <v>50</v>
      </c>
      <c r="AE81" s="317">
        <f t="shared" si="11"/>
        <v>50</v>
      </c>
      <c r="AF81" s="317">
        <f t="shared" si="11"/>
        <v>50</v>
      </c>
      <c r="AG81" s="318">
        <f t="shared" si="18"/>
        <v>0</v>
      </c>
      <c r="AH81" s="319">
        <f t="shared" si="19"/>
        <v>85.714285714285708</v>
      </c>
      <c r="AJ81" s="279"/>
    </row>
    <row r="82" spans="1:36" x14ac:dyDescent="0.7">
      <c r="A82" s="306">
        <v>78</v>
      </c>
      <c r="B82" s="307" t="s">
        <v>80</v>
      </c>
      <c r="C82" s="308" t="s">
        <v>91</v>
      </c>
      <c r="D82" s="307" t="s">
        <v>193</v>
      </c>
      <c r="E82" s="309">
        <v>9</v>
      </c>
      <c r="F82" s="306">
        <v>3</v>
      </c>
      <c r="G82" s="310">
        <v>0.51</v>
      </c>
      <c r="H82" s="320">
        <v>-3411257.27</v>
      </c>
      <c r="I82" s="312"/>
      <c r="J82" s="313">
        <f t="shared" si="12"/>
        <v>100</v>
      </c>
      <c r="K82" s="313">
        <f t="shared" si="13"/>
        <v>100</v>
      </c>
      <c r="L82" s="313">
        <f t="shared" si="14"/>
        <v>100</v>
      </c>
      <c r="M82" s="313">
        <f t="shared" si="15"/>
        <v>0</v>
      </c>
      <c r="N82" s="314">
        <f t="shared" si="16"/>
        <v>85.714285714285708</v>
      </c>
      <c r="O82" s="306">
        <v>3</v>
      </c>
      <c r="P82" s="314">
        <v>85.714285714285708</v>
      </c>
      <c r="Q82" s="311">
        <v>-3411257.27</v>
      </c>
      <c r="R82" s="116" t="s">
        <v>281</v>
      </c>
      <c r="S82" s="315">
        <v>1</v>
      </c>
      <c r="T82" s="315">
        <v>1</v>
      </c>
      <c r="U82" s="275">
        <v>1</v>
      </c>
      <c r="V82" s="275">
        <v>1</v>
      </c>
      <c r="W82" s="274">
        <v>1</v>
      </c>
      <c r="X82" s="315">
        <v>1</v>
      </c>
      <c r="Y82" s="315"/>
      <c r="Z82" s="316">
        <f t="shared" si="17"/>
        <v>6</v>
      </c>
      <c r="AA82" s="317">
        <f t="shared" si="11"/>
        <v>50</v>
      </c>
      <c r="AB82" s="317">
        <f t="shared" si="11"/>
        <v>50</v>
      </c>
      <c r="AC82" s="317">
        <f t="shared" si="11"/>
        <v>50</v>
      </c>
      <c r="AD82" s="317">
        <f t="shared" si="11"/>
        <v>50</v>
      </c>
      <c r="AE82" s="317">
        <f t="shared" si="11"/>
        <v>50</v>
      </c>
      <c r="AF82" s="317">
        <f t="shared" si="11"/>
        <v>50</v>
      </c>
      <c r="AG82" s="318">
        <f t="shared" si="18"/>
        <v>0</v>
      </c>
      <c r="AH82" s="319">
        <f t="shared" si="19"/>
        <v>85.714285714285708</v>
      </c>
      <c r="AJ82" s="279"/>
    </row>
    <row r="83" spans="1:36" x14ac:dyDescent="0.7">
      <c r="A83" s="306">
        <v>79</v>
      </c>
      <c r="B83" s="307" t="s">
        <v>80</v>
      </c>
      <c r="C83" s="308" t="s">
        <v>92</v>
      </c>
      <c r="D83" s="307" t="s">
        <v>194</v>
      </c>
      <c r="E83" s="309">
        <v>13</v>
      </c>
      <c r="F83" s="306">
        <v>6</v>
      </c>
      <c r="G83" s="310">
        <v>0.59</v>
      </c>
      <c r="H83" s="320">
        <v>-5021021.7300000004</v>
      </c>
      <c r="I83" s="324" t="s">
        <v>6</v>
      </c>
      <c r="J83" s="313">
        <f t="shared" si="12"/>
        <v>50</v>
      </c>
      <c r="K83" s="313">
        <f t="shared" si="13"/>
        <v>100</v>
      </c>
      <c r="L83" s="313">
        <f t="shared" si="14"/>
        <v>100</v>
      </c>
      <c r="M83" s="313">
        <f t="shared" si="15"/>
        <v>0</v>
      </c>
      <c r="N83" s="314">
        <f t="shared" si="16"/>
        <v>71.428571428571431</v>
      </c>
      <c r="O83" s="306">
        <v>6</v>
      </c>
      <c r="P83" s="314">
        <v>71.428571428571431</v>
      </c>
      <c r="Q83" s="311">
        <v>-5021021.7300000004</v>
      </c>
      <c r="R83" s="121" t="s">
        <v>400</v>
      </c>
      <c r="S83" s="315">
        <v>0</v>
      </c>
      <c r="T83" s="315">
        <v>1</v>
      </c>
      <c r="U83" s="275">
        <v>1</v>
      </c>
      <c r="V83" s="275">
        <v>1</v>
      </c>
      <c r="W83" s="274">
        <v>1</v>
      </c>
      <c r="X83" s="315">
        <v>1</v>
      </c>
      <c r="Y83" s="315"/>
      <c r="Z83" s="316">
        <f t="shared" si="17"/>
        <v>5</v>
      </c>
      <c r="AA83" s="317">
        <f t="shared" si="11"/>
        <v>0</v>
      </c>
      <c r="AB83" s="317">
        <f t="shared" si="11"/>
        <v>50</v>
      </c>
      <c r="AC83" s="317">
        <f t="shared" si="11"/>
        <v>50</v>
      </c>
      <c r="AD83" s="317">
        <f t="shared" si="11"/>
        <v>50</v>
      </c>
      <c r="AE83" s="317">
        <f t="shared" si="11"/>
        <v>50</v>
      </c>
      <c r="AF83" s="317">
        <f t="shared" si="11"/>
        <v>50</v>
      </c>
      <c r="AG83" s="318">
        <f t="shared" si="18"/>
        <v>0</v>
      </c>
      <c r="AH83" s="319">
        <f t="shared" si="19"/>
        <v>71.428571428571431</v>
      </c>
      <c r="AJ83" s="279"/>
    </row>
    <row r="84" spans="1:36" x14ac:dyDescent="0.7">
      <c r="A84" s="306">
        <v>80</v>
      </c>
      <c r="B84" s="307" t="s">
        <v>80</v>
      </c>
      <c r="C84" s="308" t="s">
        <v>93</v>
      </c>
      <c r="D84" s="307" t="s">
        <v>195</v>
      </c>
      <c r="E84" s="309">
        <v>6</v>
      </c>
      <c r="F84" s="306">
        <v>1</v>
      </c>
      <c r="G84" s="310">
        <v>1.72</v>
      </c>
      <c r="H84" s="320">
        <v>-4519838.1100000003</v>
      </c>
      <c r="I84" s="312"/>
      <c r="J84" s="313">
        <f t="shared" si="12"/>
        <v>100</v>
      </c>
      <c r="K84" s="313">
        <f t="shared" si="13"/>
        <v>100</v>
      </c>
      <c r="L84" s="313">
        <f t="shared" si="14"/>
        <v>50</v>
      </c>
      <c r="M84" s="313">
        <f t="shared" si="15"/>
        <v>0</v>
      </c>
      <c r="N84" s="314">
        <f t="shared" si="16"/>
        <v>71.428571428571431</v>
      </c>
      <c r="O84" s="306">
        <v>1</v>
      </c>
      <c r="P84" s="314">
        <v>71.428571428571431</v>
      </c>
      <c r="Q84" s="311">
        <v>-4519838.1100000003</v>
      </c>
      <c r="R84" s="116" t="s">
        <v>281</v>
      </c>
      <c r="S84" s="315">
        <v>1</v>
      </c>
      <c r="T84" s="315">
        <v>1</v>
      </c>
      <c r="U84" s="275">
        <v>1</v>
      </c>
      <c r="V84" s="275">
        <v>1</v>
      </c>
      <c r="W84" s="274">
        <v>1</v>
      </c>
      <c r="X84" s="315">
        <v>0</v>
      </c>
      <c r="Y84" s="315"/>
      <c r="Z84" s="316">
        <f t="shared" si="17"/>
        <v>5</v>
      </c>
      <c r="AA84" s="317">
        <f t="shared" si="11"/>
        <v>50</v>
      </c>
      <c r="AB84" s="317">
        <f t="shared" si="11"/>
        <v>50</v>
      </c>
      <c r="AC84" s="317">
        <f t="shared" si="11"/>
        <v>50</v>
      </c>
      <c r="AD84" s="317">
        <f t="shared" si="11"/>
        <v>50</v>
      </c>
      <c r="AE84" s="317">
        <f t="shared" si="11"/>
        <v>50</v>
      </c>
      <c r="AF84" s="317">
        <f t="shared" si="11"/>
        <v>0</v>
      </c>
      <c r="AG84" s="318">
        <f t="shared" si="18"/>
        <v>0</v>
      </c>
      <c r="AH84" s="319">
        <f t="shared" si="19"/>
        <v>71.428571428571431</v>
      </c>
      <c r="AJ84" s="279"/>
    </row>
    <row r="85" spans="1:36" x14ac:dyDescent="0.7">
      <c r="A85" s="306">
        <v>81</v>
      </c>
      <c r="B85" s="307" t="s">
        <v>80</v>
      </c>
      <c r="C85" s="308" t="s">
        <v>94</v>
      </c>
      <c r="D85" s="307" t="s">
        <v>196</v>
      </c>
      <c r="E85" s="309">
        <v>13</v>
      </c>
      <c r="F85" s="306">
        <v>4</v>
      </c>
      <c r="G85" s="310">
        <v>0.67</v>
      </c>
      <c r="H85" s="320">
        <v>-9197686.1400000006</v>
      </c>
      <c r="I85" s="324" t="s">
        <v>6</v>
      </c>
      <c r="J85" s="313">
        <f t="shared" si="12"/>
        <v>0</v>
      </c>
      <c r="K85" s="313">
        <f t="shared" si="13"/>
        <v>100</v>
      </c>
      <c r="L85" s="313">
        <f t="shared" si="14"/>
        <v>100</v>
      </c>
      <c r="M85" s="313">
        <f t="shared" si="15"/>
        <v>0</v>
      </c>
      <c r="N85" s="314">
        <f t="shared" si="16"/>
        <v>57.142857142857139</v>
      </c>
      <c r="O85" s="306">
        <v>4</v>
      </c>
      <c r="P85" s="314">
        <v>57.142857142857139</v>
      </c>
      <c r="Q85" s="311">
        <v>-9197686.1400000006</v>
      </c>
      <c r="R85" s="121" t="s">
        <v>400</v>
      </c>
      <c r="S85" s="315">
        <v>0</v>
      </c>
      <c r="T85" s="315">
        <v>0</v>
      </c>
      <c r="U85" s="275">
        <v>1</v>
      </c>
      <c r="V85" s="275">
        <v>1</v>
      </c>
      <c r="W85" s="274">
        <v>1</v>
      </c>
      <c r="X85" s="315">
        <v>1</v>
      </c>
      <c r="Y85" s="315"/>
      <c r="Z85" s="316">
        <f t="shared" si="17"/>
        <v>4</v>
      </c>
      <c r="AA85" s="317">
        <f t="shared" si="11"/>
        <v>0</v>
      </c>
      <c r="AB85" s="317">
        <f t="shared" si="11"/>
        <v>0</v>
      </c>
      <c r="AC85" s="317">
        <f t="shared" si="11"/>
        <v>50</v>
      </c>
      <c r="AD85" s="317">
        <f t="shared" si="11"/>
        <v>50</v>
      </c>
      <c r="AE85" s="317">
        <f t="shared" si="11"/>
        <v>50</v>
      </c>
      <c r="AF85" s="317">
        <f t="shared" si="11"/>
        <v>50</v>
      </c>
      <c r="AG85" s="318">
        <f t="shared" si="18"/>
        <v>0</v>
      </c>
      <c r="AH85" s="319">
        <f t="shared" si="19"/>
        <v>57.142857142857139</v>
      </c>
      <c r="AJ85" s="279"/>
    </row>
    <row r="86" spans="1:36" x14ac:dyDescent="0.7">
      <c r="A86" s="306">
        <v>82</v>
      </c>
      <c r="B86" s="307" t="s">
        <v>80</v>
      </c>
      <c r="C86" s="308" t="s">
        <v>95</v>
      </c>
      <c r="D86" s="307" t="s">
        <v>197</v>
      </c>
      <c r="E86" s="309">
        <v>5</v>
      </c>
      <c r="F86" s="306">
        <v>4</v>
      </c>
      <c r="G86" s="310">
        <v>0.78</v>
      </c>
      <c r="H86" s="320">
        <v>-1166162.25</v>
      </c>
      <c r="I86" s="324" t="s">
        <v>6</v>
      </c>
      <c r="J86" s="313">
        <f t="shared" si="12"/>
        <v>50</v>
      </c>
      <c r="K86" s="313">
        <f t="shared" si="13"/>
        <v>100</v>
      </c>
      <c r="L86" s="313">
        <f t="shared" si="14"/>
        <v>100</v>
      </c>
      <c r="M86" s="313">
        <f t="shared" si="15"/>
        <v>0</v>
      </c>
      <c r="N86" s="314">
        <f t="shared" si="16"/>
        <v>71.428571428571431</v>
      </c>
      <c r="O86" s="306">
        <v>4</v>
      </c>
      <c r="P86" s="314">
        <v>71.428571428571431</v>
      </c>
      <c r="Q86" s="311">
        <v>-1166162.25</v>
      </c>
      <c r="R86" s="121" t="s">
        <v>400</v>
      </c>
      <c r="S86" s="315">
        <v>0</v>
      </c>
      <c r="T86" s="315">
        <v>1</v>
      </c>
      <c r="U86" s="275">
        <v>1</v>
      </c>
      <c r="V86" s="275">
        <v>1</v>
      </c>
      <c r="W86" s="274">
        <v>1</v>
      </c>
      <c r="X86" s="315">
        <v>1</v>
      </c>
      <c r="Y86" s="315"/>
      <c r="Z86" s="316">
        <f t="shared" si="17"/>
        <v>5</v>
      </c>
      <c r="AA86" s="317">
        <f t="shared" si="11"/>
        <v>0</v>
      </c>
      <c r="AB86" s="317">
        <f t="shared" si="11"/>
        <v>50</v>
      </c>
      <c r="AC86" s="317">
        <f t="shared" si="11"/>
        <v>50</v>
      </c>
      <c r="AD86" s="317">
        <f t="shared" si="11"/>
        <v>50</v>
      </c>
      <c r="AE86" s="317">
        <f t="shared" si="11"/>
        <v>50</v>
      </c>
      <c r="AF86" s="317">
        <f t="shared" si="11"/>
        <v>50</v>
      </c>
      <c r="AG86" s="318">
        <f t="shared" si="18"/>
        <v>0</v>
      </c>
      <c r="AH86" s="319">
        <f t="shared" si="19"/>
        <v>71.428571428571431</v>
      </c>
      <c r="AJ86" s="279"/>
    </row>
    <row r="87" spans="1:36" x14ac:dyDescent="0.7">
      <c r="A87" s="306">
        <v>83</v>
      </c>
      <c r="B87" s="307" t="s">
        <v>80</v>
      </c>
      <c r="C87" s="308" t="s">
        <v>96</v>
      </c>
      <c r="D87" s="307" t="s">
        <v>198</v>
      </c>
      <c r="E87" s="309">
        <v>5</v>
      </c>
      <c r="F87" s="306">
        <v>3</v>
      </c>
      <c r="G87" s="325">
        <v>0.44</v>
      </c>
      <c r="H87" s="320">
        <v>-1717628.25</v>
      </c>
      <c r="I87" s="330"/>
      <c r="J87" s="313">
        <f t="shared" si="12"/>
        <v>50</v>
      </c>
      <c r="K87" s="313">
        <f t="shared" si="13"/>
        <v>100</v>
      </c>
      <c r="L87" s="313">
        <f t="shared" si="14"/>
        <v>0</v>
      </c>
      <c r="M87" s="313">
        <f t="shared" si="15"/>
        <v>0</v>
      </c>
      <c r="N87" s="321">
        <f t="shared" si="16"/>
        <v>42.857142857142854</v>
      </c>
      <c r="O87" s="306">
        <v>3</v>
      </c>
      <c r="P87" s="321">
        <v>42.857142857142854</v>
      </c>
      <c r="Q87" s="311">
        <v>-1717628.25</v>
      </c>
      <c r="R87" s="159" t="s">
        <v>282</v>
      </c>
      <c r="S87" s="315">
        <v>0</v>
      </c>
      <c r="T87" s="315">
        <v>1</v>
      </c>
      <c r="U87" s="275">
        <v>1</v>
      </c>
      <c r="V87" s="275">
        <v>1</v>
      </c>
      <c r="W87" s="274">
        <v>0</v>
      </c>
      <c r="X87" s="315">
        <v>0</v>
      </c>
      <c r="Y87" s="315"/>
      <c r="Z87" s="316">
        <f t="shared" si="17"/>
        <v>3</v>
      </c>
      <c r="AA87" s="317">
        <f t="shared" si="11"/>
        <v>0</v>
      </c>
      <c r="AB87" s="317">
        <f t="shared" si="11"/>
        <v>50</v>
      </c>
      <c r="AC87" s="317">
        <f t="shared" si="11"/>
        <v>50</v>
      </c>
      <c r="AD87" s="317">
        <f t="shared" si="11"/>
        <v>50</v>
      </c>
      <c r="AE87" s="317">
        <f t="shared" si="11"/>
        <v>0</v>
      </c>
      <c r="AF87" s="317">
        <f t="shared" si="11"/>
        <v>0</v>
      </c>
      <c r="AG87" s="318">
        <f t="shared" si="18"/>
        <v>0</v>
      </c>
      <c r="AH87" s="322">
        <f t="shared" si="19"/>
        <v>42.857142857142854</v>
      </c>
      <c r="AJ87" s="279"/>
    </row>
    <row r="88" spans="1:36" x14ac:dyDescent="0.7">
      <c r="A88" s="306">
        <v>84</v>
      </c>
      <c r="B88" s="307" t="s">
        <v>80</v>
      </c>
      <c r="C88" s="308" t="s">
        <v>97</v>
      </c>
      <c r="D88" s="307" t="s">
        <v>199</v>
      </c>
      <c r="E88" s="309">
        <v>5</v>
      </c>
      <c r="F88" s="306">
        <v>3</v>
      </c>
      <c r="G88" s="310">
        <v>0.73</v>
      </c>
      <c r="H88" s="320">
        <v>2701844.56</v>
      </c>
      <c r="I88" s="312"/>
      <c r="J88" s="313">
        <f t="shared" si="12"/>
        <v>50</v>
      </c>
      <c r="K88" s="313">
        <f t="shared" si="13"/>
        <v>100</v>
      </c>
      <c r="L88" s="313">
        <f t="shared" si="14"/>
        <v>100</v>
      </c>
      <c r="M88" s="313">
        <f t="shared" si="15"/>
        <v>0</v>
      </c>
      <c r="N88" s="314">
        <f t="shared" si="16"/>
        <v>71.428571428571431</v>
      </c>
      <c r="O88" s="306">
        <v>3</v>
      </c>
      <c r="P88" s="314">
        <v>71.428571428571431</v>
      </c>
      <c r="Q88" s="311">
        <v>2701844.56</v>
      </c>
      <c r="R88" s="116" t="s">
        <v>281</v>
      </c>
      <c r="S88" s="315">
        <v>0</v>
      </c>
      <c r="T88" s="315">
        <v>1</v>
      </c>
      <c r="U88" s="275">
        <v>1</v>
      </c>
      <c r="V88" s="275">
        <v>1</v>
      </c>
      <c r="W88" s="274">
        <v>1</v>
      </c>
      <c r="X88" s="315">
        <v>1</v>
      </c>
      <c r="Y88" s="315"/>
      <c r="Z88" s="316">
        <f t="shared" si="17"/>
        <v>5</v>
      </c>
      <c r="AA88" s="317">
        <f t="shared" si="11"/>
        <v>0</v>
      </c>
      <c r="AB88" s="317">
        <f t="shared" si="11"/>
        <v>50</v>
      </c>
      <c r="AC88" s="317">
        <f t="shared" si="11"/>
        <v>50</v>
      </c>
      <c r="AD88" s="317">
        <f t="shared" si="11"/>
        <v>50</v>
      </c>
      <c r="AE88" s="317">
        <f t="shared" si="11"/>
        <v>50</v>
      </c>
      <c r="AF88" s="317">
        <f t="shared" si="11"/>
        <v>50</v>
      </c>
      <c r="AG88" s="318">
        <f t="shared" si="18"/>
        <v>0</v>
      </c>
      <c r="AH88" s="319">
        <f t="shared" si="19"/>
        <v>71.428571428571431</v>
      </c>
      <c r="AJ88" s="279"/>
    </row>
    <row r="89" spans="1:36" x14ac:dyDescent="0.7">
      <c r="A89" s="306">
        <v>85</v>
      </c>
      <c r="B89" s="307" t="s">
        <v>80</v>
      </c>
      <c r="C89" s="308" t="s">
        <v>98</v>
      </c>
      <c r="D89" s="307" t="s">
        <v>200</v>
      </c>
      <c r="E89" s="309">
        <v>5</v>
      </c>
      <c r="F89" s="306">
        <v>2</v>
      </c>
      <c r="G89" s="310">
        <v>0.83</v>
      </c>
      <c r="H89" s="320">
        <v>278450.42</v>
      </c>
      <c r="I89" s="312"/>
      <c r="J89" s="313">
        <f t="shared" si="12"/>
        <v>50</v>
      </c>
      <c r="K89" s="313">
        <f t="shared" si="13"/>
        <v>100</v>
      </c>
      <c r="L89" s="313">
        <f t="shared" si="14"/>
        <v>100</v>
      </c>
      <c r="M89" s="313">
        <f t="shared" si="15"/>
        <v>0</v>
      </c>
      <c r="N89" s="314">
        <f t="shared" si="16"/>
        <v>71.428571428571431</v>
      </c>
      <c r="O89" s="306">
        <v>2</v>
      </c>
      <c r="P89" s="314">
        <v>71.428571428571431</v>
      </c>
      <c r="Q89" s="311">
        <v>278450.42</v>
      </c>
      <c r="R89" s="159" t="s">
        <v>282</v>
      </c>
      <c r="S89" s="315">
        <v>0</v>
      </c>
      <c r="T89" s="315">
        <v>1</v>
      </c>
      <c r="U89" s="275">
        <v>1</v>
      </c>
      <c r="V89" s="275">
        <v>1</v>
      </c>
      <c r="W89" s="274">
        <v>1</v>
      </c>
      <c r="X89" s="315">
        <v>1</v>
      </c>
      <c r="Y89" s="315"/>
      <c r="Z89" s="316">
        <f t="shared" si="17"/>
        <v>5</v>
      </c>
      <c r="AA89" s="317">
        <f t="shared" si="11"/>
        <v>0</v>
      </c>
      <c r="AB89" s="317">
        <f t="shared" si="11"/>
        <v>50</v>
      </c>
      <c r="AC89" s="317">
        <f t="shared" si="11"/>
        <v>50</v>
      </c>
      <c r="AD89" s="317">
        <f t="shared" si="11"/>
        <v>50</v>
      </c>
      <c r="AE89" s="317">
        <f t="shared" si="11"/>
        <v>50</v>
      </c>
      <c r="AF89" s="317">
        <f t="shared" si="11"/>
        <v>50</v>
      </c>
      <c r="AG89" s="318">
        <f t="shared" si="18"/>
        <v>0</v>
      </c>
      <c r="AH89" s="319">
        <f t="shared" si="19"/>
        <v>71.428571428571431</v>
      </c>
      <c r="AJ89" s="279"/>
    </row>
    <row r="90" spans="1:36" x14ac:dyDescent="0.7">
      <c r="A90" s="306">
        <v>86</v>
      </c>
      <c r="B90" s="307" t="s">
        <v>80</v>
      </c>
      <c r="C90" s="308" t="s">
        <v>99</v>
      </c>
      <c r="D90" s="307" t="s">
        <v>201</v>
      </c>
      <c r="E90" s="309">
        <v>13</v>
      </c>
      <c r="F90" s="306">
        <v>5</v>
      </c>
      <c r="G90" s="310">
        <v>0.61</v>
      </c>
      <c r="H90" s="320">
        <v>20367864.399999999</v>
      </c>
      <c r="I90" s="326" t="s">
        <v>208</v>
      </c>
      <c r="J90" s="313">
        <f t="shared" si="12"/>
        <v>100</v>
      </c>
      <c r="K90" s="313">
        <f t="shared" si="13"/>
        <v>100</v>
      </c>
      <c r="L90" s="313">
        <f t="shared" si="14"/>
        <v>100</v>
      </c>
      <c r="M90" s="313">
        <f t="shared" si="15"/>
        <v>0</v>
      </c>
      <c r="N90" s="314">
        <f t="shared" si="16"/>
        <v>85.714285714285708</v>
      </c>
      <c r="O90" s="306">
        <v>5</v>
      </c>
      <c r="P90" s="314">
        <v>85.714285714285708</v>
      </c>
      <c r="Q90" s="311">
        <v>20367864.399999999</v>
      </c>
      <c r="R90" s="146" t="s">
        <v>283</v>
      </c>
      <c r="S90" s="315">
        <v>1</v>
      </c>
      <c r="T90" s="315">
        <v>1</v>
      </c>
      <c r="U90" s="275">
        <v>1</v>
      </c>
      <c r="V90" s="275">
        <v>1</v>
      </c>
      <c r="W90" s="274">
        <v>1</v>
      </c>
      <c r="X90" s="315">
        <v>1</v>
      </c>
      <c r="Y90" s="315"/>
      <c r="Z90" s="316">
        <f t="shared" si="17"/>
        <v>6</v>
      </c>
      <c r="AA90" s="317">
        <f t="shared" si="11"/>
        <v>50</v>
      </c>
      <c r="AB90" s="317">
        <f t="shared" si="11"/>
        <v>50</v>
      </c>
      <c r="AC90" s="317">
        <f t="shared" si="11"/>
        <v>50</v>
      </c>
      <c r="AD90" s="317">
        <f t="shared" si="11"/>
        <v>50</v>
      </c>
      <c r="AE90" s="317">
        <f t="shared" si="11"/>
        <v>50</v>
      </c>
      <c r="AF90" s="317">
        <f t="shared" si="11"/>
        <v>50</v>
      </c>
      <c r="AG90" s="318">
        <f t="shared" si="18"/>
        <v>0</v>
      </c>
      <c r="AH90" s="319">
        <f t="shared" si="19"/>
        <v>85.714285714285708</v>
      </c>
      <c r="AJ90" s="279"/>
    </row>
    <row r="91" spans="1:36" x14ac:dyDescent="0.7">
      <c r="A91" s="306">
        <v>87</v>
      </c>
      <c r="B91" s="307" t="s">
        <v>80</v>
      </c>
      <c r="C91" s="308" t="s">
        <v>100</v>
      </c>
      <c r="D91" s="307" t="s">
        <v>202</v>
      </c>
      <c r="E91" s="309">
        <v>5</v>
      </c>
      <c r="F91" s="306">
        <v>1</v>
      </c>
      <c r="G91" s="310">
        <v>0.81</v>
      </c>
      <c r="H91" s="320">
        <v>6966460.21</v>
      </c>
      <c r="I91" s="323"/>
      <c r="J91" s="313">
        <f t="shared" si="12"/>
        <v>50</v>
      </c>
      <c r="K91" s="313">
        <f t="shared" si="13"/>
        <v>100</v>
      </c>
      <c r="L91" s="313">
        <f t="shared" si="14"/>
        <v>100</v>
      </c>
      <c r="M91" s="313">
        <f t="shared" si="15"/>
        <v>0</v>
      </c>
      <c r="N91" s="314">
        <f t="shared" si="16"/>
        <v>71.428571428571431</v>
      </c>
      <c r="O91" s="306">
        <v>1</v>
      </c>
      <c r="P91" s="314">
        <v>71.428571428571431</v>
      </c>
      <c r="Q91" s="311">
        <v>6966460.21</v>
      </c>
      <c r="R91" s="116" t="s">
        <v>281</v>
      </c>
      <c r="S91" s="315">
        <v>0</v>
      </c>
      <c r="T91" s="315">
        <v>1</v>
      </c>
      <c r="U91" s="275">
        <v>1</v>
      </c>
      <c r="V91" s="275">
        <v>1</v>
      </c>
      <c r="W91" s="274">
        <v>1</v>
      </c>
      <c r="X91" s="315">
        <v>1</v>
      </c>
      <c r="Y91" s="315"/>
      <c r="Z91" s="316">
        <f t="shared" si="17"/>
        <v>5</v>
      </c>
      <c r="AA91" s="317">
        <f t="shared" si="11"/>
        <v>0</v>
      </c>
      <c r="AB91" s="317">
        <f t="shared" si="11"/>
        <v>50</v>
      </c>
      <c r="AC91" s="317">
        <f t="shared" si="11"/>
        <v>50</v>
      </c>
      <c r="AD91" s="317">
        <f t="shared" si="11"/>
        <v>50</v>
      </c>
      <c r="AE91" s="317">
        <f t="shared" si="11"/>
        <v>50</v>
      </c>
      <c r="AF91" s="317">
        <f t="shared" si="11"/>
        <v>50</v>
      </c>
      <c r="AG91" s="318">
        <f t="shared" si="18"/>
        <v>0</v>
      </c>
      <c r="AH91" s="319">
        <f t="shared" si="19"/>
        <v>71.428571428571431</v>
      </c>
      <c r="AJ91" s="279"/>
    </row>
    <row r="92" spans="1:36" x14ac:dyDescent="0.7">
      <c r="A92" s="306">
        <v>88</v>
      </c>
      <c r="B92" s="307" t="s">
        <v>80</v>
      </c>
      <c r="C92" s="308" t="s">
        <v>101</v>
      </c>
      <c r="D92" s="307" t="s">
        <v>203</v>
      </c>
      <c r="E92" s="309">
        <v>3</v>
      </c>
      <c r="F92" s="306">
        <v>1</v>
      </c>
      <c r="G92" s="310">
        <v>1.94</v>
      </c>
      <c r="H92" s="334">
        <v>2024996.66</v>
      </c>
      <c r="I92" s="312"/>
      <c r="J92" s="313">
        <f t="shared" si="12"/>
        <v>50</v>
      </c>
      <c r="K92" s="313">
        <f t="shared" si="13"/>
        <v>100</v>
      </c>
      <c r="L92" s="313">
        <f t="shared" si="14"/>
        <v>50</v>
      </c>
      <c r="M92" s="313">
        <f t="shared" si="15"/>
        <v>100</v>
      </c>
      <c r="N92" s="314">
        <f t="shared" si="16"/>
        <v>71.428571428571431</v>
      </c>
      <c r="O92" s="306">
        <v>1</v>
      </c>
      <c r="P92" s="314">
        <v>71.428571428571431</v>
      </c>
      <c r="Q92" s="311">
        <v>2024996.66</v>
      </c>
      <c r="R92" s="116" t="s">
        <v>281</v>
      </c>
      <c r="S92" s="315">
        <v>0</v>
      </c>
      <c r="T92" s="315">
        <v>1</v>
      </c>
      <c r="U92" s="275">
        <v>1</v>
      </c>
      <c r="V92" s="275">
        <v>1</v>
      </c>
      <c r="W92" s="274">
        <v>1</v>
      </c>
      <c r="X92" s="315">
        <v>0</v>
      </c>
      <c r="Y92" s="315">
        <v>1</v>
      </c>
      <c r="Z92" s="316">
        <f t="shared" si="17"/>
        <v>5</v>
      </c>
      <c r="AA92" s="317">
        <f t="shared" si="11"/>
        <v>0</v>
      </c>
      <c r="AB92" s="317">
        <f t="shared" si="11"/>
        <v>50</v>
      </c>
      <c r="AC92" s="317">
        <f t="shared" si="11"/>
        <v>50</v>
      </c>
      <c r="AD92" s="317">
        <f t="shared" si="11"/>
        <v>50</v>
      </c>
      <c r="AE92" s="317">
        <f t="shared" si="11"/>
        <v>50</v>
      </c>
      <c r="AF92" s="317">
        <f t="shared" si="11"/>
        <v>0</v>
      </c>
      <c r="AG92" s="318">
        <f t="shared" si="18"/>
        <v>100</v>
      </c>
      <c r="AH92" s="319">
        <f t="shared" si="19"/>
        <v>71.428571428571431</v>
      </c>
      <c r="AJ92" s="279"/>
    </row>
    <row r="94" spans="1:36" x14ac:dyDescent="0.7">
      <c r="G94" s="337" t="s">
        <v>427</v>
      </c>
      <c r="H94" s="337"/>
      <c r="I94" s="337"/>
      <c r="J94" s="337"/>
      <c r="K94" s="337"/>
    </row>
    <row r="95" spans="1:36" x14ac:dyDescent="0.7">
      <c r="G95" s="338" t="s">
        <v>268</v>
      </c>
      <c r="H95" s="338" t="s">
        <v>222</v>
      </c>
      <c r="I95" s="338" t="s">
        <v>224</v>
      </c>
      <c r="J95" s="338" t="s">
        <v>5</v>
      </c>
      <c r="K95" s="338" t="s">
        <v>4</v>
      </c>
    </row>
    <row r="96" spans="1:36" x14ac:dyDescent="0.7">
      <c r="G96" s="339" t="s">
        <v>269</v>
      </c>
      <c r="H96" s="340" t="s">
        <v>274</v>
      </c>
      <c r="I96" s="341" t="s">
        <v>280</v>
      </c>
      <c r="J96" s="342" t="s">
        <v>226</v>
      </c>
      <c r="K96" s="342" t="s">
        <v>208</v>
      </c>
    </row>
    <row r="97" spans="7:11" x14ac:dyDescent="0.7">
      <c r="G97" s="339"/>
      <c r="H97" s="340"/>
      <c r="I97" s="341"/>
      <c r="J97" s="342" t="s">
        <v>227</v>
      </c>
      <c r="K97" s="342" t="s">
        <v>6</v>
      </c>
    </row>
    <row r="98" spans="7:11" x14ac:dyDescent="0.7">
      <c r="G98" s="339"/>
      <c r="H98" s="340" t="s">
        <v>275</v>
      </c>
      <c r="I98" s="341" t="s">
        <v>270</v>
      </c>
      <c r="J98" s="342" t="s">
        <v>226</v>
      </c>
      <c r="K98" s="342" t="s">
        <v>208</v>
      </c>
    </row>
    <row r="99" spans="7:11" x14ac:dyDescent="0.7">
      <c r="G99" s="343"/>
      <c r="H99" s="340"/>
      <c r="I99" s="341"/>
      <c r="J99" s="342" t="s">
        <v>227</v>
      </c>
      <c r="K99" s="342" t="s">
        <v>6</v>
      </c>
    </row>
    <row r="100" spans="7:11" x14ac:dyDescent="0.7">
      <c r="G100" s="344" t="s">
        <v>271</v>
      </c>
      <c r="H100" s="344">
        <v>6</v>
      </c>
      <c r="I100" s="345" t="s">
        <v>223</v>
      </c>
      <c r="J100" s="344" t="s">
        <v>225</v>
      </c>
      <c r="K100" s="344" t="s">
        <v>207</v>
      </c>
    </row>
    <row r="101" spans="7:11" x14ac:dyDescent="0.7">
      <c r="G101" s="346" t="s">
        <v>272</v>
      </c>
      <c r="H101" s="346">
        <v>7</v>
      </c>
      <c r="I101" s="347" t="s">
        <v>223</v>
      </c>
      <c r="J101" s="346" t="s">
        <v>225</v>
      </c>
      <c r="K101" s="346" t="s">
        <v>207</v>
      </c>
    </row>
    <row r="102" spans="7:11" x14ac:dyDescent="0.7">
      <c r="G102" s="348" t="s">
        <v>273</v>
      </c>
      <c r="H102" s="348"/>
      <c r="I102" s="348"/>
      <c r="J102" s="348"/>
      <c r="K102" s="348"/>
    </row>
  </sheetData>
  <mergeCells count="17">
    <mergeCell ref="G102:K102"/>
    <mergeCell ref="G94:K94"/>
    <mergeCell ref="G96:G98"/>
    <mergeCell ref="H96:H97"/>
    <mergeCell ref="I96:I97"/>
    <mergeCell ref="H98:H99"/>
    <mergeCell ref="I98:I99"/>
    <mergeCell ref="J3:N3"/>
    <mergeCell ref="O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C00ED-D70A-4F70-83B8-895A75268628}">
  <dimension ref="A2:AJ92"/>
  <sheetViews>
    <sheetView zoomScale="50" zoomScaleNormal="5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R31" sqref="R31"/>
    </sheetView>
  </sheetViews>
  <sheetFormatPr defaultColWidth="9" defaultRowHeight="24.6" x14ac:dyDescent="0.7"/>
  <cols>
    <col min="1" max="1" width="4.5" style="37" customWidth="1"/>
    <col min="2" max="2" width="12.09765625" style="34" customWidth="1"/>
    <col min="3" max="3" width="5.59765625" style="34" customWidth="1"/>
    <col min="4" max="4" width="13.19921875" style="34" customWidth="1"/>
    <col min="5" max="5" width="7.19921875" style="35" customWidth="1"/>
    <col min="6" max="6" width="11" style="35" customWidth="1"/>
    <col min="7" max="7" width="14.09765625" style="35" customWidth="1"/>
    <col min="8" max="9" width="14.8984375" style="36" customWidth="1"/>
    <col min="10" max="10" width="11.8984375" style="34" customWidth="1"/>
    <col min="11" max="14" width="9" style="34"/>
    <col min="15" max="16" width="12.59765625" style="34" customWidth="1"/>
    <col min="17" max="17" width="15.8984375" style="34" customWidth="1"/>
    <col min="18" max="18" width="30.3984375" style="34" customWidth="1"/>
    <col min="19" max="23" width="10.59765625" style="34" customWidth="1"/>
    <col min="24" max="24" width="13.69921875" style="34" customWidth="1"/>
    <col min="25" max="26" width="10.59765625" style="34" customWidth="1"/>
    <col min="27" max="33" width="9" style="34"/>
    <col min="34" max="34" width="19.09765625" style="34" customWidth="1"/>
    <col min="35" max="36" width="9" style="36"/>
    <col min="37" max="16384" width="9" style="34"/>
  </cols>
  <sheetData>
    <row r="2" spans="1:36" x14ac:dyDescent="0.7">
      <c r="A2" s="33" t="s">
        <v>411</v>
      </c>
      <c r="B2" s="33"/>
      <c r="C2" s="33"/>
      <c r="D2" s="33"/>
      <c r="E2" s="107"/>
      <c r="F2" s="33"/>
      <c r="G2" s="33"/>
      <c r="H2" s="33"/>
      <c r="O2" s="33"/>
      <c r="P2" s="33"/>
      <c r="Q2" s="33"/>
      <c r="R2" s="33"/>
    </row>
    <row r="3" spans="1:36" x14ac:dyDescent="0.7">
      <c r="A3" s="227" t="s">
        <v>0</v>
      </c>
      <c r="B3" s="229" t="s">
        <v>1</v>
      </c>
      <c r="C3" s="229" t="s">
        <v>2</v>
      </c>
      <c r="D3" s="229" t="s">
        <v>3</v>
      </c>
      <c r="E3" s="231" t="s">
        <v>204</v>
      </c>
      <c r="F3" s="213" t="s">
        <v>102</v>
      </c>
      <c r="G3" s="214"/>
      <c r="H3" s="214"/>
      <c r="I3" s="215"/>
      <c r="J3" s="209" t="s">
        <v>116</v>
      </c>
      <c r="K3" s="209"/>
      <c r="L3" s="209"/>
      <c r="M3" s="209"/>
      <c r="N3" s="209"/>
      <c r="O3" s="218" t="s">
        <v>249</v>
      </c>
      <c r="P3" s="219"/>
      <c r="Q3" s="219"/>
      <c r="R3" s="220"/>
      <c r="S3" s="224" t="s">
        <v>104</v>
      </c>
      <c r="T3" s="225"/>
      <c r="U3" s="225"/>
      <c r="V3" s="225"/>
      <c r="W3" s="225"/>
      <c r="X3" s="225"/>
      <c r="Y3" s="225"/>
      <c r="Z3" s="226"/>
      <c r="AA3" s="224" t="s">
        <v>120</v>
      </c>
      <c r="AB3" s="225"/>
      <c r="AC3" s="225"/>
      <c r="AD3" s="225"/>
      <c r="AE3" s="225"/>
      <c r="AF3" s="225"/>
      <c r="AG3" s="225"/>
      <c r="AH3" s="226"/>
    </row>
    <row r="4" spans="1:36" s="44" customFormat="1" ht="73.8" x14ac:dyDescent="0.25">
      <c r="A4" s="228"/>
      <c r="B4" s="230"/>
      <c r="C4" s="230"/>
      <c r="D4" s="230"/>
      <c r="E4" s="232"/>
      <c r="F4" s="81" t="s">
        <v>103</v>
      </c>
      <c r="G4" s="40" t="s">
        <v>209</v>
      </c>
      <c r="H4" s="10" t="s">
        <v>5</v>
      </c>
      <c r="I4" s="82" t="s">
        <v>4</v>
      </c>
      <c r="J4" s="83" t="s">
        <v>111</v>
      </c>
      <c r="K4" s="84" t="s">
        <v>112</v>
      </c>
      <c r="L4" s="40" t="s">
        <v>113</v>
      </c>
      <c r="M4" s="42" t="s">
        <v>110</v>
      </c>
      <c r="N4" s="43" t="s">
        <v>205</v>
      </c>
      <c r="O4" s="42" t="s">
        <v>117</v>
      </c>
      <c r="P4" s="43" t="s">
        <v>115</v>
      </c>
      <c r="Q4" s="40" t="s">
        <v>279</v>
      </c>
      <c r="R4" s="42" t="s">
        <v>278</v>
      </c>
      <c r="S4" s="85" t="s">
        <v>105</v>
      </c>
      <c r="T4" s="85" t="s">
        <v>106</v>
      </c>
      <c r="U4" s="84" t="s">
        <v>107</v>
      </c>
      <c r="V4" s="84" t="s">
        <v>409</v>
      </c>
      <c r="W4" s="40" t="s">
        <v>108</v>
      </c>
      <c r="X4" s="40" t="s">
        <v>109</v>
      </c>
      <c r="Y4" s="42" t="s">
        <v>110</v>
      </c>
      <c r="Z4" s="42" t="s">
        <v>121</v>
      </c>
      <c r="AA4" s="85" t="s">
        <v>105</v>
      </c>
      <c r="AB4" s="85" t="s">
        <v>106</v>
      </c>
      <c r="AC4" s="84" t="s">
        <v>107</v>
      </c>
      <c r="AD4" s="84" t="s">
        <v>409</v>
      </c>
      <c r="AE4" s="40" t="s">
        <v>108</v>
      </c>
      <c r="AF4" s="40" t="s">
        <v>109</v>
      </c>
      <c r="AG4" s="42" t="s">
        <v>110</v>
      </c>
      <c r="AH4" s="43" t="s">
        <v>206</v>
      </c>
    </row>
    <row r="5" spans="1:36" x14ac:dyDescent="0.7">
      <c r="A5" s="45">
        <v>1</v>
      </c>
      <c r="B5" s="46" t="s">
        <v>7</v>
      </c>
      <c r="C5" s="47" t="s">
        <v>8</v>
      </c>
      <c r="D5" s="46" t="s">
        <v>122</v>
      </c>
      <c r="E5" s="108">
        <v>16</v>
      </c>
      <c r="F5" s="45">
        <v>1</v>
      </c>
      <c r="G5" s="152">
        <v>0.66</v>
      </c>
      <c r="H5" s="153">
        <v>77234078.989999995</v>
      </c>
      <c r="I5" s="54"/>
      <c r="J5" s="87">
        <f t="shared" ref="J5:J68" si="0">AA5+AB5</f>
        <v>100</v>
      </c>
      <c r="K5" s="87">
        <f t="shared" ref="K5:K68" si="1">AC5+AD5</f>
        <v>100</v>
      </c>
      <c r="L5" s="87">
        <f t="shared" ref="L5:L68" si="2">AE5+AF5</f>
        <v>0</v>
      </c>
      <c r="M5" s="87">
        <f t="shared" ref="M5:M68" si="3">AG5</f>
        <v>100</v>
      </c>
      <c r="N5" s="150">
        <f>(S5+T5+U5+V5+W5+X5+Y5)/7*100</f>
        <v>71.428571428571431</v>
      </c>
      <c r="O5" s="45">
        <v>1</v>
      </c>
      <c r="P5" s="118">
        <v>71.428571428571431</v>
      </c>
      <c r="Q5" s="147">
        <v>7021279.9081818173</v>
      </c>
      <c r="R5" s="55" t="s">
        <v>281</v>
      </c>
      <c r="S5" s="88">
        <v>1</v>
      </c>
      <c r="T5" s="88">
        <v>1</v>
      </c>
      <c r="U5" s="113">
        <v>1</v>
      </c>
      <c r="V5" s="113">
        <v>1</v>
      </c>
      <c r="W5" s="88">
        <v>0</v>
      </c>
      <c r="X5" s="88">
        <v>0</v>
      </c>
      <c r="Y5" s="88">
        <v>1</v>
      </c>
      <c r="Z5" s="89">
        <f>S5+T5+U5+V5+W5+X5+Y5</f>
        <v>5</v>
      </c>
      <c r="AA5" s="111">
        <f>IF(S5=1,50,0)</f>
        <v>50</v>
      </c>
      <c r="AB5" s="111">
        <f t="shared" ref="AB5:AF20" si="4">IF(T5=1,50,0)</f>
        <v>50</v>
      </c>
      <c r="AC5" s="111">
        <f t="shared" si="4"/>
        <v>50</v>
      </c>
      <c r="AD5" s="111">
        <f t="shared" si="4"/>
        <v>50</v>
      </c>
      <c r="AE5" s="111">
        <f t="shared" si="4"/>
        <v>0</v>
      </c>
      <c r="AF5" s="111">
        <f t="shared" si="4"/>
        <v>0</v>
      </c>
      <c r="AG5" s="112">
        <f>IF(Y5=1,100,0)</f>
        <v>100</v>
      </c>
      <c r="AH5" s="148">
        <f>Z5/7*100</f>
        <v>71.428571428571431</v>
      </c>
      <c r="AJ5" s="34"/>
    </row>
    <row r="6" spans="1:36" x14ac:dyDescent="0.7">
      <c r="A6" s="45">
        <v>2</v>
      </c>
      <c r="B6" s="46" t="s">
        <v>7</v>
      </c>
      <c r="C6" s="47" t="s">
        <v>9</v>
      </c>
      <c r="D6" s="46" t="s">
        <v>123</v>
      </c>
      <c r="E6" s="108">
        <v>6</v>
      </c>
      <c r="F6" s="45">
        <v>1</v>
      </c>
      <c r="G6" s="152">
        <v>2.56</v>
      </c>
      <c r="H6" s="154">
        <v>-10510460.779999999</v>
      </c>
      <c r="I6" s="54"/>
      <c r="J6" s="87">
        <f t="shared" si="0"/>
        <v>0</v>
      </c>
      <c r="K6" s="87">
        <f t="shared" si="1"/>
        <v>50</v>
      </c>
      <c r="L6" s="87">
        <f t="shared" si="2"/>
        <v>100</v>
      </c>
      <c r="M6" s="87">
        <f t="shared" si="3"/>
        <v>100</v>
      </c>
      <c r="N6" s="150">
        <f t="shared" ref="N6:N69" si="5">(S6+T6+U6+V6+W6+X6+Y6)/7*100</f>
        <v>57.142857142857139</v>
      </c>
      <c r="O6" s="45">
        <v>1</v>
      </c>
      <c r="P6" s="118">
        <v>57.142857142857139</v>
      </c>
      <c r="Q6" s="147">
        <v>-955496.43454545445</v>
      </c>
      <c r="R6" s="55" t="s">
        <v>281</v>
      </c>
      <c r="S6" s="88">
        <v>0</v>
      </c>
      <c r="T6" s="88">
        <v>0</v>
      </c>
      <c r="U6" s="113">
        <v>0</v>
      </c>
      <c r="V6" s="113">
        <v>1</v>
      </c>
      <c r="W6" s="88">
        <v>1</v>
      </c>
      <c r="X6" s="88">
        <v>1</v>
      </c>
      <c r="Y6" s="88">
        <v>1</v>
      </c>
      <c r="Z6" s="89">
        <f t="shared" ref="Z6:Z69" si="6">S6+T6+U6+V6+W6+X6+Y6</f>
        <v>4</v>
      </c>
      <c r="AA6" s="111">
        <f t="shared" ref="AA6:AF21" si="7">IF(S6=1,50,0)</f>
        <v>0</v>
      </c>
      <c r="AB6" s="111">
        <f t="shared" si="4"/>
        <v>0</v>
      </c>
      <c r="AC6" s="111">
        <f t="shared" si="4"/>
        <v>0</v>
      </c>
      <c r="AD6" s="111">
        <f t="shared" si="4"/>
        <v>50</v>
      </c>
      <c r="AE6" s="111">
        <f t="shared" si="4"/>
        <v>50</v>
      </c>
      <c r="AF6" s="111">
        <f t="shared" si="4"/>
        <v>50</v>
      </c>
      <c r="AG6" s="112">
        <f t="shared" ref="AG6:AG69" si="8">IF(Y6=1,100,0)</f>
        <v>100</v>
      </c>
      <c r="AH6" s="148">
        <f t="shared" ref="AH6:AH69" si="9">Z6/7*100</f>
        <v>57.142857142857139</v>
      </c>
      <c r="AJ6" s="34"/>
    </row>
    <row r="7" spans="1:36" x14ac:dyDescent="0.7">
      <c r="A7" s="45">
        <v>3</v>
      </c>
      <c r="B7" s="46" t="s">
        <v>7</v>
      </c>
      <c r="C7" s="47" t="s">
        <v>10</v>
      </c>
      <c r="D7" s="46" t="s">
        <v>124</v>
      </c>
      <c r="E7" s="108">
        <v>6</v>
      </c>
      <c r="F7" s="45">
        <v>1</v>
      </c>
      <c r="G7" s="152">
        <v>2.38</v>
      </c>
      <c r="H7" s="154">
        <v>-22627125.629999999</v>
      </c>
      <c r="I7" s="54"/>
      <c r="J7" s="87">
        <f t="shared" si="0"/>
        <v>0</v>
      </c>
      <c r="K7" s="87">
        <f t="shared" si="1"/>
        <v>50</v>
      </c>
      <c r="L7" s="87">
        <f t="shared" si="2"/>
        <v>50</v>
      </c>
      <c r="M7" s="87">
        <f t="shared" si="3"/>
        <v>100</v>
      </c>
      <c r="N7" s="151">
        <f t="shared" si="5"/>
        <v>42.857142857142854</v>
      </c>
      <c r="O7" s="45">
        <v>1</v>
      </c>
      <c r="P7" s="119">
        <v>42.857142857142854</v>
      </c>
      <c r="Q7" s="147">
        <v>-2057011.4209090909</v>
      </c>
      <c r="R7" s="55" t="s">
        <v>281</v>
      </c>
      <c r="S7" s="88">
        <v>0</v>
      </c>
      <c r="T7" s="88">
        <v>0</v>
      </c>
      <c r="U7" s="113">
        <v>0</v>
      </c>
      <c r="V7" s="113">
        <v>1</v>
      </c>
      <c r="W7" s="88">
        <v>0</v>
      </c>
      <c r="X7" s="88">
        <v>1</v>
      </c>
      <c r="Y7" s="88">
        <v>1</v>
      </c>
      <c r="Z7" s="89">
        <f t="shared" si="6"/>
        <v>3</v>
      </c>
      <c r="AA7" s="111">
        <f t="shared" si="7"/>
        <v>0</v>
      </c>
      <c r="AB7" s="111">
        <f t="shared" si="4"/>
        <v>0</v>
      </c>
      <c r="AC7" s="111">
        <f t="shared" si="4"/>
        <v>0</v>
      </c>
      <c r="AD7" s="111">
        <f t="shared" si="4"/>
        <v>50</v>
      </c>
      <c r="AE7" s="111">
        <f t="shared" si="4"/>
        <v>0</v>
      </c>
      <c r="AF7" s="111">
        <f t="shared" si="4"/>
        <v>50</v>
      </c>
      <c r="AG7" s="112">
        <f t="shared" si="8"/>
        <v>100</v>
      </c>
      <c r="AH7" s="149">
        <f t="shared" si="9"/>
        <v>42.857142857142854</v>
      </c>
      <c r="AJ7" s="34"/>
    </row>
    <row r="8" spans="1:36" x14ac:dyDescent="0.7">
      <c r="A8" s="45">
        <v>4</v>
      </c>
      <c r="B8" s="46" t="s">
        <v>7</v>
      </c>
      <c r="C8" s="47" t="s">
        <v>11</v>
      </c>
      <c r="D8" s="46" t="s">
        <v>125</v>
      </c>
      <c r="E8" s="108">
        <v>5</v>
      </c>
      <c r="F8" s="45">
        <v>1</v>
      </c>
      <c r="G8" s="152">
        <v>1.2</v>
      </c>
      <c r="H8" s="154">
        <v>-18722107.309999999</v>
      </c>
      <c r="I8" s="54"/>
      <c r="J8" s="87">
        <f t="shared" si="0"/>
        <v>50</v>
      </c>
      <c r="K8" s="87">
        <f t="shared" si="1"/>
        <v>100</v>
      </c>
      <c r="L8" s="87">
        <f t="shared" si="2"/>
        <v>50</v>
      </c>
      <c r="M8" s="87">
        <f t="shared" si="3"/>
        <v>0</v>
      </c>
      <c r="N8" s="157">
        <f t="shared" si="5"/>
        <v>57.142857142857139</v>
      </c>
      <c r="O8" s="45">
        <v>1</v>
      </c>
      <c r="P8" s="118">
        <v>57.142857142857139</v>
      </c>
      <c r="Q8" s="147">
        <v>-1702009.7554545454</v>
      </c>
      <c r="R8" s="55" t="s">
        <v>281</v>
      </c>
      <c r="S8" s="88">
        <v>0</v>
      </c>
      <c r="T8" s="88">
        <v>1</v>
      </c>
      <c r="U8" s="113">
        <v>1</v>
      </c>
      <c r="V8" s="113">
        <v>1</v>
      </c>
      <c r="W8" s="88">
        <v>0</v>
      </c>
      <c r="X8" s="88">
        <v>1</v>
      </c>
      <c r="Y8" s="88">
        <v>0</v>
      </c>
      <c r="Z8" s="89">
        <f t="shared" si="6"/>
        <v>4</v>
      </c>
      <c r="AA8" s="111">
        <f t="shared" si="7"/>
        <v>0</v>
      </c>
      <c r="AB8" s="111">
        <f t="shared" si="4"/>
        <v>50</v>
      </c>
      <c r="AC8" s="111">
        <f t="shared" si="4"/>
        <v>50</v>
      </c>
      <c r="AD8" s="111">
        <f t="shared" si="4"/>
        <v>50</v>
      </c>
      <c r="AE8" s="111">
        <f t="shared" si="4"/>
        <v>0</v>
      </c>
      <c r="AF8" s="111">
        <f t="shared" si="4"/>
        <v>50</v>
      </c>
      <c r="AG8" s="112">
        <f t="shared" si="8"/>
        <v>0</v>
      </c>
      <c r="AH8" s="149">
        <f t="shared" si="9"/>
        <v>57.142857142857139</v>
      </c>
      <c r="AJ8" s="34"/>
    </row>
    <row r="9" spans="1:36" x14ac:dyDescent="0.7">
      <c r="A9" s="45">
        <v>5</v>
      </c>
      <c r="B9" s="46" t="s">
        <v>7</v>
      </c>
      <c r="C9" s="47" t="s">
        <v>12</v>
      </c>
      <c r="D9" s="46" t="s">
        <v>126</v>
      </c>
      <c r="E9" s="108">
        <v>5</v>
      </c>
      <c r="F9" s="45">
        <v>1</v>
      </c>
      <c r="G9" s="152">
        <v>1.42</v>
      </c>
      <c r="H9" s="154">
        <v>-5351467.04</v>
      </c>
      <c r="I9" s="54"/>
      <c r="J9" s="87">
        <f t="shared" si="0"/>
        <v>0</v>
      </c>
      <c r="K9" s="87">
        <f t="shared" si="1"/>
        <v>100</v>
      </c>
      <c r="L9" s="87">
        <f t="shared" si="2"/>
        <v>0</v>
      </c>
      <c r="M9" s="87">
        <f t="shared" si="3"/>
        <v>100</v>
      </c>
      <c r="N9" s="151">
        <f t="shared" si="5"/>
        <v>42.857142857142854</v>
      </c>
      <c r="O9" s="45">
        <v>1</v>
      </c>
      <c r="P9" s="119">
        <v>42.857142857142854</v>
      </c>
      <c r="Q9" s="147">
        <v>-486497.00363636366</v>
      </c>
      <c r="R9" s="116" t="s">
        <v>281</v>
      </c>
      <c r="S9" s="88">
        <v>0</v>
      </c>
      <c r="T9" s="88">
        <v>0</v>
      </c>
      <c r="U9" s="113">
        <v>1</v>
      </c>
      <c r="V9" s="113">
        <v>1</v>
      </c>
      <c r="W9" s="88">
        <v>0</v>
      </c>
      <c r="X9" s="88">
        <v>0</v>
      </c>
      <c r="Y9" s="88">
        <v>1</v>
      </c>
      <c r="Z9" s="89">
        <f t="shared" si="6"/>
        <v>3</v>
      </c>
      <c r="AA9" s="111">
        <f t="shared" si="7"/>
        <v>0</v>
      </c>
      <c r="AB9" s="111">
        <f t="shared" si="4"/>
        <v>0</v>
      </c>
      <c r="AC9" s="111">
        <f t="shared" si="4"/>
        <v>50</v>
      </c>
      <c r="AD9" s="111">
        <f t="shared" si="4"/>
        <v>50</v>
      </c>
      <c r="AE9" s="111">
        <f t="shared" si="4"/>
        <v>0</v>
      </c>
      <c r="AF9" s="111">
        <f t="shared" si="4"/>
        <v>0</v>
      </c>
      <c r="AG9" s="112">
        <f t="shared" si="8"/>
        <v>100</v>
      </c>
      <c r="AH9" s="148">
        <f t="shared" si="9"/>
        <v>42.857142857142854</v>
      </c>
      <c r="AJ9" s="34"/>
    </row>
    <row r="10" spans="1:36" x14ac:dyDescent="0.7">
      <c r="A10" s="45">
        <v>6</v>
      </c>
      <c r="B10" s="46" t="s">
        <v>7</v>
      </c>
      <c r="C10" s="47" t="s">
        <v>13</v>
      </c>
      <c r="D10" s="46" t="s">
        <v>127</v>
      </c>
      <c r="E10" s="108">
        <v>6</v>
      </c>
      <c r="F10" s="45">
        <v>7</v>
      </c>
      <c r="G10" s="62">
        <v>0.43</v>
      </c>
      <c r="H10" s="154">
        <v>-10749598.109999999</v>
      </c>
      <c r="I10" s="6" t="s">
        <v>207</v>
      </c>
      <c r="J10" s="87">
        <f t="shared" si="0"/>
        <v>100</v>
      </c>
      <c r="K10" s="87">
        <f t="shared" si="1"/>
        <v>100</v>
      </c>
      <c r="L10" s="87">
        <f t="shared" si="2"/>
        <v>100</v>
      </c>
      <c r="M10" s="87">
        <f t="shared" si="3"/>
        <v>100</v>
      </c>
      <c r="N10" s="150">
        <f t="shared" si="5"/>
        <v>100</v>
      </c>
      <c r="O10" s="45">
        <v>7</v>
      </c>
      <c r="P10" s="118">
        <v>100</v>
      </c>
      <c r="Q10" s="147">
        <v>-977236.19181818177</v>
      </c>
      <c r="R10" s="146" t="s">
        <v>283</v>
      </c>
      <c r="S10" s="88">
        <v>1</v>
      </c>
      <c r="T10" s="88">
        <v>1</v>
      </c>
      <c r="U10" s="113">
        <v>1</v>
      </c>
      <c r="V10" s="113">
        <v>1</v>
      </c>
      <c r="W10" s="88">
        <v>1</v>
      </c>
      <c r="X10" s="88">
        <v>1</v>
      </c>
      <c r="Y10" s="88">
        <v>1</v>
      </c>
      <c r="Z10" s="89">
        <f t="shared" si="6"/>
        <v>7</v>
      </c>
      <c r="AA10" s="111">
        <f t="shared" si="7"/>
        <v>50</v>
      </c>
      <c r="AB10" s="111">
        <f t="shared" si="4"/>
        <v>50</v>
      </c>
      <c r="AC10" s="111">
        <f t="shared" si="4"/>
        <v>50</v>
      </c>
      <c r="AD10" s="111">
        <f t="shared" si="4"/>
        <v>50</v>
      </c>
      <c r="AE10" s="111">
        <f t="shared" si="4"/>
        <v>50</v>
      </c>
      <c r="AF10" s="111">
        <f t="shared" si="4"/>
        <v>50</v>
      </c>
      <c r="AG10" s="112">
        <f t="shared" si="8"/>
        <v>100</v>
      </c>
      <c r="AH10" s="148">
        <f t="shared" si="9"/>
        <v>100</v>
      </c>
      <c r="AJ10" s="34"/>
    </row>
    <row r="11" spans="1:36" x14ac:dyDescent="0.7">
      <c r="A11" s="45">
        <v>7</v>
      </c>
      <c r="B11" s="46" t="s">
        <v>7</v>
      </c>
      <c r="C11" s="47" t="s">
        <v>14</v>
      </c>
      <c r="D11" s="46" t="s">
        <v>128</v>
      </c>
      <c r="E11" s="108">
        <v>6</v>
      </c>
      <c r="F11" s="45">
        <v>1</v>
      </c>
      <c r="G11" s="152">
        <v>1.19</v>
      </c>
      <c r="H11" s="154">
        <v>-23822616.300000001</v>
      </c>
      <c r="I11" s="54"/>
      <c r="J11" s="87">
        <f t="shared" si="0"/>
        <v>50</v>
      </c>
      <c r="K11" s="87">
        <f t="shared" si="1"/>
        <v>100</v>
      </c>
      <c r="L11" s="87">
        <f t="shared" si="2"/>
        <v>100</v>
      </c>
      <c r="M11" s="87">
        <f t="shared" si="3"/>
        <v>0</v>
      </c>
      <c r="N11" s="150">
        <f t="shared" si="5"/>
        <v>71.428571428571431</v>
      </c>
      <c r="O11" s="45">
        <v>1</v>
      </c>
      <c r="P11" s="118">
        <v>71.428571428571431</v>
      </c>
      <c r="Q11" s="147">
        <v>-2165692.3909090911</v>
      </c>
      <c r="R11" s="55" t="s">
        <v>281</v>
      </c>
      <c r="S11" s="88">
        <v>0</v>
      </c>
      <c r="T11" s="88">
        <v>1</v>
      </c>
      <c r="U11" s="113">
        <v>1</v>
      </c>
      <c r="V11" s="113">
        <v>1</v>
      </c>
      <c r="W11" s="88">
        <v>1</v>
      </c>
      <c r="X11" s="88">
        <v>1</v>
      </c>
      <c r="Y11" s="88">
        <v>0</v>
      </c>
      <c r="Z11" s="89">
        <f t="shared" si="6"/>
        <v>5</v>
      </c>
      <c r="AA11" s="111">
        <f t="shared" si="7"/>
        <v>0</v>
      </c>
      <c r="AB11" s="111">
        <f t="shared" si="4"/>
        <v>50</v>
      </c>
      <c r="AC11" s="111">
        <f t="shared" si="4"/>
        <v>50</v>
      </c>
      <c r="AD11" s="111">
        <f t="shared" si="4"/>
        <v>50</v>
      </c>
      <c r="AE11" s="111">
        <f t="shared" si="4"/>
        <v>50</v>
      </c>
      <c r="AF11" s="111">
        <f t="shared" si="4"/>
        <v>50</v>
      </c>
      <c r="AG11" s="112">
        <f t="shared" si="8"/>
        <v>0</v>
      </c>
      <c r="AH11" s="148">
        <f t="shared" si="9"/>
        <v>71.428571428571431</v>
      </c>
      <c r="AJ11" s="34"/>
    </row>
    <row r="12" spans="1:36" x14ac:dyDescent="0.7">
      <c r="A12" s="45">
        <v>8</v>
      </c>
      <c r="B12" s="46" t="s">
        <v>7</v>
      </c>
      <c r="C12" s="47" t="s">
        <v>15</v>
      </c>
      <c r="D12" s="46" t="s">
        <v>129</v>
      </c>
      <c r="E12" s="108">
        <v>12</v>
      </c>
      <c r="F12" s="45">
        <v>2</v>
      </c>
      <c r="G12" s="152">
        <v>0.56000000000000005</v>
      </c>
      <c r="H12" s="154">
        <v>-29215927.43</v>
      </c>
      <c r="I12" s="54"/>
      <c r="J12" s="87">
        <f t="shared" si="0"/>
        <v>50</v>
      </c>
      <c r="K12" s="87">
        <f t="shared" si="1"/>
        <v>100</v>
      </c>
      <c r="L12" s="87">
        <f t="shared" si="2"/>
        <v>50</v>
      </c>
      <c r="M12" s="87">
        <f t="shared" si="3"/>
        <v>0</v>
      </c>
      <c r="N12" s="150">
        <f t="shared" si="5"/>
        <v>57.142857142857139</v>
      </c>
      <c r="O12" s="45">
        <v>2</v>
      </c>
      <c r="P12" s="118">
        <v>57.142857142857139</v>
      </c>
      <c r="Q12" s="147">
        <v>-2655993.4027272728</v>
      </c>
      <c r="R12" s="55" t="s">
        <v>281</v>
      </c>
      <c r="S12" s="88">
        <v>0</v>
      </c>
      <c r="T12" s="88">
        <v>1</v>
      </c>
      <c r="U12" s="113">
        <v>1</v>
      </c>
      <c r="V12" s="113">
        <v>1</v>
      </c>
      <c r="W12" s="88">
        <v>0</v>
      </c>
      <c r="X12" s="88">
        <v>1</v>
      </c>
      <c r="Y12" s="88">
        <v>0</v>
      </c>
      <c r="Z12" s="89">
        <f t="shared" si="6"/>
        <v>4</v>
      </c>
      <c r="AA12" s="111">
        <f t="shared" si="7"/>
        <v>0</v>
      </c>
      <c r="AB12" s="111">
        <f t="shared" si="4"/>
        <v>50</v>
      </c>
      <c r="AC12" s="111">
        <f t="shared" si="4"/>
        <v>50</v>
      </c>
      <c r="AD12" s="111">
        <f t="shared" si="4"/>
        <v>50</v>
      </c>
      <c r="AE12" s="111">
        <f t="shared" si="4"/>
        <v>0</v>
      </c>
      <c r="AF12" s="111">
        <f t="shared" si="4"/>
        <v>50</v>
      </c>
      <c r="AG12" s="112">
        <f t="shared" si="8"/>
        <v>0</v>
      </c>
      <c r="AH12" s="148">
        <f t="shared" si="9"/>
        <v>57.142857142857139</v>
      </c>
      <c r="AJ12" s="34"/>
    </row>
    <row r="13" spans="1:36" x14ac:dyDescent="0.7">
      <c r="A13" s="45">
        <v>9</v>
      </c>
      <c r="B13" s="46" t="s">
        <v>7</v>
      </c>
      <c r="C13" s="47" t="s">
        <v>16</v>
      </c>
      <c r="D13" s="46" t="s">
        <v>130</v>
      </c>
      <c r="E13" s="108">
        <v>6</v>
      </c>
      <c r="F13" s="45">
        <v>2</v>
      </c>
      <c r="G13" s="152">
        <v>0.97</v>
      </c>
      <c r="H13" s="154">
        <v>-20917621.84</v>
      </c>
      <c r="I13" s="54"/>
      <c r="J13" s="87">
        <f t="shared" si="0"/>
        <v>0</v>
      </c>
      <c r="K13" s="87">
        <f t="shared" si="1"/>
        <v>100</v>
      </c>
      <c r="L13" s="87">
        <f t="shared" si="2"/>
        <v>50</v>
      </c>
      <c r="M13" s="87">
        <f t="shared" si="3"/>
        <v>0</v>
      </c>
      <c r="N13" s="151">
        <f t="shared" si="5"/>
        <v>42.857142857142854</v>
      </c>
      <c r="O13" s="45">
        <v>2</v>
      </c>
      <c r="P13" s="119">
        <v>42.857142857142854</v>
      </c>
      <c r="Q13" s="147">
        <v>-1901601.9854545454</v>
      </c>
      <c r="R13" s="159" t="s">
        <v>282</v>
      </c>
      <c r="S13" s="88">
        <v>0</v>
      </c>
      <c r="T13" s="88">
        <v>0</v>
      </c>
      <c r="U13" s="113">
        <v>1</v>
      </c>
      <c r="V13" s="113">
        <v>1</v>
      </c>
      <c r="W13" s="88">
        <v>0</v>
      </c>
      <c r="X13" s="88">
        <v>1</v>
      </c>
      <c r="Y13" s="88">
        <v>0</v>
      </c>
      <c r="Z13" s="89">
        <f t="shared" si="6"/>
        <v>3</v>
      </c>
      <c r="AA13" s="111">
        <f t="shared" si="7"/>
        <v>0</v>
      </c>
      <c r="AB13" s="111">
        <f t="shared" si="4"/>
        <v>0</v>
      </c>
      <c r="AC13" s="111">
        <f t="shared" si="4"/>
        <v>50</v>
      </c>
      <c r="AD13" s="111">
        <f t="shared" si="4"/>
        <v>50</v>
      </c>
      <c r="AE13" s="111">
        <f t="shared" si="4"/>
        <v>0</v>
      </c>
      <c r="AF13" s="111">
        <f t="shared" si="4"/>
        <v>50</v>
      </c>
      <c r="AG13" s="112">
        <f t="shared" si="8"/>
        <v>0</v>
      </c>
      <c r="AH13" s="148">
        <f t="shared" si="9"/>
        <v>42.857142857142854</v>
      </c>
      <c r="AJ13" s="34"/>
    </row>
    <row r="14" spans="1:36" x14ac:dyDescent="0.7">
      <c r="A14" s="45">
        <v>10</v>
      </c>
      <c r="B14" s="46" t="s">
        <v>7</v>
      </c>
      <c r="C14" s="47" t="s">
        <v>17</v>
      </c>
      <c r="D14" s="46" t="s">
        <v>131</v>
      </c>
      <c r="E14" s="108">
        <v>6</v>
      </c>
      <c r="F14" s="45">
        <v>2</v>
      </c>
      <c r="G14" s="152">
        <v>0.84</v>
      </c>
      <c r="H14" s="154">
        <v>-21980988.48</v>
      </c>
      <c r="I14" s="54"/>
      <c r="J14" s="87">
        <f t="shared" si="0"/>
        <v>100</v>
      </c>
      <c r="K14" s="87">
        <f t="shared" si="1"/>
        <v>100</v>
      </c>
      <c r="L14" s="87">
        <f t="shared" si="2"/>
        <v>100</v>
      </c>
      <c r="M14" s="87">
        <f t="shared" si="3"/>
        <v>0</v>
      </c>
      <c r="N14" s="150">
        <f t="shared" si="5"/>
        <v>85.714285714285708</v>
      </c>
      <c r="O14" s="45">
        <v>2</v>
      </c>
      <c r="P14" s="118">
        <v>85.714285714285708</v>
      </c>
      <c r="Q14" s="147">
        <v>-1998271.68</v>
      </c>
      <c r="R14" s="55" t="s">
        <v>281</v>
      </c>
      <c r="S14" s="88">
        <v>1</v>
      </c>
      <c r="T14" s="88">
        <v>1</v>
      </c>
      <c r="U14" s="113">
        <v>1</v>
      </c>
      <c r="V14" s="113">
        <v>1</v>
      </c>
      <c r="W14" s="88">
        <v>1</v>
      </c>
      <c r="X14" s="88">
        <v>1</v>
      </c>
      <c r="Y14" s="88">
        <v>0</v>
      </c>
      <c r="Z14" s="89">
        <f t="shared" si="6"/>
        <v>6</v>
      </c>
      <c r="AA14" s="111">
        <f t="shared" si="7"/>
        <v>50</v>
      </c>
      <c r="AB14" s="111">
        <f t="shared" si="4"/>
        <v>50</v>
      </c>
      <c r="AC14" s="111">
        <f t="shared" si="4"/>
        <v>50</v>
      </c>
      <c r="AD14" s="111">
        <f t="shared" si="4"/>
        <v>50</v>
      </c>
      <c r="AE14" s="111">
        <f t="shared" si="4"/>
        <v>50</v>
      </c>
      <c r="AF14" s="111">
        <f t="shared" si="4"/>
        <v>50</v>
      </c>
      <c r="AG14" s="112">
        <f t="shared" si="8"/>
        <v>0</v>
      </c>
      <c r="AH14" s="148">
        <f t="shared" si="9"/>
        <v>85.714285714285708</v>
      </c>
      <c r="AJ14" s="34"/>
    </row>
    <row r="15" spans="1:36" x14ac:dyDescent="0.7">
      <c r="A15" s="45">
        <v>11</v>
      </c>
      <c r="B15" s="46" t="s">
        <v>7</v>
      </c>
      <c r="C15" s="47" t="s">
        <v>18</v>
      </c>
      <c r="D15" s="46" t="s">
        <v>132</v>
      </c>
      <c r="E15" s="108">
        <v>13</v>
      </c>
      <c r="F15" s="45">
        <v>6</v>
      </c>
      <c r="G15" s="62">
        <v>0.16</v>
      </c>
      <c r="H15" s="154">
        <v>-5995510.6600000001</v>
      </c>
      <c r="I15" s="68" t="s">
        <v>207</v>
      </c>
      <c r="J15" s="87">
        <f t="shared" si="0"/>
        <v>50</v>
      </c>
      <c r="K15" s="87">
        <f t="shared" si="1"/>
        <v>100</v>
      </c>
      <c r="L15" s="87">
        <f t="shared" si="2"/>
        <v>100</v>
      </c>
      <c r="M15" s="87">
        <f t="shared" si="3"/>
        <v>100</v>
      </c>
      <c r="N15" s="150">
        <f t="shared" si="5"/>
        <v>85.714285714285708</v>
      </c>
      <c r="O15" s="45">
        <v>6</v>
      </c>
      <c r="P15" s="118">
        <v>85.714285714285708</v>
      </c>
      <c r="Q15" s="147">
        <v>-545046.4236363637</v>
      </c>
      <c r="R15" s="146" t="s">
        <v>283</v>
      </c>
      <c r="S15" s="88">
        <v>0</v>
      </c>
      <c r="T15" s="88">
        <v>1</v>
      </c>
      <c r="U15" s="113">
        <v>1</v>
      </c>
      <c r="V15" s="113">
        <v>1</v>
      </c>
      <c r="W15" s="88">
        <v>1</v>
      </c>
      <c r="X15" s="88">
        <v>1</v>
      </c>
      <c r="Y15" s="88">
        <v>1</v>
      </c>
      <c r="Z15" s="89">
        <f t="shared" si="6"/>
        <v>6</v>
      </c>
      <c r="AA15" s="111">
        <f t="shared" si="7"/>
        <v>0</v>
      </c>
      <c r="AB15" s="111">
        <f t="shared" si="4"/>
        <v>50</v>
      </c>
      <c r="AC15" s="111">
        <f t="shared" si="4"/>
        <v>50</v>
      </c>
      <c r="AD15" s="111">
        <f t="shared" si="4"/>
        <v>50</v>
      </c>
      <c r="AE15" s="111">
        <f t="shared" si="4"/>
        <v>50</v>
      </c>
      <c r="AF15" s="111">
        <f t="shared" si="4"/>
        <v>50</v>
      </c>
      <c r="AG15" s="112">
        <f t="shared" si="8"/>
        <v>100</v>
      </c>
      <c r="AH15" s="148">
        <f t="shared" si="9"/>
        <v>85.714285714285708</v>
      </c>
      <c r="AJ15" s="34"/>
    </row>
    <row r="16" spans="1:36" x14ac:dyDescent="0.7">
      <c r="A16" s="45">
        <v>12</v>
      </c>
      <c r="B16" s="46" t="s">
        <v>7</v>
      </c>
      <c r="C16" s="47" t="s">
        <v>19</v>
      </c>
      <c r="D16" s="46" t="s">
        <v>133</v>
      </c>
      <c r="E16" s="108">
        <v>2</v>
      </c>
      <c r="F16" s="45">
        <v>7</v>
      </c>
      <c r="G16" s="152">
        <v>0.54</v>
      </c>
      <c r="H16" s="154">
        <v>1772391.54</v>
      </c>
      <c r="I16" s="72" t="s">
        <v>208</v>
      </c>
      <c r="J16" s="87">
        <f t="shared" si="0"/>
        <v>50</v>
      </c>
      <c r="K16" s="87">
        <f t="shared" si="1"/>
        <v>100</v>
      </c>
      <c r="L16" s="87">
        <f t="shared" si="2"/>
        <v>100</v>
      </c>
      <c r="M16" s="87">
        <f t="shared" si="3"/>
        <v>0</v>
      </c>
      <c r="N16" s="150">
        <f t="shared" si="5"/>
        <v>71.428571428571431</v>
      </c>
      <c r="O16" s="45">
        <v>7</v>
      </c>
      <c r="P16" s="118">
        <v>71.428571428571431</v>
      </c>
      <c r="Q16" s="147">
        <v>161126.50363636363</v>
      </c>
      <c r="R16" s="146" t="s">
        <v>283</v>
      </c>
      <c r="S16" s="88">
        <v>0</v>
      </c>
      <c r="T16" s="88">
        <v>1</v>
      </c>
      <c r="U16" s="113">
        <v>1</v>
      </c>
      <c r="V16" s="113">
        <v>1</v>
      </c>
      <c r="W16" s="88">
        <v>1</v>
      </c>
      <c r="X16" s="88">
        <v>1</v>
      </c>
      <c r="Y16" s="88">
        <v>0</v>
      </c>
      <c r="Z16" s="89">
        <f t="shared" si="6"/>
        <v>5</v>
      </c>
      <c r="AA16" s="111">
        <f t="shared" si="7"/>
        <v>0</v>
      </c>
      <c r="AB16" s="111">
        <f t="shared" si="4"/>
        <v>50</v>
      </c>
      <c r="AC16" s="111">
        <f t="shared" si="4"/>
        <v>50</v>
      </c>
      <c r="AD16" s="111">
        <f t="shared" si="4"/>
        <v>50</v>
      </c>
      <c r="AE16" s="111">
        <f t="shared" si="4"/>
        <v>50</v>
      </c>
      <c r="AF16" s="111">
        <f t="shared" si="4"/>
        <v>50</v>
      </c>
      <c r="AG16" s="112">
        <f t="shared" si="8"/>
        <v>0</v>
      </c>
      <c r="AH16" s="148">
        <f t="shared" si="9"/>
        <v>71.428571428571431</v>
      </c>
      <c r="AJ16" s="34"/>
    </row>
    <row r="17" spans="1:36" x14ac:dyDescent="0.7">
      <c r="A17" s="45">
        <v>13</v>
      </c>
      <c r="B17" s="46" t="s">
        <v>20</v>
      </c>
      <c r="C17" s="47" t="s">
        <v>21</v>
      </c>
      <c r="D17" s="70" t="s">
        <v>20</v>
      </c>
      <c r="E17" s="109">
        <v>16</v>
      </c>
      <c r="F17" s="45">
        <v>0</v>
      </c>
      <c r="G17" s="152">
        <v>1.24</v>
      </c>
      <c r="H17" s="154">
        <v>168189607.77000001</v>
      </c>
      <c r="I17" s="54"/>
      <c r="J17" s="87">
        <f t="shared" si="0"/>
        <v>0</v>
      </c>
      <c r="K17" s="87">
        <f t="shared" si="1"/>
        <v>50</v>
      </c>
      <c r="L17" s="87">
        <f t="shared" si="2"/>
        <v>0</v>
      </c>
      <c r="M17" s="87">
        <f t="shared" si="3"/>
        <v>100</v>
      </c>
      <c r="N17" s="151">
        <f t="shared" si="5"/>
        <v>28.571428571428569</v>
      </c>
      <c r="O17" s="45">
        <v>0</v>
      </c>
      <c r="P17" s="119">
        <v>28.571428571428569</v>
      </c>
      <c r="Q17" s="147">
        <v>15289964.342727274</v>
      </c>
      <c r="R17" s="159" t="s">
        <v>282</v>
      </c>
      <c r="S17" s="88">
        <v>0</v>
      </c>
      <c r="T17" s="88">
        <v>0</v>
      </c>
      <c r="U17" s="113">
        <v>0</v>
      </c>
      <c r="V17" s="113">
        <v>1</v>
      </c>
      <c r="W17" s="88">
        <v>0</v>
      </c>
      <c r="X17" s="88">
        <v>0</v>
      </c>
      <c r="Y17" s="88">
        <v>1</v>
      </c>
      <c r="Z17" s="89">
        <f t="shared" si="6"/>
        <v>2</v>
      </c>
      <c r="AA17" s="111">
        <f t="shared" si="7"/>
        <v>0</v>
      </c>
      <c r="AB17" s="111">
        <f t="shared" si="4"/>
        <v>0</v>
      </c>
      <c r="AC17" s="111">
        <f t="shared" si="4"/>
        <v>0</v>
      </c>
      <c r="AD17" s="111">
        <f t="shared" si="4"/>
        <v>50</v>
      </c>
      <c r="AE17" s="111">
        <f t="shared" si="4"/>
        <v>0</v>
      </c>
      <c r="AF17" s="111">
        <f t="shared" si="4"/>
        <v>0</v>
      </c>
      <c r="AG17" s="112">
        <f t="shared" si="8"/>
        <v>100</v>
      </c>
      <c r="AH17" s="149">
        <f t="shared" si="9"/>
        <v>28.571428571428569</v>
      </c>
      <c r="AJ17" s="34"/>
    </row>
    <row r="18" spans="1:36" x14ac:dyDescent="0.7">
      <c r="A18" s="45">
        <v>14</v>
      </c>
      <c r="B18" s="46" t="s">
        <v>20</v>
      </c>
      <c r="C18" s="47" t="s">
        <v>22</v>
      </c>
      <c r="D18" s="70" t="s">
        <v>134</v>
      </c>
      <c r="E18" s="109">
        <v>6</v>
      </c>
      <c r="F18" s="45">
        <v>1</v>
      </c>
      <c r="G18" s="152">
        <v>1.57</v>
      </c>
      <c r="H18" s="154">
        <v>-6762206.6900000004</v>
      </c>
      <c r="I18" s="54"/>
      <c r="J18" s="87">
        <f t="shared" si="0"/>
        <v>100</v>
      </c>
      <c r="K18" s="87">
        <f t="shared" si="1"/>
        <v>100</v>
      </c>
      <c r="L18" s="87">
        <f t="shared" si="2"/>
        <v>100</v>
      </c>
      <c r="M18" s="87">
        <f t="shared" si="3"/>
        <v>100</v>
      </c>
      <c r="N18" s="150">
        <f t="shared" si="5"/>
        <v>100</v>
      </c>
      <c r="O18" s="45">
        <v>1</v>
      </c>
      <c r="P18" s="118">
        <v>100</v>
      </c>
      <c r="Q18" s="147">
        <v>-614746.06272727274</v>
      </c>
      <c r="R18" s="55" t="s">
        <v>281</v>
      </c>
      <c r="S18" s="88">
        <v>1</v>
      </c>
      <c r="T18" s="88">
        <v>1</v>
      </c>
      <c r="U18" s="113">
        <v>1</v>
      </c>
      <c r="V18" s="113">
        <v>1</v>
      </c>
      <c r="W18" s="88">
        <v>1</v>
      </c>
      <c r="X18" s="88">
        <v>1</v>
      </c>
      <c r="Y18" s="88">
        <v>1</v>
      </c>
      <c r="Z18" s="89">
        <f t="shared" si="6"/>
        <v>7</v>
      </c>
      <c r="AA18" s="111">
        <f t="shared" si="7"/>
        <v>50</v>
      </c>
      <c r="AB18" s="111">
        <f t="shared" si="4"/>
        <v>50</v>
      </c>
      <c r="AC18" s="111">
        <f t="shared" si="4"/>
        <v>50</v>
      </c>
      <c r="AD18" s="111">
        <f t="shared" si="4"/>
        <v>50</v>
      </c>
      <c r="AE18" s="111">
        <f t="shared" si="4"/>
        <v>50</v>
      </c>
      <c r="AF18" s="111">
        <f t="shared" si="4"/>
        <v>50</v>
      </c>
      <c r="AG18" s="112">
        <f t="shared" si="8"/>
        <v>100</v>
      </c>
      <c r="AH18" s="148">
        <f t="shared" si="9"/>
        <v>100</v>
      </c>
      <c r="AJ18" s="34"/>
    </row>
    <row r="19" spans="1:36" x14ac:dyDescent="0.7">
      <c r="A19" s="45">
        <v>15</v>
      </c>
      <c r="B19" s="46" t="s">
        <v>20</v>
      </c>
      <c r="C19" s="47" t="s">
        <v>23</v>
      </c>
      <c r="D19" s="70" t="s">
        <v>135</v>
      </c>
      <c r="E19" s="109">
        <v>9</v>
      </c>
      <c r="F19" s="45">
        <v>2</v>
      </c>
      <c r="G19" s="152">
        <v>0.81</v>
      </c>
      <c r="H19" s="154">
        <v>5621098.4800000004</v>
      </c>
      <c r="I19" s="54"/>
      <c r="J19" s="87">
        <f t="shared" si="0"/>
        <v>100</v>
      </c>
      <c r="K19" s="87">
        <f t="shared" si="1"/>
        <v>100</v>
      </c>
      <c r="L19" s="87">
        <f t="shared" si="2"/>
        <v>100</v>
      </c>
      <c r="M19" s="87">
        <f t="shared" si="3"/>
        <v>100</v>
      </c>
      <c r="N19" s="150">
        <f t="shared" si="5"/>
        <v>100</v>
      </c>
      <c r="O19" s="45">
        <v>2</v>
      </c>
      <c r="P19" s="118">
        <v>100</v>
      </c>
      <c r="Q19" s="147">
        <v>511008.95272727276</v>
      </c>
      <c r="R19" s="55" t="s">
        <v>281</v>
      </c>
      <c r="S19" s="88">
        <v>1</v>
      </c>
      <c r="T19" s="88">
        <v>1</v>
      </c>
      <c r="U19" s="113">
        <v>1</v>
      </c>
      <c r="V19" s="113">
        <v>1</v>
      </c>
      <c r="W19" s="88">
        <v>1</v>
      </c>
      <c r="X19" s="88">
        <v>1</v>
      </c>
      <c r="Y19" s="88">
        <v>1</v>
      </c>
      <c r="Z19" s="89">
        <f t="shared" si="6"/>
        <v>7</v>
      </c>
      <c r="AA19" s="111">
        <f t="shared" si="7"/>
        <v>50</v>
      </c>
      <c r="AB19" s="111">
        <f t="shared" si="4"/>
        <v>50</v>
      </c>
      <c r="AC19" s="111">
        <f t="shared" si="4"/>
        <v>50</v>
      </c>
      <c r="AD19" s="111">
        <f t="shared" si="4"/>
        <v>50</v>
      </c>
      <c r="AE19" s="111">
        <f t="shared" si="4"/>
        <v>50</v>
      </c>
      <c r="AF19" s="111">
        <f t="shared" si="4"/>
        <v>50</v>
      </c>
      <c r="AG19" s="112">
        <f t="shared" si="8"/>
        <v>100</v>
      </c>
      <c r="AH19" s="148">
        <f t="shared" si="9"/>
        <v>100</v>
      </c>
      <c r="AJ19" s="34"/>
    </row>
    <row r="20" spans="1:36" x14ac:dyDescent="0.7">
      <c r="A20" s="45">
        <v>16</v>
      </c>
      <c r="B20" s="46" t="s">
        <v>20</v>
      </c>
      <c r="C20" s="47" t="s">
        <v>24</v>
      </c>
      <c r="D20" s="70" t="s">
        <v>136</v>
      </c>
      <c r="E20" s="109">
        <v>13</v>
      </c>
      <c r="F20" s="45">
        <v>2</v>
      </c>
      <c r="G20" s="152">
        <v>0.77</v>
      </c>
      <c r="H20" s="154">
        <v>-20500210.170000002</v>
      </c>
      <c r="I20" s="54"/>
      <c r="J20" s="87">
        <f t="shared" si="0"/>
        <v>0</v>
      </c>
      <c r="K20" s="87">
        <f t="shared" si="1"/>
        <v>100</v>
      </c>
      <c r="L20" s="87">
        <f t="shared" si="2"/>
        <v>0</v>
      </c>
      <c r="M20" s="87">
        <f t="shared" si="3"/>
        <v>100</v>
      </c>
      <c r="N20" s="151">
        <f t="shared" si="5"/>
        <v>42.857142857142854</v>
      </c>
      <c r="O20" s="45">
        <v>2</v>
      </c>
      <c r="P20" s="119">
        <v>42.857142857142854</v>
      </c>
      <c r="Q20" s="147">
        <v>-1863655.4700000002</v>
      </c>
      <c r="R20" s="159" t="s">
        <v>282</v>
      </c>
      <c r="S20" s="88">
        <v>0</v>
      </c>
      <c r="T20" s="88">
        <v>0</v>
      </c>
      <c r="U20" s="113">
        <v>1</v>
      </c>
      <c r="V20" s="113">
        <v>1</v>
      </c>
      <c r="W20" s="88">
        <v>0</v>
      </c>
      <c r="X20" s="88">
        <v>0</v>
      </c>
      <c r="Y20" s="88">
        <v>1</v>
      </c>
      <c r="Z20" s="89">
        <f t="shared" si="6"/>
        <v>3</v>
      </c>
      <c r="AA20" s="111">
        <f t="shared" si="7"/>
        <v>0</v>
      </c>
      <c r="AB20" s="111">
        <f t="shared" si="4"/>
        <v>0</v>
      </c>
      <c r="AC20" s="111">
        <f t="shared" si="4"/>
        <v>50</v>
      </c>
      <c r="AD20" s="111">
        <f t="shared" si="4"/>
        <v>50</v>
      </c>
      <c r="AE20" s="111">
        <f t="shared" si="4"/>
        <v>0</v>
      </c>
      <c r="AF20" s="111">
        <f t="shared" si="4"/>
        <v>0</v>
      </c>
      <c r="AG20" s="112">
        <f t="shared" si="8"/>
        <v>100</v>
      </c>
      <c r="AH20" s="149">
        <f t="shared" si="9"/>
        <v>42.857142857142854</v>
      </c>
      <c r="AJ20" s="34"/>
    </row>
    <row r="21" spans="1:36" x14ac:dyDescent="0.7">
      <c r="A21" s="45">
        <v>17</v>
      </c>
      <c r="B21" s="46" t="s">
        <v>20</v>
      </c>
      <c r="C21" s="47" t="s">
        <v>25</v>
      </c>
      <c r="D21" s="70" t="s">
        <v>137</v>
      </c>
      <c r="E21" s="109">
        <v>6</v>
      </c>
      <c r="F21" s="45">
        <v>1</v>
      </c>
      <c r="G21" s="152">
        <v>1.2</v>
      </c>
      <c r="H21" s="154">
        <v>-17231677.5</v>
      </c>
      <c r="I21" s="54"/>
      <c r="J21" s="87">
        <f t="shared" si="0"/>
        <v>100</v>
      </c>
      <c r="K21" s="87">
        <f t="shared" si="1"/>
        <v>100</v>
      </c>
      <c r="L21" s="87">
        <f t="shared" si="2"/>
        <v>50</v>
      </c>
      <c r="M21" s="87">
        <f t="shared" si="3"/>
        <v>100</v>
      </c>
      <c r="N21" s="150">
        <f t="shared" si="5"/>
        <v>85.714285714285708</v>
      </c>
      <c r="O21" s="45">
        <v>1</v>
      </c>
      <c r="P21" s="118">
        <v>85.714285714285708</v>
      </c>
      <c r="Q21" s="147">
        <v>-1566516.1363636365</v>
      </c>
      <c r="R21" s="55" t="s">
        <v>281</v>
      </c>
      <c r="S21" s="88">
        <v>1</v>
      </c>
      <c r="T21" s="88">
        <v>1</v>
      </c>
      <c r="U21" s="113">
        <v>1</v>
      </c>
      <c r="V21" s="113">
        <v>1</v>
      </c>
      <c r="W21" s="88">
        <v>0</v>
      </c>
      <c r="X21" s="88">
        <v>1</v>
      </c>
      <c r="Y21" s="88">
        <v>1</v>
      </c>
      <c r="Z21" s="89">
        <f t="shared" si="6"/>
        <v>6</v>
      </c>
      <c r="AA21" s="111">
        <f t="shared" si="7"/>
        <v>50</v>
      </c>
      <c r="AB21" s="111">
        <f t="shared" si="7"/>
        <v>50</v>
      </c>
      <c r="AC21" s="111">
        <f t="shared" si="7"/>
        <v>50</v>
      </c>
      <c r="AD21" s="111">
        <f t="shared" si="7"/>
        <v>50</v>
      </c>
      <c r="AE21" s="111">
        <f t="shared" si="7"/>
        <v>0</v>
      </c>
      <c r="AF21" s="111">
        <f t="shared" si="7"/>
        <v>50</v>
      </c>
      <c r="AG21" s="112">
        <f t="shared" si="8"/>
        <v>100</v>
      </c>
      <c r="AH21" s="148">
        <f t="shared" si="9"/>
        <v>85.714285714285708</v>
      </c>
      <c r="AJ21" s="34"/>
    </row>
    <row r="22" spans="1:36" x14ac:dyDescent="0.7">
      <c r="A22" s="45">
        <v>18</v>
      </c>
      <c r="B22" s="46" t="s">
        <v>20</v>
      </c>
      <c r="C22" s="47" t="s">
        <v>26</v>
      </c>
      <c r="D22" s="70" t="s">
        <v>138</v>
      </c>
      <c r="E22" s="109">
        <v>6</v>
      </c>
      <c r="F22" s="45">
        <v>1</v>
      </c>
      <c r="G22" s="152">
        <v>1.54</v>
      </c>
      <c r="H22" s="154">
        <v>1541106.65</v>
      </c>
      <c r="I22" s="54"/>
      <c r="J22" s="87">
        <f t="shared" si="0"/>
        <v>100</v>
      </c>
      <c r="K22" s="87">
        <f t="shared" si="1"/>
        <v>100</v>
      </c>
      <c r="L22" s="87">
        <f t="shared" si="2"/>
        <v>50</v>
      </c>
      <c r="M22" s="87">
        <f t="shared" si="3"/>
        <v>0</v>
      </c>
      <c r="N22" s="150">
        <f t="shared" si="5"/>
        <v>71.428571428571431</v>
      </c>
      <c r="O22" s="45">
        <v>1</v>
      </c>
      <c r="P22" s="118">
        <v>71.428571428571431</v>
      </c>
      <c r="Q22" s="147">
        <v>140100.60454545452</v>
      </c>
      <c r="R22" s="55" t="s">
        <v>281</v>
      </c>
      <c r="S22" s="88">
        <v>1</v>
      </c>
      <c r="T22" s="88">
        <v>1</v>
      </c>
      <c r="U22" s="113">
        <v>1</v>
      </c>
      <c r="V22" s="113">
        <v>1</v>
      </c>
      <c r="W22" s="88">
        <v>0</v>
      </c>
      <c r="X22" s="88">
        <v>1</v>
      </c>
      <c r="Y22" s="88">
        <v>0</v>
      </c>
      <c r="Z22" s="89">
        <f t="shared" si="6"/>
        <v>5</v>
      </c>
      <c r="AA22" s="111">
        <f t="shared" ref="AA22:AF57" si="10">IF(S22=1,50,0)</f>
        <v>50</v>
      </c>
      <c r="AB22" s="111">
        <f t="shared" si="10"/>
        <v>50</v>
      </c>
      <c r="AC22" s="111">
        <f t="shared" si="10"/>
        <v>50</v>
      </c>
      <c r="AD22" s="111">
        <f t="shared" si="10"/>
        <v>50</v>
      </c>
      <c r="AE22" s="111">
        <f t="shared" si="10"/>
        <v>0</v>
      </c>
      <c r="AF22" s="111">
        <f t="shared" si="10"/>
        <v>50</v>
      </c>
      <c r="AG22" s="112">
        <f t="shared" si="8"/>
        <v>0</v>
      </c>
      <c r="AH22" s="148">
        <f t="shared" si="9"/>
        <v>71.428571428571431</v>
      </c>
      <c r="AJ22" s="34"/>
    </row>
    <row r="23" spans="1:36" x14ac:dyDescent="0.7">
      <c r="A23" s="45">
        <v>19</v>
      </c>
      <c r="B23" s="46" t="s">
        <v>20</v>
      </c>
      <c r="C23" s="47" t="s">
        <v>27</v>
      </c>
      <c r="D23" s="70" t="s">
        <v>139</v>
      </c>
      <c r="E23" s="109">
        <v>6</v>
      </c>
      <c r="F23" s="45">
        <v>4</v>
      </c>
      <c r="G23" s="152">
        <v>0.76</v>
      </c>
      <c r="H23" s="154">
        <v>-10205438.130000001</v>
      </c>
      <c r="I23" s="72" t="s">
        <v>6</v>
      </c>
      <c r="J23" s="87">
        <f t="shared" si="0"/>
        <v>0</v>
      </c>
      <c r="K23" s="87">
        <f t="shared" si="1"/>
        <v>100</v>
      </c>
      <c r="L23" s="87">
        <f t="shared" si="2"/>
        <v>50</v>
      </c>
      <c r="M23" s="87">
        <f t="shared" si="3"/>
        <v>100</v>
      </c>
      <c r="N23" s="150">
        <f t="shared" si="5"/>
        <v>57.142857142857139</v>
      </c>
      <c r="O23" s="45">
        <v>4</v>
      </c>
      <c r="P23" s="118">
        <v>57.142857142857139</v>
      </c>
      <c r="Q23" s="147">
        <v>-927767.10272727278</v>
      </c>
      <c r="R23" s="146" t="s">
        <v>283</v>
      </c>
      <c r="S23" s="88">
        <v>0</v>
      </c>
      <c r="T23" s="88">
        <v>0</v>
      </c>
      <c r="U23" s="113">
        <v>1</v>
      </c>
      <c r="V23" s="113">
        <v>1</v>
      </c>
      <c r="W23" s="88">
        <v>1</v>
      </c>
      <c r="X23" s="88">
        <v>0</v>
      </c>
      <c r="Y23" s="88">
        <v>1</v>
      </c>
      <c r="Z23" s="89">
        <f t="shared" si="6"/>
        <v>4</v>
      </c>
      <c r="AA23" s="111">
        <f t="shared" si="10"/>
        <v>0</v>
      </c>
      <c r="AB23" s="111">
        <f t="shared" si="10"/>
        <v>0</v>
      </c>
      <c r="AC23" s="111">
        <f t="shared" si="10"/>
        <v>50</v>
      </c>
      <c r="AD23" s="111">
        <f t="shared" si="10"/>
        <v>50</v>
      </c>
      <c r="AE23" s="111">
        <f t="shared" si="10"/>
        <v>50</v>
      </c>
      <c r="AF23" s="111">
        <f t="shared" si="10"/>
        <v>0</v>
      </c>
      <c r="AG23" s="112">
        <f t="shared" si="8"/>
        <v>100</v>
      </c>
      <c r="AH23" s="148">
        <f t="shared" si="9"/>
        <v>57.142857142857139</v>
      </c>
      <c r="AJ23" s="34"/>
    </row>
    <row r="24" spans="1:36" x14ac:dyDescent="0.7">
      <c r="A24" s="45">
        <v>20</v>
      </c>
      <c r="B24" s="46" t="s">
        <v>20</v>
      </c>
      <c r="C24" s="47" t="s">
        <v>28</v>
      </c>
      <c r="D24" s="70" t="s">
        <v>140</v>
      </c>
      <c r="E24" s="109">
        <v>2</v>
      </c>
      <c r="F24" s="45">
        <v>7</v>
      </c>
      <c r="G24" s="152">
        <v>0.55000000000000004</v>
      </c>
      <c r="H24" s="154">
        <v>-2699359.01</v>
      </c>
      <c r="I24" s="72" t="s">
        <v>208</v>
      </c>
      <c r="J24" s="87">
        <f t="shared" si="0"/>
        <v>50</v>
      </c>
      <c r="K24" s="87">
        <f t="shared" si="1"/>
        <v>50</v>
      </c>
      <c r="L24" s="87">
        <f t="shared" si="2"/>
        <v>100</v>
      </c>
      <c r="M24" s="87">
        <f t="shared" si="3"/>
        <v>0</v>
      </c>
      <c r="N24" s="150">
        <f t="shared" si="5"/>
        <v>57.142857142857139</v>
      </c>
      <c r="O24" s="45">
        <v>7</v>
      </c>
      <c r="P24" s="118">
        <v>57.142857142857139</v>
      </c>
      <c r="Q24" s="147">
        <v>-245396.27363636362</v>
      </c>
      <c r="R24" s="121" t="s">
        <v>400</v>
      </c>
      <c r="S24" s="88">
        <v>0</v>
      </c>
      <c r="T24" s="88">
        <v>1</v>
      </c>
      <c r="U24" s="113">
        <v>0</v>
      </c>
      <c r="V24" s="113">
        <v>1</v>
      </c>
      <c r="W24" s="88">
        <v>1</v>
      </c>
      <c r="X24" s="88">
        <v>1</v>
      </c>
      <c r="Y24" s="88">
        <v>0</v>
      </c>
      <c r="Z24" s="89">
        <f t="shared" si="6"/>
        <v>4</v>
      </c>
      <c r="AA24" s="111">
        <f t="shared" si="10"/>
        <v>0</v>
      </c>
      <c r="AB24" s="111">
        <f t="shared" si="10"/>
        <v>50</v>
      </c>
      <c r="AC24" s="111">
        <f t="shared" si="10"/>
        <v>0</v>
      </c>
      <c r="AD24" s="111">
        <f t="shared" si="10"/>
        <v>50</v>
      </c>
      <c r="AE24" s="111">
        <f t="shared" si="10"/>
        <v>50</v>
      </c>
      <c r="AF24" s="111">
        <f t="shared" si="10"/>
        <v>50</v>
      </c>
      <c r="AG24" s="112">
        <f t="shared" si="8"/>
        <v>0</v>
      </c>
      <c r="AH24" s="148">
        <f t="shared" si="9"/>
        <v>57.142857142857139</v>
      </c>
      <c r="AJ24" s="34"/>
    </row>
    <row r="25" spans="1:36" x14ac:dyDescent="0.7">
      <c r="A25" s="45">
        <v>21</v>
      </c>
      <c r="B25" s="46" t="s">
        <v>29</v>
      </c>
      <c r="C25" s="47" t="s">
        <v>30</v>
      </c>
      <c r="D25" s="70" t="s">
        <v>29</v>
      </c>
      <c r="E25" s="109">
        <v>17</v>
      </c>
      <c r="F25" s="45">
        <v>1</v>
      </c>
      <c r="G25" s="152">
        <v>0.72</v>
      </c>
      <c r="H25" s="154">
        <v>631369779.97000003</v>
      </c>
      <c r="I25" s="54"/>
      <c r="J25" s="87">
        <f t="shared" si="0"/>
        <v>100</v>
      </c>
      <c r="K25" s="87">
        <f t="shared" si="1"/>
        <v>100</v>
      </c>
      <c r="L25" s="87">
        <f t="shared" si="2"/>
        <v>50</v>
      </c>
      <c r="M25" s="87">
        <f t="shared" si="3"/>
        <v>100</v>
      </c>
      <c r="N25" s="150">
        <f t="shared" si="5"/>
        <v>85.714285714285708</v>
      </c>
      <c r="O25" s="45">
        <v>1</v>
      </c>
      <c r="P25" s="118">
        <v>85.714285714285708</v>
      </c>
      <c r="Q25" s="147">
        <v>57397252.724545456</v>
      </c>
      <c r="R25" s="116" t="s">
        <v>281</v>
      </c>
      <c r="S25" s="88">
        <v>1</v>
      </c>
      <c r="T25" s="88">
        <v>1</v>
      </c>
      <c r="U25" s="113">
        <v>1</v>
      </c>
      <c r="V25" s="113">
        <v>1</v>
      </c>
      <c r="W25" s="88">
        <v>0</v>
      </c>
      <c r="X25" s="88">
        <v>1</v>
      </c>
      <c r="Y25" s="88">
        <v>1</v>
      </c>
      <c r="Z25" s="89">
        <f t="shared" si="6"/>
        <v>6</v>
      </c>
      <c r="AA25" s="111">
        <f t="shared" si="10"/>
        <v>50</v>
      </c>
      <c r="AB25" s="111">
        <f t="shared" si="10"/>
        <v>50</v>
      </c>
      <c r="AC25" s="111">
        <f t="shared" si="10"/>
        <v>50</v>
      </c>
      <c r="AD25" s="111">
        <f t="shared" si="10"/>
        <v>50</v>
      </c>
      <c r="AE25" s="111">
        <f t="shared" si="10"/>
        <v>0</v>
      </c>
      <c r="AF25" s="111">
        <f t="shared" si="10"/>
        <v>50</v>
      </c>
      <c r="AG25" s="112">
        <f t="shared" si="8"/>
        <v>100</v>
      </c>
      <c r="AH25" s="148">
        <f t="shared" si="9"/>
        <v>85.714285714285708</v>
      </c>
      <c r="AJ25" s="34"/>
    </row>
    <row r="26" spans="1:36" x14ac:dyDescent="0.7">
      <c r="A26" s="45">
        <v>22</v>
      </c>
      <c r="B26" s="46" t="s">
        <v>29</v>
      </c>
      <c r="C26" s="47" t="s">
        <v>31</v>
      </c>
      <c r="D26" s="70" t="s">
        <v>141</v>
      </c>
      <c r="E26" s="109">
        <v>5</v>
      </c>
      <c r="F26" s="45">
        <v>1</v>
      </c>
      <c r="G26" s="152">
        <v>3.4</v>
      </c>
      <c r="H26" s="154">
        <v>2184522.58</v>
      </c>
      <c r="I26" s="54"/>
      <c r="J26" s="87">
        <f t="shared" si="0"/>
        <v>100</v>
      </c>
      <c r="K26" s="87">
        <f t="shared" si="1"/>
        <v>100</v>
      </c>
      <c r="L26" s="87">
        <f t="shared" si="2"/>
        <v>100</v>
      </c>
      <c r="M26" s="87">
        <f t="shared" si="3"/>
        <v>100</v>
      </c>
      <c r="N26" s="150">
        <f t="shared" si="5"/>
        <v>100</v>
      </c>
      <c r="O26" s="45">
        <v>1</v>
      </c>
      <c r="P26" s="118">
        <v>100</v>
      </c>
      <c r="Q26" s="147">
        <v>198592.96181818182</v>
      </c>
      <c r="R26" s="55" t="s">
        <v>281</v>
      </c>
      <c r="S26" s="88">
        <v>1</v>
      </c>
      <c r="T26" s="88">
        <v>1</v>
      </c>
      <c r="U26" s="113">
        <v>1</v>
      </c>
      <c r="V26" s="113">
        <v>1</v>
      </c>
      <c r="W26" s="88">
        <v>1</v>
      </c>
      <c r="X26" s="88">
        <v>1</v>
      </c>
      <c r="Y26" s="88">
        <v>1</v>
      </c>
      <c r="Z26" s="89">
        <f t="shared" si="6"/>
        <v>7</v>
      </c>
      <c r="AA26" s="111">
        <f t="shared" si="10"/>
        <v>50</v>
      </c>
      <c r="AB26" s="111">
        <f t="shared" si="10"/>
        <v>50</v>
      </c>
      <c r="AC26" s="111">
        <f t="shared" si="10"/>
        <v>50</v>
      </c>
      <c r="AD26" s="111">
        <f t="shared" si="10"/>
        <v>50</v>
      </c>
      <c r="AE26" s="111">
        <f t="shared" si="10"/>
        <v>50</v>
      </c>
      <c r="AF26" s="111">
        <f t="shared" si="10"/>
        <v>50</v>
      </c>
      <c r="AG26" s="112">
        <f t="shared" si="8"/>
        <v>100</v>
      </c>
      <c r="AH26" s="148">
        <f t="shared" si="9"/>
        <v>100</v>
      </c>
      <c r="AJ26" s="34"/>
    </row>
    <row r="27" spans="1:36" x14ac:dyDescent="0.7">
      <c r="A27" s="45">
        <v>23</v>
      </c>
      <c r="B27" s="46" t="s">
        <v>29</v>
      </c>
      <c r="C27" s="47" t="s">
        <v>32</v>
      </c>
      <c r="D27" s="70" t="s">
        <v>142</v>
      </c>
      <c r="E27" s="109">
        <v>6</v>
      </c>
      <c r="F27" s="45">
        <v>3</v>
      </c>
      <c r="G27" s="62">
        <v>0.46</v>
      </c>
      <c r="H27" s="154">
        <v>11916908.26</v>
      </c>
      <c r="I27" s="54"/>
      <c r="J27" s="87">
        <f t="shared" si="0"/>
        <v>100</v>
      </c>
      <c r="K27" s="87">
        <f t="shared" si="1"/>
        <v>100</v>
      </c>
      <c r="L27" s="87">
        <f t="shared" si="2"/>
        <v>50</v>
      </c>
      <c r="M27" s="87">
        <f t="shared" si="3"/>
        <v>0</v>
      </c>
      <c r="N27" s="150">
        <f t="shared" si="5"/>
        <v>71.428571428571431</v>
      </c>
      <c r="O27" s="45">
        <v>3</v>
      </c>
      <c r="P27" s="118">
        <v>71.428571428571431</v>
      </c>
      <c r="Q27" s="147">
        <v>1083355.2963636364</v>
      </c>
      <c r="R27" s="55" t="s">
        <v>281</v>
      </c>
      <c r="S27" s="88">
        <v>1</v>
      </c>
      <c r="T27" s="88">
        <v>1</v>
      </c>
      <c r="U27" s="113">
        <v>1</v>
      </c>
      <c r="V27" s="113">
        <v>1</v>
      </c>
      <c r="W27" s="88">
        <v>1</v>
      </c>
      <c r="X27" s="88">
        <v>0</v>
      </c>
      <c r="Y27" s="88">
        <v>0</v>
      </c>
      <c r="Z27" s="89">
        <f t="shared" si="6"/>
        <v>5</v>
      </c>
      <c r="AA27" s="111">
        <f t="shared" si="10"/>
        <v>50</v>
      </c>
      <c r="AB27" s="111">
        <f t="shared" si="10"/>
        <v>50</v>
      </c>
      <c r="AC27" s="111">
        <f t="shared" si="10"/>
        <v>50</v>
      </c>
      <c r="AD27" s="111">
        <f t="shared" si="10"/>
        <v>50</v>
      </c>
      <c r="AE27" s="111">
        <f t="shared" si="10"/>
        <v>50</v>
      </c>
      <c r="AF27" s="111">
        <f t="shared" si="10"/>
        <v>0</v>
      </c>
      <c r="AG27" s="112">
        <f t="shared" si="8"/>
        <v>0</v>
      </c>
      <c r="AH27" s="148">
        <f t="shared" si="9"/>
        <v>71.428571428571431</v>
      </c>
      <c r="AJ27" s="34"/>
    </row>
    <row r="28" spans="1:36" x14ac:dyDescent="0.7">
      <c r="A28" s="45">
        <v>24</v>
      </c>
      <c r="B28" s="46" t="s">
        <v>29</v>
      </c>
      <c r="C28" s="47" t="s">
        <v>33</v>
      </c>
      <c r="D28" s="70" t="s">
        <v>143</v>
      </c>
      <c r="E28" s="109">
        <v>6</v>
      </c>
      <c r="F28" s="45">
        <v>1</v>
      </c>
      <c r="G28" s="152">
        <v>1.04</v>
      </c>
      <c r="H28" s="154">
        <v>4610459.6100000003</v>
      </c>
      <c r="I28" s="54"/>
      <c r="J28" s="87">
        <f t="shared" si="0"/>
        <v>100</v>
      </c>
      <c r="K28" s="87">
        <f t="shared" si="1"/>
        <v>100</v>
      </c>
      <c r="L28" s="87">
        <f t="shared" si="2"/>
        <v>100</v>
      </c>
      <c r="M28" s="87">
        <f t="shared" si="3"/>
        <v>0</v>
      </c>
      <c r="N28" s="150">
        <f t="shared" si="5"/>
        <v>85.714285714285708</v>
      </c>
      <c r="O28" s="45">
        <v>1</v>
      </c>
      <c r="P28" s="118">
        <v>85.714285714285708</v>
      </c>
      <c r="Q28" s="147">
        <v>419132.69181818183</v>
      </c>
      <c r="R28" s="55" t="s">
        <v>281</v>
      </c>
      <c r="S28" s="88">
        <v>1</v>
      </c>
      <c r="T28" s="88">
        <v>1</v>
      </c>
      <c r="U28" s="113">
        <v>1</v>
      </c>
      <c r="V28" s="113">
        <v>1</v>
      </c>
      <c r="W28" s="88">
        <v>1</v>
      </c>
      <c r="X28" s="88">
        <v>1</v>
      </c>
      <c r="Y28" s="88">
        <v>0</v>
      </c>
      <c r="Z28" s="89">
        <f t="shared" si="6"/>
        <v>6</v>
      </c>
      <c r="AA28" s="111">
        <f t="shared" si="10"/>
        <v>50</v>
      </c>
      <c r="AB28" s="111">
        <f t="shared" si="10"/>
        <v>50</v>
      </c>
      <c r="AC28" s="111">
        <f t="shared" si="10"/>
        <v>50</v>
      </c>
      <c r="AD28" s="111">
        <f t="shared" si="10"/>
        <v>50</v>
      </c>
      <c r="AE28" s="111">
        <f t="shared" si="10"/>
        <v>50</v>
      </c>
      <c r="AF28" s="111">
        <f t="shared" si="10"/>
        <v>50</v>
      </c>
      <c r="AG28" s="112">
        <f t="shared" si="8"/>
        <v>0</v>
      </c>
      <c r="AH28" s="148">
        <f t="shared" si="9"/>
        <v>85.714285714285708</v>
      </c>
      <c r="AJ28" s="34"/>
    </row>
    <row r="29" spans="1:36" x14ac:dyDescent="0.7">
      <c r="A29" s="45">
        <v>25</v>
      </c>
      <c r="B29" s="46" t="s">
        <v>29</v>
      </c>
      <c r="C29" s="47" t="s">
        <v>34</v>
      </c>
      <c r="D29" s="70" t="s">
        <v>144</v>
      </c>
      <c r="E29" s="109">
        <v>2</v>
      </c>
      <c r="F29" s="45">
        <v>4</v>
      </c>
      <c r="G29" s="152">
        <v>0.61</v>
      </c>
      <c r="H29" s="154">
        <v>1602076.98</v>
      </c>
      <c r="I29" s="4" t="s">
        <v>208</v>
      </c>
      <c r="J29" s="87">
        <f t="shared" si="0"/>
        <v>50</v>
      </c>
      <c r="K29" s="87">
        <f t="shared" si="1"/>
        <v>50</v>
      </c>
      <c r="L29" s="87">
        <f t="shared" si="2"/>
        <v>100</v>
      </c>
      <c r="M29" s="87">
        <f t="shared" si="3"/>
        <v>100</v>
      </c>
      <c r="N29" s="150">
        <f t="shared" si="5"/>
        <v>71.428571428571431</v>
      </c>
      <c r="O29" s="45">
        <v>4</v>
      </c>
      <c r="P29" s="118">
        <v>71.428571428571431</v>
      </c>
      <c r="Q29" s="147">
        <v>145643.36181818182</v>
      </c>
      <c r="R29" s="146" t="s">
        <v>283</v>
      </c>
      <c r="S29" s="88">
        <v>0</v>
      </c>
      <c r="T29" s="88">
        <v>1</v>
      </c>
      <c r="U29" s="113">
        <v>0</v>
      </c>
      <c r="V29" s="113">
        <v>1</v>
      </c>
      <c r="W29" s="88">
        <v>1</v>
      </c>
      <c r="X29" s="88">
        <v>1</v>
      </c>
      <c r="Y29" s="88">
        <v>1</v>
      </c>
      <c r="Z29" s="89">
        <f t="shared" si="6"/>
        <v>5</v>
      </c>
      <c r="AA29" s="111">
        <f t="shared" si="10"/>
        <v>0</v>
      </c>
      <c r="AB29" s="111">
        <f t="shared" si="10"/>
        <v>50</v>
      </c>
      <c r="AC29" s="111">
        <f t="shared" si="10"/>
        <v>0</v>
      </c>
      <c r="AD29" s="111">
        <f t="shared" si="10"/>
        <v>50</v>
      </c>
      <c r="AE29" s="111">
        <f t="shared" si="10"/>
        <v>50</v>
      </c>
      <c r="AF29" s="111">
        <f t="shared" si="10"/>
        <v>50</v>
      </c>
      <c r="AG29" s="112">
        <f t="shared" si="8"/>
        <v>100</v>
      </c>
      <c r="AH29" s="148">
        <f t="shared" si="9"/>
        <v>71.428571428571431</v>
      </c>
      <c r="AJ29" s="34"/>
    </row>
    <row r="30" spans="1:36" x14ac:dyDescent="0.7">
      <c r="A30" s="45">
        <v>26</v>
      </c>
      <c r="B30" s="46" t="s">
        <v>29</v>
      </c>
      <c r="C30" s="47" t="s">
        <v>35</v>
      </c>
      <c r="D30" s="70" t="s">
        <v>145</v>
      </c>
      <c r="E30" s="109">
        <v>5</v>
      </c>
      <c r="F30" s="45">
        <v>1</v>
      </c>
      <c r="G30" s="152">
        <v>0.97</v>
      </c>
      <c r="H30" s="154">
        <v>-1704539.03</v>
      </c>
      <c r="I30" s="54"/>
      <c r="J30" s="87">
        <f t="shared" si="0"/>
        <v>50</v>
      </c>
      <c r="K30" s="87">
        <f t="shared" si="1"/>
        <v>100</v>
      </c>
      <c r="L30" s="87">
        <f t="shared" si="2"/>
        <v>50</v>
      </c>
      <c r="M30" s="87">
        <f t="shared" si="3"/>
        <v>0</v>
      </c>
      <c r="N30" s="150">
        <f t="shared" si="5"/>
        <v>57.142857142857139</v>
      </c>
      <c r="O30" s="45">
        <v>1</v>
      </c>
      <c r="P30" s="118">
        <v>57.142857142857139</v>
      </c>
      <c r="Q30" s="147">
        <v>-154958.09363636363</v>
      </c>
      <c r="R30" s="55" t="s">
        <v>281</v>
      </c>
      <c r="S30" s="88">
        <v>0</v>
      </c>
      <c r="T30" s="88">
        <v>1</v>
      </c>
      <c r="U30" s="113">
        <v>1</v>
      </c>
      <c r="V30" s="113">
        <v>1</v>
      </c>
      <c r="W30" s="88">
        <v>1</v>
      </c>
      <c r="X30" s="88">
        <v>0</v>
      </c>
      <c r="Y30" s="88">
        <v>0</v>
      </c>
      <c r="Z30" s="89">
        <f t="shared" si="6"/>
        <v>4</v>
      </c>
      <c r="AA30" s="111">
        <f t="shared" si="10"/>
        <v>0</v>
      </c>
      <c r="AB30" s="111">
        <f t="shared" si="10"/>
        <v>50</v>
      </c>
      <c r="AC30" s="111">
        <f t="shared" si="10"/>
        <v>50</v>
      </c>
      <c r="AD30" s="111">
        <f t="shared" si="10"/>
        <v>50</v>
      </c>
      <c r="AE30" s="111">
        <f t="shared" si="10"/>
        <v>50</v>
      </c>
      <c r="AF30" s="111">
        <f t="shared" si="10"/>
        <v>0</v>
      </c>
      <c r="AG30" s="112">
        <f t="shared" si="8"/>
        <v>0</v>
      </c>
      <c r="AH30" s="148">
        <f t="shared" si="9"/>
        <v>57.142857142857139</v>
      </c>
      <c r="AJ30" s="34"/>
    </row>
    <row r="31" spans="1:36" x14ac:dyDescent="0.7">
      <c r="A31" s="45">
        <v>27</v>
      </c>
      <c r="B31" s="46" t="s">
        <v>29</v>
      </c>
      <c r="C31" s="47" t="s">
        <v>36</v>
      </c>
      <c r="D31" s="70" t="s">
        <v>146</v>
      </c>
      <c r="E31" s="109">
        <v>5</v>
      </c>
      <c r="F31" s="45">
        <v>1</v>
      </c>
      <c r="G31" s="152">
        <v>0.94</v>
      </c>
      <c r="H31" s="154">
        <v>-7240589.3399999999</v>
      </c>
      <c r="I31" s="54"/>
      <c r="J31" s="87">
        <f t="shared" si="0"/>
        <v>100</v>
      </c>
      <c r="K31" s="87">
        <f t="shared" si="1"/>
        <v>100</v>
      </c>
      <c r="L31" s="87">
        <f t="shared" si="2"/>
        <v>0</v>
      </c>
      <c r="M31" s="87">
        <f t="shared" si="3"/>
        <v>0</v>
      </c>
      <c r="N31" s="150">
        <f t="shared" si="5"/>
        <v>57.142857142857139</v>
      </c>
      <c r="O31" s="45">
        <v>1</v>
      </c>
      <c r="P31" s="118">
        <v>57.142857142857139</v>
      </c>
      <c r="Q31" s="147">
        <v>-658235.39454545453</v>
      </c>
      <c r="R31" s="159" t="s">
        <v>282</v>
      </c>
      <c r="S31" s="88">
        <v>1</v>
      </c>
      <c r="T31" s="88">
        <v>1</v>
      </c>
      <c r="U31" s="113">
        <v>1</v>
      </c>
      <c r="V31" s="113">
        <v>1</v>
      </c>
      <c r="W31" s="88">
        <v>0</v>
      </c>
      <c r="X31" s="88">
        <v>0</v>
      </c>
      <c r="Y31" s="88">
        <v>0</v>
      </c>
      <c r="Z31" s="89">
        <f t="shared" si="6"/>
        <v>4</v>
      </c>
      <c r="AA31" s="111">
        <f t="shared" si="10"/>
        <v>50</v>
      </c>
      <c r="AB31" s="111">
        <f t="shared" si="10"/>
        <v>50</v>
      </c>
      <c r="AC31" s="111">
        <f t="shared" si="10"/>
        <v>50</v>
      </c>
      <c r="AD31" s="111">
        <f t="shared" si="10"/>
        <v>50</v>
      </c>
      <c r="AE31" s="111">
        <f t="shared" si="10"/>
        <v>0</v>
      </c>
      <c r="AF31" s="111">
        <f t="shared" si="10"/>
        <v>0</v>
      </c>
      <c r="AG31" s="112">
        <f t="shared" si="8"/>
        <v>0</v>
      </c>
      <c r="AH31" s="148">
        <f t="shared" si="9"/>
        <v>57.142857142857139</v>
      </c>
      <c r="AJ31" s="34"/>
    </row>
    <row r="32" spans="1:36" x14ac:dyDescent="0.7">
      <c r="A32" s="45">
        <v>28</v>
      </c>
      <c r="B32" s="46" t="s">
        <v>29</v>
      </c>
      <c r="C32" s="47" t="s">
        <v>37</v>
      </c>
      <c r="D32" s="70" t="s">
        <v>147</v>
      </c>
      <c r="E32" s="109">
        <v>13</v>
      </c>
      <c r="F32" s="45">
        <v>7</v>
      </c>
      <c r="G32" s="62">
        <v>0.23</v>
      </c>
      <c r="H32" s="154">
        <v>-20443929.079999998</v>
      </c>
      <c r="I32" s="6" t="s">
        <v>207</v>
      </c>
      <c r="J32" s="87">
        <f t="shared" si="0"/>
        <v>100</v>
      </c>
      <c r="K32" s="87">
        <f t="shared" si="1"/>
        <v>100</v>
      </c>
      <c r="L32" s="87">
        <f t="shared" si="2"/>
        <v>50</v>
      </c>
      <c r="M32" s="87">
        <f t="shared" si="3"/>
        <v>100</v>
      </c>
      <c r="N32" s="150">
        <f t="shared" si="5"/>
        <v>85.714285714285708</v>
      </c>
      <c r="O32" s="45">
        <v>7</v>
      </c>
      <c r="P32" s="118">
        <v>85.714285714285708</v>
      </c>
      <c r="Q32" s="147">
        <v>-1858539.0072727271</v>
      </c>
      <c r="R32" s="121" t="s">
        <v>400</v>
      </c>
      <c r="S32" s="88">
        <v>1</v>
      </c>
      <c r="T32" s="88">
        <v>1</v>
      </c>
      <c r="U32" s="113">
        <v>1</v>
      </c>
      <c r="V32" s="113">
        <v>1</v>
      </c>
      <c r="W32" s="88">
        <v>0</v>
      </c>
      <c r="X32" s="88">
        <v>1</v>
      </c>
      <c r="Y32" s="88">
        <v>1</v>
      </c>
      <c r="Z32" s="89">
        <f t="shared" si="6"/>
        <v>6</v>
      </c>
      <c r="AA32" s="111">
        <f t="shared" si="10"/>
        <v>50</v>
      </c>
      <c r="AB32" s="111">
        <f t="shared" si="10"/>
        <v>50</v>
      </c>
      <c r="AC32" s="111">
        <f t="shared" si="10"/>
        <v>50</v>
      </c>
      <c r="AD32" s="111">
        <f t="shared" si="10"/>
        <v>50</v>
      </c>
      <c r="AE32" s="111">
        <f t="shared" si="10"/>
        <v>0</v>
      </c>
      <c r="AF32" s="111">
        <f t="shared" si="10"/>
        <v>50</v>
      </c>
      <c r="AG32" s="112">
        <f t="shared" si="8"/>
        <v>100</v>
      </c>
      <c r="AH32" s="148">
        <f t="shared" si="9"/>
        <v>85.714285714285708</v>
      </c>
      <c r="AJ32" s="34"/>
    </row>
    <row r="33" spans="1:36" x14ac:dyDescent="0.7">
      <c r="A33" s="45">
        <v>29</v>
      </c>
      <c r="B33" s="46" t="s">
        <v>29</v>
      </c>
      <c r="C33" s="47" t="s">
        <v>38</v>
      </c>
      <c r="D33" s="70" t="s">
        <v>148</v>
      </c>
      <c r="E33" s="109">
        <v>5</v>
      </c>
      <c r="F33" s="45">
        <v>6</v>
      </c>
      <c r="G33" s="152">
        <v>0.53</v>
      </c>
      <c r="H33" s="154">
        <v>-702546.02</v>
      </c>
      <c r="I33" s="30" t="s">
        <v>6</v>
      </c>
      <c r="J33" s="87">
        <f t="shared" si="0"/>
        <v>100</v>
      </c>
      <c r="K33" s="87">
        <f t="shared" si="1"/>
        <v>100</v>
      </c>
      <c r="L33" s="87">
        <f t="shared" si="2"/>
        <v>100</v>
      </c>
      <c r="M33" s="87">
        <f t="shared" si="3"/>
        <v>0</v>
      </c>
      <c r="N33" s="150">
        <f t="shared" si="5"/>
        <v>85.714285714285708</v>
      </c>
      <c r="O33" s="45">
        <v>6</v>
      </c>
      <c r="P33" s="118">
        <v>85.714285714285708</v>
      </c>
      <c r="Q33" s="147">
        <v>-63867.82</v>
      </c>
      <c r="R33" s="146" t="s">
        <v>283</v>
      </c>
      <c r="S33" s="88">
        <v>1</v>
      </c>
      <c r="T33" s="88">
        <v>1</v>
      </c>
      <c r="U33" s="113">
        <v>1</v>
      </c>
      <c r="V33" s="113">
        <v>1</v>
      </c>
      <c r="W33" s="88">
        <v>1</v>
      </c>
      <c r="X33" s="88">
        <v>1</v>
      </c>
      <c r="Y33" s="88">
        <v>0</v>
      </c>
      <c r="Z33" s="89">
        <f t="shared" si="6"/>
        <v>6</v>
      </c>
      <c r="AA33" s="111">
        <f t="shared" si="10"/>
        <v>50</v>
      </c>
      <c r="AB33" s="111">
        <f t="shared" si="10"/>
        <v>50</v>
      </c>
      <c r="AC33" s="111">
        <f t="shared" si="10"/>
        <v>50</v>
      </c>
      <c r="AD33" s="111">
        <f t="shared" si="10"/>
        <v>50</v>
      </c>
      <c r="AE33" s="111">
        <f t="shared" si="10"/>
        <v>50</v>
      </c>
      <c r="AF33" s="111">
        <f t="shared" si="10"/>
        <v>50</v>
      </c>
      <c r="AG33" s="112">
        <f t="shared" si="8"/>
        <v>0</v>
      </c>
      <c r="AH33" s="148">
        <f t="shared" si="9"/>
        <v>85.714285714285708</v>
      </c>
      <c r="AJ33" s="34"/>
    </row>
    <row r="34" spans="1:36" x14ac:dyDescent="0.7">
      <c r="A34" s="45">
        <v>30</v>
      </c>
      <c r="B34" s="46" t="s">
        <v>29</v>
      </c>
      <c r="C34" s="47" t="s">
        <v>39</v>
      </c>
      <c r="D34" s="70" t="s">
        <v>149</v>
      </c>
      <c r="E34" s="109">
        <v>5</v>
      </c>
      <c r="F34" s="45">
        <v>3</v>
      </c>
      <c r="G34" s="62">
        <v>0.31</v>
      </c>
      <c r="H34" s="154">
        <v>-1036726.26</v>
      </c>
      <c r="I34" s="54"/>
      <c r="J34" s="87">
        <f t="shared" si="0"/>
        <v>100</v>
      </c>
      <c r="K34" s="87">
        <f t="shared" si="1"/>
        <v>100</v>
      </c>
      <c r="L34" s="87">
        <f t="shared" si="2"/>
        <v>0</v>
      </c>
      <c r="M34" s="87">
        <f t="shared" si="3"/>
        <v>0</v>
      </c>
      <c r="N34" s="150">
        <f t="shared" si="5"/>
        <v>57.142857142857139</v>
      </c>
      <c r="O34" s="45">
        <v>3</v>
      </c>
      <c r="P34" s="118">
        <v>57.142857142857139</v>
      </c>
      <c r="Q34" s="147">
        <v>-94247.841818181812</v>
      </c>
      <c r="R34" s="55" t="s">
        <v>281</v>
      </c>
      <c r="S34" s="88">
        <v>1</v>
      </c>
      <c r="T34" s="88">
        <v>1</v>
      </c>
      <c r="U34" s="113">
        <v>1</v>
      </c>
      <c r="V34" s="113">
        <v>1</v>
      </c>
      <c r="W34" s="88">
        <v>0</v>
      </c>
      <c r="X34" s="88">
        <v>0</v>
      </c>
      <c r="Y34" s="88">
        <v>0</v>
      </c>
      <c r="Z34" s="89">
        <f t="shared" si="6"/>
        <v>4</v>
      </c>
      <c r="AA34" s="111">
        <f t="shared" si="10"/>
        <v>50</v>
      </c>
      <c r="AB34" s="111">
        <f t="shared" si="10"/>
        <v>50</v>
      </c>
      <c r="AC34" s="111">
        <f t="shared" si="10"/>
        <v>50</v>
      </c>
      <c r="AD34" s="111">
        <f t="shared" si="10"/>
        <v>50</v>
      </c>
      <c r="AE34" s="111">
        <f t="shared" si="10"/>
        <v>0</v>
      </c>
      <c r="AF34" s="111">
        <f t="shared" si="10"/>
        <v>0</v>
      </c>
      <c r="AG34" s="112">
        <f t="shared" si="8"/>
        <v>0</v>
      </c>
      <c r="AH34" s="148">
        <f t="shared" si="9"/>
        <v>57.142857142857139</v>
      </c>
      <c r="AJ34" s="34"/>
    </row>
    <row r="35" spans="1:36" x14ac:dyDescent="0.7">
      <c r="A35" s="45">
        <v>31</v>
      </c>
      <c r="B35" s="46" t="s">
        <v>29</v>
      </c>
      <c r="C35" s="47" t="s">
        <v>40</v>
      </c>
      <c r="D35" s="70" t="s">
        <v>150</v>
      </c>
      <c r="E35" s="109">
        <v>6</v>
      </c>
      <c r="F35" s="45">
        <v>3</v>
      </c>
      <c r="G35" s="152">
        <v>0.52</v>
      </c>
      <c r="H35" s="154">
        <v>8666316.6899999995</v>
      </c>
      <c r="I35" s="51"/>
      <c r="J35" s="87">
        <f t="shared" si="0"/>
        <v>100</v>
      </c>
      <c r="K35" s="87">
        <f t="shared" si="1"/>
        <v>100</v>
      </c>
      <c r="L35" s="87">
        <f t="shared" si="2"/>
        <v>100</v>
      </c>
      <c r="M35" s="87">
        <f t="shared" si="3"/>
        <v>100</v>
      </c>
      <c r="N35" s="150">
        <f t="shared" si="5"/>
        <v>100</v>
      </c>
      <c r="O35" s="45">
        <v>3</v>
      </c>
      <c r="P35" s="118">
        <v>100</v>
      </c>
      <c r="Q35" s="147">
        <v>787846.9718181818</v>
      </c>
      <c r="R35" s="116" t="s">
        <v>281</v>
      </c>
      <c r="S35" s="88">
        <v>1</v>
      </c>
      <c r="T35" s="88">
        <v>1</v>
      </c>
      <c r="U35" s="113">
        <v>1</v>
      </c>
      <c r="V35" s="113">
        <v>1</v>
      </c>
      <c r="W35" s="88">
        <v>1</v>
      </c>
      <c r="X35" s="88">
        <v>1</v>
      </c>
      <c r="Y35" s="88">
        <v>1</v>
      </c>
      <c r="Z35" s="89">
        <f t="shared" si="6"/>
        <v>7</v>
      </c>
      <c r="AA35" s="111">
        <f t="shared" si="10"/>
        <v>50</v>
      </c>
      <c r="AB35" s="111">
        <f t="shared" si="10"/>
        <v>50</v>
      </c>
      <c r="AC35" s="111">
        <f t="shared" si="10"/>
        <v>50</v>
      </c>
      <c r="AD35" s="111">
        <f t="shared" si="10"/>
        <v>50</v>
      </c>
      <c r="AE35" s="111">
        <f t="shared" si="10"/>
        <v>50</v>
      </c>
      <c r="AF35" s="111">
        <f t="shared" si="10"/>
        <v>50</v>
      </c>
      <c r="AG35" s="112">
        <f t="shared" si="8"/>
        <v>100</v>
      </c>
      <c r="AH35" s="148">
        <f t="shared" si="9"/>
        <v>100</v>
      </c>
      <c r="AJ35" s="34"/>
    </row>
    <row r="36" spans="1:36" x14ac:dyDescent="0.7">
      <c r="A36" s="45">
        <v>32</v>
      </c>
      <c r="B36" s="46" t="s">
        <v>29</v>
      </c>
      <c r="C36" s="47" t="s">
        <v>41</v>
      </c>
      <c r="D36" s="70" t="s">
        <v>151</v>
      </c>
      <c r="E36" s="109">
        <v>12</v>
      </c>
      <c r="F36" s="45">
        <v>3</v>
      </c>
      <c r="G36" s="152">
        <v>0.61</v>
      </c>
      <c r="H36" s="154">
        <v>6757222.1299999999</v>
      </c>
      <c r="I36" s="54"/>
      <c r="J36" s="87">
        <f t="shared" si="0"/>
        <v>0</v>
      </c>
      <c r="K36" s="87">
        <f t="shared" si="1"/>
        <v>100</v>
      </c>
      <c r="L36" s="87">
        <f t="shared" si="2"/>
        <v>0</v>
      </c>
      <c r="M36" s="87">
        <f t="shared" si="3"/>
        <v>100</v>
      </c>
      <c r="N36" s="151">
        <f t="shared" si="5"/>
        <v>42.857142857142854</v>
      </c>
      <c r="O36" s="45">
        <v>3</v>
      </c>
      <c r="P36" s="119">
        <v>42.857142857142854</v>
      </c>
      <c r="Q36" s="147">
        <v>614292.9209090909</v>
      </c>
      <c r="R36" s="159" t="s">
        <v>282</v>
      </c>
      <c r="S36" s="88">
        <v>0</v>
      </c>
      <c r="T36" s="88">
        <v>0</v>
      </c>
      <c r="U36" s="113">
        <v>1</v>
      </c>
      <c r="V36" s="113">
        <v>1</v>
      </c>
      <c r="W36" s="88">
        <v>0</v>
      </c>
      <c r="X36" s="88">
        <v>0</v>
      </c>
      <c r="Y36" s="88">
        <v>1</v>
      </c>
      <c r="Z36" s="89">
        <f t="shared" si="6"/>
        <v>3</v>
      </c>
      <c r="AA36" s="111">
        <f t="shared" si="10"/>
        <v>0</v>
      </c>
      <c r="AB36" s="111">
        <f t="shared" si="10"/>
        <v>0</v>
      </c>
      <c r="AC36" s="111">
        <f t="shared" si="10"/>
        <v>50</v>
      </c>
      <c r="AD36" s="111">
        <f t="shared" si="10"/>
        <v>50</v>
      </c>
      <c r="AE36" s="111">
        <f t="shared" si="10"/>
        <v>0</v>
      </c>
      <c r="AF36" s="111">
        <f t="shared" si="10"/>
        <v>0</v>
      </c>
      <c r="AG36" s="112">
        <f t="shared" si="8"/>
        <v>100</v>
      </c>
      <c r="AH36" s="149">
        <f t="shared" si="9"/>
        <v>42.857142857142854</v>
      </c>
      <c r="AJ36" s="34"/>
    </row>
    <row r="37" spans="1:36" x14ac:dyDescent="0.7">
      <c r="A37" s="45">
        <v>33</v>
      </c>
      <c r="B37" s="46" t="s">
        <v>29</v>
      </c>
      <c r="C37" s="47" t="s">
        <v>42</v>
      </c>
      <c r="D37" s="70" t="s">
        <v>152</v>
      </c>
      <c r="E37" s="109">
        <v>6</v>
      </c>
      <c r="F37" s="45">
        <v>1</v>
      </c>
      <c r="G37" s="152">
        <v>2.1</v>
      </c>
      <c r="H37" s="154">
        <v>-11103040.460000001</v>
      </c>
      <c r="I37" s="54"/>
      <c r="J37" s="87">
        <f t="shared" si="0"/>
        <v>100</v>
      </c>
      <c r="K37" s="87">
        <f t="shared" si="1"/>
        <v>100</v>
      </c>
      <c r="L37" s="87">
        <f t="shared" si="2"/>
        <v>50</v>
      </c>
      <c r="M37" s="87">
        <f t="shared" si="3"/>
        <v>100</v>
      </c>
      <c r="N37" s="157">
        <f t="shared" si="5"/>
        <v>85.714285714285708</v>
      </c>
      <c r="O37" s="45">
        <v>1</v>
      </c>
      <c r="P37" s="118">
        <v>85.714285714285708</v>
      </c>
      <c r="Q37" s="147">
        <v>-1009367.3145454546</v>
      </c>
      <c r="R37" s="55" t="s">
        <v>281</v>
      </c>
      <c r="S37" s="88">
        <v>1</v>
      </c>
      <c r="T37" s="88">
        <v>1</v>
      </c>
      <c r="U37" s="113">
        <v>1</v>
      </c>
      <c r="V37" s="113">
        <v>1</v>
      </c>
      <c r="W37" s="88">
        <v>1</v>
      </c>
      <c r="X37" s="88">
        <v>0</v>
      </c>
      <c r="Y37" s="88">
        <v>1</v>
      </c>
      <c r="Z37" s="89">
        <f t="shared" si="6"/>
        <v>6</v>
      </c>
      <c r="AA37" s="111">
        <f t="shared" si="10"/>
        <v>50</v>
      </c>
      <c r="AB37" s="111">
        <f t="shared" si="10"/>
        <v>50</v>
      </c>
      <c r="AC37" s="111">
        <f t="shared" si="10"/>
        <v>50</v>
      </c>
      <c r="AD37" s="111">
        <f t="shared" si="10"/>
        <v>50</v>
      </c>
      <c r="AE37" s="111">
        <f t="shared" si="10"/>
        <v>50</v>
      </c>
      <c r="AF37" s="111">
        <f t="shared" si="10"/>
        <v>0</v>
      </c>
      <c r="AG37" s="112">
        <f t="shared" si="8"/>
        <v>100</v>
      </c>
      <c r="AH37" s="148">
        <f t="shared" si="9"/>
        <v>85.714285714285708</v>
      </c>
      <c r="AJ37" s="34"/>
    </row>
    <row r="38" spans="1:36" x14ac:dyDescent="0.7">
      <c r="A38" s="45">
        <v>34</v>
      </c>
      <c r="B38" s="46" t="s">
        <v>29</v>
      </c>
      <c r="C38" s="47" t="s">
        <v>43</v>
      </c>
      <c r="D38" s="70" t="s">
        <v>153</v>
      </c>
      <c r="E38" s="109">
        <v>5</v>
      </c>
      <c r="F38" s="45">
        <v>5</v>
      </c>
      <c r="G38" s="152">
        <v>0.55000000000000004</v>
      </c>
      <c r="H38" s="154">
        <v>-2568206.5099999998</v>
      </c>
      <c r="I38" s="72" t="s">
        <v>6</v>
      </c>
      <c r="J38" s="87">
        <f t="shared" si="0"/>
        <v>50</v>
      </c>
      <c r="K38" s="87">
        <f t="shared" si="1"/>
        <v>100</v>
      </c>
      <c r="L38" s="87">
        <f t="shared" si="2"/>
        <v>50</v>
      </c>
      <c r="M38" s="87">
        <f t="shared" si="3"/>
        <v>0</v>
      </c>
      <c r="N38" s="157">
        <f t="shared" si="5"/>
        <v>57.142857142857139</v>
      </c>
      <c r="O38" s="45">
        <v>5</v>
      </c>
      <c r="P38" s="118">
        <v>57.142857142857139</v>
      </c>
      <c r="Q38" s="147">
        <v>-233473.31909090906</v>
      </c>
      <c r="R38" s="121" t="s">
        <v>400</v>
      </c>
      <c r="S38" s="88">
        <v>0</v>
      </c>
      <c r="T38" s="88">
        <v>1</v>
      </c>
      <c r="U38" s="113">
        <v>1</v>
      </c>
      <c r="V38" s="113">
        <v>1</v>
      </c>
      <c r="W38" s="88">
        <v>1</v>
      </c>
      <c r="X38" s="88">
        <v>0</v>
      </c>
      <c r="Y38" s="88">
        <v>0</v>
      </c>
      <c r="Z38" s="89">
        <f t="shared" si="6"/>
        <v>4</v>
      </c>
      <c r="AA38" s="111">
        <f t="shared" si="10"/>
        <v>0</v>
      </c>
      <c r="AB38" s="111">
        <f t="shared" si="10"/>
        <v>50</v>
      </c>
      <c r="AC38" s="111">
        <f t="shared" si="10"/>
        <v>50</v>
      </c>
      <c r="AD38" s="111">
        <f t="shared" si="10"/>
        <v>50</v>
      </c>
      <c r="AE38" s="111">
        <f t="shared" si="10"/>
        <v>50</v>
      </c>
      <c r="AF38" s="111">
        <f t="shared" si="10"/>
        <v>0</v>
      </c>
      <c r="AG38" s="112">
        <f t="shared" si="8"/>
        <v>0</v>
      </c>
      <c r="AH38" s="148">
        <f t="shared" si="9"/>
        <v>57.142857142857139</v>
      </c>
      <c r="AJ38" s="34"/>
    </row>
    <row r="39" spans="1:36" x14ac:dyDescent="0.7">
      <c r="A39" s="45">
        <v>35</v>
      </c>
      <c r="B39" s="46" t="s">
        <v>44</v>
      </c>
      <c r="C39" s="47" t="s">
        <v>45</v>
      </c>
      <c r="D39" s="46" t="s">
        <v>44</v>
      </c>
      <c r="E39" s="108">
        <v>19</v>
      </c>
      <c r="F39" s="45">
        <v>1</v>
      </c>
      <c r="G39" s="152">
        <v>0.72</v>
      </c>
      <c r="H39" s="154">
        <v>464282672.10000002</v>
      </c>
      <c r="I39" s="110"/>
      <c r="J39" s="87">
        <f t="shared" si="0"/>
        <v>100</v>
      </c>
      <c r="K39" s="87">
        <f t="shared" si="1"/>
        <v>100</v>
      </c>
      <c r="L39" s="87">
        <f t="shared" si="2"/>
        <v>0</v>
      </c>
      <c r="M39" s="87">
        <f t="shared" si="3"/>
        <v>0</v>
      </c>
      <c r="N39" s="157">
        <f t="shared" si="5"/>
        <v>57.142857142857139</v>
      </c>
      <c r="O39" s="45">
        <v>1</v>
      </c>
      <c r="P39" s="118">
        <v>57.142857142857139</v>
      </c>
      <c r="Q39" s="147">
        <v>42207515.645454548</v>
      </c>
      <c r="R39" s="160" t="s">
        <v>282</v>
      </c>
      <c r="S39" s="88">
        <v>1</v>
      </c>
      <c r="T39" s="88">
        <v>1</v>
      </c>
      <c r="U39" s="113">
        <v>1</v>
      </c>
      <c r="V39" s="113">
        <v>1</v>
      </c>
      <c r="W39" s="88">
        <v>0</v>
      </c>
      <c r="X39" s="88">
        <v>0</v>
      </c>
      <c r="Y39" s="88">
        <v>0</v>
      </c>
      <c r="Z39" s="89">
        <f t="shared" si="6"/>
        <v>4</v>
      </c>
      <c r="AA39" s="111">
        <f t="shared" si="10"/>
        <v>50</v>
      </c>
      <c r="AB39" s="111">
        <f t="shared" si="10"/>
        <v>50</v>
      </c>
      <c r="AC39" s="111">
        <f t="shared" si="10"/>
        <v>50</v>
      </c>
      <c r="AD39" s="111">
        <f t="shared" si="10"/>
        <v>50</v>
      </c>
      <c r="AE39" s="111">
        <f t="shared" si="10"/>
        <v>0</v>
      </c>
      <c r="AF39" s="111">
        <f t="shared" si="10"/>
        <v>0</v>
      </c>
      <c r="AG39" s="112">
        <f t="shared" si="8"/>
        <v>0</v>
      </c>
      <c r="AH39" s="149">
        <f t="shared" si="9"/>
        <v>57.142857142857139</v>
      </c>
      <c r="AJ39" s="34"/>
    </row>
    <row r="40" spans="1:36" x14ac:dyDescent="0.7">
      <c r="A40" s="45">
        <v>36</v>
      </c>
      <c r="B40" s="46" t="s">
        <v>44</v>
      </c>
      <c r="C40" s="47" t="s">
        <v>46</v>
      </c>
      <c r="D40" s="46" t="s">
        <v>154</v>
      </c>
      <c r="E40" s="108">
        <v>6</v>
      </c>
      <c r="F40" s="45">
        <v>0</v>
      </c>
      <c r="G40" s="152">
        <v>4.04</v>
      </c>
      <c r="H40" s="154">
        <v>4981932.25</v>
      </c>
      <c r="I40" s="54"/>
      <c r="J40" s="87">
        <f t="shared" si="0"/>
        <v>100</v>
      </c>
      <c r="K40" s="87">
        <f t="shared" si="1"/>
        <v>100</v>
      </c>
      <c r="L40" s="87">
        <f t="shared" si="2"/>
        <v>50</v>
      </c>
      <c r="M40" s="87">
        <f t="shared" si="3"/>
        <v>100</v>
      </c>
      <c r="N40" s="150">
        <f t="shared" si="5"/>
        <v>85.714285714285708</v>
      </c>
      <c r="O40" s="45">
        <v>0</v>
      </c>
      <c r="P40" s="118">
        <v>85.714285714285708</v>
      </c>
      <c r="Q40" s="147">
        <v>452902.93181818182</v>
      </c>
      <c r="R40" s="55" t="s">
        <v>281</v>
      </c>
      <c r="S40" s="88">
        <v>1</v>
      </c>
      <c r="T40" s="88">
        <v>1</v>
      </c>
      <c r="U40" s="113">
        <v>1</v>
      </c>
      <c r="V40" s="113">
        <v>1</v>
      </c>
      <c r="W40" s="88">
        <v>1</v>
      </c>
      <c r="X40" s="88">
        <v>0</v>
      </c>
      <c r="Y40" s="88">
        <v>1</v>
      </c>
      <c r="Z40" s="89">
        <f t="shared" si="6"/>
        <v>6</v>
      </c>
      <c r="AA40" s="111">
        <f t="shared" si="10"/>
        <v>50</v>
      </c>
      <c r="AB40" s="111">
        <f t="shared" si="10"/>
        <v>50</v>
      </c>
      <c r="AC40" s="111">
        <f t="shared" si="10"/>
        <v>50</v>
      </c>
      <c r="AD40" s="111">
        <f t="shared" si="10"/>
        <v>50</v>
      </c>
      <c r="AE40" s="111">
        <f t="shared" si="10"/>
        <v>50</v>
      </c>
      <c r="AF40" s="111">
        <f t="shared" si="10"/>
        <v>0</v>
      </c>
      <c r="AG40" s="112">
        <f t="shared" si="8"/>
        <v>100</v>
      </c>
      <c r="AH40" s="148">
        <f t="shared" si="9"/>
        <v>85.714285714285708</v>
      </c>
      <c r="AJ40" s="34"/>
    </row>
    <row r="41" spans="1:36" x14ac:dyDescent="0.7">
      <c r="A41" s="45">
        <v>37</v>
      </c>
      <c r="B41" s="46" t="s">
        <v>44</v>
      </c>
      <c r="C41" s="47" t="s">
        <v>47</v>
      </c>
      <c r="D41" s="46" t="s">
        <v>155</v>
      </c>
      <c r="E41" s="108">
        <v>5</v>
      </c>
      <c r="F41" s="45">
        <v>0</v>
      </c>
      <c r="G41" s="152">
        <v>2.83</v>
      </c>
      <c r="H41" s="154">
        <v>1615093.71</v>
      </c>
      <c r="I41" s="54"/>
      <c r="J41" s="87">
        <f t="shared" si="0"/>
        <v>50</v>
      </c>
      <c r="K41" s="87">
        <f t="shared" si="1"/>
        <v>100</v>
      </c>
      <c r="L41" s="87">
        <f t="shared" si="2"/>
        <v>100</v>
      </c>
      <c r="M41" s="87">
        <f t="shared" si="3"/>
        <v>100</v>
      </c>
      <c r="N41" s="150">
        <f t="shared" si="5"/>
        <v>85.714285714285708</v>
      </c>
      <c r="O41" s="45">
        <v>0</v>
      </c>
      <c r="P41" s="118">
        <v>85.714285714285708</v>
      </c>
      <c r="Q41" s="147">
        <v>146826.7009090909</v>
      </c>
      <c r="R41" s="55" t="s">
        <v>281</v>
      </c>
      <c r="S41" s="88">
        <v>0</v>
      </c>
      <c r="T41" s="88">
        <v>1</v>
      </c>
      <c r="U41" s="113">
        <v>1</v>
      </c>
      <c r="V41" s="113">
        <v>1</v>
      </c>
      <c r="W41" s="88">
        <v>1</v>
      </c>
      <c r="X41" s="88">
        <v>1</v>
      </c>
      <c r="Y41" s="88">
        <v>1</v>
      </c>
      <c r="Z41" s="89">
        <f t="shared" si="6"/>
        <v>6</v>
      </c>
      <c r="AA41" s="111">
        <f t="shared" si="10"/>
        <v>0</v>
      </c>
      <c r="AB41" s="111">
        <f t="shared" si="10"/>
        <v>50</v>
      </c>
      <c r="AC41" s="111">
        <f t="shared" si="10"/>
        <v>50</v>
      </c>
      <c r="AD41" s="111">
        <f t="shared" si="10"/>
        <v>50</v>
      </c>
      <c r="AE41" s="111">
        <f t="shared" si="10"/>
        <v>50</v>
      </c>
      <c r="AF41" s="111">
        <f t="shared" si="10"/>
        <v>50</v>
      </c>
      <c r="AG41" s="112">
        <f t="shared" si="8"/>
        <v>100</v>
      </c>
      <c r="AH41" s="148">
        <f t="shared" si="9"/>
        <v>85.714285714285708</v>
      </c>
      <c r="AJ41" s="34"/>
    </row>
    <row r="42" spans="1:36" x14ac:dyDescent="0.7">
      <c r="A42" s="45">
        <v>38</v>
      </c>
      <c r="B42" s="46" t="s">
        <v>44</v>
      </c>
      <c r="C42" s="47" t="s">
        <v>48</v>
      </c>
      <c r="D42" s="46" t="s">
        <v>156</v>
      </c>
      <c r="E42" s="108">
        <v>10</v>
      </c>
      <c r="F42" s="45">
        <v>1</v>
      </c>
      <c r="G42" s="152">
        <v>0.71</v>
      </c>
      <c r="H42" s="154">
        <v>69091754.730000004</v>
      </c>
      <c r="I42" s="54"/>
      <c r="J42" s="87">
        <f t="shared" si="0"/>
        <v>100</v>
      </c>
      <c r="K42" s="87">
        <f t="shared" si="1"/>
        <v>100</v>
      </c>
      <c r="L42" s="87">
        <f t="shared" si="2"/>
        <v>50</v>
      </c>
      <c r="M42" s="87">
        <f t="shared" si="3"/>
        <v>100</v>
      </c>
      <c r="N42" s="150">
        <f t="shared" si="5"/>
        <v>85.714285714285708</v>
      </c>
      <c r="O42" s="45">
        <v>1</v>
      </c>
      <c r="P42" s="118">
        <v>85.714285714285708</v>
      </c>
      <c r="Q42" s="147">
        <v>6281068.6118181823</v>
      </c>
      <c r="R42" s="55" t="s">
        <v>281</v>
      </c>
      <c r="S42" s="88">
        <v>1</v>
      </c>
      <c r="T42" s="88">
        <v>1</v>
      </c>
      <c r="U42" s="113">
        <v>1</v>
      </c>
      <c r="V42" s="113">
        <v>1</v>
      </c>
      <c r="W42" s="88">
        <v>0</v>
      </c>
      <c r="X42" s="88">
        <v>1</v>
      </c>
      <c r="Y42" s="88">
        <v>1</v>
      </c>
      <c r="Z42" s="89">
        <f t="shared" si="6"/>
        <v>6</v>
      </c>
      <c r="AA42" s="111">
        <f t="shared" si="10"/>
        <v>50</v>
      </c>
      <c r="AB42" s="111">
        <f t="shared" si="10"/>
        <v>50</v>
      </c>
      <c r="AC42" s="111">
        <f t="shared" si="10"/>
        <v>50</v>
      </c>
      <c r="AD42" s="111">
        <f t="shared" si="10"/>
        <v>50</v>
      </c>
      <c r="AE42" s="111">
        <f t="shared" si="10"/>
        <v>0</v>
      </c>
      <c r="AF42" s="111">
        <f t="shared" si="10"/>
        <v>50</v>
      </c>
      <c r="AG42" s="112">
        <f t="shared" si="8"/>
        <v>100</v>
      </c>
      <c r="AH42" s="148">
        <f t="shared" si="9"/>
        <v>85.714285714285708</v>
      </c>
      <c r="AJ42" s="34"/>
    </row>
    <row r="43" spans="1:36" x14ac:dyDescent="0.7">
      <c r="A43" s="45">
        <v>39</v>
      </c>
      <c r="B43" s="46" t="s">
        <v>44</v>
      </c>
      <c r="C43" s="47" t="s">
        <v>49</v>
      </c>
      <c r="D43" s="46" t="s">
        <v>157</v>
      </c>
      <c r="E43" s="108">
        <v>13</v>
      </c>
      <c r="F43" s="45">
        <v>3</v>
      </c>
      <c r="G43" s="152">
        <v>0.65</v>
      </c>
      <c r="H43" s="154">
        <v>-2269319.66</v>
      </c>
      <c r="I43" s="54"/>
      <c r="J43" s="87">
        <f t="shared" si="0"/>
        <v>50</v>
      </c>
      <c r="K43" s="87">
        <f t="shared" si="1"/>
        <v>100</v>
      </c>
      <c r="L43" s="87">
        <f t="shared" si="2"/>
        <v>100</v>
      </c>
      <c r="M43" s="87">
        <f t="shared" si="3"/>
        <v>100</v>
      </c>
      <c r="N43" s="150">
        <f t="shared" si="5"/>
        <v>85.714285714285708</v>
      </c>
      <c r="O43" s="45">
        <v>3</v>
      </c>
      <c r="P43" s="118">
        <v>85.714285714285708</v>
      </c>
      <c r="Q43" s="147">
        <v>-206301.78727272729</v>
      </c>
      <c r="R43" s="55" t="s">
        <v>281</v>
      </c>
      <c r="S43" s="88">
        <v>1</v>
      </c>
      <c r="T43" s="88">
        <v>0</v>
      </c>
      <c r="U43" s="113">
        <v>1</v>
      </c>
      <c r="V43" s="113">
        <v>1</v>
      </c>
      <c r="W43" s="88">
        <v>1</v>
      </c>
      <c r="X43" s="88">
        <v>1</v>
      </c>
      <c r="Y43" s="88">
        <v>1</v>
      </c>
      <c r="Z43" s="89">
        <f t="shared" si="6"/>
        <v>6</v>
      </c>
      <c r="AA43" s="111">
        <f t="shared" si="10"/>
        <v>50</v>
      </c>
      <c r="AB43" s="111">
        <f t="shared" si="10"/>
        <v>0</v>
      </c>
      <c r="AC43" s="111">
        <f t="shared" si="10"/>
        <v>50</v>
      </c>
      <c r="AD43" s="111">
        <f t="shared" si="10"/>
        <v>50</v>
      </c>
      <c r="AE43" s="111">
        <f t="shared" si="10"/>
        <v>50</v>
      </c>
      <c r="AF43" s="111">
        <f t="shared" si="10"/>
        <v>50</v>
      </c>
      <c r="AG43" s="112">
        <f t="shared" si="8"/>
        <v>100</v>
      </c>
      <c r="AH43" s="148">
        <f t="shared" si="9"/>
        <v>85.714285714285708</v>
      </c>
      <c r="AJ43" s="34"/>
    </row>
    <row r="44" spans="1:36" x14ac:dyDescent="0.7">
      <c r="A44" s="45">
        <v>40</v>
      </c>
      <c r="B44" s="46" t="s">
        <v>44</v>
      </c>
      <c r="C44" s="47" t="s">
        <v>50</v>
      </c>
      <c r="D44" s="46" t="s">
        <v>158</v>
      </c>
      <c r="E44" s="108">
        <v>6</v>
      </c>
      <c r="F44" s="45">
        <v>1</v>
      </c>
      <c r="G44" s="152">
        <v>0.84</v>
      </c>
      <c r="H44" s="154">
        <v>477546.39</v>
      </c>
      <c r="I44" s="54"/>
      <c r="J44" s="87">
        <f t="shared" si="0"/>
        <v>50</v>
      </c>
      <c r="K44" s="87">
        <f t="shared" si="1"/>
        <v>100</v>
      </c>
      <c r="L44" s="87">
        <f t="shared" si="2"/>
        <v>100</v>
      </c>
      <c r="M44" s="87">
        <f t="shared" si="3"/>
        <v>100</v>
      </c>
      <c r="N44" s="150">
        <f t="shared" si="5"/>
        <v>85.714285714285708</v>
      </c>
      <c r="O44" s="45">
        <v>1</v>
      </c>
      <c r="P44" s="118">
        <v>85.714285714285708</v>
      </c>
      <c r="Q44" s="147">
        <v>43413.308181818182</v>
      </c>
      <c r="R44" s="55" t="s">
        <v>281</v>
      </c>
      <c r="S44" s="88">
        <v>0</v>
      </c>
      <c r="T44" s="88">
        <v>1</v>
      </c>
      <c r="U44" s="113">
        <v>1</v>
      </c>
      <c r="V44" s="113">
        <v>1</v>
      </c>
      <c r="W44" s="88">
        <v>1</v>
      </c>
      <c r="X44" s="88">
        <v>1</v>
      </c>
      <c r="Y44" s="88">
        <v>1</v>
      </c>
      <c r="Z44" s="89">
        <f t="shared" si="6"/>
        <v>6</v>
      </c>
      <c r="AA44" s="111">
        <f t="shared" si="10"/>
        <v>0</v>
      </c>
      <c r="AB44" s="111">
        <f t="shared" si="10"/>
        <v>50</v>
      </c>
      <c r="AC44" s="111">
        <f t="shared" si="10"/>
        <v>50</v>
      </c>
      <c r="AD44" s="111">
        <f t="shared" si="10"/>
        <v>50</v>
      </c>
      <c r="AE44" s="111">
        <f t="shared" si="10"/>
        <v>50</v>
      </c>
      <c r="AF44" s="111">
        <f t="shared" si="10"/>
        <v>50</v>
      </c>
      <c r="AG44" s="112">
        <f t="shared" si="8"/>
        <v>100</v>
      </c>
      <c r="AH44" s="148">
        <f t="shared" si="9"/>
        <v>85.714285714285708</v>
      </c>
      <c r="AJ44" s="34"/>
    </row>
    <row r="45" spans="1:36" x14ac:dyDescent="0.7">
      <c r="A45" s="45">
        <v>41</v>
      </c>
      <c r="B45" s="46" t="s">
        <v>44</v>
      </c>
      <c r="C45" s="47" t="s">
        <v>51</v>
      </c>
      <c r="D45" s="46" t="s">
        <v>159</v>
      </c>
      <c r="E45" s="108">
        <v>2</v>
      </c>
      <c r="F45" s="45">
        <v>1</v>
      </c>
      <c r="G45" s="152">
        <v>1.55</v>
      </c>
      <c r="H45" s="154">
        <v>-6798421.2999999998</v>
      </c>
      <c r="I45" s="54"/>
      <c r="J45" s="87">
        <f t="shared" si="0"/>
        <v>100</v>
      </c>
      <c r="K45" s="87">
        <f t="shared" si="1"/>
        <v>100</v>
      </c>
      <c r="L45" s="87">
        <f t="shared" si="2"/>
        <v>100</v>
      </c>
      <c r="M45" s="87">
        <f t="shared" si="3"/>
        <v>100</v>
      </c>
      <c r="N45" s="150">
        <f t="shared" si="5"/>
        <v>100</v>
      </c>
      <c r="O45" s="45">
        <v>1</v>
      </c>
      <c r="P45" s="118">
        <v>100</v>
      </c>
      <c r="Q45" s="147">
        <v>-618038.29999999993</v>
      </c>
      <c r="R45" s="55" t="s">
        <v>281</v>
      </c>
      <c r="S45" s="88">
        <v>1</v>
      </c>
      <c r="T45" s="88">
        <v>1</v>
      </c>
      <c r="U45" s="113">
        <v>1</v>
      </c>
      <c r="V45" s="113">
        <v>1</v>
      </c>
      <c r="W45" s="88">
        <v>1</v>
      </c>
      <c r="X45" s="88">
        <v>1</v>
      </c>
      <c r="Y45" s="88">
        <v>1</v>
      </c>
      <c r="Z45" s="89">
        <f t="shared" si="6"/>
        <v>7</v>
      </c>
      <c r="AA45" s="111">
        <f t="shared" si="10"/>
        <v>50</v>
      </c>
      <c r="AB45" s="111">
        <f t="shared" si="10"/>
        <v>50</v>
      </c>
      <c r="AC45" s="111">
        <f t="shared" si="10"/>
        <v>50</v>
      </c>
      <c r="AD45" s="111">
        <f t="shared" si="10"/>
        <v>50</v>
      </c>
      <c r="AE45" s="111">
        <f t="shared" si="10"/>
        <v>50</v>
      </c>
      <c r="AF45" s="111">
        <f t="shared" si="10"/>
        <v>50</v>
      </c>
      <c r="AG45" s="112">
        <f t="shared" si="8"/>
        <v>100</v>
      </c>
      <c r="AH45" s="148">
        <f t="shared" si="9"/>
        <v>100</v>
      </c>
      <c r="AJ45" s="34"/>
    </row>
    <row r="46" spans="1:36" x14ac:dyDescent="0.7">
      <c r="A46" s="45">
        <v>42</v>
      </c>
      <c r="B46" s="46" t="s">
        <v>44</v>
      </c>
      <c r="C46" s="47" t="s">
        <v>52</v>
      </c>
      <c r="D46" s="46" t="s">
        <v>160</v>
      </c>
      <c r="E46" s="108">
        <v>15</v>
      </c>
      <c r="F46" s="45">
        <v>1</v>
      </c>
      <c r="G46" s="152">
        <v>0.68</v>
      </c>
      <c r="H46" s="154">
        <v>43402121.030000001</v>
      </c>
      <c r="I46" s="54"/>
      <c r="J46" s="87">
        <f t="shared" si="0"/>
        <v>50</v>
      </c>
      <c r="K46" s="87">
        <f t="shared" si="1"/>
        <v>50</v>
      </c>
      <c r="L46" s="87">
        <f t="shared" si="2"/>
        <v>100</v>
      </c>
      <c r="M46" s="87">
        <f t="shared" si="3"/>
        <v>100</v>
      </c>
      <c r="N46" s="150">
        <f t="shared" si="5"/>
        <v>71.428571428571431</v>
      </c>
      <c r="O46" s="45">
        <v>1</v>
      </c>
      <c r="P46" s="118">
        <v>71.428571428571431</v>
      </c>
      <c r="Q46" s="147">
        <v>3945647.3663636367</v>
      </c>
      <c r="R46" s="55" t="s">
        <v>281</v>
      </c>
      <c r="S46" s="88">
        <v>0</v>
      </c>
      <c r="T46" s="88">
        <v>1</v>
      </c>
      <c r="U46" s="113">
        <v>0</v>
      </c>
      <c r="V46" s="113">
        <v>1</v>
      </c>
      <c r="W46" s="88">
        <v>1</v>
      </c>
      <c r="X46" s="88">
        <v>1</v>
      </c>
      <c r="Y46" s="88">
        <v>1</v>
      </c>
      <c r="Z46" s="89">
        <f t="shared" si="6"/>
        <v>5</v>
      </c>
      <c r="AA46" s="111">
        <f t="shared" si="10"/>
        <v>0</v>
      </c>
      <c r="AB46" s="111">
        <f t="shared" si="10"/>
        <v>50</v>
      </c>
      <c r="AC46" s="111">
        <f t="shared" si="10"/>
        <v>0</v>
      </c>
      <c r="AD46" s="111">
        <f t="shared" si="10"/>
        <v>50</v>
      </c>
      <c r="AE46" s="111">
        <f t="shared" si="10"/>
        <v>50</v>
      </c>
      <c r="AF46" s="111">
        <f t="shared" si="10"/>
        <v>50</v>
      </c>
      <c r="AG46" s="112">
        <f t="shared" si="8"/>
        <v>100</v>
      </c>
      <c r="AH46" s="148">
        <f t="shared" si="9"/>
        <v>71.428571428571431</v>
      </c>
      <c r="AJ46" s="34"/>
    </row>
    <row r="47" spans="1:36" x14ac:dyDescent="0.7">
      <c r="A47" s="45">
        <v>43</v>
      </c>
      <c r="B47" s="46" t="s">
        <v>44</v>
      </c>
      <c r="C47" s="47" t="s">
        <v>53</v>
      </c>
      <c r="D47" s="46" t="s">
        <v>161</v>
      </c>
      <c r="E47" s="108">
        <v>6</v>
      </c>
      <c r="F47" s="45">
        <v>1</v>
      </c>
      <c r="G47" s="152">
        <v>2.0499999999999998</v>
      </c>
      <c r="H47" s="154">
        <v>-99127.51</v>
      </c>
      <c r="I47" s="54"/>
      <c r="J47" s="87">
        <f t="shared" si="0"/>
        <v>100</v>
      </c>
      <c r="K47" s="87">
        <f t="shared" si="1"/>
        <v>100</v>
      </c>
      <c r="L47" s="87">
        <f t="shared" si="2"/>
        <v>100</v>
      </c>
      <c r="M47" s="87">
        <f t="shared" si="3"/>
        <v>100</v>
      </c>
      <c r="N47" s="150">
        <f t="shared" si="5"/>
        <v>100</v>
      </c>
      <c r="O47" s="45">
        <v>1</v>
      </c>
      <c r="P47" s="118">
        <v>100</v>
      </c>
      <c r="Q47" s="147">
        <v>-9011.5918181818179</v>
      </c>
      <c r="R47" s="55" t="s">
        <v>281</v>
      </c>
      <c r="S47" s="88">
        <v>1</v>
      </c>
      <c r="T47" s="88">
        <v>1</v>
      </c>
      <c r="U47" s="113">
        <v>1</v>
      </c>
      <c r="V47" s="113">
        <v>1</v>
      </c>
      <c r="W47" s="88">
        <v>1</v>
      </c>
      <c r="X47" s="88">
        <v>1</v>
      </c>
      <c r="Y47" s="88">
        <v>1</v>
      </c>
      <c r="Z47" s="89">
        <f t="shared" si="6"/>
        <v>7</v>
      </c>
      <c r="AA47" s="111">
        <f t="shared" si="10"/>
        <v>50</v>
      </c>
      <c r="AB47" s="111">
        <f t="shared" si="10"/>
        <v>50</v>
      </c>
      <c r="AC47" s="111">
        <f t="shared" si="10"/>
        <v>50</v>
      </c>
      <c r="AD47" s="111">
        <f t="shared" si="10"/>
        <v>50</v>
      </c>
      <c r="AE47" s="111">
        <f t="shared" si="10"/>
        <v>50</v>
      </c>
      <c r="AF47" s="111">
        <f t="shared" si="10"/>
        <v>50</v>
      </c>
      <c r="AG47" s="112">
        <f t="shared" si="8"/>
        <v>100</v>
      </c>
      <c r="AH47" s="148">
        <f t="shared" si="9"/>
        <v>100</v>
      </c>
      <c r="AJ47" s="34"/>
    </row>
    <row r="48" spans="1:36" x14ac:dyDescent="0.7">
      <c r="A48" s="45">
        <v>44</v>
      </c>
      <c r="B48" s="46" t="s">
        <v>44</v>
      </c>
      <c r="C48" s="47" t="s">
        <v>54</v>
      </c>
      <c r="D48" s="46" t="s">
        <v>162</v>
      </c>
      <c r="E48" s="108">
        <v>10</v>
      </c>
      <c r="F48" s="45">
        <v>2</v>
      </c>
      <c r="G48" s="152">
        <v>0.76</v>
      </c>
      <c r="H48" s="154">
        <v>9602908.5899999999</v>
      </c>
      <c r="I48" s="54"/>
      <c r="J48" s="87">
        <f t="shared" si="0"/>
        <v>100</v>
      </c>
      <c r="K48" s="87">
        <f t="shared" si="1"/>
        <v>100</v>
      </c>
      <c r="L48" s="87">
        <f t="shared" si="2"/>
        <v>100</v>
      </c>
      <c r="M48" s="87">
        <f t="shared" si="3"/>
        <v>100</v>
      </c>
      <c r="N48" s="150">
        <f t="shared" si="5"/>
        <v>100</v>
      </c>
      <c r="O48" s="45">
        <v>2</v>
      </c>
      <c r="P48" s="118">
        <v>100</v>
      </c>
      <c r="Q48" s="147">
        <v>872991.69</v>
      </c>
      <c r="R48" s="116" t="s">
        <v>281</v>
      </c>
      <c r="S48" s="88">
        <v>1</v>
      </c>
      <c r="T48" s="88">
        <v>1</v>
      </c>
      <c r="U48" s="113">
        <v>1</v>
      </c>
      <c r="V48" s="113">
        <v>1</v>
      </c>
      <c r="W48" s="88">
        <v>1</v>
      </c>
      <c r="X48" s="88">
        <v>1</v>
      </c>
      <c r="Y48" s="88">
        <v>1</v>
      </c>
      <c r="Z48" s="89">
        <f t="shared" si="6"/>
        <v>7</v>
      </c>
      <c r="AA48" s="111">
        <f t="shared" si="10"/>
        <v>50</v>
      </c>
      <c r="AB48" s="111">
        <f t="shared" si="10"/>
        <v>50</v>
      </c>
      <c r="AC48" s="111">
        <f t="shared" si="10"/>
        <v>50</v>
      </c>
      <c r="AD48" s="111">
        <f t="shared" si="10"/>
        <v>50</v>
      </c>
      <c r="AE48" s="111">
        <f t="shared" si="10"/>
        <v>50</v>
      </c>
      <c r="AF48" s="111">
        <f t="shared" si="10"/>
        <v>50</v>
      </c>
      <c r="AG48" s="112">
        <f t="shared" si="8"/>
        <v>100</v>
      </c>
      <c r="AH48" s="148">
        <f t="shared" si="9"/>
        <v>100</v>
      </c>
      <c r="AJ48" s="34"/>
    </row>
    <row r="49" spans="1:36" x14ac:dyDescent="0.7">
      <c r="A49" s="45">
        <v>45</v>
      </c>
      <c r="B49" s="46" t="s">
        <v>44</v>
      </c>
      <c r="C49" s="47" t="s">
        <v>55</v>
      </c>
      <c r="D49" s="46" t="s">
        <v>163</v>
      </c>
      <c r="E49" s="108">
        <v>10</v>
      </c>
      <c r="F49" s="45">
        <v>4</v>
      </c>
      <c r="G49" s="152">
        <v>0.51</v>
      </c>
      <c r="H49" s="154">
        <v>717550.06</v>
      </c>
      <c r="I49" s="4" t="s">
        <v>208</v>
      </c>
      <c r="J49" s="87">
        <f t="shared" si="0"/>
        <v>100</v>
      </c>
      <c r="K49" s="87">
        <f t="shared" si="1"/>
        <v>100</v>
      </c>
      <c r="L49" s="87">
        <f t="shared" si="2"/>
        <v>100</v>
      </c>
      <c r="M49" s="87">
        <f t="shared" si="3"/>
        <v>100</v>
      </c>
      <c r="N49" s="150">
        <f t="shared" si="5"/>
        <v>100</v>
      </c>
      <c r="O49" s="45">
        <v>4</v>
      </c>
      <c r="P49" s="118">
        <v>100</v>
      </c>
      <c r="Q49" s="147">
        <v>65231.823636363639</v>
      </c>
      <c r="R49" s="146" t="s">
        <v>283</v>
      </c>
      <c r="S49" s="88">
        <v>1</v>
      </c>
      <c r="T49" s="88">
        <v>1</v>
      </c>
      <c r="U49" s="113">
        <v>1</v>
      </c>
      <c r="V49" s="113">
        <v>1</v>
      </c>
      <c r="W49" s="88">
        <v>1</v>
      </c>
      <c r="X49" s="88">
        <v>1</v>
      </c>
      <c r="Y49" s="88">
        <v>1</v>
      </c>
      <c r="Z49" s="89">
        <f t="shared" si="6"/>
        <v>7</v>
      </c>
      <c r="AA49" s="111">
        <f t="shared" si="10"/>
        <v>50</v>
      </c>
      <c r="AB49" s="111">
        <f t="shared" si="10"/>
        <v>50</v>
      </c>
      <c r="AC49" s="111">
        <f t="shared" si="10"/>
        <v>50</v>
      </c>
      <c r="AD49" s="111">
        <f t="shared" si="10"/>
        <v>50</v>
      </c>
      <c r="AE49" s="111">
        <f t="shared" si="10"/>
        <v>50</v>
      </c>
      <c r="AF49" s="111">
        <f t="shared" si="10"/>
        <v>50</v>
      </c>
      <c r="AG49" s="112">
        <f t="shared" si="8"/>
        <v>100</v>
      </c>
      <c r="AH49" s="148">
        <f t="shared" si="9"/>
        <v>100</v>
      </c>
      <c r="AJ49" s="34"/>
    </row>
    <row r="50" spans="1:36" x14ac:dyDescent="0.7">
      <c r="A50" s="45">
        <v>46</v>
      </c>
      <c r="B50" s="46" t="s">
        <v>44</v>
      </c>
      <c r="C50" s="47" t="s">
        <v>56</v>
      </c>
      <c r="D50" s="46" t="s">
        <v>164</v>
      </c>
      <c r="E50" s="108">
        <v>5</v>
      </c>
      <c r="F50" s="45">
        <v>0</v>
      </c>
      <c r="G50" s="152">
        <v>1.93</v>
      </c>
      <c r="H50" s="154">
        <v>6477224.6200000001</v>
      </c>
      <c r="I50" s="54"/>
      <c r="J50" s="87">
        <f t="shared" si="0"/>
        <v>100</v>
      </c>
      <c r="K50" s="87">
        <f t="shared" si="1"/>
        <v>100</v>
      </c>
      <c r="L50" s="87">
        <f t="shared" si="2"/>
        <v>100</v>
      </c>
      <c r="M50" s="87">
        <f t="shared" si="3"/>
        <v>100</v>
      </c>
      <c r="N50" s="150">
        <f t="shared" si="5"/>
        <v>100</v>
      </c>
      <c r="O50" s="45">
        <v>0</v>
      </c>
      <c r="P50" s="118">
        <v>100</v>
      </c>
      <c r="Q50" s="147">
        <v>588838.60181818181</v>
      </c>
      <c r="R50" s="55" t="s">
        <v>281</v>
      </c>
      <c r="S50" s="88">
        <v>1</v>
      </c>
      <c r="T50" s="88">
        <v>1</v>
      </c>
      <c r="U50" s="113">
        <v>1</v>
      </c>
      <c r="V50" s="113">
        <v>1</v>
      </c>
      <c r="W50" s="88">
        <v>1</v>
      </c>
      <c r="X50" s="88">
        <v>1</v>
      </c>
      <c r="Y50" s="88">
        <v>1</v>
      </c>
      <c r="Z50" s="89">
        <f t="shared" si="6"/>
        <v>7</v>
      </c>
      <c r="AA50" s="111">
        <f t="shared" si="10"/>
        <v>50</v>
      </c>
      <c r="AB50" s="111">
        <f t="shared" si="10"/>
        <v>50</v>
      </c>
      <c r="AC50" s="111">
        <f t="shared" si="10"/>
        <v>50</v>
      </c>
      <c r="AD50" s="111">
        <f t="shared" si="10"/>
        <v>50</v>
      </c>
      <c r="AE50" s="111">
        <f t="shared" si="10"/>
        <v>50</v>
      </c>
      <c r="AF50" s="111">
        <f t="shared" si="10"/>
        <v>50</v>
      </c>
      <c r="AG50" s="112">
        <f t="shared" si="8"/>
        <v>100</v>
      </c>
      <c r="AH50" s="148">
        <f t="shared" si="9"/>
        <v>100</v>
      </c>
      <c r="AJ50" s="34"/>
    </row>
    <row r="51" spans="1:36" x14ac:dyDescent="0.7">
      <c r="A51" s="45">
        <v>47</v>
      </c>
      <c r="B51" s="46" t="s">
        <v>44</v>
      </c>
      <c r="C51" s="47" t="s">
        <v>57</v>
      </c>
      <c r="D51" s="46" t="s">
        <v>165</v>
      </c>
      <c r="E51" s="108">
        <v>5</v>
      </c>
      <c r="F51" s="45">
        <v>1</v>
      </c>
      <c r="G51" s="152">
        <v>1.47</v>
      </c>
      <c r="H51" s="154">
        <v>-2484295.88</v>
      </c>
      <c r="I51" s="54"/>
      <c r="J51" s="87">
        <f t="shared" si="0"/>
        <v>0</v>
      </c>
      <c r="K51" s="87">
        <f t="shared" si="1"/>
        <v>100</v>
      </c>
      <c r="L51" s="87">
        <f t="shared" si="2"/>
        <v>100</v>
      </c>
      <c r="M51" s="87">
        <f t="shared" si="3"/>
        <v>100</v>
      </c>
      <c r="N51" s="150">
        <f t="shared" si="5"/>
        <v>71.428571428571431</v>
      </c>
      <c r="O51" s="45">
        <v>1</v>
      </c>
      <c r="P51" s="118">
        <v>71.428571428571431</v>
      </c>
      <c r="Q51" s="147">
        <v>-225845.08</v>
      </c>
      <c r="R51" s="55" t="s">
        <v>281</v>
      </c>
      <c r="S51" s="88">
        <v>0</v>
      </c>
      <c r="T51" s="88">
        <v>0</v>
      </c>
      <c r="U51" s="113">
        <v>1</v>
      </c>
      <c r="V51" s="113">
        <v>1</v>
      </c>
      <c r="W51" s="88">
        <v>1</v>
      </c>
      <c r="X51" s="88">
        <v>1</v>
      </c>
      <c r="Y51" s="88">
        <v>1</v>
      </c>
      <c r="Z51" s="89">
        <f t="shared" si="6"/>
        <v>5</v>
      </c>
      <c r="AA51" s="111">
        <f t="shared" si="10"/>
        <v>0</v>
      </c>
      <c r="AB51" s="111">
        <f t="shared" si="10"/>
        <v>0</v>
      </c>
      <c r="AC51" s="111">
        <f t="shared" si="10"/>
        <v>50</v>
      </c>
      <c r="AD51" s="111">
        <f t="shared" si="10"/>
        <v>50</v>
      </c>
      <c r="AE51" s="111">
        <f t="shared" si="10"/>
        <v>50</v>
      </c>
      <c r="AF51" s="111">
        <f t="shared" si="10"/>
        <v>50</v>
      </c>
      <c r="AG51" s="112">
        <f t="shared" si="8"/>
        <v>100</v>
      </c>
      <c r="AH51" s="148">
        <f t="shared" si="9"/>
        <v>71.428571428571431</v>
      </c>
      <c r="AJ51" s="34"/>
    </row>
    <row r="52" spans="1:36" x14ac:dyDescent="0.7">
      <c r="A52" s="45">
        <v>48</v>
      </c>
      <c r="B52" s="46" t="s">
        <v>44</v>
      </c>
      <c r="C52" s="47" t="s">
        <v>58</v>
      </c>
      <c r="D52" s="46" t="s">
        <v>166</v>
      </c>
      <c r="E52" s="108">
        <v>5</v>
      </c>
      <c r="F52" s="45">
        <v>1</v>
      </c>
      <c r="G52" s="152">
        <v>1.86</v>
      </c>
      <c r="H52" s="154">
        <v>-1488954.78</v>
      </c>
      <c r="I52" s="54"/>
      <c r="J52" s="87">
        <f t="shared" si="0"/>
        <v>100</v>
      </c>
      <c r="K52" s="87">
        <f t="shared" si="1"/>
        <v>100</v>
      </c>
      <c r="L52" s="87">
        <f t="shared" si="2"/>
        <v>50</v>
      </c>
      <c r="M52" s="87">
        <f t="shared" si="3"/>
        <v>100</v>
      </c>
      <c r="N52" s="150">
        <f t="shared" si="5"/>
        <v>85.714285714285708</v>
      </c>
      <c r="O52" s="45">
        <v>1</v>
      </c>
      <c r="P52" s="118">
        <v>85.714285714285708</v>
      </c>
      <c r="Q52" s="147">
        <v>-135359.52545454545</v>
      </c>
      <c r="R52" s="55" t="s">
        <v>281</v>
      </c>
      <c r="S52" s="88">
        <v>1</v>
      </c>
      <c r="T52" s="88">
        <v>1</v>
      </c>
      <c r="U52" s="113">
        <v>1</v>
      </c>
      <c r="V52" s="113">
        <v>1</v>
      </c>
      <c r="W52" s="88">
        <v>1</v>
      </c>
      <c r="X52" s="88">
        <v>0</v>
      </c>
      <c r="Y52" s="88">
        <v>1</v>
      </c>
      <c r="Z52" s="89">
        <f t="shared" si="6"/>
        <v>6</v>
      </c>
      <c r="AA52" s="111">
        <f t="shared" si="10"/>
        <v>50</v>
      </c>
      <c r="AB52" s="111">
        <f t="shared" si="10"/>
        <v>50</v>
      </c>
      <c r="AC52" s="111">
        <f t="shared" si="10"/>
        <v>50</v>
      </c>
      <c r="AD52" s="111">
        <f t="shared" si="10"/>
        <v>50</v>
      </c>
      <c r="AE52" s="111">
        <f t="shared" si="10"/>
        <v>50</v>
      </c>
      <c r="AF52" s="111">
        <f t="shared" si="10"/>
        <v>0</v>
      </c>
      <c r="AG52" s="112">
        <f t="shared" si="8"/>
        <v>100</v>
      </c>
      <c r="AH52" s="148">
        <f t="shared" si="9"/>
        <v>85.714285714285708</v>
      </c>
      <c r="AJ52" s="34"/>
    </row>
    <row r="53" spans="1:36" x14ac:dyDescent="0.7">
      <c r="A53" s="45">
        <v>49</v>
      </c>
      <c r="B53" s="46" t="s">
        <v>44</v>
      </c>
      <c r="C53" s="47" t="s">
        <v>59</v>
      </c>
      <c r="D53" s="46" t="s">
        <v>167</v>
      </c>
      <c r="E53" s="108">
        <v>6</v>
      </c>
      <c r="F53" s="45">
        <v>0</v>
      </c>
      <c r="G53" s="152">
        <v>1.36</v>
      </c>
      <c r="H53" s="154">
        <v>11002312.43</v>
      </c>
      <c r="I53" s="54"/>
      <c r="J53" s="87">
        <f t="shared" si="0"/>
        <v>100</v>
      </c>
      <c r="K53" s="87">
        <f t="shared" si="1"/>
        <v>100</v>
      </c>
      <c r="L53" s="87">
        <f t="shared" si="2"/>
        <v>100</v>
      </c>
      <c r="M53" s="87">
        <f t="shared" si="3"/>
        <v>100</v>
      </c>
      <c r="N53" s="150">
        <f t="shared" si="5"/>
        <v>100</v>
      </c>
      <c r="O53" s="45">
        <v>0</v>
      </c>
      <c r="P53" s="118">
        <v>100</v>
      </c>
      <c r="Q53" s="147">
        <v>1000210.2209090908</v>
      </c>
      <c r="R53" s="55" t="s">
        <v>281</v>
      </c>
      <c r="S53" s="88">
        <v>1</v>
      </c>
      <c r="T53" s="88">
        <v>1</v>
      </c>
      <c r="U53" s="113">
        <v>1</v>
      </c>
      <c r="V53" s="113">
        <v>1</v>
      </c>
      <c r="W53" s="88">
        <v>1</v>
      </c>
      <c r="X53" s="88">
        <v>1</v>
      </c>
      <c r="Y53" s="88">
        <v>1</v>
      </c>
      <c r="Z53" s="89">
        <f t="shared" si="6"/>
        <v>7</v>
      </c>
      <c r="AA53" s="111">
        <f t="shared" si="10"/>
        <v>50</v>
      </c>
      <c r="AB53" s="111">
        <f t="shared" si="10"/>
        <v>50</v>
      </c>
      <c r="AC53" s="111">
        <f t="shared" si="10"/>
        <v>50</v>
      </c>
      <c r="AD53" s="111">
        <f t="shared" si="10"/>
        <v>50</v>
      </c>
      <c r="AE53" s="111">
        <f t="shared" si="10"/>
        <v>50</v>
      </c>
      <c r="AF53" s="111">
        <f t="shared" si="10"/>
        <v>50</v>
      </c>
      <c r="AG53" s="112">
        <f t="shared" si="8"/>
        <v>100</v>
      </c>
      <c r="AH53" s="148">
        <f t="shared" si="9"/>
        <v>100</v>
      </c>
      <c r="AJ53" s="34"/>
    </row>
    <row r="54" spans="1:36" x14ac:dyDescent="0.7">
      <c r="A54" s="45">
        <v>50</v>
      </c>
      <c r="B54" s="46" t="s">
        <v>44</v>
      </c>
      <c r="C54" s="47" t="s">
        <v>60</v>
      </c>
      <c r="D54" s="46" t="s">
        <v>168</v>
      </c>
      <c r="E54" s="108">
        <v>5</v>
      </c>
      <c r="F54" s="45">
        <v>1</v>
      </c>
      <c r="G54" s="152">
        <v>1.9</v>
      </c>
      <c r="H54" s="154">
        <v>-1234146.79</v>
      </c>
      <c r="I54" s="54"/>
      <c r="J54" s="87">
        <f t="shared" si="0"/>
        <v>50</v>
      </c>
      <c r="K54" s="87">
        <f t="shared" si="1"/>
        <v>100</v>
      </c>
      <c r="L54" s="87">
        <f t="shared" si="2"/>
        <v>100</v>
      </c>
      <c r="M54" s="87">
        <f t="shared" si="3"/>
        <v>100</v>
      </c>
      <c r="N54" s="150">
        <f t="shared" si="5"/>
        <v>85.714285714285708</v>
      </c>
      <c r="O54" s="45">
        <v>1</v>
      </c>
      <c r="P54" s="118">
        <v>85.714285714285708</v>
      </c>
      <c r="Q54" s="147">
        <v>-112195.16272727273</v>
      </c>
      <c r="R54" s="55" t="s">
        <v>281</v>
      </c>
      <c r="S54" s="88">
        <v>0</v>
      </c>
      <c r="T54" s="88">
        <v>1</v>
      </c>
      <c r="U54" s="113">
        <v>1</v>
      </c>
      <c r="V54" s="113">
        <v>1</v>
      </c>
      <c r="W54" s="88">
        <v>1</v>
      </c>
      <c r="X54" s="88">
        <v>1</v>
      </c>
      <c r="Y54" s="88">
        <v>1</v>
      </c>
      <c r="Z54" s="89">
        <f t="shared" si="6"/>
        <v>6</v>
      </c>
      <c r="AA54" s="111">
        <f t="shared" si="10"/>
        <v>0</v>
      </c>
      <c r="AB54" s="111">
        <f t="shared" si="10"/>
        <v>50</v>
      </c>
      <c r="AC54" s="111">
        <f t="shared" si="10"/>
        <v>50</v>
      </c>
      <c r="AD54" s="111">
        <f t="shared" si="10"/>
        <v>50</v>
      </c>
      <c r="AE54" s="111">
        <f t="shared" si="10"/>
        <v>50</v>
      </c>
      <c r="AF54" s="111">
        <f t="shared" si="10"/>
        <v>50</v>
      </c>
      <c r="AG54" s="112">
        <f t="shared" si="8"/>
        <v>100</v>
      </c>
      <c r="AH54" s="148">
        <f t="shared" si="9"/>
        <v>85.714285714285708</v>
      </c>
      <c r="AJ54" s="34"/>
    </row>
    <row r="55" spans="1:36" x14ac:dyDescent="0.7">
      <c r="A55" s="45">
        <v>51</v>
      </c>
      <c r="B55" s="46" t="s">
        <v>44</v>
      </c>
      <c r="C55" s="47" t="s">
        <v>61</v>
      </c>
      <c r="D55" s="46" t="s">
        <v>169</v>
      </c>
      <c r="E55" s="108">
        <v>16</v>
      </c>
      <c r="F55" s="45">
        <v>0</v>
      </c>
      <c r="G55" s="152">
        <v>2.36</v>
      </c>
      <c r="H55" s="154">
        <v>44798406.450000003</v>
      </c>
      <c r="I55" s="54"/>
      <c r="J55" s="87">
        <f t="shared" si="0"/>
        <v>0</v>
      </c>
      <c r="K55" s="87">
        <f t="shared" si="1"/>
        <v>100</v>
      </c>
      <c r="L55" s="87">
        <f t="shared" si="2"/>
        <v>100</v>
      </c>
      <c r="M55" s="87">
        <f t="shared" si="3"/>
        <v>0</v>
      </c>
      <c r="N55" s="150">
        <f t="shared" si="5"/>
        <v>57.142857142857139</v>
      </c>
      <c r="O55" s="45">
        <v>0</v>
      </c>
      <c r="P55" s="118">
        <v>57.142857142857139</v>
      </c>
      <c r="Q55" s="147">
        <v>4072582.4045454548</v>
      </c>
      <c r="R55" s="55" t="s">
        <v>281</v>
      </c>
      <c r="S55" s="88">
        <v>0</v>
      </c>
      <c r="T55" s="88">
        <v>0</v>
      </c>
      <c r="U55" s="113">
        <v>1</v>
      </c>
      <c r="V55" s="113">
        <v>1</v>
      </c>
      <c r="W55" s="88">
        <v>1</v>
      </c>
      <c r="X55" s="88">
        <v>1</v>
      </c>
      <c r="Y55" s="88">
        <v>0</v>
      </c>
      <c r="Z55" s="89">
        <f t="shared" si="6"/>
        <v>4</v>
      </c>
      <c r="AA55" s="111">
        <f t="shared" si="10"/>
        <v>0</v>
      </c>
      <c r="AB55" s="111">
        <f t="shared" si="10"/>
        <v>0</v>
      </c>
      <c r="AC55" s="111">
        <f t="shared" si="10"/>
        <v>50</v>
      </c>
      <c r="AD55" s="111">
        <f t="shared" si="10"/>
        <v>50</v>
      </c>
      <c r="AE55" s="111">
        <f t="shared" si="10"/>
        <v>50</v>
      </c>
      <c r="AF55" s="111">
        <f t="shared" si="10"/>
        <v>50</v>
      </c>
      <c r="AG55" s="112">
        <f t="shared" si="8"/>
        <v>0</v>
      </c>
      <c r="AH55" s="148">
        <f t="shared" si="9"/>
        <v>57.142857142857139</v>
      </c>
      <c r="AJ55" s="34"/>
    </row>
    <row r="56" spans="1:36" x14ac:dyDescent="0.7">
      <c r="A56" s="45">
        <v>52</v>
      </c>
      <c r="B56" s="46" t="s">
        <v>44</v>
      </c>
      <c r="C56" s="47" t="s">
        <v>62</v>
      </c>
      <c r="D56" s="46" t="s">
        <v>170</v>
      </c>
      <c r="E56" s="108">
        <v>5</v>
      </c>
      <c r="F56" s="45">
        <v>0</v>
      </c>
      <c r="G56" s="152">
        <v>4.57</v>
      </c>
      <c r="H56" s="154">
        <v>8699898.7699999996</v>
      </c>
      <c r="I56" s="54"/>
      <c r="J56" s="87">
        <f t="shared" si="0"/>
        <v>100</v>
      </c>
      <c r="K56" s="87">
        <f t="shared" si="1"/>
        <v>100</v>
      </c>
      <c r="L56" s="87">
        <f t="shared" si="2"/>
        <v>100</v>
      </c>
      <c r="M56" s="87">
        <f t="shared" si="3"/>
        <v>100</v>
      </c>
      <c r="N56" s="150">
        <f t="shared" si="5"/>
        <v>100</v>
      </c>
      <c r="O56" s="45">
        <v>0</v>
      </c>
      <c r="P56" s="118">
        <v>100</v>
      </c>
      <c r="Q56" s="147">
        <v>790899.88818181818</v>
      </c>
      <c r="R56" s="55" t="s">
        <v>281</v>
      </c>
      <c r="S56" s="88">
        <v>1</v>
      </c>
      <c r="T56" s="88">
        <v>1</v>
      </c>
      <c r="U56" s="113">
        <v>1</v>
      </c>
      <c r="V56" s="113">
        <v>1</v>
      </c>
      <c r="W56" s="88">
        <v>1</v>
      </c>
      <c r="X56" s="88">
        <v>1</v>
      </c>
      <c r="Y56" s="88">
        <v>1</v>
      </c>
      <c r="Z56" s="89">
        <f t="shared" si="6"/>
        <v>7</v>
      </c>
      <c r="AA56" s="111">
        <f t="shared" si="10"/>
        <v>50</v>
      </c>
      <c r="AB56" s="111">
        <f t="shared" si="10"/>
        <v>50</v>
      </c>
      <c r="AC56" s="111">
        <f t="shared" si="10"/>
        <v>50</v>
      </c>
      <c r="AD56" s="111">
        <f t="shared" si="10"/>
        <v>50</v>
      </c>
      <c r="AE56" s="111">
        <f t="shared" si="10"/>
        <v>50</v>
      </c>
      <c r="AF56" s="111">
        <f t="shared" si="10"/>
        <v>50</v>
      </c>
      <c r="AG56" s="112">
        <f t="shared" si="8"/>
        <v>100</v>
      </c>
      <c r="AH56" s="148">
        <f t="shared" si="9"/>
        <v>100</v>
      </c>
      <c r="AJ56" s="34"/>
    </row>
    <row r="57" spans="1:36" x14ac:dyDescent="0.7">
      <c r="A57" s="45">
        <v>53</v>
      </c>
      <c r="B57" s="46" t="s">
        <v>63</v>
      </c>
      <c r="C57" s="47" t="s">
        <v>64</v>
      </c>
      <c r="D57" s="46" t="s">
        <v>63</v>
      </c>
      <c r="E57" s="108">
        <v>17</v>
      </c>
      <c r="F57" s="45">
        <v>0</v>
      </c>
      <c r="G57" s="152">
        <v>3.35</v>
      </c>
      <c r="H57" s="154">
        <v>123350626.95999999</v>
      </c>
      <c r="I57" s="54"/>
      <c r="J57" s="87">
        <f t="shared" si="0"/>
        <v>100</v>
      </c>
      <c r="K57" s="87">
        <f t="shared" si="1"/>
        <v>100</v>
      </c>
      <c r="L57" s="87">
        <f t="shared" si="2"/>
        <v>50</v>
      </c>
      <c r="M57" s="87">
        <f t="shared" si="3"/>
        <v>100</v>
      </c>
      <c r="N57" s="150">
        <f t="shared" si="5"/>
        <v>85.714285714285708</v>
      </c>
      <c r="O57" s="45">
        <v>0</v>
      </c>
      <c r="P57" s="118">
        <v>85.714285714285708</v>
      </c>
      <c r="Q57" s="147">
        <v>11213693.359999999</v>
      </c>
      <c r="R57" s="55" t="s">
        <v>281</v>
      </c>
      <c r="S57" s="88">
        <v>1</v>
      </c>
      <c r="T57" s="88">
        <v>1</v>
      </c>
      <c r="U57" s="113">
        <v>1</v>
      </c>
      <c r="V57" s="113">
        <v>1</v>
      </c>
      <c r="W57" s="88">
        <v>0</v>
      </c>
      <c r="X57" s="88">
        <v>1</v>
      </c>
      <c r="Y57" s="88">
        <v>1</v>
      </c>
      <c r="Z57" s="89">
        <f t="shared" si="6"/>
        <v>6</v>
      </c>
      <c r="AA57" s="111">
        <f t="shared" si="10"/>
        <v>50</v>
      </c>
      <c r="AB57" s="111">
        <f t="shared" si="10"/>
        <v>50</v>
      </c>
      <c r="AC57" s="111">
        <f t="shared" si="10"/>
        <v>50</v>
      </c>
      <c r="AD57" s="111">
        <f t="shared" si="10"/>
        <v>50</v>
      </c>
      <c r="AE57" s="111">
        <f t="shared" si="10"/>
        <v>0</v>
      </c>
      <c r="AF57" s="111">
        <f t="shared" si="10"/>
        <v>50</v>
      </c>
      <c r="AG57" s="112">
        <f t="shared" si="8"/>
        <v>100</v>
      </c>
      <c r="AH57" s="148">
        <f t="shared" si="9"/>
        <v>85.714285714285708</v>
      </c>
      <c r="AJ57" s="34"/>
    </row>
    <row r="58" spans="1:36" x14ac:dyDescent="0.7">
      <c r="A58" s="45">
        <v>54</v>
      </c>
      <c r="B58" s="46" t="s">
        <v>63</v>
      </c>
      <c r="C58" s="47" t="s">
        <v>65</v>
      </c>
      <c r="D58" s="46" t="s">
        <v>171</v>
      </c>
      <c r="E58" s="108">
        <v>13</v>
      </c>
      <c r="F58" s="45">
        <v>6</v>
      </c>
      <c r="G58" s="62">
        <v>0.26</v>
      </c>
      <c r="H58" s="154">
        <v>-8814791.9399999995</v>
      </c>
      <c r="I58" s="68" t="s">
        <v>207</v>
      </c>
      <c r="J58" s="87">
        <f t="shared" si="0"/>
        <v>0</v>
      </c>
      <c r="K58" s="87">
        <f t="shared" si="1"/>
        <v>50</v>
      </c>
      <c r="L58" s="87">
        <f t="shared" si="2"/>
        <v>0</v>
      </c>
      <c r="M58" s="87">
        <f t="shared" si="3"/>
        <v>0</v>
      </c>
      <c r="N58" s="151">
        <f t="shared" si="5"/>
        <v>14.285714285714285</v>
      </c>
      <c r="O58" s="45">
        <v>6</v>
      </c>
      <c r="P58" s="119">
        <v>14.285714285714285</v>
      </c>
      <c r="Q58" s="147">
        <v>-801344.7218181818</v>
      </c>
      <c r="R58" s="121" t="s">
        <v>400</v>
      </c>
      <c r="S58" s="88">
        <v>0</v>
      </c>
      <c r="T58" s="88">
        <v>0</v>
      </c>
      <c r="U58" s="113">
        <v>0</v>
      </c>
      <c r="V58" s="113">
        <v>1</v>
      </c>
      <c r="W58" s="88">
        <v>0</v>
      </c>
      <c r="X58" s="88">
        <v>0</v>
      </c>
      <c r="Y58" s="88">
        <v>0</v>
      </c>
      <c r="Z58" s="89">
        <f t="shared" si="6"/>
        <v>1</v>
      </c>
      <c r="AA58" s="111">
        <f t="shared" ref="AA58:AF92" si="11">IF(S58=1,50,0)</f>
        <v>0</v>
      </c>
      <c r="AB58" s="111">
        <f t="shared" si="11"/>
        <v>0</v>
      </c>
      <c r="AC58" s="111">
        <f t="shared" si="11"/>
        <v>0</v>
      </c>
      <c r="AD58" s="111">
        <f t="shared" si="11"/>
        <v>50</v>
      </c>
      <c r="AE58" s="111">
        <f t="shared" si="11"/>
        <v>0</v>
      </c>
      <c r="AF58" s="111">
        <f t="shared" si="11"/>
        <v>0</v>
      </c>
      <c r="AG58" s="112">
        <f t="shared" si="8"/>
        <v>0</v>
      </c>
      <c r="AH58" s="149">
        <f t="shared" si="9"/>
        <v>14.285714285714285</v>
      </c>
      <c r="AJ58" s="34"/>
    </row>
    <row r="59" spans="1:36" x14ac:dyDescent="0.7">
      <c r="A59" s="45">
        <v>55</v>
      </c>
      <c r="B59" s="46" t="s">
        <v>63</v>
      </c>
      <c r="C59" s="47" t="s">
        <v>66</v>
      </c>
      <c r="D59" s="46" t="s">
        <v>172</v>
      </c>
      <c r="E59" s="108">
        <v>5</v>
      </c>
      <c r="F59" s="45">
        <v>7</v>
      </c>
      <c r="G59" s="62">
        <v>0.34</v>
      </c>
      <c r="H59" s="154">
        <v>-4192331.31</v>
      </c>
      <c r="I59" s="6" t="s">
        <v>207</v>
      </c>
      <c r="J59" s="87">
        <f t="shared" si="0"/>
        <v>100</v>
      </c>
      <c r="K59" s="87">
        <f t="shared" si="1"/>
        <v>100</v>
      </c>
      <c r="L59" s="87">
        <f t="shared" si="2"/>
        <v>100</v>
      </c>
      <c r="M59" s="87">
        <f t="shared" si="3"/>
        <v>100</v>
      </c>
      <c r="N59" s="150">
        <f t="shared" si="5"/>
        <v>100</v>
      </c>
      <c r="O59" s="45">
        <v>7</v>
      </c>
      <c r="P59" s="118">
        <v>100</v>
      </c>
      <c r="Q59" s="147">
        <v>-381121.0281818182</v>
      </c>
      <c r="R59" s="146" t="s">
        <v>283</v>
      </c>
      <c r="S59" s="88">
        <v>1</v>
      </c>
      <c r="T59" s="88">
        <v>1</v>
      </c>
      <c r="U59" s="113">
        <v>1</v>
      </c>
      <c r="V59" s="113">
        <v>1</v>
      </c>
      <c r="W59" s="88">
        <v>1</v>
      </c>
      <c r="X59" s="88">
        <v>1</v>
      </c>
      <c r="Y59" s="88">
        <v>1</v>
      </c>
      <c r="Z59" s="89">
        <f t="shared" si="6"/>
        <v>7</v>
      </c>
      <c r="AA59" s="111">
        <f t="shared" si="11"/>
        <v>50</v>
      </c>
      <c r="AB59" s="111">
        <f t="shared" si="11"/>
        <v>50</v>
      </c>
      <c r="AC59" s="111">
        <f t="shared" si="11"/>
        <v>50</v>
      </c>
      <c r="AD59" s="111">
        <f t="shared" si="11"/>
        <v>50</v>
      </c>
      <c r="AE59" s="111">
        <f t="shared" si="11"/>
        <v>50</v>
      </c>
      <c r="AF59" s="111">
        <f t="shared" si="11"/>
        <v>50</v>
      </c>
      <c r="AG59" s="112">
        <f t="shared" si="8"/>
        <v>100</v>
      </c>
      <c r="AH59" s="148">
        <f t="shared" si="9"/>
        <v>100</v>
      </c>
      <c r="AJ59" s="34"/>
    </row>
    <row r="60" spans="1:36" x14ac:dyDescent="0.7">
      <c r="A60" s="45">
        <v>56</v>
      </c>
      <c r="B60" s="46" t="s">
        <v>63</v>
      </c>
      <c r="C60" s="47" t="s">
        <v>67</v>
      </c>
      <c r="D60" s="46" t="s">
        <v>173</v>
      </c>
      <c r="E60" s="108">
        <v>5</v>
      </c>
      <c r="F60" s="45">
        <v>3</v>
      </c>
      <c r="G60" s="152">
        <v>0.61</v>
      </c>
      <c r="H60" s="154">
        <v>9847432.1999999993</v>
      </c>
      <c r="I60" s="54"/>
      <c r="J60" s="87">
        <f t="shared" si="0"/>
        <v>100</v>
      </c>
      <c r="K60" s="87">
        <f t="shared" si="1"/>
        <v>100</v>
      </c>
      <c r="L60" s="87">
        <f t="shared" si="2"/>
        <v>50</v>
      </c>
      <c r="M60" s="87">
        <f t="shared" si="3"/>
        <v>100</v>
      </c>
      <c r="N60" s="150">
        <f t="shared" si="5"/>
        <v>85.714285714285708</v>
      </c>
      <c r="O60" s="45">
        <v>3</v>
      </c>
      <c r="P60" s="118">
        <v>85.714285714285708</v>
      </c>
      <c r="Q60" s="147">
        <v>895221.10909090901</v>
      </c>
      <c r="R60" s="55" t="s">
        <v>281</v>
      </c>
      <c r="S60" s="88">
        <v>1</v>
      </c>
      <c r="T60" s="88">
        <v>1</v>
      </c>
      <c r="U60" s="113">
        <v>1</v>
      </c>
      <c r="V60" s="113">
        <v>1</v>
      </c>
      <c r="W60" s="88">
        <v>1</v>
      </c>
      <c r="X60" s="88">
        <v>0</v>
      </c>
      <c r="Y60" s="88">
        <v>1</v>
      </c>
      <c r="Z60" s="89">
        <f t="shared" si="6"/>
        <v>6</v>
      </c>
      <c r="AA60" s="111">
        <f t="shared" si="11"/>
        <v>50</v>
      </c>
      <c r="AB60" s="111">
        <f t="shared" si="11"/>
        <v>50</v>
      </c>
      <c r="AC60" s="111">
        <f t="shared" si="11"/>
        <v>50</v>
      </c>
      <c r="AD60" s="111">
        <f t="shared" si="11"/>
        <v>50</v>
      </c>
      <c r="AE60" s="111">
        <f t="shared" si="11"/>
        <v>50</v>
      </c>
      <c r="AF60" s="111">
        <f t="shared" si="11"/>
        <v>0</v>
      </c>
      <c r="AG60" s="112">
        <f t="shared" si="8"/>
        <v>100</v>
      </c>
      <c r="AH60" s="148">
        <f t="shared" si="9"/>
        <v>85.714285714285708</v>
      </c>
      <c r="AJ60" s="34"/>
    </row>
    <row r="61" spans="1:36" x14ac:dyDescent="0.7">
      <c r="A61" s="45">
        <v>57</v>
      </c>
      <c r="B61" s="46" t="s">
        <v>63</v>
      </c>
      <c r="C61" s="47" t="s">
        <v>68</v>
      </c>
      <c r="D61" s="46" t="s">
        <v>174</v>
      </c>
      <c r="E61" s="108">
        <v>15</v>
      </c>
      <c r="F61" s="45">
        <v>2</v>
      </c>
      <c r="G61" s="62">
        <v>0.43</v>
      </c>
      <c r="H61" s="154">
        <v>95039050.609999999</v>
      </c>
      <c r="I61" s="54"/>
      <c r="J61" s="87">
        <f t="shared" si="0"/>
        <v>100</v>
      </c>
      <c r="K61" s="87">
        <f t="shared" si="1"/>
        <v>100</v>
      </c>
      <c r="L61" s="87">
        <f t="shared" si="2"/>
        <v>0</v>
      </c>
      <c r="M61" s="87">
        <f t="shared" si="3"/>
        <v>100</v>
      </c>
      <c r="N61" s="150">
        <f t="shared" si="5"/>
        <v>71.428571428571431</v>
      </c>
      <c r="O61" s="45">
        <v>2</v>
      </c>
      <c r="P61" s="118">
        <v>71.428571428571431</v>
      </c>
      <c r="Q61" s="147">
        <v>8639913.6918181814</v>
      </c>
      <c r="R61" s="160" t="s">
        <v>282</v>
      </c>
      <c r="S61" s="88">
        <v>1</v>
      </c>
      <c r="T61" s="88">
        <v>1</v>
      </c>
      <c r="U61" s="113">
        <v>1</v>
      </c>
      <c r="V61" s="113">
        <v>1</v>
      </c>
      <c r="W61" s="88">
        <v>0</v>
      </c>
      <c r="X61" s="88">
        <v>0</v>
      </c>
      <c r="Y61" s="88">
        <v>1</v>
      </c>
      <c r="Z61" s="89">
        <f t="shared" si="6"/>
        <v>5</v>
      </c>
      <c r="AA61" s="111">
        <f t="shared" si="11"/>
        <v>50</v>
      </c>
      <c r="AB61" s="111">
        <f t="shared" si="11"/>
        <v>50</v>
      </c>
      <c r="AC61" s="111">
        <f t="shared" si="11"/>
        <v>50</v>
      </c>
      <c r="AD61" s="111">
        <f t="shared" si="11"/>
        <v>50</v>
      </c>
      <c r="AE61" s="111">
        <f t="shared" si="11"/>
        <v>0</v>
      </c>
      <c r="AF61" s="111">
        <f t="shared" si="11"/>
        <v>0</v>
      </c>
      <c r="AG61" s="112">
        <f t="shared" si="8"/>
        <v>100</v>
      </c>
      <c r="AH61" s="148">
        <f t="shared" si="9"/>
        <v>71.428571428571431</v>
      </c>
      <c r="AJ61" s="34"/>
    </row>
    <row r="62" spans="1:36" x14ac:dyDescent="0.7">
      <c r="A62" s="45">
        <v>58</v>
      </c>
      <c r="B62" s="46" t="s">
        <v>63</v>
      </c>
      <c r="C62" s="47" t="s">
        <v>69</v>
      </c>
      <c r="D62" s="46" t="s">
        <v>175</v>
      </c>
      <c r="E62" s="108">
        <v>5</v>
      </c>
      <c r="F62" s="45">
        <v>0</v>
      </c>
      <c r="G62" s="152">
        <v>3.58</v>
      </c>
      <c r="H62" s="154">
        <v>14387578.41</v>
      </c>
      <c r="I62" s="54"/>
      <c r="J62" s="87">
        <f t="shared" si="0"/>
        <v>100</v>
      </c>
      <c r="K62" s="87">
        <f t="shared" si="1"/>
        <v>100</v>
      </c>
      <c r="L62" s="87">
        <f t="shared" si="2"/>
        <v>100</v>
      </c>
      <c r="M62" s="87">
        <f t="shared" si="3"/>
        <v>100</v>
      </c>
      <c r="N62" s="150">
        <f t="shared" si="5"/>
        <v>100</v>
      </c>
      <c r="O62" s="45">
        <v>0</v>
      </c>
      <c r="P62" s="118">
        <v>100</v>
      </c>
      <c r="Q62" s="147">
        <v>1307961.6736363636</v>
      </c>
      <c r="R62" s="55" t="s">
        <v>281</v>
      </c>
      <c r="S62" s="88">
        <v>1</v>
      </c>
      <c r="T62" s="88">
        <v>1</v>
      </c>
      <c r="U62" s="113">
        <v>1</v>
      </c>
      <c r="V62" s="113">
        <v>1</v>
      </c>
      <c r="W62" s="88">
        <v>1</v>
      </c>
      <c r="X62" s="88">
        <v>1</v>
      </c>
      <c r="Y62" s="88">
        <v>1</v>
      </c>
      <c r="Z62" s="89">
        <f t="shared" si="6"/>
        <v>7</v>
      </c>
      <c r="AA62" s="111">
        <f t="shared" si="11"/>
        <v>50</v>
      </c>
      <c r="AB62" s="111">
        <f t="shared" si="11"/>
        <v>50</v>
      </c>
      <c r="AC62" s="111">
        <f t="shared" si="11"/>
        <v>50</v>
      </c>
      <c r="AD62" s="111">
        <f t="shared" si="11"/>
        <v>50</v>
      </c>
      <c r="AE62" s="111">
        <f t="shared" si="11"/>
        <v>50</v>
      </c>
      <c r="AF62" s="111">
        <f t="shared" si="11"/>
        <v>50</v>
      </c>
      <c r="AG62" s="112">
        <f t="shared" si="8"/>
        <v>100</v>
      </c>
      <c r="AH62" s="148">
        <f t="shared" si="9"/>
        <v>100</v>
      </c>
      <c r="AJ62" s="34"/>
    </row>
    <row r="63" spans="1:36" x14ac:dyDescent="0.7">
      <c r="A63" s="45">
        <v>59</v>
      </c>
      <c r="B63" s="46" t="s">
        <v>63</v>
      </c>
      <c r="C63" s="47" t="s">
        <v>70</v>
      </c>
      <c r="D63" s="46" t="s">
        <v>176</v>
      </c>
      <c r="E63" s="108">
        <v>2</v>
      </c>
      <c r="F63" s="45">
        <v>3</v>
      </c>
      <c r="G63" s="62">
        <v>0.37</v>
      </c>
      <c r="H63" s="154">
        <v>4505243.1399999997</v>
      </c>
      <c r="I63" s="155"/>
      <c r="J63" s="87">
        <f t="shared" si="0"/>
        <v>50</v>
      </c>
      <c r="K63" s="87">
        <f t="shared" si="1"/>
        <v>100</v>
      </c>
      <c r="L63" s="87">
        <f t="shared" si="2"/>
        <v>50</v>
      </c>
      <c r="M63" s="87">
        <f t="shared" si="3"/>
        <v>0</v>
      </c>
      <c r="N63" s="150">
        <f t="shared" si="5"/>
        <v>57.142857142857139</v>
      </c>
      <c r="O63" s="45">
        <v>3</v>
      </c>
      <c r="P63" s="118">
        <v>57.142857142857139</v>
      </c>
      <c r="Q63" s="147">
        <v>409567.55818181817</v>
      </c>
      <c r="R63" s="116" t="s">
        <v>281</v>
      </c>
      <c r="S63" s="88">
        <v>0</v>
      </c>
      <c r="T63" s="88">
        <v>1</v>
      </c>
      <c r="U63" s="113">
        <v>1</v>
      </c>
      <c r="V63" s="113">
        <v>1</v>
      </c>
      <c r="W63" s="88">
        <v>1</v>
      </c>
      <c r="X63" s="88">
        <v>0</v>
      </c>
      <c r="Y63" s="88">
        <v>0</v>
      </c>
      <c r="Z63" s="89">
        <f t="shared" si="6"/>
        <v>4</v>
      </c>
      <c r="AA63" s="111">
        <f t="shared" si="11"/>
        <v>0</v>
      </c>
      <c r="AB63" s="111">
        <f t="shared" si="11"/>
        <v>50</v>
      </c>
      <c r="AC63" s="111">
        <f t="shared" si="11"/>
        <v>50</v>
      </c>
      <c r="AD63" s="111">
        <f t="shared" si="11"/>
        <v>50</v>
      </c>
      <c r="AE63" s="111">
        <f t="shared" si="11"/>
        <v>50</v>
      </c>
      <c r="AF63" s="111">
        <f t="shared" si="11"/>
        <v>0</v>
      </c>
      <c r="AG63" s="112">
        <f t="shared" si="8"/>
        <v>0</v>
      </c>
      <c r="AH63" s="148">
        <f t="shared" si="9"/>
        <v>57.142857142857139</v>
      </c>
      <c r="AJ63" s="34"/>
    </row>
    <row r="64" spans="1:36" x14ac:dyDescent="0.7">
      <c r="A64" s="45">
        <v>60</v>
      </c>
      <c r="B64" s="46" t="s">
        <v>63</v>
      </c>
      <c r="C64" s="47" t="s">
        <v>71</v>
      </c>
      <c r="D64" s="46" t="s">
        <v>177</v>
      </c>
      <c r="E64" s="108">
        <v>6</v>
      </c>
      <c r="F64" s="45">
        <v>1</v>
      </c>
      <c r="G64" s="152">
        <v>0.96</v>
      </c>
      <c r="H64" s="154">
        <v>-1579576.27</v>
      </c>
      <c r="I64" s="54"/>
      <c r="J64" s="87">
        <f t="shared" si="0"/>
        <v>100</v>
      </c>
      <c r="K64" s="87">
        <f t="shared" si="1"/>
        <v>100</v>
      </c>
      <c r="L64" s="87">
        <f t="shared" si="2"/>
        <v>50</v>
      </c>
      <c r="M64" s="87">
        <f t="shared" si="3"/>
        <v>0</v>
      </c>
      <c r="N64" s="150">
        <f t="shared" si="5"/>
        <v>71.428571428571431</v>
      </c>
      <c r="O64" s="45">
        <v>1</v>
      </c>
      <c r="P64" s="118">
        <v>71.428571428571431</v>
      </c>
      <c r="Q64" s="147">
        <v>-143597.84272727274</v>
      </c>
      <c r="R64" s="55" t="s">
        <v>281</v>
      </c>
      <c r="S64" s="88">
        <v>1</v>
      </c>
      <c r="T64" s="88">
        <v>1</v>
      </c>
      <c r="U64" s="113">
        <v>1</v>
      </c>
      <c r="V64" s="113">
        <v>1</v>
      </c>
      <c r="W64" s="88">
        <v>1</v>
      </c>
      <c r="X64" s="88">
        <v>0</v>
      </c>
      <c r="Y64" s="88">
        <v>0</v>
      </c>
      <c r="Z64" s="89">
        <f t="shared" si="6"/>
        <v>5</v>
      </c>
      <c r="AA64" s="111">
        <f t="shared" si="11"/>
        <v>50</v>
      </c>
      <c r="AB64" s="111">
        <f t="shared" si="11"/>
        <v>50</v>
      </c>
      <c r="AC64" s="111">
        <f t="shared" si="11"/>
        <v>50</v>
      </c>
      <c r="AD64" s="111">
        <f t="shared" si="11"/>
        <v>50</v>
      </c>
      <c r="AE64" s="111">
        <f t="shared" si="11"/>
        <v>50</v>
      </c>
      <c r="AF64" s="111">
        <f t="shared" si="11"/>
        <v>0</v>
      </c>
      <c r="AG64" s="112">
        <f t="shared" si="8"/>
        <v>0</v>
      </c>
      <c r="AH64" s="148">
        <f t="shared" si="9"/>
        <v>71.428571428571431</v>
      </c>
      <c r="AJ64" s="34"/>
    </row>
    <row r="65" spans="1:36" x14ac:dyDescent="0.7">
      <c r="A65" s="45">
        <v>61</v>
      </c>
      <c r="B65" s="46" t="s">
        <v>63</v>
      </c>
      <c r="C65" s="47" t="s">
        <v>72</v>
      </c>
      <c r="D65" s="46" t="s">
        <v>178</v>
      </c>
      <c r="E65" s="108">
        <v>5</v>
      </c>
      <c r="F65" s="45">
        <v>1</v>
      </c>
      <c r="G65" s="62">
        <v>0.49</v>
      </c>
      <c r="H65" s="154">
        <v>3929962.22</v>
      </c>
      <c r="I65" s="54"/>
      <c r="J65" s="87">
        <f t="shared" si="0"/>
        <v>50</v>
      </c>
      <c r="K65" s="87">
        <f t="shared" si="1"/>
        <v>100</v>
      </c>
      <c r="L65" s="87">
        <f t="shared" si="2"/>
        <v>0</v>
      </c>
      <c r="M65" s="87">
        <f t="shared" si="3"/>
        <v>0</v>
      </c>
      <c r="N65" s="151">
        <f t="shared" si="5"/>
        <v>42.857142857142854</v>
      </c>
      <c r="O65" s="45">
        <v>1</v>
      </c>
      <c r="P65" s="119">
        <v>42.857142857142854</v>
      </c>
      <c r="Q65" s="147">
        <v>357269.29272727272</v>
      </c>
      <c r="R65" s="55" t="s">
        <v>281</v>
      </c>
      <c r="S65" s="88">
        <v>0</v>
      </c>
      <c r="T65" s="88">
        <v>1</v>
      </c>
      <c r="U65" s="113">
        <v>1</v>
      </c>
      <c r="V65" s="113">
        <v>1</v>
      </c>
      <c r="W65" s="88">
        <v>0</v>
      </c>
      <c r="X65" s="88">
        <v>0</v>
      </c>
      <c r="Y65" s="88">
        <v>0</v>
      </c>
      <c r="Z65" s="89">
        <f t="shared" si="6"/>
        <v>3</v>
      </c>
      <c r="AA65" s="111">
        <f t="shared" si="11"/>
        <v>0</v>
      </c>
      <c r="AB65" s="111">
        <f t="shared" si="11"/>
        <v>50</v>
      </c>
      <c r="AC65" s="111">
        <f t="shared" si="11"/>
        <v>50</v>
      </c>
      <c r="AD65" s="111">
        <f t="shared" si="11"/>
        <v>50</v>
      </c>
      <c r="AE65" s="111">
        <f t="shared" si="11"/>
        <v>0</v>
      </c>
      <c r="AF65" s="111">
        <f t="shared" si="11"/>
        <v>0</v>
      </c>
      <c r="AG65" s="112">
        <f t="shared" si="8"/>
        <v>0</v>
      </c>
      <c r="AH65" s="149">
        <f t="shared" si="9"/>
        <v>42.857142857142854</v>
      </c>
      <c r="AJ65" s="34"/>
    </row>
    <row r="66" spans="1:36" x14ac:dyDescent="0.7">
      <c r="A66" s="45">
        <v>62</v>
      </c>
      <c r="B66" s="46" t="s">
        <v>73</v>
      </c>
      <c r="C66" s="47" t="s">
        <v>74</v>
      </c>
      <c r="D66" s="46" t="s">
        <v>73</v>
      </c>
      <c r="E66" s="108">
        <v>16</v>
      </c>
      <c r="F66" s="45">
        <v>0</v>
      </c>
      <c r="G66" s="152">
        <v>2.08</v>
      </c>
      <c r="H66" s="154">
        <v>126320557.06</v>
      </c>
      <c r="I66" s="54"/>
      <c r="J66" s="87">
        <f t="shared" si="0"/>
        <v>100</v>
      </c>
      <c r="K66" s="87">
        <f t="shared" si="1"/>
        <v>100</v>
      </c>
      <c r="L66" s="87">
        <f t="shared" si="2"/>
        <v>0</v>
      </c>
      <c r="M66" s="87">
        <f t="shared" si="3"/>
        <v>100</v>
      </c>
      <c r="N66" s="150">
        <f t="shared" si="5"/>
        <v>71.428571428571431</v>
      </c>
      <c r="O66" s="45">
        <v>0</v>
      </c>
      <c r="P66" s="118">
        <v>71.428571428571431</v>
      </c>
      <c r="Q66" s="147">
        <v>11483687.005454546</v>
      </c>
      <c r="R66" s="55" t="s">
        <v>281</v>
      </c>
      <c r="S66" s="88">
        <v>1</v>
      </c>
      <c r="T66" s="88">
        <v>1</v>
      </c>
      <c r="U66" s="113">
        <v>1</v>
      </c>
      <c r="V66" s="113">
        <v>1</v>
      </c>
      <c r="W66" s="88">
        <v>0</v>
      </c>
      <c r="X66" s="88">
        <v>0</v>
      </c>
      <c r="Y66" s="88">
        <v>1</v>
      </c>
      <c r="Z66" s="89">
        <f t="shared" si="6"/>
        <v>5</v>
      </c>
      <c r="AA66" s="111">
        <f t="shared" si="11"/>
        <v>50</v>
      </c>
      <c r="AB66" s="111">
        <f t="shared" si="11"/>
        <v>50</v>
      </c>
      <c r="AC66" s="111">
        <f t="shared" si="11"/>
        <v>50</v>
      </c>
      <c r="AD66" s="111">
        <f t="shared" si="11"/>
        <v>50</v>
      </c>
      <c r="AE66" s="111">
        <f t="shared" si="11"/>
        <v>0</v>
      </c>
      <c r="AF66" s="111">
        <f t="shared" si="11"/>
        <v>0</v>
      </c>
      <c r="AG66" s="112">
        <f t="shared" si="8"/>
        <v>100</v>
      </c>
      <c r="AH66" s="148">
        <f t="shared" si="9"/>
        <v>71.428571428571431</v>
      </c>
      <c r="AJ66" s="34"/>
    </row>
    <row r="67" spans="1:36" x14ac:dyDescent="0.7">
      <c r="A67" s="45">
        <v>63</v>
      </c>
      <c r="B67" s="46" t="s">
        <v>73</v>
      </c>
      <c r="C67" s="47" t="s">
        <v>75</v>
      </c>
      <c r="D67" s="46" t="s">
        <v>179</v>
      </c>
      <c r="E67" s="108">
        <v>10</v>
      </c>
      <c r="F67" s="45">
        <v>3</v>
      </c>
      <c r="G67" s="152">
        <v>0.74</v>
      </c>
      <c r="H67" s="154">
        <v>-7069161.9000000004</v>
      </c>
      <c r="I67" s="54"/>
      <c r="J67" s="87">
        <f t="shared" si="0"/>
        <v>0</v>
      </c>
      <c r="K67" s="87">
        <f t="shared" si="1"/>
        <v>100</v>
      </c>
      <c r="L67" s="87">
        <f t="shared" si="2"/>
        <v>100</v>
      </c>
      <c r="M67" s="87">
        <f t="shared" si="3"/>
        <v>0</v>
      </c>
      <c r="N67" s="150">
        <f t="shared" si="5"/>
        <v>57.142857142857139</v>
      </c>
      <c r="O67" s="45">
        <v>3</v>
      </c>
      <c r="P67" s="118">
        <v>57.142857142857139</v>
      </c>
      <c r="Q67" s="147">
        <v>-642651.0818181819</v>
      </c>
      <c r="R67" s="159" t="s">
        <v>282</v>
      </c>
      <c r="S67" s="88">
        <v>0</v>
      </c>
      <c r="T67" s="88">
        <v>0</v>
      </c>
      <c r="U67" s="113">
        <v>1</v>
      </c>
      <c r="V67" s="113">
        <v>1</v>
      </c>
      <c r="W67" s="88">
        <v>1</v>
      </c>
      <c r="X67" s="88">
        <v>1</v>
      </c>
      <c r="Y67" s="88">
        <v>0</v>
      </c>
      <c r="Z67" s="89">
        <f t="shared" si="6"/>
        <v>4</v>
      </c>
      <c r="AA67" s="111">
        <f t="shared" si="11"/>
        <v>0</v>
      </c>
      <c r="AB67" s="111">
        <f t="shared" si="11"/>
        <v>0</v>
      </c>
      <c r="AC67" s="111">
        <f t="shared" si="11"/>
        <v>50</v>
      </c>
      <c r="AD67" s="111">
        <f t="shared" si="11"/>
        <v>50</v>
      </c>
      <c r="AE67" s="111">
        <f t="shared" si="11"/>
        <v>50</v>
      </c>
      <c r="AF67" s="111">
        <f t="shared" si="11"/>
        <v>50</v>
      </c>
      <c r="AG67" s="112">
        <f t="shared" si="8"/>
        <v>0</v>
      </c>
      <c r="AH67" s="148">
        <f t="shared" si="9"/>
        <v>57.142857142857139</v>
      </c>
      <c r="AJ67" s="34"/>
    </row>
    <row r="68" spans="1:36" x14ac:dyDescent="0.7">
      <c r="A68" s="45">
        <v>64</v>
      </c>
      <c r="B68" s="46" t="s">
        <v>73</v>
      </c>
      <c r="C68" s="47" t="s">
        <v>76</v>
      </c>
      <c r="D68" s="46" t="s">
        <v>180</v>
      </c>
      <c r="E68" s="108">
        <v>6</v>
      </c>
      <c r="F68" s="45">
        <v>1</v>
      </c>
      <c r="G68" s="152">
        <v>1.1499999999999999</v>
      </c>
      <c r="H68" s="154">
        <v>2580580.16</v>
      </c>
      <c r="I68" s="54"/>
      <c r="J68" s="87">
        <f t="shared" si="0"/>
        <v>50</v>
      </c>
      <c r="K68" s="87">
        <f t="shared" si="1"/>
        <v>50</v>
      </c>
      <c r="L68" s="87">
        <f t="shared" si="2"/>
        <v>100</v>
      </c>
      <c r="M68" s="87">
        <f t="shared" si="3"/>
        <v>100</v>
      </c>
      <c r="N68" s="150">
        <f t="shared" si="5"/>
        <v>71.428571428571431</v>
      </c>
      <c r="O68" s="45">
        <v>1</v>
      </c>
      <c r="P68" s="118">
        <v>71.428571428571431</v>
      </c>
      <c r="Q68" s="147">
        <v>234598.19636363638</v>
      </c>
      <c r="R68" s="55" t="s">
        <v>281</v>
      </c>
      <c r="S68" s="88">
        <v>0</v>
      </c>
      <c r="T68" s="88">
        <v>1</v>
      </c>
      <c r="U68" s="113">
        <v>0</v>
      </c>
      <c r="V68" s="113">
        <v>1</v>
      </c>
      <c r="W68" s="88">
        <v>1</v>
      </c>
      <c r="X68" s="88">
        <v>1</v>
      </c>
      <c r="Y68" s="88">
        <v>1</v>
      </c>
      <c r="Z68" s="89">
        <f t="shared" si="6"/>
        <v>5</v>
      </c>
      <c r="AA68" s="111">
        <f t="shared" si="11"/>
        <v>0</v>
      </c>
      <c r="AB68" s="111">
        <f t="shared" si="11"/>
        <v>50</v>
      </c>
      <c r="AC68" s="111">
        <f t="shared" si="11"/>
        <v>0</v>
      </c>
      <c r="AD68" s="111">
        <f t="shared" si="11"/>
        <v>50</v>
      </c>
      <c r="AE68" s="111">
        <f t="shared" si="11"/>
        <v>50</v>
      </c>
      <c r="AF68" s="111">
        <f t="shared" si="11"/>
        <v>50</v>
      </c>
      <c r="AG68" s="112">
        <f t="shared" si="8"/>
        <v>100</v>
      </c>
      <c r="AH68" s="148">
        <f t="shared" si="9"/>
        <v>71.428571428571431</v>
      </c>
      <c r="AJ68" s="34"/>
    </row>
    <row r="69" spans="1:36" x14ac:dyDescent="0.7">
      <c r="A69" s="45">
        <v>65</v>
      </c>
      <c r="B69" s="46" t="s">
        <v>73</v>
      </c>
      <c r="C69" s="47" t="s">
        <v>77</v>
      </c>
      <c r="D69" s="46" t="s">
        <v>181</v>
      </c>
      <c r="E69" s="108">
        <v>12</v>
      </c>
      <c r="F69" s="45">
        <v>7</v>
      </c>
      <c r="G69" s="62">
        <v>0.44</v>
      </c>
      <c r="H69" s="154">
        <v>535988.1</v>
      </c>
      <c r="I69" s="6" t="s">
        <v>207</v>
      </c>
      <c r="J69" s="87">
        <f t="shared" ref="J69:J92" si="12">AA69+AB69</f>
        <v>50</v>
      </c>
      <c r="K69" s="87">
        <f t="shared" ref="K69:K92" si="13">AC69+AD69</f>
        <v>100</v>
      </c>
      <c r="L69" s="87">
        <f t="shared" ref="L69:L92" si="14">AE69+AF69</f>
        <v>50</v>
      </c>
      <c r="M69" s="87">
        <f t="shared" ref="M69:M92" si="15">AG69</f>
        <v>100</v>
      </c>
      <c r="N69" s="150">
        <f t="shared" si="5"/>
        <v>71.428571428571431</v>
      </c>
      <c r="O69" s="45">
        <v>7</v>
      </c>
      <c r="P69" s="118">
        <v>71.428571428571431</v>
      </c>
      <c r="Q69" s="147">
        <v>48726.19090909091</v>
      </c>
      <c r="R69" s="121" t="s">
        <v>400</v>
      </c>
      <c r="S69" s="88">
        <v>1</v>
      </c>
      <c r="T69" s="88">
        <v>0</v>
      </c>
      <c r="U69" s="113">
        <v>1</v>
      </c>
      <c r="V69" s="113">
        <v>1</v>
      </c>
      <c r="W69" s="88">
        <v>1</v>
      </c>
      <c r="X69" s="88">
        <v>0</v>
      </c>
      <c r="Y69" s="88">
        <v>1</v>
      </c>
      <c r="Z69" s="89">
        <f t="shared" si="6"/>
        <v>5</v>
      </c>
      <c r="AA69" s="111">
        <f t="shared" si="11"/>
        <v>50</v>
      </c>
      <c r="AB69" s="111">
        <f t="shared" si="11"/>
        <v>0</v>
      </c>
      <c r="AC69" s="111">
        <f t="shared" si="11"/>
        <v>50</v>
      </c>
      <c r="AD69" s="111">
        <f t="shared" si="11"/>
        <v>50</v>
      </c>
      <c r="AE69" s="111">
        <f t="shared" si="11"/>
        <v>50</v>
      </c>
      <c r="AF69" s="111">
        <f t="shared" si="11"/>
        <v>0</v>
      </c>
      <c r="AG69" s="112">
        <f t="shared" si="8"/>
        <v>100</v>
      </c>
      <c r="AH69" s="148">
        <f t="shared" si="9"/>
        <v>71.428571428571431</v>
      </c>
      <c r="AJ69" s="34"/>
    </row>
    <row r="70" spans="1:36" x14ac:dyDescent="0.7">
      <c r="A70" s="45">
        <v>66</v>
      </c>
      <c r="B70" s="46" t="s">
        <v>73</v>
      </c>
      <c r="C70" s="47" t="s">
        <v>78</v>
      </c>
      <c r="D70" s="46" t="s">
        <v>182</v>
      </c>
      <c r="E70" s="108">
        <v>10</v>
      </c>
      <c r="F70" s="45">
        <v>7</v>
      </c>
      <c r="G70" s="152">
        <v>0.56999999999999995</v>
      </c>
      <c r="H70" s="154">
        <v>-14493013.18</v>
      </c>
      <c r="I70" s="72" t="s">
        <v>208</v>
      </c>
      <c r="J70" s="87">
        <f t="shared" si="12"/>
        <v>50</v>
      </c>
      <c r="K70" s="87">
        <f t="shared" si="13"/>
        <v>0</v>
      </c>
      <c r="L70" s="87">
        <f t="shared" si="14"/>
        <v>100</v>
      </c>
      <c r="M70" s="87">
        <f t="shared" si="15"/>
        <v>0</v>
      </c>
      <c r="N70" s="151">
        <f t="shared" ref="N70:N92" si="16">(S70+T70+U70+V70+W70+X70+Y70)/7*100</f>
        <v>42.857142857142854</v>
      </c>
      <c r="O70" s="45">
        <v>7</v>
      </c>
      <c r="P70" s="119">
        <v>42.857142857142854</v>
      </c>
      <c r="Q70" s="147">
        <v>-1317546.6527272726</v>
      </c>
      <c r="R70" s="146" t="s">
        <v>283</v>
      </c>
      <c r="S70" s="88">
        <v>1</v>
      </c>
      <c r="T70" s="88">
        <v>0</v>
      </c>
      <c r="U70" s="113">
        <v>0</v>
      </c>
      <c r="V70" s="113">
        <v>0</v>
      </c>
      <c r="W70" s="88">
        <v>1</v>
      </c>
      <c r="X70" s="88">
        <v>1</v>
      </c>
      <c r="Y70" s="88">
        <v>0</v>
      </c>
      <c r="Z70" s="89">
        <f t="shared" ref="Z70:Z92" si="17">S70+T70+U70+V70+W70+X70+Y70</f>
        <v>3</v>
      </c>
      <c r="AA70" s="111">
        <f t="shared" si="11"/>
        <v>50</v>
      </c>
      <c r="AB70" s="111">
        <f t="shared" si="11"/>
        <v>0</v>
      </c>
      <c r="AC70" s="111">
        <f t="shared" si="11"/>
        <v>0</v>
      </c>
      <c r="AD70" s="111">
        <f t="shared" si="11"/>
        <v>0</v>
      </c>
      <c r="AE70" s="111">
        <f t="shared" si="11"/>
        <v>50</v>
      </c>
      <c r="AF70" s="111">
        <f t="shared" si="11"/>
        <v>50</v>
      </c>
      <c r="AG70" s="112">
        <f t="shared" ref="AG70:AG92" si="18">IF(Y70=1,100,0)</f>
        <v>0</v>
      </c>
      <c r="AH70" s="148">
        <f t="shared" ref="AH70:AH92" si="19">Z70/7*100</f>
        <v>42.857142857142854</v>
      </c>
      <c r="AJ70" s="34"/>
    </row>
    <row r="71" spans="1:36" x14ac:dyDescent="0.7">
      <c r="A71" s="45">
        <v>67</v>
      </c>
      <c r="B71" s="46" t="s">
        <v>73</v>
      </c>
      <c r="C71" s="47" t="s">
        <v>79</v>
      </c>
      <c r="D71" s="46" t="s">
        <v>183</v>
      </c>
      <c r="E71" s="108">
        <v>5</v>
      </c>
      <c r="F71" s="45">
        <v>5</v>
      </c>
      <c r="G71" s="152">
        <v>0.7</v>
      </c>
      <c r="H71" s="154">
        <v>-12109421.01</v>
      </c>
      <c r="I71" s="72" t="s">
        <v>6</v>
      </c>
      <c r="J71" s="87">
        <f t="shared" si="12"/>
        <v>50</v>
      </c>
      <c r="K71" s="87">
        <f t="shared" si="13"/>
        <v>50</v>
      </c>
      <c r="L71" s="87">
        <f t="shared" si="14"/>
        <v>0</v>
      </c>
      <c r="M71" s="87">
        <f t="shared" si="15"/>
        <v>100</v>
      </c>
      <c r="N71" s="151">
        <f t="shared" si="16"/>
        <v>42.857142857142854</v>
      </c>
      <c r="O71" s="45">
        <v>5</v>
      </c>
      <c r="P71" s="119">
        <v>42.857142857142854</v>
      </c>
      <c r="Q71" s="147">
        <v>-1100856.4554545453</v>
      </c>
      <c r="R71" s="146" t="s">
        <v>283</v>
      </c>
      <c r="S71" s="88">
        <v>0</v>
      </c>
      <c r="T71" s="88">
        <v>1</v>
      </c>
      <c r="U71" s="113">
        <v>0</v>
      </c>
      <c r="V71" s="113">
        <v>1</v>
      </c>
      <c r="W71" s="88">
        <v>0</v>
      </c>
      <c r="X71" s="88">
        <v>0</v>
      </c>
      <c r="Y71" s="88">
        <v>1</v>
      </c>
      <c r="Z71" s="89">
        <f t="shared" si="17"/>
        <v>3</v>
      </c>
      <c r="AA71" s="111">
        <f t="shared" si="11"/>
        <v>0</v>
      </c>
      <c r="AB71" s="111">
        <f t="shared" si="11"/>
        <v>50</v>
      </c>
      <c r="AC71" s="111">
        <f t="shared" si="11"/>
        <v>0</v>
      </c>
      <c r="AD71" s="111">
        <f t="shared" si="11"/>
        <v>50</v>
      </c>
      <c r="AE71" s="111">
        <f t="shared" si="11"/>
        <v>0</v>
      </c>
      <c r="AF71" s="111">
        <f t="shared" si="11"/>
        <v>0</v>
      </c>
      <c r="AG71" s="112">
        <f t="shared" si="18"/>
        <v>100</v>
      </c>
      <c r="AH71" s="149">
        <f t="shared" si="19"/>
        <v>42.857142857142854</v>
      </c>
      <c r="AJ71" s="34"/>
    </row>
    <row r="72" spans="1:36" x14ac:dyDescent="0.7">
      <c r="A72" s="45">
        <v>68</v>
      </c>
      <c r="B72" s="46" t="s">
        <v>80</v>
      </c>
      <c r="C72" s="47" t="s">
        <v>81</v>
      </c>
      <c r="D72" s="46" t="s">
        <v>80</v>
      </c>
      <c r="E72" s="108">
        <v>20</v>
      </c>
      <c r="F72" s="45">
        <v>1</v>
      </c>
      <c r="G72" s="152">
        <v>1.18</v>
      </c>
      <c r="H72" s="154">
        <v>127957052.31999999</v>
      </c>
      <c r="I72" s="54"/>
      <c r="J72" s="87">
        <f t="shared" si="12"/>
        <v>100</v>
      </c>
      <c r="K72" s="87">
        <f t="shared" si="13"/>
        <v>100</v>
      </c>
      <c r="L72" s="87">
        <f t="shared" si="14"/>
        <v>50</v>
      </c>
      <c r="M72" s="87">
        <f t="shared" si="15"/>
        <v>100</v>
      </c>
      <c r="N72" s="150">
        <f t="shared" si="16"/>
        <v>85.714285714285708</v>
      </c>
      <c r="O72" s="45">
        <v>1</v>
      </c>
      <c r="P72" s="118">
        <v>85.714285714285708</v>
      </c>
      <c r="Q72" s="147">
        <v>11632459.301818181</v>
      </c>
      <c r="R72" s="159" t="s">
        <v>282</v>
      </c>
      <c r="S72" s="88">
        <v>1</v>
      </c>
      <c r="T72" s="88">
        <v>1</v>
      </c>
      <c r="U72" s="113">
        <v>1</v>
      </c>
      <c r="V72" s="113">
        <v>1</v>
      </c>
      <c r="W72" s="88">
        <v>0</v>
      </c>
      <c r="X72" s="88">
        <v>1</v>
      </c>
      <c r="Y72" s="88">
        <v>1</v>
      </c>
      <c r="Z72" s="89">
        <f t="shared" si="17"/>
        <v>6</v>
      </c>
      <c r="AA72" s="111">
        <f t="shared" si="11"/>
        <v>50</v>
      </c>
      <c r="AB72" s="111">
        <f t="shared" si="11"/>
        <v>50</v>
      </c>
      <c r="AC72" s="111">
        <f t="shared" si="11"/>
        <v>50</v>
      </c>
      <c r="AD72" s="111">
        <f t="shared" si="11"/>
        <v>50</v>
      </c>
      <c r="AE72" s="111">
        <f t="shared" si="11"/>
        <v>0</v>
      </c>
      <c r="AF72" s="111">
        <f t="shared" si="11"/>
        <v>50</v>
      </c>
      <c r="AG72" s="112">
        <f t="shared" si="18"/>
        <v>100</v>
      </c>
      <c r="AH72" s="148">
        <f t="shared" si="19"/>
        <v>85.714285714285708</v>
      </c>
      <c r="AJ72" s="34"/>
    </row>
    <row r="73" spans="1:36" x14ac:dyDescent="0.7">
      <c r="A73" s="45">
        <v>69</v>
      </c>
      <c r="B73" s="46" t="s">
        <v>80</v>
      </c>
      <c r="C73" s="47" t="s">
        <v>82</v>
      </c>
      <c r="D73" s="46" t="s">
        <v>184</v>
      </c>
      <c r="E73" s="108">
        <v>10</v>
      </c>
      <c r="F73" s="45">
        <v>7</v>
      </c>
      <c r="G73" s="62">
        <v>0.34</v>
      </c>
      <c r="H73" s="154">
        <v>1343131.15</v>
      </c>
      <c r="I73" s="6" t="s">
        <v>207</v>
      </c>
      <c r="J73" s="87">
        <f t="shared" si="12"/>
        <v>0</v>
      </c>
      <c r="K73" s="87">
        <f t="shared" si="13"/>
        <v>100</v>
      </c>
      <c r="L73" s="87">
        <f t="shared" si="14"/>
        <v>50</v>
      </c>
      <c r="M73" s="87">
        <f t="shared" si="15"/>
        <v>0</v>
      </c>
      <c r="N73" s="151">
        <f t="shared" si="16"/>
        <v>42.857142857142854</v>
      </c>
      <c r="O73" s="45">
        <v>7</v>
      </c>
      <c r="P73" s="119">
        <v>42.857142857142854</v>
      </c>
      <c r="Q73" s="147">
        <v>122102.8318181818</v>
      </c>
      <c r="R73" s="121" t="s">
        <v>400</v>
      </c>
      <c r="S73" s="88">
        <v>0</v>
      </c>
      <c r="T73" s="88">
        <v>0</v>
      </c>
      <c r="U73" s="113">
        <v>1</v>
      </c>
      <c r="V73" s="113">
        <v>1</v>
      </c>
      <c r="W73" s="88">
        <v>0</v>
      </c>
      <c r="X73" s="88">
        <v>1</v>
      </c>
      <c r="Y73" s="88">
        <v>0</v>
      </c>
      <c r="Z73" s="89">
        <f t="shared" si="17"/>
        <v>3</v>
      </c>
      <c r="AA73" s="111">
        <f t="shared" si="11"/>
        <v>0</v>
      </c>
      <c r="AB73" s="111">
        <f t="shared" si="11"/>
        <v>0</v>
      </c>
      <c r="AC73" s="111">
        <f t="shared" si="11"/>
        <v>50</v>
      </c>
      <c r="AD73" s="111">
        <f t="shared" si="11"/>
        <v>50</v>
      </c>
      <c r="AE73" s="111">
        <f t="shared" si="11"/>
        <v>0</v>
      </c>
      <c r="AF73" s="111">
        <f t="shared" si="11"/>
        <v>50</v>
      </c>
      <c r="AG73" s="112">
        <f t="shared" si="18"/>
        <v>0</v>
      </c>
      <c r="AH73" s="148">
        <f>Z73/7*100</f>
        <v>42.857142857142854</v>
      </c>
      <c r="AJ73" s="34"/>
    </row>
    <row r="74" spans="1:36" x14ac:dyDescent="0.7">
      <c r="A74" s="45">
        <v>70</v>
      </c>
      <c r="B74" s="46" t="s">
        <v>80</v>
      </c>
      <c r="C74" s="47" t="s">
        <v>83</v>
      </c>
      <c r="D74" s="46" t="s">
        <v>185</v>
      </c>
      <c r="E74" s="108">
        <v>9</v>
      </c>
      <c r="F74" s="45">
        <v>7</v>
      </c>
      <c r="G74" s="62">
        <v>0.32</v>
      </c>
      <c r="H74" s="154">
        <v>3587102.7200000002</v>
      </c>
      <c r="I74" s="6" t="s">
        <v>207</v>
      </c>
      <c r="J74" s="87">
        <f t="shared" si="12"/>
        <v>50</v>
      </c>
      <c r="K74" s="87">
        <f t="shared" si="13"/>
        <v>100</v>
      </c>
      <c r="L74" s="87">
        <f t="shared" si="14"/>
        <v>100</v>
      </c>
      <c r="M74" s="87">
        <f t="shared" si="15"/>
        <v>0</v>
      </c>
      <c r="N74" s="150">
        <f t="shared" si="16"/>
        <v>71.428571428571431</v>
      </c>
      <c r="O74" s="45">
        <v>7</v>
      </c>
      <c r="P74" s="118">
        <v>71.428571428571431</v>
      </c>
      <c r="Q74" s="147">
        <v>326100.24727272731</v>
      </c>
      <c r="R74" s="146" t="s">
        <v>283</v>
      </c>
      <c r="S74" s="88">
        <v>0</v>
      </c>
      <c r="T74" s="88">
        <v>1</v>
      </c>
      <c r="U74" s="113">
        <v>1</v>
      </c>
      <c r="V74" s="113">
        <v>1</v>
      </c>
      <c r="W74" s="88">
        <v>1</v>
      </c>
      <c r="X74" s="88">
        <v>1</v>
      </c>
      <c r="Y74" s="88">
        <v>0</v>
      </c>
      <c r="Z74" s="89">
        <f t="shared" si="17"/>
        <v>5</v>
      </c>
      <c r="AA74" s="111">
        <f t="shared" si="11"/>
        <v>0</v>
      </c>
      <c r="AB74" s="111">
        <f t="shared" si="11"/>
        <v>50</v>
      </c>
      <c r="AC74" s="111">
        <f t="shared" si="11"/>
        <v>50</v>
      </c>
      <c r="AD74" s="111">
        <f t="shared" si="11"/>
        <v>50</v>
      </c>
      <c r="AE74" s="111">
        <f t="shared" si="11"/>
        <v>50</v>
      </c>
      <c r="AF74" s="111">
        <f t="shared" si="11"/>
        <v>50</v>
      </c>
      <c r="AG74" s="112">
        <f t="shared" si="18"/>
        <v>0</v>
      </c>
      <c r="AH74" s="148">
        <f t="shared" si="19"/>
        <v>71.428571428571431</v>
      </c>
      <c r="AJ74" s="34"/>
    </row>
    <row r="75" spans="1:36" x14ac:dyDescent="0.7">
      <c r="A75" s="45">
        <v>71</v>
      </c>
      <c r="B75" s="46" t="s">
        <v>80</v>
      </c>
      <c r="C75" s="47" t="s">
        <v>84</v>
      </c>
      <c r="D75" s="46" t="s">
        <v>186</v>
      </c>
      <c r="E75" s="108">
        <v>16</v>
      </c>
      <c r="F75" s="45">
        <v>3</v>
      </c>
      <c r="G75" s="152">
        <v>0.7</v>
      </c>
      <c r="H75" s="154">
        <v>-7746546.7000000002</v>
      </c>
      <c r="I75" s="54"/>
      <c r="J75" s="87">
        <f t="shared" si="12"/>
        <v>0</v>
      </c>
      <c r="K75" s="87">
        <f t="shared" si="13"/>
        <v>100</v>
      </c>
      <c r="L75" s="87">
        <f t="shared" si="14"/>
        <v>0</v>
      </c>
      <c r="M75" s="87">
        <f t="shared" si="15"/>
        <v>100</v>
      </c>
      <c r="N75" s="151">
        <f t="shared" si="16"/>
        <v>42.857142857142854</v>
      </c>
      <c r="O75" s="45">
        <v>3</v>
      </c>
      <c r="P75" s="119">
        <v>42.857142857142854</v>
      </c>
      <c r="Q75" s="147">
        <v>-704231.51818181819</v>
      </c>
      <c r="R75" s="159" t="s">
        <v>282</v>
      </c>
      <c r="S75" s="88">
        <v>0</v>
      </c>
      <c r="T75" s="88">
        <v>0</v>
      </c>
      <c r="U75" s="113">
        <v>1</v>
      </c>
      <c r="V75" s="113">
        <v>1</v>
      </c>
      <c r="W75" s="88">
        <v>0</v>
      </c>
      <c r="X75" s="88">
        <v>0</v>
      </c>
      <c r="Y75" s="88">
        <v>1</v>
      </c>
      <c r="Z75" s="89">
        <f t="shared" si="17"/>
        <v>3</v>
      </c>
      <c r="AA75" s="111">
        <f t="shared" si="11"/>
        <v>0</v>
      </c>
      <c r="AB75" s="111">
        <f t="shared" si="11"/>
        <v>0</v>
      </c>
      <c r="AC75" s="111">
        <f t="shared" si="11"/>
        <v>50</v>
      </c>
      <c r="AD75" s="111">
        <f t="shared" si="11"/>
        <v>50</v>
      </c>
      <c r="AE75" s="111">
        <f t="shared" si="11"/>
        <v>0</v>
      </c>
      <c r="AF75" s="111">
        <f t="shared" si="11"/>
        <v>0</v>
      </c>
      <c r="AG75" s="112">
        <f t="shared" si="18"/>
        <v>100</v>
      </c>
      <c r="AH75" s="149">
        <f t="shared" si="19"/>
        <v>42.857142857142854</v>
      </c>
      <c r="AJ75" s="34"/>
    </row>
    <row r="76" spans="1:36" x14ac:dyDescent="0.7">
      <c r="A76" s="45">
        <v>72</v>
      </c>
      <c r="B76" s="46" t="s">
        <v>80</v>
      </c>
      <c r="C76" s="47" t="s">
        <v>85</v>
      </c>
      <c r="D76" s="46" t="s">
        <v>187</v>
      </c>
      <c r="E76" s="108">
        <v>2</v>
      </c>
      <c r="F76" s="45">
        <v>1</v>
      </c>
      <c r="G76" s="152">
        <v>2.95</v>
      </c>
      <c r="H76" s="154">
        <v>2148124.4</v>
      </c>
      <c r="I76" s="54"/>
      <c r="J76" s="87">
        <f t="shared" si="12"/>
        <v>0</v>
      </c>
      <c r="K76" s="87">
        <f t="shared" si="13"/>
        <v>50</v>
      </c>
      <c r="L76" s="87">
        <f t="shared" si="14"/>
        <v>0</v>
      </c>
      <c r="M76" s="87">
        <f t="shared" si="15"/>
        <v>100</v>
      </c>
      <c r="N76" s="151">
        <f t="shared" si="16"/>
        <v>28.571428571428569</v>
      </c>
      <c r="O76" s="45">
        <v>1</v>
      </c>
      <c r="P76" s="119">
        <v>28.571428571428569</v>
      </c>
      <c r="Q76" s="147">
        <v>195284.03636363635</v>
      </c>
      <c r="R76" s="116" t="s">
        <v>281</v>
      </c>
      <c r="S76" s="88">
        <v>0</v>
      </c>
      <c r="T76" s="88">
        <v>0</v>
      </c>
      <c r="U76" s="113">
        <v>1</v>
      </c>
      <c r="V76" s="113">
        <v>0</v>
      </c>
      <c r="W76" s="88">
        <v>0</v>
      </c>
      <c r="X76" s="88">
        <v>0</v>
      </c>
      <c r="Y76" s="88">
        <v>1</v>
      </c>
      <c r="Z76" s="89">
        <f t="shared" si="17"/>
        <v>2</v>
      </c>
      <c r="AA76" s="111">
        <f t="shared" si="11"/>
        <v>0</v>
      </c>
      <c r="AB76" s="111">
        <f t="shared" si="11"/>
        <v>0</v>
      </c>
      <c r="AC76" s="111">
        <f t="shared" si="11"/>
        <v>50</v>
      </c>
      <c r="AD76" s="111">
        <f t="shared" si="11"/>
        <v>0</v>
      </c>
      <c r="AE76" s="111">
        <f t="shared" si="11"/>
        <v>0</v>
      </c>
      <c r="AF76" s="111">
        <f t="shared" si="11"/>
        <v>0</v>
      </c>
      <c r="AG76" s="112">
        <f t="shared" si="18"/>
        <v>100</v>
      </c>
      <c r="AH76" s="149">
        <f t="shared" si="19"/>
        <v>28.571428571428569</v>
      </c>
      <c r="AJ76" s="34"/>
    </row>
    <row r="77" spans="1:36" x14ac:dyDescent="0.7">
      <c r="A77" s="45">
        <v>73</v>
      </c>
      <c r="B77" s="46" t="s">
        <v>80</v>
      </c>
      <c r="C77" s="47" t="s">
        <v>86</v>
      </c>
      <c r="D77" s="46" t="s">
        <v>188</v>
      </c>
      <c r="E77" s="108">
        <v>6</v>
      </c>
      <c r="F77" s="45">
        <v>7</v>
      </c>
      <c r="G77" s="152">
        <v>0.57999999999999996</v>
      </c>
      <c r="H77" s="154">
        <v>2931464.83</v>
      </c>
      <c r="I77" s="72" t="s">
        <v>208</v>
      </c>
      <c r="J77" s="87">
        <f t="shared" si="12"/>
        <v>100</v>
      </c>
      <c r="K77" s="87">
        <f t="shared" si="13"/>
        <v>100</v>
      </c>
      <c r="L77" s="87">
        <f t="shared" si="14"/>
        <v>50</v>
      </c>
      <c r="M77" s="87">
        <f t="shared" si="15"/>
        <v>100</v>
      </c>
      <c r="N77" s="150">
        <f t="shared" si="16"/>
        <v>85.714285714285708</v>
      </c>
      <c r="O77" s="45">
        <v>7</v>
      </c>
      <c r="P77" s="118">
        <v>85.714285714285708</v>
      </c>
      <c r="Q77" s="147">
        <v>266496.80272727273</v>
      </c>
      <c r="R77" s="146" t="s">
        <v>283</v>
      </c>
      <c r="S77" s="88">
        <v>1</v>
      </c>
      <c r="T77" s="88">
        <v>1</v>
      </c>
      <c r="U77" s="113">
        <v>1</v>
      </c>
      <c r="V77" s="113">
        <v>1</v>
      </c>
      <c r="W77" s="88">
        <v>1</v>
      </c>
      <c r="X77" s="88">
        <v>0</v>
      </c>
      <c r="Y77" s="88">
        <v>1</v>
      </c>
      <c r="Z77" s="89">
        <f t="shared" si="17"/>
        <v>6</v>
      </c>
      <c r="AA77" s="111">
        <f t="shared" si="11"/>
        <v>50</v>
      </c>
      <c r="AB77" s="111">
        <f t="shared" si="11"/>
        <v>50</v>
      </c>
      <c r="AC77" s="111">
        <f t="shared" si="11"/>
        <v>50</v>
      </c>
      <c r="AD77" s="111">
        <f t="shared" si="11"/>
        <v>50</v>
      </c>
      <c r="AE77" s="111">
        <f t="shared" si="11"/>
        <v>50</v>
      </c>
      <c r="AF77" s="111">
        <f t="shared" si="11"/>
        <v>0</v>
      </c>
      <c r="AG77" s="112">
        <f t="shared" si="18"/>
        <v>100</v>
      </c>
      <c r="AH77" s="148">
        <f t="shared" si="19"/>
        <v>85.714285714285708</v>
      </c>
      <c r="AJ77" s="34"/>
    </row>
    <row r="78" spans="1:36" x14ac:dyDescent="0.7">
      <c r="A78" s="45">
        <v>74</v>
      </c>
      <c r="B78" s="46" t="s">
        <v>80</v>
      </c>
      <c r="C78" s="47" t="s">
        <v>87</v>
      </c>
      <c r="D78" s="46" t="s">
        <v>189</v>
      </c>
      <c r="E78" s="108">
        <v>13</v>
      </c>
      <c r="F78" s="45">
        <v>4</v>
      </c>
      <c r="G78" s="62">
        <v>0.45</v>
      </c>
      <c r="H78" s="154">
        <v>13829406.220000001</v>
      </c>
      <c r="I78" s="4" t="s">
        <v>208</v>
      </c>
      <c r="J78" s="87">
        <f t="shared" si="12"/>
        <v>100</v>
      </c>
      <c r="K78" s="87">
        <f t="shared" si="13"/>
        <v>100</v>
      </c>
      <c r="L78" s="87">
        <f t="shared" si="14"/>
        <v>50</v>
      </c>
      <c r="M78" s="87">
        <f t="shared" si="15"/>
        <v>100</v>
      </c>
      <c r="N78" s="150">
        <f t="shared" si="16"/>
        <v>85.714285714285708</v>
      </c>
      <c r="O78" s="45">
        <v>4</v>
      </c>
      <c r="P78" s="118">
        <v>85.714285714285708</v>
      </c>
      <c r="Q78" s="147">
        <v>1257218.7472727273</v>
      </c>
      <c r="R78" s="146" t="s">
        <v>283</v>
      </c>
      <c r="S78" s="88">
        <v>1</v>
      </c>
      <c r="T78" s="88">
        <v>1</v>
      </c>
      <c r="U78" s="113">
        <v>1</v>
      </c>
      <c r="V78" s="113">
        <v>1</v>
      </c>
      <c r="W78" s="88">
        <v>1</v>
      </c>
      <c r="X78" s="88">
        <v>0</v>
      </c>
      <c r="Y78" s="88">
        <v>1</v>
      </c>
      <c r="Z78" s="89">
        <f t="shared" si="17"/>
        <v>6</v>
      </c>
      <c r="AA78" s="111">
        <f t="shared" si="11"/>
        <v>50</v>
      </c>
      <c r="AB78" s="111">
        <f t="shared" si="11"/>
        <v>50</v>
      </c>
      <c r="AC78" s="111">
        <f t="shared" si="11"/>
        <v>50</v>
      </c>
      <c r="AD78" s="111">
        <f t="shared" si="11"/>
        <v>50</v>
      </c>
      <c r="AE78" s="111">
        <f t="shared" si="11"/>
        <v>50</v>
      </c>
      <c r="AF78" s="111">
        <f t="shared" si="11"/>
        <v>0</v>
      </c>
      <c r="AG78" s="112">
        <f t="shared" si="18"/>
        <v>100</v>
      </c>
      <c r="AH78" s="148">
        <f t="shared" si="19"/>
        <v>85.714285714285708</v>
      </c>
      <c r="AJ78" s="34"/>
    </row>
    <row r="79" spans="1:36" x14ac:dyDescent="0.7">
      <c r="A79" s="45">
        <v>75</v>
      </c>
      <c r="B79" s="46" t="s">
        <v>80</v>
      </c>
      <c r="C79" s="47" t="s">
        <v>88</v>
      </c>
      <c r="D79" s="46" t="s">
        <v>190</v>
      </c>
      <c r="E79" s="108">
        <v>5</v>
      </c>
      <c r="F79" s="45">
        <v>5</v>
      </c>
      <c r="G79" s="152">
        <v>0.69</v>
      </c>
      <c r="H79" s="154">
        <v>332049.96999999997</v>
      </c>
      <c r="I79" s="4" t="s">
        <v>208</v>
      </c>
      <c r="J79" s="87">
        <f t="shared" si="12"/>
        <v>50</v>
      </c>
      <c r="K79" s="87">
        <f t="shared" si="13"/>
        <v>100</v>
      </c>
      <c r="L79" s="87">
        <f t="shared" si="14"/>
        <v>100</v>
      </c>
      <c r="M79" s="87">
        <f t="shared" si="15"/>
        <v>100</v>
      </c>
      <c r="N79" s="150">
        <f t="shared" si="16"/>
        <v>85.714285714285708</v>
      </c>
      <c r="O79" s="45">
        <v>5</v>
      </c>
      <c r="P79" s="118">
        <v>85.714285714285708</v>
      </c>
      <c r="Q79" s="147">
        <v>30186.360909090905</v>
      </c>
      <c r="R79" s="146" t="s">
        <v>283</v>
      </c>
      <c r="S79" s="88">
        <v>0</v>
      </c>
      <c r="T79" s="88">
        <v>1</v>
      </c>
      <c r="U79" s="113">
        <v>1</v>
      </c>
      <c r="V79" s="113">
        <v>1</v>
      </c>
      <c r="W79" s="88">
        <v>1</v>
      </c>
      <c r="X79" s="88">
        <v>1</v>
      </c>
      <c r="Y79" s="88">
        <v>1</v>
      </c>
      <c r="Z79" s="89">
        <f t="shared" si="17"/>
        <v>6</v>
      </c>
      <c r="AA79" s="111">
        <f t="shared" si="11"/>
        <v>0</v>
      </c>
      <c r="AB79" s="111">
        <f t="shared" si="11"/>
        <v>50</v>
      </c>
      <c r="AC79" s="111">
        <f t="shared" si="11"/>
        <v>50</v>
      </c>
      <c r="AD79" s="111">
        <f t="shared" si="11"/>
        <v>50</v>
      </c>
      <c r="AE79" s="111">
        <f t="shared" si="11"/>
        <v>50</v>
      </c>
      <c r="AF79" s="111">
        <f t="shared" si="11"/>
        <v>50</v>
      </c>
      <c r="AG79" s="112">
        <f t="shared" si="18"/>
        <v>100</v>
      </c>
      <c r="AH79" s="148">
        <f t="shared" si="19"/>
        <v>85.714285714285708</v>
      </c>
      <c r="AJ79" s="34"/>
    </row>
    <row r="80" spans="1:36" x14ac:dyDescent="0.7">
      <c r="A80" s="45">
        <v>76</v>
      </c>
      <c r="B80" s="46" t="s">
        <v>80</v>
      </c>
      <c r="C80" s="47" t="s">
        <v>89</v>
      </c>
      <c r="D80" s="46" t="s">
        <v>191</v>
      </c>
      <c r="E80" s="108">
        <v>5</v>
      </c>
      <c r="F80" s="45">
        <v>6</v>
      </c>
      <c r="G80" s="62">
        <v>0.28999999999999998</v>
      </c>
      <c r="H80" s="154">
        <v>3968948.59</v>
      </c>
      <c r="I80" s="68" t="s">
        <v>207</v>
      </c>
      <c r="J80" s="87">
        <f t="shared" si="12"/>
        <v>50</v>
      </c>
      <c r="K80" s="87">
        <f t="shared" si="13"/>
        <v>100</v>
      </c>
      <c r="L80" s="87">
        <f t="shared" si="14"/>
        <v>50</v>
      </c>
      <c r="M80" s="87">
        <f t="shared" si="15"/>
        <v>0</v>
      </c>
      <c r="N80" s="150">
        <f t="shared" si="16"/>
        <v>57.142857142857139</v>
      </c>
      <c r="O80" s="45">
        <v>6</v>
      </c>
      <c r="P80" s="118">
        <v>57.142857142857139</v>
      </c>
      <c r="Q80" s="147">
        <v>360813.50818181818</v>
      </c>
      <c r="R80" s="146" t="s">
        <v>283</v>
      </c>
      <c r="S80" s="88">
        <v>0</v>
      </c>
      <c r="T80" s="88">
        <v>1</v>
      </c>
      <c r="U80" s="113">
        <v>1</v>
      </c>
      <c r="V80" s="113">
        <v>1</v>
      </c>
      <c r="W80" s="88">
        <v>1</v>
      </c>
      <c r="X80" s="88">
        <v>0</v>
      </c>
      <c r="Y80" s="88">
        <v>0</v>
      </c>
      <c r="Z80" s="89">
        <f t="shared" si="17"/>
        <v>4</v>
      </c>
      <c r="AA80" s="111">
        <f t="shared" si="11"/>
        <v>0</v>
      </c>
      <c r="AB80" s="111">
        <f t="shared" si="11"/>
        <v>50</v>
      </c>
      <c r="AC80" s="111">
        <f t="shared" si="11"/>
        <v>50</v>
      </c>
      <c r="AD80" s="111">
        <f t="shared" si="11"/>
        <v>50</v>
      </c>
      <c r="AE80" s="111">
        <f t="shared" si="11"/>
        <v>50</v>
      </c>
      <c r="AF80" s="111">
        <f t="shared" si="11"/>
        <v>0</v>
      </c>
      <c r="AG80" s="112">
        <f t="shared" si="18"/>
        <v>0</v>
      </c>
      <c r="AH80" s="148">
        <f t="shared" si="19"/>
        <v>57.142857142857139</v>
      </c>
      <c r="AJ80" s="34"/>
    </row>
    <row r="81" spans="1:36" x14ac:dyDescent="0.7">
      <c r="A81" s="45">
        <v>77</v>
      </c>
      <c r="B81" s="46" t="s">
        <v>80</v>
      </c>
      <c r="C81" s="47" t="s">
        <v>90</v>
      </c>
      <c r="D81" s="46" t="s">
        <v>192</v>
      </c>
      <c r="E81" s="108">
        <v>6</v>
      </c>
      <c r="F81" s="45">
        <v>1</v>
      </c>
      <c r="G81" s="152">
        <v>1.0900000000000001</v>
      </c>
      <c r="H81" s="154">
        <v>-5123761.55</v>
      </c>
      <c r="I81" s="54"/>
      <c r="J81" s="87">
        <f t="shared" si="12"/>
        <v>50</v>
      </c>
      <c r="K81" s="87">
        <f t="shared" si="13"/>
        <v>100</v>
      </c>
      <c r="L81" s="87">
        <f t="shared" si="14"/>
        <v>100</v>
      </c>
      <c r="M81" s="87">
        <f t="shared" si="15"/>
        <v>100</v>
      </c>
      <c r="N81" s="150">
        <f t="shared" si="16"/>
        <v>85.714285714285708</v>
      </c>
      <c r="O81" s="45">
        <v>1</v>
      </c>
      <c r="P81" s="118">
        <v>85.714285714285708</v>
      </c>
      <c r="Q81" s="147">
        <v>-465796.50454545452</v>
      </c>
      <c r="R81" s="55" t="s">
        <v>281</v>
      </c>
      <c r="S81" s="88">
        <v>1</v>
      </c>
      <c r="T81" s="88">
        <v>0</v>
      </c>
      <c r="U81" s="113">
        <v>1</v>
      </c>
      <c r="V81" s="113">
        <v>1</v>
      </c>
      <c r="W81" s="88">
        <v>1</v>
      </c>
      <c r="X81" s="88">
        <v>1</v>
      </c>
      <c r="Y81" s="88">
        <v>1</v>
      </c>
      <c r="Z81" s="89">
        <f t="shared" si="17"/>
        <v>6</v>
      </c>
      <c r="AA81" s="111">
        <f t="shared" si="11"/>
        <v>50</v>
      </c>
      <c r="AB81" s="111">
        <f t="shared" si="11"/>
        <v>0</v>
      </c>
      <c r="AC81" s="111">
        <f t="shared" si="11"/>
        <v>50</v>
      </c>
      <c r="AD81" s="111">
        <f t="shared" si="11"/>
        <v>50</v>
      </c>
      <c r="AE81" s="111">
        <f t="shared" si="11"/>
        <v>50</v>
      </c>
      <c r="AF81" s="111">
        <f t="shared" si="11"/>
        <v>50</v>
      </c>
      <c r="AG81" s="112">
        <f t="shared" si="18"/>
        <v>100</v>
      </c>
      <c r="AH81" s="148">
        <f t="shared" si="19"/>
        <v>85.714285714285708</v>
      </c>
      <c r="AJ81" s="34"/>
    </row>
    <row r="82" spans="1:36" x14ac:dyDescent="0.7">
      <c r="A82" s="45">
        <v>78</v>
      </c>
      <c r="B82" s="46" t="s">
        <v>80</v>
      </c>
      <c r="C82" s="47" t="s">
        <v>91</v>
      </c>
      <c r="D82" s="46" t="s">
        <v>193</v>
      </c>
      <c r="E82" s="108">
        <v>9</v>
      </c>
      <c r="F82" s="45">
        <v>3</v>
      </c>
      <c r="G82" s="62">
        <v>0.42</v>
      </c>
      <c r="H82" s="154">
        <v>-62926.07</v>
      </c>
      <c r="I82" s="54"/>
      <c r="J82" s="87">
        <f t="shared" si="12"/>
        <v>100</v>
      </c>
      <c r="K82" s="87">
        <f t="shared" si="13"/>
        <v>100</v>
      </c>
      <c r="L82" s="87">
        <f t="shared" si="14"/>
        <v>50</v>
      </c>
      <c r="M82" s="87">
        <f t="shared" si="15"/>
        <v>100</v>
      </c>
      <c r="N82" s="150">
        <f t="shared" si="16"/>
        <v>85.714285714285708</v>
      </c>
      <c r="O82" s="45">
        <v>3</v>
      </c>
      <c r="P82" s="118">
        <v>85.714285714285708</v>
      </c>
      <c r="Q82" s="147">
        <v>-5720.5518181818179</v>
      </c>
      <c r="R82" s="55" t="s">
        <v>281</v>
      </c>
      <c r="S82" s="88">
        <v>1</v>
      </c>
      <c r="T82" s="88">
        <v>1</v>
      </c>
      <c r="U82" s="113">
        <v>1</v>
      </c>
      <c r="V82" s="113">
        <v>1</v>
      </c>
      <c r="W82" s="88">
        <v>1</v>
      </c>
      <c r="X82" s="88">
        <v>0</v>
      </c>
      <c r="Y82" s="88">
        <v>1</v>
      </c>
      <c r="Z82" s="89">
        <f t="shared" si="17"/>
        <v>6</v>
      </c>
      <c r="AA82" s="111">
        <f t="shared" si="11"/>
        <v>50</v>
      </c>
      <c r="AB82" s="111">
        <f t="shared" si="11"/>
        <v>50</v>
      </c>
      <c r="AC82" s="111">
        <f t="shared" si="11"/>
        <v>50</v>
      </c>
      <c r="AD82" s="111">
        <f t="shared" si="11"/>
        <v>50</v>
      </c>
      <c r="AE82" s="111">
        <f t="shared" si="11"/>
        <v>50</v>
      </c>
      <c r="AF82" s="111">
        <f t="shared" si="11"/>
        <v>0</v>
      </c>
      <c r="AG82" s="112">
        <f t="shared" si="18"/>
        <v>100</v>
      </c>
      <c r="AH82" s="148">
        <f t="shared" si="19"/>
        <v>85.714285714285708</v>
      </c>
      <c r="AJ82" s="34"/>
    </row>
    <row r="83" spans="1:36" x14ac:dyDescent="0.7">
      <c r="A83" s="45">
        <v>79</v>
      </c>
      <c r="B83" s="46" t="s">
        <v>80</v>
      </c>
      <c r="C83" s="47" t="s">
        <v>92</v>
      </c>
      <c r="D83" s="46" t="s">
        <v>194</v>
      </c>
      <c r="E83" s="108">
        <v>13</v>
      </c>
      <c r="F83" s="45">
        <v>7</v>
      </c>
      <c r="G83" s="152">
        <v>0.52</v>
      </c>
      <c r="H83" s="154">
        <v>-4249733.68</v>
      </c>
      <c r="I83" s="72" t="s">
        <v>208</v>
      </c>
      <c r="J83" s="87">
        <f t="shared" si="12"/>
        <v>50</v>
      </c>
      <c r="K83" s="87">
        <f t="shared" si="13"/>
        <v>100</v>
      </c>
      <c r="L83" s="87">
        <f t="shared" si="14"/>
        <v>100</v>
      </c>
      <c r="M83" s="87">
        <f t="shared" si="15"/>
        <v>0</v>
      </c>
      <c r="N83" s="150">
        <f t="shared" si="16"/>
        <v>71.428571428571431</v>
      </c>
      <c r="O83" s="45">
        <v>7</v>
      </c>
      <c r="P83" s="118">
        <v>71.428571428571431</v>
      </c>
      <c r="Q83" s="147">
        <v>-386339.42545454542</v>
      </c>
      <c r="R83" s="146" t="s">
        <v>283</v>
      </c>
      <c r="S83" s="88">
        <v>0</v>
      </c>
      <c r="T83" s="88">
        <v>1</v>
      </c>
      <c r="U83" s="113">
        <v>1</v>
      </c>
      <c r="V83" s="113">
        <v>1</v>
      </c>
      <c r="W83" s="88">
        <v>1</v>
      </c>
      <c r="X83" s="88">
        <v>1</v>
      </c>
      <c r="Y83" s="88">
        <v>0</v>
      </c>
      <c r="Z83" s="89">
        <f t="shared" si="17"/>
        <v>5</v>
      </c>
      <c r="AA83" s="111">
        <f t="shared" si="11"/>
        <v>0</v>
      </c>
      <c r="AB83" s="111">
        <f t="shared" si="11"/>
        <v>50</v>
      </c>
      <c r="AC83" s="111">
        <f t="shared" si="11"/>
        <v>50</v>
      </c>
      <c r="AD83" s="111">
        <f t="shared" si="11"/>
        <v>50</v>
      </c>
      <c r="AE83" s="111">
        <f t="shared" si="11"/>
        <v>50</v>
      </c>
      <c r="AF83" s="111">
        <f t="shared" si="11"/>
        <v>50</v>
      </c>
      <c r="AG83" s="112">
        <f t="shared" si="18"/>
        <v>0</v>
      </c>
      <c r="AH83" s="148">
        <f t="shared" si="19"/>
        <v>71.428571428571431</v>
      </c>
      <c r="AJ83" s="34"/>
    </row>
    <row r="84" spans="1:36" x14ac:dyDescent="0.7">
      <c r="A84" s="45">
        <v>80</v>
      </c>
      <c r="B84" s="46" t="s">
        <v>80</v>
      </c>
      <c r="C84" s="47" t="s">
        <v>93</v>
      </c>
      <c r="D84" s="46" t="s">
        <v>195</v>
      </c>
      <c r="E84" s="108">
        <v>6</v>
      </c>
      <c r="F84" s="45">
        <v>1</v>
      </c>
      <c r="G84" s="152">
        <v>1.57</v>
      </c>
      <c r="H84" s="154">
        <v>-3197755.5</v>
      </c>
      <c r="I84" s="54"/>
      <c r="J84" s="87">
        <f t="shared" si="12"/>
        <v>100</v>
      </c>
      <c r="K84" s="87">
        <f t="shared" si="13"/>
        <v>100</v>
      </c>
      <c r="L84" s="87">
        <f t="shared" si="14"/>
        <v>50</v>
      </c>
      <c r="M84" s="87">
        <f t="shared" si="15"/>
        <v>0</v>
      </c>
      <c r="N84" s="150">
        <f t="shared" si="16"/>
        <v>71.428571428571431</v>
      </c>
      <c r="O84" s="45">
        <v>1</v>
      </c>
      <c r="P84" s="118">
        <v>71.428571428571431</v>
      </c>
      <c r="Q84" s="147">
        <v>-290705.04545454547</v>
      </c>
      <c r="R84" s="55" t="s">
        <v>281</v>
      </c>
      <c r="S84" s="88">
        <v>1</v>
      </c>
      <c r="T84" s="88">
        <v>1</v>
      </c>
      <c r="U84" s="113">
        <v>1</v>
      </c>
      <c r="V84" s="113">
        <v>1</v>
      </c>
      <c r="W84" s="88">
        <v>1</v>
      </c>
      <c r="X84" s="88">
        <v>0</v>
      </c>
      <c r="Y84" s="88">
        <v>0</v>
      </c>
      <c r="Z84" s="89">
        <f t="shared" si="17"/>
        <v>5</v>
      </c>
      <c r="AA84" s="111">
        <f t="shared" si="11"/>
        <v>50</v>
      </c>
      <c r="AB84" s="111">
        <f t="shared" si="11"/>
        <v>50</v>
      </c>
      <c r="AC84" s="111">
        <f t="shared" si="11"/>
        <v>50</v>
      </c>
      <c r="AD84" s="111">
        <f t="shared" si="11"/>
        <v>50</v>
      </c>
      <c r="AE84" s="111">
        <f t="shared" si="11"/>
        <v>50</v>
      </c>
      <c r="AF84" s="111">
        <f t="shared" si="11"/>
        <v>0</v>
      </c>
      <c r="AG84" s="112">
        <f t="shared" si="18"/>
        <v>0</v>
      </c>
      <c r="AH84" s="148">
        <f t="shared" si="19"/>
        <v>71.428571428571431</v>
      </c>
      <c r="AJ84" s="34"/>
    </row>
    <row r="85" spans="1:36" x14ac:dyDescent="0.7">
      <c r="A85" s="45">
        <v>81</v>
      </c>
      <c r="B85" s="46" t="s">
        <v>80</v>
      </c>
      <c r="C85" s="47" t="s">
        <v>94</v>
      </c>
      <c r="D85" s="46" t="s">
        <v>196</v>
      </c>
      <c r="E85" s="108">
        <v>13</v>
      </c>
      <c r="F85" s="45">
        <v>4</v>
      </c>
      <c r="G85" s="152">
        <v>0.61</v>
      </c>
      <c r="H85" s="154">
        <v>-9140844.4800000004</v>
      </c>
      <c r="I85" s="72" t="s">
        <v>6</v>
      </c>
      <c r="J85" s="87">
        <f t="shared" si="12"/>
        <v>0</v>
      </c>
      <c r="K85" s="87">
        <f t="shared" si="13"/>
        <v>100</v>
      </c>
      <c r="L85" s="87">
        <f t="shared" si="14"/>
        <v>100</v>
      </c>
      <c r="M85" s="87">
        <f t="shared" si="15"/>
        <v>100</v>
      </c>
      <c r="N85" s="150">
        <f t="shared" si="16"/>
        <v>71.428571428571431</v>
      </c>
      <c r="O85" s="45">
        <v>4</v>
      </c>
      <c r="P85" s="118">
        <v>71.428571428571431</v>
      </c>
      <c r="Q85" s="147">
        <v>-830985.86181818182</v>
      </c>
      <c r="R85" s="121" t="s">
        <v>400</v>
      </c>
      <c r="S85" s="88">
        <v>0</v>
      </c>
      <c r="T85" s="88">
        <v>0</v>
      </c>
      <c r="U85" s="113">
        <v>1</v>
      </c>
      <c r="V85" s="113">
        <v>1</v>
      </c>
      <c r="W85" s="88">
        <v>1</v>
      </c>
      <c r="X85" s="88">
        <v>1</v>
      </c>
      <c r="Y85" s="88">
        <v>1</v>
      </c>
      <c r="Z85" s="89">
        <f t="shared" si="17"/>
        <v>5</v>
      </c>
      <c r="AA85" s="111">
        <f t="shared" si="11"/>
        <v>0</v>
      </c>
      <c r="AB85" s="111">
        <f t="shared" si="11"/>
        <v>0</v>
      </c>
      <c r="AC85" s="111">
        <f t="shared" si="11"/>
        <v>50</v>
      </c>
      <c r="AD85" s="111">
        <f t="shared" si="11"/>
        <v>50</v>
      </c>
      <c r="AE85" s="111">
        <f t="shared" si="11"/>
        <v>50</v>
      </c>
      <c r="AF85" s="111">
        <f t="shared" si="11"/>
        <v>50</v>
      </c>
      <c r="AG85" s="112">
        <f t="shared" si="18"/>
        <v>100</v>
      </c>
      <c r="AH85" s="148">
        <f t="shared" si="19"/>
        <v>71.428571428571431</v>
      </c>
      <c r="AJ85" s="34"/>
    </row>
    <row r="86" spans="1:36" x14ac:dyDescent="0.7">
      <c r="A86" s="45">
        <v>82</v>
      </c>
      <c r="B86" s="46" t="s">
        <v>80</v>
      </c>
      <c r="C86" s="47" t="s">
        <v>95</v>
      </c>
      <c r="D86" s="46" t="s">
        <v>197</v>
      </c>
      <c r="E86" s="108">
        <v>5</v>
      </c>
      <c r="F86" s="45">
        <v>7</v>
      </c>
      <c r="G86" s="152">
        <v>0.66</v>
      </c>
      <c r="H86" s="154">
        <v>-3161311.87</v>
      </c>
      <c r="I86" s="72" t="s">
        <v>208</v>
      </c>
      <c r="J86" s="87">
        <f t="shared" si="12"/>
        <v>50</v>
      </c>
      <c r="K86" s="87">
        <f t="shared" si="13"/>
        <v>100</v>
      </c>
      <c r="L86" s="87">
        <f t="shared" si="14"/>
        <v>100</v>
      </c>
      <c r="M86" s="87">
        <f t="shared" si="15"/>
        <v>100</v>
      </c>
      <c r="N86" s="150">
        <f t="shared" si="16"/>
        <v>85.714285714285708</v>
      </c>
      <c r="O86" s="45">
        <v>7</v>
      </c>
      <c r="P86" s="118">
        <v>85.714285714285708</v>
      </c>
      <c r="Q86" s="147">
        <v>-287391.98818181822</v>
      </c>
      <c r="R86" s="146" t="s">
        <v>283</v>
      </c>
      <c r="S86" s="88">
        <v>0</v>
      </c>
      <c r="T86" s="88">
        <v>1</v>
      </c>
      <c r="U86" s="113">
        <v>1</v>
      </c>
      <c r="V86" s="113">
        <v>1</v>
      </c>
      <c r="W86" s="88">
        <v>1</v>
      </c>
      <c r="X86" s="88">
        <v>1</v>
      </c>
      <c r="Y86" s="88">
        <v>1</v>
      </c>
      <c r="Z86" s="89">
        <f t="shared" si="17"/>
        <v>6</v>
      </c>
      <c r="AA86" s="111">
        <f t="shared" si="11"/>
        <v>0</v>
      </c>
      <c r="AB86" s="111">
        <f t="shared" si="11"/>
        <v>50</v>
      </c>
      <c r="AC86" s="111">
        <f t="shared" si="11"/>
        <v>50</v>
      </c>
      <c r="AD86" s="111">
        <f t="shared" si="11"/>
        <v>50</v>
      </c>
      <c r="AE86" s="111">
        <f t="shared" si="11"/>
        <v>50</v>
      </c>
      <c r="AF86" s="111">
        <f t="shared" si="11"/>
        <v>50</v>
      </c>
      <c r="AG86" s="112">
        <f t="shared" si="18"/>
        <v>100</v>
      </c>
      <c r="AH86" s="148">
        <f t="shared" si="19"/>
        <v>85.714285714285708</v>
      </c>
      <c r="AJ86" s="34"/>
    </row>
    <row r="87" spans="1:36" x14ac:dyDescent="0.7">
      <c r="A87" s="45">
        <v>83</v>
      </c>
      <c r="B87" s="46" t="s">
        <v>80</v>
      </c>
      <c r="C87" s="47" t="s">
        <v>96</v>
      </c>
      <c r="D87" s="46" t="s">
        <v>198</v>
      </c>
      <c r="E87" s="108">
        <v>5</v>
      </c>
      <c r="F87" s="45">
        <v>4</v>
      </c>
      <c r="G87" s="62">
        <v>0.45</v>
      </c>
      <c r="H87" s="154">
        <v>-2789158</v>
      </c>
      <c r="I87" s="72" t="s">
        <v>6</v>
      </c>
      <c r="J87" s="87">
        <f t="shared" si="12"/>
        <v>50</v>
      </c>
      <c r="K87" s="87">
        <f t="shared" si="13"/>
        <v>100</v>
      </c>
      <c r="L87" s="87">
        <f t="shared" si="14"/>
        <v>0</v>
      </c>
      <c r="M87" s="87">
        <f t="shared" si="15"/>
        <v>0</v>
      </c>
      <c r="N87" s="151">
        <f t="shared" si="16"/>
        <v>42.857142857142854</v>
      </c>
      <c r="O87" s="45">
        <v>4</v>
      </c>
      <c r="P87" s="119">
        <v>42.857142857142854</v>
      </c>
      <c r="Q87" s="147">
        <v>-253559.81818181818</v>
      </c>
      <c r="R87" s="121" t="s">
        <v>400</v>
      </c>
      <c r="S87" s="88">
        <v>0</v>
      </c>
      <c r="T87" s="88">
        <v>1</v>
      </c>
      <c r="U87" s="113">
        <v>1</v>
      </c>
      <c r="V87" s="113">
        <v>1</v>
      </c>
      <c r="W87" s="88">
        <v>0</v>
      </c>
      <c r="X87" s="88">
        <v>0</v>
      </c>
      <c r="Y87" s="88">
        <v>0</v>
      </c>
      <c r="Z87" s="89">
        <f t="shared" si="17"/>
        <v>3</v>
      </c>
      <c r="AA87" s="111">
        <f t="shared" si="11"/>
        <v>0</v>
      </c>
      <c r="AB87" s="111">
        <f t="shared" si="11"/>
        <v>50</v>
      </c>
      <c r="AC87" s="111">
        <f t="shared" si="11"/>
        <v>50</v>
      </c>
      <c r="AD87" s="111">
        <f t="shared" si="11"/>
        <v>50</v>
      </c>
      <c r="AE87" s="111">
        <f t="shared" si="11"/>
        <v>0</v>
      </c>
      <c r="AF87" s="111">
        <f t="shared" si="11"/>
        <v>0</v>
      </c>
      <c r="AG87" s="112">
        <f t="shared" si="18"/>
        <v>0</v>
      </c>
      <c r="AH87" s="149">
        <f t="shared" si="19"/>
        <v>42.857142857142854</v>
      </c>
      <c r="AJ87" s="34"/>
    </row>
    <row r="88" spans="1:36" x14ac:dyDescent="0.7">
      <c r="A88" s="45">
        <v>84</v>
      </c>
      <c r="B88" s="46" t="s">
        <v>80</v>
      </c>
      <c r="C88" s="47" t="s">
        <v>97</v>
      </c>
      <c r="D88" s="46" t="s">
        <v>199</v>
      </c>
      <c r="E88" s="108">
        <v>5</v>
      </c>
      <c r="F88" s="45">
        <v>2</v>
      </c>
      <c r="G88" s="152">
        <v>0.74</v>
      </c>
      <c r="H88" s="154">
        <v>3140509.6</v>
      </c>
      <c r="I88" s="54"/>
      <c r="J88" s="87">
        <f t="shared" si="12"/>
        <v>50</v>
      </c>
      <c r="K88" s="87">
        <f t="shared" si="13"/>
        <v>100</v>
      </c>
      <c r="L88" s="87">
        <f t="shared" si="14"/>
        <v>100</v>
      </c>
      <c r="M88" s="87">
        <f t="shared" si="15"/>
        <v>0</v>
      </c>
      <c r="N88" s="150">
        <f t="shared" si="16"/>
        <v>71.428571428571431</v>
      </c>
      <c r="O88" s="45">
        <v>2</v>
      </c>
      <c r="P88" s="118">
        <v>71.428571428571431</v>
      </c>
      <c r="Q88" s="147">
        <v>285500.87272727274</v>
      </c>
      <c r="R88" s="55" t="s">
        <v>281</v>
      </c>
      <c r="S88" s="88">
        <v>0</v>
      </c>
      <c r="T88" s="88">
        <v>1</v>
      </c>
      <c r="U88" s="113">
        <v>1</v>
      </c>
      <c r="V88" s="113">
        <v>1</v>
      </c>
      <c r="W88" s="88">
        <v>1</v>
      </c>
      <c r="X88" s="88">
        <v>1</v>
      </c>
      <c r="Y88" s="88">
        <v>0</v>
      </c>
      <c r="Z88" s="89">
        <f t="shared" si="17"/>
        <v>5</v>
      </c>
      <c r="AA88" s="111">
        <f t="shared" si="11"/>
        <v>0</v>
      </c>
      <c r="AB88" s="111">
        <f t="shared" si="11"/>
        <v>50</v>
      </c>
      <c r="AC88" s="111">
        <f t="shared" si="11"/>
        <v>50</v>
      </c>
      <c r="AD88" s="111">
        <f t="shared" si="11"/>
        <v>50</v>
      </c>
      <c r="AE88" s="111">
        <f t="shared" si="11"/>
        <v>50</v>
      </c>
      <c r="AF88" s="111">
        <f t="shared" si="11"/>
        <v>50</v>
      </c>
      <c r="AG88" s="112">
        <f t="shared" si="18"/>
        <v>0</v>
      </c>
      <c r="AH88" s="148">
        <f t="shared" si="19"/>
        <v>71.428571428571431</v>
      </c>
      <c r="AJ88" s="34"/>
    </row>
    <row r="89" spans="1:36" x14ac:dyDescent="0.7">
      <c r="A89" s="45">
        <v>85</v>
      </c>
      <c r="B89" s="46" t="s">
        <v>80</v>
      </c>
      <c r="C89" s="47" t="s">
        <v>98</v>
      </c>
      <c r="D89" s="46" t="s">
        <v>200</v>
      </c>
      <c r="E89" s="108">
        <v>5</v>
      </c>
      <c r="F89" s="45">
        <v>3</v>
      </c>
      <c r="G89" s="152">
        <v>0.83</v>
      </c>
      <c r="H89" s="154">
        <v>-955893.06</v>
      </c>
      <c r="I89" s="54"/>
      <c r="J89" s="87">
        <f t="shared" si="12"/>
        <v>50</v>
      </c>
      <c r="K89" s="87">
        <f t="shared" si="13"/>
        <v>100</v>
      </c>
      <c r="L89" s="87">
        <f t="shared" si="14"/>
        <v>100</v>
      </c>
      <c r="M89" s="87">
        <f t="shared" si="15"/>
        <v>100</v>
      </c>
      <c r="N89" s="150">
        <f t="shared" si="16"/>
        <v>85.714285714285708</v>
      </c>
      <c r="O89" s="45">
        <v>3</v>
      </c>
      <c r="P89" s="118">
        <v>85.714285714285708</v>
      </c>
      <c r="Q89" s="147">
        <v>-86899.369090909095</v>
      </c>
      <c r="R89" s="55" t="s">
        <v>281</v>
      </c>
      <c r="S89" s="88">
        <v>0</v>
      </c>
      <c r="T89" s="88">
        <v>1</v>
      </c>
      <c r="U89" s="113">
        <v>1</v>
      </c>
      <c r="V89" s="113">
        <v>1</v>
      </c>
      <c r="W89" s="88">
        <v>1</v>
      </c>
      <c r="X89" s="88">
        <v>1</v>
      </c>
      <c r="Y89" s="88">
        <v>1</v>
      </c>
      <c r="Z89" s="89">
        <f t="shared" si="17"/>
        <v>6</v>
      </c>
      <c r="AA89" s="111">
        <f t="shared" si="11"/>
        <v>0</v>
      </c>
      <c r="AB89" s="111">
        <f t="shared" si="11"/>
        <v>50</v>
      </c>
      <c r="AC89" s="111">
        <f t="shared" si="11"/>
        <v>50</v>
      </c>
      <c r="AD89" s="111">
        <f t="shared" si="11"/>
        <v>50</v>
      </c>
      <c r="AE89" s="111">
        <f t="shared" si="11"/>
        <v>50</v>
      </c>
      <c r="AF89" s="111">
        <f t="shared" si="11"/>
        <v>50</v>
      </c>
      <c r="AG89" s="112">
        <f t="shared" si="18"/>
        <v>100</v>
      </c>
      <c r="AH89" s="148">
        <f t="shared" si="19"/>
        <v>85.714285714285708</v>
      </c>
      <c r="AJ89" s="34"/>
    </row>
    <row r="90" spans="1:36" x14ac:dyDescent="0.7">
      <c r="A90" s="45">
        <v>86</v>
      </c>
      <c r="B90" s="46" t="s">
        <v>80</v>
      </c>
      <c r="C90" s="47" t="s">
        <v>99</v>
      </c>
      <c r="D90" s="46" t="s">
        <v>201</v>
      </c>
      <c r="E90" s="108">
        <v>13</v>
      </c>
      <c r="F90" s="45">
        <v>7</v>
      </c>
      <c r="G90" s="62">
        <v>0.47</v>
      </c>
      <c r="H90" s="154">
        <v>11973427.49</v>
      </c>
      <c r="I90" s="6" t="s">
        <v>207</v>
      </c>
      <c r="J90" s="87">
        <f t="shared" si="12"/>
        <v>100</v>
      </c>
      <c r="K90" s="87">
        <f t="shared" si="13"/>
        <v>100</v>
      </c>
      <c r="L90" s="87">
        <f t="shared" si="14"/>
        <v>100</v>
      </c>
      <c r="M90" s="87">
        <f t="shared" si="15"/>
        <v>100</v>
      </c>
      <c r="N90" s="150">
        <f t="shared" si="16"/>
        <v>100</v>
      </c>
      <c r="O90" s="45">
        <v>7</v>
      </c>
      <c r="P90" s="118">
        <v>100</v>
      </c>
      <c r="Q90" s="147">
        <v>1088493.4081818182</v>
      </c>
      <c r="R90" s="146" t="s">
        <v>283</v>
      </c>
      <c r="S90" s="88">
        <v>1</v>
      </c>
      <c r="T90" s="88">
        <v>1</v>
      </c>
      <c r="U90" s="113">
        <v>1</v>
      </c>
      <c r="V90" s="113">
        <v>1</v>
      </c>
      <c r="W90" s="88">
        <v>1</v>
      </c>
      <c r="X90" s="88">
        <v>1</v>
      </c>
      <c r="Y90" s="88">
        <v>1</v>
      </c>
      <c r="Z90" s="89">
        <f t="shared" si="17"/>
        <v>7</v>
      </c>
      <c r="AA90" s="111">
        <f t="shared" si="11"/>
        <v>50</v>
      </c>
      <c r="AB90" s="111">
        <f t="shared" si="11"/>
        <v>50</v>
      </c>
      <c r="AC90" s="111">
        <f t="shared" si="11"/>
        <v>50</v>
      </c>
      <c r="AD90" s="111">
        <f t="shared" si="11"/>
        <v>50</v>
      </c>
      <c r="AE90" s="111">
        <f t="shared" si="11"/>
        <v>50</v>
      </c>
      <c r="AF90" s="111">
        <f t="shared" si="11"/>
        <v>50</v>
      </c>
      <c r="AG90" s="112">
        <f t="shared" si="18"/>
        <v>100</v>
      </c>
      <c r="AH90" s="148">
        <f t="shared" si="19"/>
        <v>100</v>
      </c>
      <c r="AJ90" s="34"/>
    </row>
    <row r="91" spans="1:36" x14ac:dyDescent="0.7">
      <c r="A91" s="45">
        <v>87</v>
      </c>
      <c r="B91" s="46" t="s">
        <v>80</v>
      </c>
      <c r="C91" s="47" t="s">
        <v>100</v>
      </c>
      <c r="D91" s="46" t="s">
        <v>202</v>
      </c>
      <c r="E91" s="108">
        <v>5</v>
      </c>
      <c r="F91" s="45">
        <v>5</v>
      </c>
      <c r="G91" s="152">
        <v>0.74</v>
      </c>
      <c r="H91" s="154">
        <v>5081565.42</v>
      </c>
      <c r="I91" s="4" t="s">
        <v>208</v>
      </c>
      <c r="J91" s="87">
        <f t="shared" si="12"/>
        <v>0</v>
      </c>
      <c r="K91" s="87">
        <f t="shared" si="13"/>
        <v>100</v>
      </c>
      <c r="L91" s="87">
        <f t="shared" si="14"/>
        <v>100</v>
      </c>
      <c r="M91" s="87">
        <f t="shared" si="15"/>
        <v>0</v>
      </c>
      <c r="N91" s="150">
        <f t="shared" si="16"/>
        <v>57.142857142857139</v>
      </c>
      <c r="O91" s="45">
        <v>5</v>
      </c>
      <c r="P91" s="118">
        <v>57.142857142857139</v>
      </c>
      <c r="Q91" s="147">
        <v>461960.49272727274</v>
      </c>
      <c r="R91" s="121" t="s">
        <v>400</v>
      </c>
      <c r="S91" s="88">
        <v>0</v>
      </c>
      <c r="T91" s="88">
        <v>0</v>
      </c>
      <c r="U91" s="113">
        <v>1</v>
      </c>
      <c r="V91" s="113">
        <v>1</v>
      </c>
      <c r="W91" s="88">
        <v>1</v>
      </c>
      <c r="X91" s="88">
        <v>1</v>
      </c>
      <c r="Y91" s="88">
        <v>0</v>
      </c>
      <c r="Z91" s="89">
        <f t="shared" si="17"/>
        <v>4</v>
      </c>
      <c r="AA91" s="111">
        <f t="shared" si="11"/>
        <v>0</v>
      </c>
      <c r="AB91" s="111">
        <f t="shared" si="11"/>
        <v>0</v>
      </c>
      <c r="AC91" s="111">
        <f t="shared" si="11"/>
        <v>50</v>
      </c>
      <c r="AD91" s="111">
        <f t="shared" si="11"/>
        <v>50</v>
      </c>
      <c r="AE91" s="111">
        <f t="shared" si="11"/>
        <v>50</v>
      </c>
      <c r="AF91" s="111">
        <f t="shared" si="11"/>
        <v>50</v>
      </c>
      <c r="AG91" s="112">
        <f t="shared" si="18"/>
        <v>0</v>
      </c>
      <c r="AH91" s="148">
        <f t="shared" si="19"/>
        <v>57.142857142857139</v>
      </c>
      <c r="AJ91" s="34"/>
    </row>
    <row r="92" spans="1:36" x14ac:dyDescent="0.7">
      <c r="A92" s="45">
        <v>88</v>
      </c>
      <c r="B92" s="46" t="s">
        <v>80</v>
      </c>
      <c r="C92" s="47" t="s">
        <v>101</v>
      </c>
      <c r="D92" s="46" t="s">
        <v>203</v>
      </c>
      <c r="E92" s="108">
        <v>3</v>
      </c>
      <c r="F92" s="45">
        <v>1</v>
      </c>
      <c r="G92" s="152">
        <v>1.5</v>
      </c>
      <c r="H92" s="156">
        <v>939834.29</v>
      </c>
      <c r="I92" s="54"/>
      <c r="J92" s="87">
        <f t="shared" si="12"/>
        <v>50</v>
      </c>
      <c r="K92" s="87">
        <f t="shared" si="13"/>
        <v>100</v>
      </c>
      <c r="L92" s="87">
        <f t="shared" si="14"/>
        <v>100</v>
      </c>
      <c r="M92" s="87">
        <f t="shared" si="15"/>
        <v>0</v>
      </c>
      <c r="N92" s="150">
        <f t="shared" si="16"/>
        <v>71.428571428571431</v>
      </c>
      <c r="O92" s="45">
        <v>1</v>
      </c>
      <c r="P92" s="118">
        <v>71.428571428571431</v>
      </c>
      <c r="Q92" s="147">
        <v>85439.480909090911</v>
      </c>
      <c r="R92" s="55" t="s">
        <v>281</v>
      </c>
      <c r="S92" s="88">
        <v>0</v>
      </c>
      <c r="T92" s="88">
        <v>1</v>
      </c>
      <c r="U92" s="113">
        <v>1</v>
      </c>
      <c r="V92" s="113">
        <v>1</v>
      </c>
      <c r="W92" s="88">
        <v>1</v>
      </c>
      <c r="X92" s="88">
        <v>1</v>
      </c>
      <c r="Y92" s="88">
        <v>0</v>
      </c>
      <c r="Z92" s="89">
        <f t="shared" si="17"/>
        <v>5</v>
      </c>
      <c r="AA92" s="111">
        <f t="shared" si="11"/>
        <v>0</v>
      </c>
      <c r="AB92" s="111">
        <f t="shared" si="11"/>
        <v>50</v>
      </c>
      <c r="AC92" s="111">
        <f t="shared" si="11"/>
        <v>50</v>
      </c>
      <c r="AD92" s="111">
        <f t="shared" si="11"/>
        <v>50</v>
      </c>
      <c r="AE92" s="111">
        <f t="shared" si="11"/>
        <v>50</v>
      </c>
      <c r="AF92" s="111">
        <f t="shared" si="11"/>
        <v>50</v>
      </c>
      <c r="AG92" s="112">
        <f t="shared" si="18"/>
        <v>0</v>
      </c>
      <c r="AH92" s="148">
        <f t="shared" si="19"/>
        <v>71.428571428571431</v>
      </c>
      <c r="AJ92" s="34"/>
    </row>
  </sheetData>
  <autoFilter ref="A4:AJ92" xr:uid="{215C00ED-D70A-4F70-83B8-895A75268628}"/>
  <mergeCells count="10">
    <mergeCell ref="J3:N3"/>
    <mergeCell ref="O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0C01D-CF7B-4B1B-A217-B5DBDEDCFD5A}">
  <dimension ref="A2:AJ92"/>
  <sheetViews>
    <sheetView zoomScale="70" zoomScaleNormal="70" workbookViewId="0">
      <pane xSplit="4" ySplit="4" topLeftCell="E38" activePane="bottomRight" state="frozen"/>
      <selection pane="topRight" activeCell="E1" sqref="E1"/>
      <selection pane="bottomLeft" activeCell="A5" sqref="A5"/>
      <selection pane="bottomRight" activeCell="H4" sqref="H4"/>
    </sheetView>
  </sheetViews>
  <sheetFormatPr defaultColWidth="9" defaultRowHeight="24.6" x14ac:dyDescent="0.7"/>
  <cols>
    <col min="1" max="1" width="4.5" style="37" customWidth="1"/>
    <col min="2" max="2" width="12.09765625" style="34" customWidth="1"/>
    <col min="3" max="3" width="5.59765625" style="34" customWidth="1"/>
    <col min="4" max="4" width="13.19921875" style="34" customWidth="1"/>
    <col min="5" max="5" width="7.19921875" style="35" customWidth="1"/>
    <col min="6" max="6" width="11" style="35" customWidth="1"/>
    <col min="7" max="7" width="14.09765625" style="35" customWidth="1"/>
    <col min="8" max="9" width="14.8984375" style="36" customWidth="1"/>
    <col min="10" max="10" width="11.8984375" style="34" customWidth="1"/>
    <col min="11" max="14" width="9" style="34"/>
    <col min="15" max="16" width="12.59765625" style="34" customWidth="1"/>
    <col min="17" max="17" width="15.8984375" style="34" customWidth="1"/>
    <col min="18" max="18" width="30.3984375" style="34" customWidth="1"/>
    <col min="19" max="23" width="10.59765625" style="34" customWidth="1"/>
    <col min="24" max="24" width="13.69921875" style="34" customWidth="1"/>
    <col min="25" max="26" width="10.59765625" style="34" customWidth="1"/>
    <col min="27" max="33" width="9" style="34"/>
    <col min="34" max="34" width="19.09765625" style="34" customWidth="1"/>
    <col min="35" max="36" width="9" style="36"/>
    <col min="37" max="38" width="9" style="34"/>
    <col min="39" max="39" width="7.3984375" style="34" customWidth="1"/>
    <col min="40" max="16384" width="9" style="34"/>
  </cols>
  <sheetData>
    <row r="2" spans="1:36" x14ac:dyDescent="0.7">
      <c r="A2" s="33" t="s">
        <v>410</v>
      </c>
      <c r="B2" s="33"/>
      <c r="C2" s="33"/>
      <c r="D2" s="33"/>
      <c r="E2" s="107"/>
      <c r="F2" s="33"/>
      <c r="G2" s="33"/>
      <c r="H2" s="33"/>
      <c r="O2" s="33"/>
      <c r="P2" s="33"/>
      <c r="Q2" s="33"/>
      <c r="R2" s="33"/>
    </row>
    <row r="3" spans="1:36" x14ac:dyDescent="0.7">
      <c r="A3" s="227" t="s">
        <v>0</v>
      </c>
      <c r="B3" s="229" t="s">
        <v>1</v>
      </c>
      <c r="C3" s="229" t="s">
        <v>2</v>
      </c>
      <c r="D3" s="229" t="s">
        <v>3</v>
      </c>
      <c r="E3" s="231" t="s">
        <v>204</v>
      </c>
      <c r="F3" s="213" t="s">
        <v>102</v>
      </c>
      <c r="G3" s="214"/>
      <c r="H3" s="214"/>
      <c r="I3" s="215"/>
      <c r="J3" s="209" t="s">
        <v>116</v>
      </c>
      <c r="K3" s="209"/>
      <c r="L3" s="209"/>
      <c r="M3" s="209"/>
      <c r="N3" s="209"/>
      <c r="O3" s="218" t="s">
        <v>249</v>
      </c>
      <c r="P3" s="219"/>
      <c r="Q3" s="219"/>
      <c r="R3" s="220"/>
      <c r="S3" s="224" t="s">
        <v>104</v>
      </c>
      <c r="T3" s="225"/>
      <c r="U3" s="225"/>
      <c r="V3" s="225"/>
      <c r="W3" s="225"/>
      <c r="X3" s="225"/>
      <c r="Y3" s="225"/>
      <c r="Z3" s="226"/>
      <c r="AA3" s="224" t="s">
        <v>120</v>
      </c>
      <c r="AB3" s="225"/>
      <c r="AC3" s="225"/>
      <c r="AD3" s="225"/>
      <c r="AE3" s="225"/>
      <c r="AF3" s="225"/>
      <c r="AG3" s="225"/>
      <c r="AH3" s="226"/>
    </row>
    <row r="4" spans="1:36" s="44" customFormat="1" ht="73.8" x14ac:dyDescent="0.25">
      <c r="A4" s="228"/>
      <c r="B4" s="230"/>
      <c r="C4" s="230"/>
      <c r="D4" s="230"/>
      <c r="E4" s="232"/>
      <c r="F4" s="81" t="s">
        <v>103</v>
      </c>
      <c r="G4" s="40" t="s">
        <v>209</v>
      </c>
      <c r="H4" s="10" t="s">
        <v>5</v>
      </c>
      <c r="I4" s="82" t="s">
        <v>4</v>
      </c>
      <c r="J4" s="83" t="s">
        <v>111</v>
      </c>
      <c r="K4" s="84" t="s">
        <v>112</v>
      </c>
      <c r="L4" s="40" t="s">
        <v>113</v>
      </c>
      <c r="M4" s="42" t="s">
        <v>110</v>
      </c>
      <c r="N4" s="43" t="s">
        <v>205</v>
      </c>
      <c r="O4" s="42" t="s">
        <v>117</v>
      </c>
      <c r="P4" s="43" t="s">
        <v>115</v>
      </c>
      <c r="Q4" s="40" t="s">
        <v>279</v>
      </c>
      <c r="R4" s="42" t="s">
        <v>278</v>
      </c>
      <c r="S4" s="85" t="s">
        <v>105</v>
      </c>
      <c r="T4" s="85" t="s">
        <v>106</v>
      </c>
      <c r="U4" s="84" t="s">
        <v>107</v>
      </c>
      <c r="V4" s="84" t="s">
        <v>409</v>
      </c>
      <c r="W4" s="40" t="s">
        <v>108</v>
      </c>
      <c r="X4" s="40" t="s">
        <v>109</v>
      </c>
      <c r="Y4" s="42" t="s">
        <v>110</v>
      </c>
      <c r="Z4" s="42" t="s">
        <v>121</v>
      </c>
      <c r="AA4" s="85" t="s">
        <v>105</v>
      </c>
      <c r="AB4" s="85" t="s">
        <v>106</v>
      </c>
      <c r="AC4" s="84" t="s">
        <v>107</v>
      </c>
      <c r="AD4" s="84" t="s">
        <v>409</v>
      </c>
      <c r="AE4" s="40" t="s">
        <v>108</v>
      </c>
      <c r="AF4" s="40" t="s">
        <v>109</v>
      </c>
      <c r="AG4" s="42" t="s">
        <v>110</v>
      </c>
      <c r="AH4" s="43" t="s">
        <v>206</v>
      </c>
    </row>
    <row r="5" spans="1:36" x14ac:dyDescent="0.7">
      <c r="A5" s="45">
        <v>1</v>
      </c>
      <c r="B5" s="46" t="s">
        <v>7</v>
      </c>
      <c r="C5" s="47" t="s">
        <v>8</v>
      </c>
      <c r="D5" s="46" t="s">
        <v>122</v>
      </c>
      <c r="E5" s="108">
        <v>16</v>
      </c>
      <c r="F5" s="45">
        <v>1</v>
      </c>
      <c r="G5" s="152">
        <v>0.79</v>
      </c>
      <c r="H5" s="53">
        <v>95894033.159999996</v>
      </c>
      <c r="I5" s="54"/>
      <c r="J5" s="87" t="e">
        <f t="shared" ref="J5:J68" si="0">AA5+AB5</f>
        <v>#REF!</v>
      </c>
      <c r="K5" s="87">
        <f t="shared" ref="K5:K68" si="1">AC5+AD5</f>
        <v>100</v>
      </c>
      <c r="L5" s="87">
        <f t="shared" ref="L5:L68" si="2">AE5+AF5</f>
        <v>0</v>
      </c>
      <c r="M5" s="87">
        <f t="shared" ref="M5:M68" si="3">AG5</f>
        <v>100</v>
      </c>
      <c r="N5" s="150" t="e">
        <f>(S5+T5+U5+V5+W5+X5+Y5)/7*100</f>
        <v>#REF!</v>
      </c>
      <c r="O5" s="45">
        <v>1</v>
      </c>
      <c r="P5" s="118">
        <v>0</v>
      </c>
      <c r="Q5" s="147">
        <v>9589403.3159999996</v>
      </c>
      <c r="R5" s="120" t="s">
        <v>282</v>
      </c>
      <c r="S5" s="88" t="e">
        <f>#REF!</f>
        <v>#REF!</v>
      </c>
      <c r="T5" s="88" t="e">
        <f>#REF!</f>
        <v>#REF!</v>
      </c>
      <c r="U5" s="113">
        <v>1</v>
      </c>
      <c r="V5" s="113">
        <v>1</v>
      </c>
      <c r="W5" s="88">
        <v>0</v>
      </c>
      <c r="X5" s="88">
        <v>0</v>
      </c>
      <c r="Y5" s="88">
        <v>1</v>
      </c>
      <c r="Z5" s="89" t="e">
        <f>S5+T5+U5+V5+W5+X5+Y5</f>
        <v>#REF!</v>
      </c>
      <c r="AA5" s="111" t="e">
        <f>IF(S5=1,50,0)</f>
        <v>#REF!</v>
      </c>
      <c r="AB5" s="111" t="e">
        <f t="shared" ref="AB5:AF20" si="4">IF(T5=1,50,0)</f>
        <v>#REF!</v>
      </c>
      <c r="AC5" s="111">
        <f t="shared" si="4"/>
        <v>50</v>
      </c>
      <c r="AD5" s="111">
        <f t="shared" si="4"/>
        <v>50</v>
      </c>
      <c r="AE5" s="111">
        <f t="shared" si="4"/>
        <v>0</v>
      </c>
      <c r="AF5" s="111">
        <f t="shared" si="4"/>
        <v>0</v>
      </c>
      <c r="AG5" s="112">
        <f>IF(Y5=1,100,0)</f>
        <v>100</v>
      </c>
      <c r="AH5" s="148" t="e">
        <f>Z5/7*100</f>
        <v>#REF!</v>
      </c>
      <c r="AJ5" s="34"/>
    </row>
    <row r="6" spans="1:36" x14ac:dyDescent="0.7">
      <c r="A6" s="45">
        <v>2</v>
      </c>
      <c r="B6" s="46" t="s">
        <v>7</v>
      </c>
      <c r="C6" s="47" t="s">
        <v>9</v>
      </c>
      <c r="D6" s="46" t="s">
        <v>123</v>
      </c>
      <c r="E6" s="108">
        <v>6</v>
      </c>
      <c r="F6" s="45">
        <v>1</v>
      </c>
      <c r="G6" s="152">
        <v>2.56</v>
      </c>
      <c r="H6" s="115">
        <v>-11872870.859999999</v>
      </c>
      <c r="I6" s="54"/>
      <c r="J6" s="87" t="e">
        <f t="shared" si="0"/>
        <v>#REF!</v>
      </c>
      <c r="K6" s="87">
        <f t="shared" si="1"/>
        <v>100</v>
      </c>
      <c r="L6" s="87">
        <f t="shared" si="2"/>
        <v>100</v>
      </c>
      <c r="M6" s="87">
        <f t="shared" si="3"/>
        <v>0</v>
      </c>
      <c r="N6" s="150" t="e">
        <f t="shared" ref="N6:N69" si="5">(S6+T6+U6+V6+W6+X6+Y6)/7*100</f>
        <v>#REF!</v>
      </c>
      <c r="O6" s="45">
        <v>1</v>
      </c>
      <c r="P6" s="118">
        <v>71.428571428571431</v>
      </c>
      <c r="Q6" s="147">
        <v>-1187287.0859999999</v>
      </c>
      <c r="R6" s="55" t="s">
        <v>281</v>
      </c>
      <c r="S6" s="88" t="e">
        <f>#REF!</f>
        <v>#REF!</v>
      </c>
      <c r="T6" s="88" t="e">
        <f>#REF!</f>
        <v>#REF!</v>
      </c>
      <c r="U6" s="113">
        <v>1</v>
      </c>
      <c r="V6" s="113">
        <v>1</v>
      </c>
      <c r="W6" s="88">
        <v>1</v>
      </c>
      <c r="X6" s="88">
        <v>1</v>
      </c>
      <c r="Y6" s="88">
        <v>0</v>
      </c>
      <c r="Z6" s="89" t="e">
        <f t="shared" ref="Z6:Z69" si="6">S6+T6+U6+V6+W6+X6+Y6</f>
        <v>#REF!</v>
      </c>
      <c r="AA6" s="111" t="e">
        <f t="shared" ref="AA6:AF21" si="7">IF(S6=1,50,0)</f>
        <v>#REF!</v>
      </c>
      <c r="AB6" s="111" t="e">
        <f t="shared" si="4"/>
        <v>#REF!</v>
      </c>
      <c r="AC6" s="111">
        <f t="shared" si="4"/>
        <v>50</v>
      </c>
      <c r="AD6" s="111">
        <f t="shared" si="4"/>
        <v>50</v>
      </c>
      <c r="AE6" s="111">
        <f t="shared" si="4"/>
        <v>50</v>
      </c>
      <c r="AF6" s="111">
        <f t="shared" si="4"/>
        <v>50</v>
      </c>
      <c r="AG6" s="112">
        <f t="shared" ref="AG6:AG69" si="8">IF(Y6=1,100,0)</f>
        <v>0</v>
      </c>
      <c r="AH6" s="148" t="e">
        <f t="shared" ref="AH6:AH69" si="9">Z6/7*100</f>
        <v>#REF!</v>
      </c>
      <c r="AJ6" s="34"/>
    </row>
    <row r="7" spans="1:36" x14ac:dyDescent="0.7">
      <c r="A7" s="45">
        <v>3</v>
      </c>
      <c r="B7" s="46" t="s">
        <v>7</v>
      </c>
      <c r="C7" s="47" t="s">
        <v>10</v>
      </c>
      <c r="D7" s="46" t="s">
        <v>124</v>
      </c>
      <c r="E7" s="108">
        <v>6</v>
      </c>
      <c r="F7" s="45">
        <v>1</v>
      </c>
      <c r="G7" s="152">
        <v>2.4500000000000002</v>
      </c>
      <c r="H7" s="115">
        <v>-19082349.620000001</v>
      </c>
      <c r="I7" s="54"/>
      <c r="J7" s="87" t="e">
        <f t="shared" si="0"/>
        <v>#REF!</v>
      </c>
      <c r="K7" s="87">
        <f t="shared" si="1"/>
        <v>100</v>
      </c>
      <c r="L7" s="87">
        <f t="shared" si="2"/>
        <v>0</v>
      </c>
      <c r="M7" s="87">
        <f t="shared" si="3"/>
        <v>100</v>
      </c>
      <c r="N7" s="151" t="e">
        <f t="shared" si="5"/>
        <v>#REF!</v>
      </c>
      <c r="O7" s="45">
        <v>1</v>
      </c>
      <c r="P7" s="119">
        <v>42.857142857142854</v>
      </c>
      <c r="Q7" s="147">
        <v>-1908234.9620000001</v>
      </c>
      <c r="R7" s="55" t="s">
        <v>281</v>
      </c>
      <c r="S7" s="88" t="e">
        <f>#REF!</f>
        <v>#REF!</v>
      </c>
      <c r="T7" s="88" t="e">
        <f>#REF!</f>
        <v>#REF!</v>
      </c>
      <c r="U7" s="113">
        <v>1</v>
      </c>
      <c r="V7" s="113">
        <v>1</v>
      </c>
      <c r="W7" s="88">
        <v>0</v>
      </c>
      <c r="X7" s="88">
        <v>0</v>
      </c>
      <c r="Y7" s="88">
        <v>1</v>
      </c>
      <c r="Z7" s="89" t="e">
        <f t="shared" si="6"/>
        <v>#REF!</v>
      </c>
      <c r="AA7" s="111" t="e">
        <f t="shared" si="7"/>
        <v>#REF!</v>
      </c>
      <c r="AB7" s="111" t="e">
        <f t="shared" si="4"/>
        <v>#REF!</v>
      </c>
      <c r="AC7" s="111">
        <f t="shared" si="4"/>
        <v>50</v>
      </c>
      <c r="AD7" s="111">
        <f t="shared" si="4"/>
        <v>50</v>
      </c>
      <c r="AE7" s="111">
        <f t="shared" si="4"/>
        <v>0</v>
      </c>
      <c r="AF7" s="111">
        <f t="shared" si="4"/>
        <v>0</v>
      </c>
      <c r="AG7" s="112">
        <f t="shared" si="8"/>
        <v>100</v>
      </c>
      <c r="AH7" s="149" t="e">
        <f t="shared" si="9"/>
        <v>#REF!</v>
      </c>
      <c r="AJ7" s="34"/>
    </row>
    <row r="8" spans="1:36" x14ac:dyDescent="0.7">
      <c r="A8" s="45">
        <v>4</v>
      </c>
      <c r="B8" s="46" t="s">
        <v>7</v>
      </c>
      <c r="C8" s="47" t="s">
        <v>11</v>
      </c>
      <c r="D8" s="46" t="s">
        <v>125</v>
      </c>
      <c r="E8" s="108">
        <v>5</v>
      </c>
      <c r="F8" s="45">
        <v>1</v>
      </c>
      <c r="G8" s="152">
        <v>1.28</v>
      </c>
      <c r="H8" s="115">
        <v>-17552653</v>
      </c>
      <c r="I8" s="54"/>
      <c r="J8" s="87" t="e">
        <f t="shared" si="0"/>
        <v>#REF!</v>
      </c>
      <c r="K8" s="87">
        <f t="shared" si="1"/>
        <v>100</v>
      </c>
      <c r="L8" s="87">
        <f t="shared" si="2"/>
        <v>50</v>
      </c>
      <c r="M8" s="87">
        <f t="shared" si="3"/>
        <v>0</v>
      </c>
      <c r="N8" s="151" t="e">
        <f t="shared" si="5"/>
        <v>#REF!</v>
      </c>
      <c r="O8" s="45">
        <v>1</v>
      </c>
      <c r="P8" s="119">
        <v>42.857142857142854</v>
      </c>
      <c r="Q8" s="147">
        <v>-1755265.3</v>
      </c>
      <c r="R8" s="120" t="s">
        <v>282</v>
      </c>
      <c r="S8" s="88" t="e">
        <f>#REF!</f>
        <v>#REF!</v>
      </c>
      <c r="T8" s="88" t="e">
        <f>#REF!</f>
        <v>#REF!</v>
      </c>
      <c r="U8" s="113">
        <v>1</v>
      </c>
      <c r="V8" s="113">
        <v>1</v>
      </c>
      <c r="W8" s="88">
        <v>1</v>
      </c>
      <c r="X8" s="88">
        <v>0</v>
      </c>
      <c r="Y8" s="88">
        <v>0</v>
      </c>
      <c r="Z8" s="89" t="e">
        <f t="shared" si="6"/>
        <v>#REF!</v>
      </c>
      <c r="AA8" s="111" t="e">
        <f t="shared" si="7"/>
        <v>#REF!</v>
      </c>
      <c r="AB8" s="111" t="e">
        <f t="shared" si="4"/>
        <v>#REF!</v>
      </c>
      <c r="AC8" s="111">
        <f t="shared" si="4"/>
        <v>50</v>
      </c>
      <c r="AD8" s="111">
        <f t="shared" si="4"/>
        <v>50</v>
      </c>
      <c r="AE8" s="111">
        <f t="shared" si="4"/>
        <v>50</v>
      </c>
      <c r="AF8" s="111">
        <f t="shared" si="4"/>
        <v>0</v>
      </c>
      <c r="AG8" s="112">
        <f t="shared" si="8"/>
        <v>0</v>
      </c>
      <c r="AH8" s="149" t="e">
        <f t="shared" si="9"/>
        <v>#REF!</v>
      </c>
      <c r="AJ8" s="34"/>
    </row>
    <row r="9" spans="1:36" x14ac:dyDescent="0.7">
      <c r="A9" s="45">
        <v>5</v>
      </c>
      <c r="B9" s="46" t="s">
        <v>7</v>
      </c>
      <c r="C9" s="47" t="s">
        <v>12</v>
      </c>
      <c r="D9" s="46" t="s">
        <v>126</v>
      </c>
      <c r="E9" s="108">
        <v>5</v>
      </c>
      <c r="F9" s="45">
        <v>1</v>
      </c>
      <c r="G9" s="152">
        <v>1.42</v>
      </c>
      <c r="H9" s="115">
        <v>-4790596</v>
      </c>
      <c r="I9" s="54"/>
      <c r="J9" s="87" t="e">
        <f t="shared" si="0"/>
        <v>#REF!</v>
      </c>
      <c r="K9" s="87">
        <f t="shared" si="1"/>
        <v>100</v>
      </c>
      <c r="L9" s="87">
        <f t="shared" si="2"/>
        <v>0</v>
      </c>
      <c r="M9" s="87">
        <f t="shared" si="3"/>
        <v>100</v>
      </c>
      <c r="N9" s="150" t="e">
        <f t="shared" si="5"/>
        <v>#REF!</v>
      </c>
      <c r="O9" s="45">
        <v>1</v>
      </c>
      <c r="P9" s="118">
        <v>57.142857142857139</v>
      </c>
      <c r="Q9" s="147">
        <v>-479059.6</v>
      </c>
      <c r="R9" s="55" t="s">
        <v>281</v>
      </c>
      <c r="S9" s="88" t="e">
        <f>#REF!</f>
        <v>#REF!</v>
      </c>
      <c r="T9" s="88" t="e">
        <f>#REF!</f>
        <v>#REF!</v>
      </c>
      <c r="U9" s="113">
        <v>1</v>
      </c>
      <c r="V9" s="113">
        <v>1</v>
      </c>
      <c r="W9" s="88">
        <v>0</v>
      </c>
      <c r="X9" s="88">
        <v>0</v>
      </c>
      <c r="Y9" s="88">
        <v>1</v>
      </c>
      <c r="Z9" s="89" t="e">
        <f t="shared" si="6"/>
        <v>#REF!</v>
      </c>
      <c r="AA9" s="111" t="e">
        <f t="shared" si="7"/>
        <v>#REF!</v>
      </c>
      <c r="AB9" s="111" t="e">
        <f t="shared" si="4"/>
        <v>#REF!</v>
      </c>
      <c r="AC9" s="111">
        <f t="shared" si="4"/>
        <v>50</v>
      </c>
      <c r="AD9" s="111">
        <f t="shared" si="4"/>
        <v>50</v>
      </c>
      <c r="AE9" s="111">
        <f t="shared" si="4"/>
        <v>0</v>
      </c>
      <c r="AF9" s="111">
        <f t="shared" si="4"/>
        <v>0</v>
      </c>
      <c r="AG9" s="112">
        <f t="shared" si="8"/>
        <v>100</v>
      </c>
      <c r="AH9" s="148" t="e">
        <f t="shared" si="9"/>
        <v>#REF!</v>
      </c>
      <c r="AJ9" s="34"/>
    </row>
    <row r="10" spans="1:36" x14ac:dyDescent="0.7">
      <c r="A10" s="45">
        <v>6</v>
      </c>
      <c r="B10" s="46" t="s">
        <v>7</v>
      </c>
      <c r="C10" s="47" t="s">
        <v>13</v>
      </c>
      <c r="D10" s="46" t="s">
        <v>127</v>
      </c>
      <c r="E10" s="108">
        <v>6</v>
      </c>
      <c r="F10" s="45">
        <v>6</v>
      </c>
      <c r="G10" s="62">
        <v>0.48</v>
      </c>
      <c r="H10" s="115">
        <v>-10287527.68</v>
      </c>
      <c r="I10" s="32" t="s">
        <v>207</v>
      </c>
      <c r="J10" s="87" t="e">
        <f t="shared" si="0"/>
        <v>#REF!</v>
      </c>
      <c r="K10" s="87">
        <f t="shared" si="1"/>
        <v>100</v>
      </c>
      <c r="L10" s="87">
        <f t="shared" si="2"/>
        <v>100</v>
      </c>
      <c r="M10" s="87">
        <f t="shared" si="3"/>
        <v>100</v>
      </c>
      <c r="N10" s="150" t="e">
        <f t="shared" si="5"/>
        <v>#REF!</v>
      </c>
      <c r="O10" s="45">
        <v>6</v>
      </c>
      <c r="P10" s="118">
        <v>100</v>
      </c>
      <c r="Q10" s="147">
        <v>-1028752.7679999999</v>
      </c>
      <c r="R10" s="146" t="s">
        <v>283</v>
      </c>
      <c r="S10" s="88" t="e">
        <f>#REF!</f>
        <v>#REF!</v>
      </c>
      <c r="T10" s="88" t="e">
        <f>#REF!</f>
        <v>#REF!</v>
      </c>
      <c r="U10" s="113">
        <v>1</v>
      </c>
      <c r="V10" s="113">
        <v>1</v>
      </c>
      <c r="W10" s="88">
        <v>1</v>
      </c>
      <c r="X10" s="88">
        <v>1</v>
      </c>
      <c r="Y10" s="88">
        <v>1</v>
      </c>
      <c r="Z10" s="89" t="e">
        <f t="shared" si="6"/>
        <v>#REF!</v>
      </c>
      <c r="AA10" s="111" t="e">
        <f t="shared" si="7"/>
        <v>#REF!</v>
      </c>
      <c r="AB10" s="111" t="e">
        <f t="shared" si="4"/>
        <v>#REF!</v>
      </c>
      <c r="AC10" s="111">
        <f t="shared" si="4"/>
        <v>50</v>
      </c>
      <c r="AD10" s="111">
        <f t="shared" si="4"/>
        <v>50</v>
      </c>
      <c r="AE10" s="111">
        <f t="shared" si="4"/>
        <v>50</v>
      </c>
      <c r="AF10" s="111">
        <f t="shared" si="4"/>
        <v>50</v>
      </c>
      <c r="AG10" s="112">
        <f t="shared" si="8"/>
        <v>100</v>
      </c>
      <c r="AH10" s="148" t="e">
        <f t="shared" si="9"/>
        <v>#REF!</v>
      </c>
      <c r="AJ10" s="34"/>
    </row>
    <row r="11" spans="1:36" x14ac:dyDescent="0.7">
      <c r="A11" s="45">
        <v>7</v>
      </c>
      <c r="B11" s="46" t="s">
        <v>7</v>
      </c>
      <c r="C11" s="47" t="s">
        <v>14</v>
      </c>
      <c r="D11" s="46" t="s">
        <v>128</v>
      </c>
      <c r="E11" s="108">
        <v>6</v>
      </c>
      <c r="F11" s="45">
        <v>1</v>
      </c>
      <c r="G11" s="152">
        <v>1.44</v>
      </c>
      <c r="H11" s="115">
        <v>-19624105.93</v>
      </c>
      <c r="I11" s="54"/>
      <c r="J11" s="87" t="e">
        <f t="shared" si="0"/>
        <v>#REF!</v>
      </c>
      <c r="K11" s="87">
        <f t="shared" si="1"/>
        <v>100</v>
      </c>
      <c r="L11" s="87">
        <f t="shared" si="2"/>
        <v>100</v>
      </c>
      <c r="M11" s="87">
        <f t="shared" si="3"/>
        <v>0</v>
      </c>
      <c r="N11" s="150" t="e">
        <f t="shared" si="5"/>
        <v>#REF!</v>
      </c>
      <c r="O11" s="45">
        <v>1</v>
      </c>
      <c r="P11" s="118">
        <v>57.142857142857139</v>
      </c>
      <c r="Q11" s="147">
        <v>-1962410.5929999999</v>
      </c>
      <c r="R11" s="120" t="s">
        <v>282</v>
      </c>
      <c r="S11" s="88" t="e">
        <f>#REF!</f>
        <v>#REF!</v>
      </c>
      <c r="T11" s="88" t="e">
        <f>#REF!</f>
        <v>#REF!</v>
      </c>
      <c r="U11" s="113">
        <v>1</v>
      </c>
      <c r="V11" s="113">
        <v>1</v>
      </c>
      <c r="W11" s="88">
        <v>1</v>
      </c>
      <c r="X11" s="88">
        <v>1</v>
      </c>
      <c r="Y11" s="88">
        <v>0</v>
      </c>
      <c r="Z11" s="89" t="e">
        <f t="shared" si="6"/>
        <v>#REF!</v>
      </c>
      <c r="AA11" s="111" t="e">
        <f t="shared" si="7"/>
        <v>#REF!</v>
      </c>
      <c r="AB11" s="111" t="e">
        <f t="shared" si="4"/>
        <v>#REF!</v>
      </c>
      <c r="AC11" s="111">
        <f t="shared" si="4"/>
        <v>50</v>
      </c>
      <c r="AD11" s="111">
        <f t="shared" si="4"/>
        <v>50</v>
      </c>
      <c r="AE11" s="111">
        <f t="shared" si="4"/>
        <v>50</v>
      </c>
      <c r="AF11" s="111">
        <f t="shared" si="4"/>
        <v>50</v>
      </c>
      <c r="AG11" s="112">
        <f t="shared" si="8"/>
        <v>0</v>
      </c>
      <c r="AH11" s="148" t="e">
        <f t="shared" si="9"/>
        <v>#REF!</v>
      </c>
      <c r="AJ11" s="34"/>
    </row>
    <row r="12" spans="1:36" x14ac:dyDescent="0.7">
      <c r="A12" s="45">
        <v>8</v>
      </c>
      <c r="B12" s="46" t="s">
        <v>7</v>
      </c>
      <c r="C12" s="47" t="s">
        <v>15</v>
      </c>
      <c r="D12" s="46" t="s">
        <v>129</v>
      </c>
      <c r="E12" s="108">
        <v>12</v>
      </c>
      <c r="F12" s="45">
        <v>2</v>
      </c>
      <c r="G12" s="152">
        <v>0.68</v>
      </c>
      <c r="H12" s="115">
        <v>-26855118.379999999</v>
      </c>
      <c r="I12" s="54"/>
      <c r="J12" s="87" t="e">
        <f t="shared" si="0"/>
        <v>#REF!</v>
      </c>
      <c r="K12" s="87">
        <f t="shared" si="1"/>
        <v>100</v>
      </c>
      <c r="L12" s="87">
        <f t="shared" si="2"/>
        <v>50</v>
      </c>
      <c r="M12" s="87">
        <f t="shared" si="3"/>
        <v>0</v>
      </c>
      <c r="N12" s="150" t="e">
        <f t="shared" si="5"/>
        <v>#REF!</v>
      </c>
      <c r="O12" s="45">
        <v>2</v>
      </c>
      <c r="P12" s="118">
        <v>57.142857142857139</v>
      </c>
      <c r="Q12" s="147">
        <v>-2685511.838</v>
      </c>
      <c r="R12" s="55" t="s">
        <v>281</v>
      </c>
      <c r="S12" s="88" t="e">
        <f>#REF!</f>
        <v>#REF!</v>
      </c>
      <c r="T12" s="88" t="e">
        <f>#REF!</f>
        <v>#REF!</v>
      </c>
      <c r="U12" s="113">
        <v>1</v>
      </c>
      <c r="V12" s="113">
        <v>1</v>
      </c>
      <c r="W12" s="88">
        <v>1</v>
      </c>
      <c r="X12" s="88">
        <v>0</v>
      </c>
      <c r="Y12" s="88">
        <v>0</v>
      </c>
      <c r="Z12" s="89" t="e">
        <f t="shared" si="6"/>
        <v>#REF!</v>
      </c>
      <c r="AA12" s="111" t="e">
        <f t="shared" si="7"/>
        <v>#REF!</v>
      </c>
      <c r="AB12" s="111" t="e">
        <f t="shared" si="4"/>
        <v>#REF!</v>
      </c>
      <c r="AC12" s="111">
        <f t="shared" si="4"/>
        <v>50</v>
      </c>
      <c r="AD12" s="111">
        <f t="shared" si="4"/>
        <v>50</v>
      </c>
      <c r="AE12" s="111">
        <f t="shared" si="4"/>
        <v>50</v>
      </c>
      <c r="AF12" s="111">
        <f t="shared" si="4"/>
        <v>0</v>
      </c>
      <c r="AG12" s="112">
        <f t="shared" si="8"/>
        <v>0</v>
      </c>
      <c r="AH12" s="148" t="e">
        <f t="shared" si="9"/>
        <v>#REF!</v>
      </c>
      <c r="AJ12" s="34"/>
    </row>
    <row r="13" spans="1:36" x14ac:dyDescent="0.7">
      <c r="A13" s="45">
        <v>9</v>
      </c>
      <c r="B13" s="46" t="s">
        <v>7</v>
      </c>
      <c r="C13" s="47" t="s">
        <v>16</v>
      </c>
      <c r="D13" s="46" t="s">
        <v>130</v>
      </c>
      <c r="E13" s="108">
        <v>6</v>
      </c>
      <c r="F13" s="45">
        <v>1</v>
      </c>
      <c r="G13" s="152">
        <v>1.4</v>
      </c>
      <c r="H13" s="115">
        <v>-15766964.869999999</v>
      </c>
      <c r="I13" s="54"/>
      <c r="J13" s="87" t="e">
        <f t="shared" si="0"/>
        <v>#REF!</v>
      </c>
      <c r="K13" s="87">
        <f t="shared" si="1"/>
        <v>100</v>
      </c>
      <c r="L13" s="87">
        <f t="shared" si="2"/>
        <v>50</v>
      </c>
      <c r="M13" s="87">
        <f t="shared" si="3"/>
        <v>0</v>
      </c>
      <c r="N13" s="150" t="e">
        <f t="shared" si="5"/>
        <v>#REF!</v>
      </c>
      <c r="O13" s="45">
        <v>1</v>
      </c>
      <c r="P13" s="118">
        <v>57.142857142857139</v>
      </c>
      <c r="Q13" s="147">
        <v>-1576696.487</v>
      </c>
      <c r="R13" s="120" t="s">
        <v>282</v>
      </c>
      <c r="S13" s="88" t="e">
        <f>#REF!</f>
        <v>#REF!</v>
      </c>
      <c r="T13" s="88" t="e">
        <f>#REF!</f>
        <v>#REF!</v>
      </c>
      <c r="U13" s="113">
        <v>1</v>
      </c>
      <c r="V13" s="113">
        <v>1</v>
      </c>
      <c r="W13" s="88">
        <v>0</v>
      </c>
      <c r="X13" s="88">
        <v>1</v>
      </c>
      <c r="Y13" s="88">
        <v>0</v>
      </c>
      <c r="Z13" s="89" t="e">
        <f t="shared" si="6"/>
        <v>#REF!</v>
      </c>
      <c r="AA13" s="111" t="e">
        <f t="shared" si="7"/>
        <v>#REF!</v>
      </c>
      <c r="AB13" s="111" t="e">
        <f t="shared" si="4"/>
        <v>#REF!</v>
      </c>
      <c r="AC13" s="111">
        <f t="shared" si="4"/>
        <v>50</v>
      </c>
      <c r="AD13" s="111">
        <f t="shared" si="4"/>
        <v>50</v>
      </c>
      <c r="AE13" s="111">
        <f t="shared" si="4"/>
        <v>0</v>
      </c>
      <c r="AF13" s="111">
        <f t="shared" si="4"/>
        <v>50</v>
      </c>
      <c r="AG13" s="112">
        <f t="shared" si="8"/>
        <v>0</v>
      </c>
      <c r="AH13" s="148" t="e">
        <f t="shared" si="9"/>
        <v>#REF!</v>
      </c>
      <c r="AJ13" s="34"/>
    </row>
    <row r="14" spans="1:36" x14ac:dyDescent="0.7">
      <c r="A14" s="45">
        <v>10</v>
      </c>
      <c r="B14" s="46" t="s">
        <v>7</v>
      </c>
      <c r="C14" s="47" t="s">
        <v>17</v>
      </c>
      <c r="D14" s="46" t="s">
        <v>131</v>
      </c>
      <c r="E14" s="108">
        <v>6</v>
      </c>
      <c r="F14" s="45">
        <v>1</v>
      </c>
      <c r="G14" s="152">
        <v>1.1499999999999999</v>
      </c>
      <c r="H14" s="115">
        <v>-20040393.489999998</v>
      </c>
      <c r="I14" s="54"/>
      <c r="J14" s="87" t="e">
        <f t="shared" si="0"/>
        <v>#REF!</v>
      </c>
      <c r="K14" s="87">
        <f t="shared" si="1"/>
        <v>100</v>
      </c>
      <c r="L14" s="87">
        <f t="shared" si="2"/>
        <v>100</v>
      </c>
      <c r="M14" s="87">
        <f t="shared" si="3"/>
        <v>0</v>
      </c>
      <c r="N14" s="150" t="e">
        <f t="shared" si="5"/>
        <v>#REF!</v>
      </c>
      <c r="O14" s="45">
        <v>1</v>
      </c>
      <c r="P14" s="118">
        <v>85.714285714285708</v>
      </c>
      <c r="Q14" s="147">
        <v>-2004039.3489999999</v>
      </c>
      <c r="R14" s="55" t="s">
        <v>281</v>
      </c>
      <c r="S14" s="88" t="e">
        <f>#REF!</f>
        <v>#REF!</v>
      </c>
      <c r="T14" s="88" t="e">
        <f>#REF!</f>
        <v>#REF!</v>
      </c>
      <c r="U14" s="113">
        <v>1</v>
      </c>
      <c r="V14" s="113">
        <v>1</v>
      </c>
      <c r="W14" s="88">
        <v>1</v>
      </c>
      <c r="X14" s="88">
        <v>1</v>
      </c>
      <c r="Y14" s="88">
        <v>0</v>
      </c>
      <c r="Z14" s="89" t="e">
        <f t="shared" si="6"/>
        <v>#REF!</v>
      </c>
      <c r="AA14" s="111" t="e">
        <f t="shared" si="7"/>
        <v>#REF!</v>
      </c>
      <c r="AB14" s="111" t="e">
        <f t="shared" si="4"/>
        <v>#REF!</v>
      </c>
      <c r="AC14" s="111">
        <f t="shared" si="4"/>
        <v>50</v>
      </c>
      <c r="AD14" s="111">
        <f t="shared" si="4"/>
        <v>50</v>
      </c>
      <c r="AE14" s="111">
        <f t="shared" si="4"/>
        <v>50</v>
      </c>
      <c r="AF14" s="111">
        <f t="shared" si="4"/>
        <v>50</v>
      </c>
      <c r="AG14" s="112">
        <f t="shared" si="8"/>
        <v>0</v>
      </c>
      <c r="AH14" s="148" t="e">
        <f t="shared" si="9"/>
        <v>#REF!</v>
      </c>
      <c r="AJ14" s="34"/>
    </row>
    <row r="15" spans="1:36" x14ac:dyDescent="0.7">
      <c r="A15" s="45">
        <v>11</v>
      </c>
      <c r="B15" s="46" t="s">
        <v>7</v>
      </c>
      <c r="C15" s="47" t="s">
        <v>18</v>
      </c>
      <c r="D15" s="46" t="s">
        <v>132</v>
      </c>
      <c r="E15" s="108">
        <v>13</v>
      </c>
      <c r="F15" s="45">
        <v>5</v>
      </c>
      <c r="G15" s="62">
        <v>0.28999999999999998</v>
      </c>
      <c r="H15" s="115">
        <v>5032673.93</v>
      </c>
      <c r="I15" s="4" t="s">
        <v>208</v>
      </c>
      <c r="J15" s="87" t="e">
        <f t="shared" si="0"/>
        <v>#REF!</v>
      </c>
      <c r="K15" s="87">
        <f t="shared" si="1"/>
        <v>100</v>
      </c>
      <c r="L15" s="87">
        <f t="shared" si="2"/>
        <v>100</v>
      </c>
      <c r="M15" s="87">
        <f t="shared" si="3"/>
        <v>100</v>
      </c>
      <c r="N15" s="150" t="e">
        <f t="shared" si="5"/>
        <v>#REF!</v>
      </c>
      <c r="O15" s="45">
        <v>5</v>
      </c>
      <c r="P15" s="118">
        <v>71.428571428571431</v>
      </c>
      <c r="Q15" s="147">
        <v>503267.39299999998</v>
      </c>
      <c r="R15" s="146" t="s">
        <v>283</v>
      </c>
      <c r="S15" s="88" t="e">
        <f>#REF!</f>
        <v>#REF!</v>
      </c>
      <c r="T15" s="88" t="e">
        <f>#REF!</f>
        <v>#REF!</v>
      </c>
      <c r="U15" s="113">
        <v>1</v>
      </c>
      <c r="V15" s="113">
        <v>1</v>
      </c>
      <c r="W15" s="88">
        <v>1</v>
      </c>
      <c r="X15" s="88">
        <v>1</v>
      </c>
      <c r="Y15" s="88">
        <v>1</v>
      </c>
      <c r="Z15" s="89" t="e">
        <f t="shared" si="6"/>
        <v>#REF!</v>
      </c>
      <c r="AA15" s="111" t="e">
        <f t="shared" si="7"/>
        <v>#REF!</v>
      </c>
      <c r="AB15" s="111" t="e">
        <f t="shared" si="4"/>
        <v>#REF!</v>
      </c>
      <c r="AC15" s="111">
        <f t="shared" si="4"/>
        <v>50</v>
      </c>
      <c r="AD15" s="111">
        <f t="shared" si="4"/>
        <v>50</v>
      </c>
      <c r="AE15" s="111">
        <f t="shared" si="4"/>
        <v>50</v>
      </c>
      <c r="AF15" s="111">
        <f t="shared" si="4"/>
        <v>50</v>
      </c>
      <c r="AG15" s="112">
        <f t="shared" si="8"/>
        <v>100</v>
      </c>
      <c r="AH15" s="148" t="e">
        <f t="shared" si="9"/>
        <v>#REF!</v>
      </c>
      <c r="AJ15" s="34"/>
    </row>
    <row r="16" spans="1:36" x14ac:dyDescent="0.7">
      <c r="A16" s="45">
        <v>12</v>
      </c>
      <c r="B16" s="46" t="s">
        <v>7</v>
      </c>
      <c r="C16" s="47" t="s">
        <v>19</v>
      </c>
      <c r="D16" s="46" t="s">
        <v>133</v>
      </c>
      <c r="E16" s="108">
        <v>2</v>
      </c>
      <c r="F16" s="45">
        <v>4</v>
      </c>
      <c r="G16" s="152">
        <v>0.66</v>
      </c>
      <c r="H16" s="115">
        <v>2460413.6800000002</v>
      </c>
      <c r="I16" s="4" t="s">
        <v>208</v>
      </c>
      <c r="J16" s="87" t="e">
        <f t="shared" si="0"/>
        <v>#REF!</v>
      </c>
      <c r="K16" s="87">
        <f t="shared" si="1"/>
        <v>100</v>
      </c>
      <c r="L16" s="87">
        <f t="shared" si="2"/>
        <v>50</v>
      </c>
      <c r="M16" s="87">
        <f t="shared" si="3"/>
        <v>0</v>
      </c>
      <c r="N16" s="150" t="e">
        <f t="shared" si="5"/>
        <v>#REF!</v>
      </c>
      <c r="O16" s="45">
        <v>4</v>
      </c>
      <c r="P16" s="118">
        <v>57.142857142857139</v>
      </c>
      <c r="Q16" s="147">
        <v>246041.36800000002</v>
      </c>
      <c r="R16" s="146" t="s">
        <v>283</v>
      </c>
      <c r="S16" s="88" t="e">
        <f>#REF!</f>
        <v>#REF!</v>
      </c>
      <c r="T16" s="88" t="e">
        <f>#REF!</f>
        <v>#REF!</v>
      </c>
      <c r="U16" s="113">
        <v>1</v>
      </c>
      <c r="V16" s="113">
        <v>1</v>
      </c>
      <c r="W16" s="88">
        <v>1</v>
      </c>
      <c r="X16" s="88">
        <v>0</v>
      </c>
      <c r="Y16" s="88">
        <v>0</v>
      </c>
      <c r="Z16" s="89" t="e">
        <f t="shared" si="6"/>
        <v>#REF!</v>
      </c>
      <c r="AA16" s="111" t="e">
        <f t="shared" si="7"/>
        <v>#REF!</v>
      </c>
      <c r="AB16" s="111" t="e">
        <f t="shared" si="4"/>
        <v>#REF!</v>
      </c>
      <c r="AC16" s="111">
        <f t="shared" si="4"/>
        <v>50</v>
      </c>
      <c r="AD16" s="111">
        <f t="shared" si="4"/>
        <v>50</v>
      </c>
      <c r="AE16" s="111">
        <f t="shared" si="4"/>
        <v>50</v>
      </c>
      <c r="AF16" s="111">
        <f t="shared" si="4"/>
        <v>0</v>
      </c>
      <c r="AG16" s="112">
        <f t="shared" si="8"/>
        <v>0</v>
      </c>
      <c r="AH16" s="148" t="e">
        <f t="shared" si="9"/>
        <v>#REF!</v>
      </c>
      <c r="AJ16" s="34"/>
    </row>
    <row r="17" spans="1:36" x14ac:dyDescent="0.7">
      <c r="A17" s="45">
        <v>13</v>
      </c>
      <c r="B17" s="46" t="s">
        <v>20</v>
      </c>
      <c r="C17" s="47" t="s">
        <v>21</v>
      </c>
      <c r="D17" s="70" t="s">
        <v>20</v>
      </c>
      <c r="E17" s="109">
        <v>16</v>
      </c>
      <c r="F17" s="45">
        <v>1</v>
      </c>
      <c r="G17" s="152">
        <v>1.31</v>
      </c>
      <c r="H17" s="115">
        <v>12737312.210000001</v>
      </c>
      <c r="I17" s="54"/>
      <c r="J17" s="87" t="e">
        <f t="shared" si="0"/>
        <v>#REF!</v>
      </c>
      <c r="K17" s="87">
        <f t="shared" si="1"/>
        <v>50</v>
      </c>
      <c r="L17" s="87">
        <f t="shared" si="2"/>
        <v>0</v>
      </c>
      <c r="M17" s="87">
        <f t="shared" si="3"/>
        <v>100</v>
      </c>
      <c r="N17" s="151" t="e">
        <f t="shared" si="5"/>
        <v>#REF!</v>
      </c>
      <c r="O17" s="45">
        <v>1</v>
      </c>
      <c r="P17" s="119">
        <v>28.571428571428569</v>
      </c>
      <c r="Q17" s="147">
        <v>1273731.2210000001</v>
      </c>
      <c r="R17" s="120" t="s">
        <v>282</v>
      </c>
      <c r="S17" s="88" t="e">
        <f>#REF!</f>
        <v>#REF!</v>
      </c>
      <c r="T17" s="88" t="e">
        <f>#REF!</f>
        <v>#REF!</v>
      </c>
      <c r="U17" s="113">
        <v>0</v>
      </c>
      <c r="V17" s="113">
        <v>1</v>
      </c>
      <c r="W17" s="88">
        <v>0</v>
      </c>
      <c r="X17" s="88">
        <v>0</v>
      </c>
      <c r="Y17" s="88">
        <v>1</v>
      </c>
      <c r="Z17" s="89" t="e">
        <f t="shared" si="6"/>
        <v>#REF!</v>
      </c>
      <c r="AA17" s="111" t="e">
        <f t="shared" si="7"/>
        <v>#REF!</v>
      </c>
      <c r="AB17" s="111" t="e">
        <f t="shared" si="4"/>
        <v>#REF!</v>
      </c>
      <c r="AC17" s="111">
        <f t="shared" si="4"/>
        <v>0</v>
      </c>
      <c r="AD17" s="111">
        <f t="shared" si="4"/>
        <v>50</v>
      </c>
      <c r="AE17" s="111">
        <f t="shared" si="4"/>
        <v>0</v>
      </c>
      <c r="AF17" s="111">
        <f t="shared" si="4"/>
        <v>0</v>
      </c>
      <c r="AG17" s="112">
        <f t="shared" si="8"/>
        <v>100</v>
      </c>
      <c r="AH17" s="149" t="e">
        <f t="shared" si="9"/>
        <v>#REF!</v>
      </c>
      <c r="AJ17" s="34"/>
    </row>
    <row r="18" spans="1:36" x14ac:dyDescent="0.7">
      <c r="A18" s="45">
        <v>14</v>
      </c>
      <c r="B18" s="46" t="s">
        <v>20</v>
      </c>
      <c r="C18" s="47" t="s">
        <v>22</v>
      </c>
      <c r="D18" s="70" t="s">
        <v>134</v>
      </c>
      <c r="E18" s="109">
        <v>6</v>
      </c>
      <c r="F18" s="45">
        <v>1</v>
      </c>
      <c r="G18" s="152">
        <v>1.5</v>
      </c>
      <c r="H18" s="115">
        <v>-6623051.1699999999</v>
      </c>
      <c r="I18" s="54"/>
      <c r="J18" s="87" t="e">
        <f t="shared" si="0"/>
        <v>#REF!</v>
      </c>
      <c r="K18" s="87">
        <f t="shared" si="1"/>
        <v>100</v>
      </c>
      <c r="L18" s="87">
        <f t="shared" si="2"/>
        <v>100</v>
      </c>
      <c r="M18" s="87">
        <f t="shared" si="3"/>
        <v>100</v>
      </c>
      <c r="N18" s="150" t="e">
        <f t="shared" si="5"/>
        <v>#REF!</v>
      </c>
      <c r="O18" s="45">
        <v>1</v>
      </c>
      <c r="P18" s="118">
        <v>100</v>
      </c>
      <c r="Q18" s="147">
        <v>-662305.11699999997</v>
      </c>
      <c r="R18" s="55" t="s">
        <v>281</v>
      </c>
      <c r="S18" s="88" t="e">
        <f>#REF!</f>
        <v>#REF!</v>
      </c>
      <c r="T18" s="88" t="e">
        <f>#REF!</f>
        <v>#REF!</v>
      </c>
      <c r="U18" s="113">
        <v>1</v>
      </c>
      <c r="V18" s="113">
        <v>1</v>
      </c>
      <c r="W18" s="88">
        <v>1</v>
      </c>
      <c r="X18" s="88">
        <v>1</v>
      </c>
      <c r="Y18" s="88">
        <v>1</v>
      </c>
      <c r="Z18" s="89" t="e">
        <f t="shared" si="6"/>
        <v>#REF!</v>
      </c>
      <c r="AA18" s="111" t="e">
        <f t="shared" si="7"/>
        <v>#REF!</v>
      </c>
      <c r="AB18" s="111" t="e">
        <f t="shared" si="4"/>
        <v>#REF!</v>
      </c>
      <c r="AC18" s="111">
        <f t="shared" si="4"/>
        <v>50</v>
      </c>
      <c r="AD18" s="111">
        <f t="shared" si="4"/>
        <v>50</v>
      </c>
      <c r="AE18" s="111">
        <f t="shared" si="4"/>
        <v>50</v>
      </c>
      <c r="AF18" s="111">
        <f t="shared" si="4"/>
        <v>50</v>
      </c>
      <c r="AG18" s="112">
        <f t="shared" si="8"/>
        <v>100</v>
      </c>
      <c r="AH18" s="148" t="e">
        <f t="shared" si="9"/>
        <v>#REF!</v>
      </c>
      <c r="AJ18" s="34"/>
    </row>
    <row r="19" spans="1:36" x14ac:dyDescent="0.7">
      <c r="A19" s="45">
        <v>15</v>
      </c>
      <c r="B19" s="46" t="s">
        <v>20</v>
      </c>
      <c r="C19" s="47" t="s">
        <v>23</v>
      </c>
      <c r="D19" s="70" t="s">
        <v>135</v>
      </c>
      <c r="E19" s="109">
        <v>9</v>
      </c>
      <c r="F19" s="45">
        <v>2</v>
      </c>
      <c r="G19" s="152">
        <v>0.93</v>
      </c>
      <c r="H19" s="115">
        <v>3459225.01</v>
      </c>
      <c r="I19" s="54"/>
      <c r="J19" s="87" t="e">
        <f t="shared" si="0"/>
        <v>#REF!</v>
      </c>
      <c r="K19" s="87">
        <f t="shared" si="1"/>
        <v>100</v>
      </c>
      <c r="L19" s="87">
        <f t="shared" si="2"/>
        <v>100</v>
      </c>
      <c r="M19" s="87">
        <f t="shared" si="3"/>
        <v>100</v>
      </c>
      <c r="N19" s="150" t="e">
        <f t="shared" si="5"/>
        <v>#REF!</v>
      </c>
      <c r="O19" s="45">
        <v>2</v>
      </c>
      <c r="P19" s="118">
        <v>100</v>
      </c>
      <c r="Q19" s="147">
        <v>345922.50099999999</v>
      </c>
      <c r="R19" s="55" t="s">
        <v>281</v>
      </c>
      <c r="S19" s="88" t="e">
        <f>#REF!</f>
        <v>#REF!</v>
      </c>
      <c r="T19" s="88" t="e">
        <f>#REF!</f>
        <v>#REF!</v>
      </c>
      <c r="U19" s="113">
        <v>1</v>
      </c>
      <c r="V19" s="113">
        <v>1</v>
      </c>
      <c r="W19" s="88">
        <v>1</v>
      </c>
      <c r="X19" s="88">
        <v>1</v>
      </c>
      <c r="Y19" s="88">
        <v>1</v>
      </c>
      <c r="Z19" s="89" t="e">
        <f t="shared" si="6"/>
        <v>#REF!</v>
      </c>
      <c r="AA19" s="111" t="e">
        <f t="shared" si="7"/>
        <v>#REF!</v>
      </c>
      <c r="AB19" s="111" t="e">
        <f t="shared" si="4"/>
        <v>#REF!</v>
      </c>
      <c r="AC19" s="111">
        <f t="shared" si="4"/>
        <v>50</v>
      </c>
      <c r="AD19" s="111">
        <f t="shared" si="4"/>
        <v>50</v>
      </c>
      <c r="AE19" s="111">
        <f t="shared" si="4"/>
        <v>50</v>
      </c>
      <c r="AF19" s="111">
        <f t="shared" si="4"/>
        <v>50</v>
      </c>
      <c r="AG19" s="112">
        <f t="shared" si="8"/>
        <v>100</v>
      </c>
      <c r="AH19" s="148" t="e">
        <f t="shared" si="9"/>
        <v>#REF!</v>
      </c>
      <c r="AJ19" s="34"/>
    </row>
    <row r="20" spans="1:36" x14ac:dyDescent="0.7">
      <c r="A20" s="45">
        <v>16</v>
      </c>
      <c r="B20" s="46" t="s">
        <v>20</v>
      </c>
      <c r="C20" s="47" t="s">
        <v>24</v>
      </c>
      <c r="D20" s="70" t="s">
        <v>136</v>
      </c>
      <c r="E20" s="109">
        <v>13</v>
      </c>
      <c r="F20" s="45">
        <v>1</v>
      </c>
      <c r="G20" s="152">
        <v>0.85</v>
      </c>
      <c r="H20" s="115">
        <v>-14991928.130000001</v>
      </c>
      <c r="I20" s="54"/>
      <c r="J20" s="87" t="e">
        <f t="shared" si="0"/>
        <v>#REF!</v>
      </c>
      <c r="K20" s="87">
        <f t="shared" si="1"/>
        <v>50</v>
      </c>
      <c r="L20" s="87">
        <f t="shared" si="2"/>
        <v>0</v>
      </c>
      <c r="M20" s="87">
        <f t="shared" si="3"/>
        <v>0</v>
      </c>
      <c r="N20" s="151" t="e">
        <f t="shared" si="5"/>
        <v>#REF!</v>
      </c>
      <c r="O20" s="45">
        <v>1</v>
      </c>
      <c r="P20" s="119">
        <v>14.285714285714285</v>
      </c>
      <c r="Q20" s="147">
        <v>-1499192.8130000001</v>
      </c>
      <c r="R20" s="120" t="s">
        <v>282</v>
      </c>
      <c r="S20" s="88" t="e">
        <f>#REF!</f>
        <v>#REF!</v>
      </c>
      <c r="T20" s="88" t="e">
        <f>#REF!</f>
        <v>#REF!</v>
      </c>
      <c r="U20" s="113">
        <v>0</v>
      </c>
      <c r="V20" s="113">
        <v>1</v>
      </c>
      <c r="W20" s="88">
        <v>0</v>
      </c>
      <c r="X20" s="88">
        <v>0</v>
      </c>
      <c r="Y20" s="88">
        <v>0</v>
      </c>
      <c r="Z20" s="89" t="e">
        <f t="shared" si="6"/>
        <v>#REF!</v>
      </c>
      <c r="AA20" s="111" t="e">
        <f t="shared" si="7"/>
        <v>#REF!</v>
      </c>
      <c r="AB20" s="111" t="e">
        <f t="shared" si="4"/>
        <v>#REF!</v>
      </c>
      <c r="AC20" s="111">
        <f t="shared" si="4"/>
        <v>0</v>
      </c>
      <c r="AD20" s="111">
        <f t="shared" si="4"/>
        <v>50</v>
      </c>
      <c r="AE20" s="111">
        <f t="shared" si="4"/>
        <v>0</v>
      </c>
      <c r="AF20" s="111">
        <f t="shared" si="4"/>
        <v>0</v>
      </c>
      <c r="AG20" s="112">
        <f t="shared" si="8"/>
        <v>0</v>
      </c>
      <c r="AH20" s="149" t="e">
        <f t="shared" si="9"/>
        <v>#REF!</v>
      </c>
      <c r="AJ20" s="34"/>
    </row>
    <row r="21" spans="1:36" x14ac:dyDescent="0.7">
      <c r="A21" s="45">
        <v>17</v>
      </c>
      <c r="B21" s="46" t="s">
        <v>20</v>
      </c>
      <c r="C21" s="47" t="s">
        <v>25</v>
      </c>
      <c r="D21" s="70" t="s">
        <v>137</v>
      </c>
      <c r="E21" s="109">
        <v>6</v>
      </c>
      <c r="F21" s="45">
        <v>1</v>
      </c>
      <c r="G21" s="152">
        <v>1.22</v>
      </c>
      <c r="H21" s="115">
        <v>-16471778.27</v>
      </c>
      <c r="I21" s="54"/>
      <c r="J21" s="87" t="e">
        <f t="shared" si="0"/>
        <v>#REF!</v>
      </c>
      <c r="K21" s="87">
        <f t="shared" si="1"/>
        <v>100</v>
      </c>
      <c r="L21" s="87">
        <f t="shared" si="2"/>
        <v>50</v>
      </c>
      <c r="M21" s="87">
        <f t="shared" si="3"/>
        <v>100</v>
      </c>
      <c r="N21" s="150" t="e">
        <f t="shared" si="5"/>
        <v>#REF!</v>
      </c>
      <c r="O21" s="45">
        <v>1</v>
      </c>
      <c r="P21" s="118">
        <v>71.428571428571431</v>
      </c>
      <c r="Q21" s="147">
        <v>-1647177.827</v>
      </c>
      <c r="R21" s="55" t="s">
        <v>281</v>
      </c>
      <c r="S21" s="88" t="e">
        <f>#REF!</f>
        <v>#REF!</v>
      </c>
      <c r="T21" s="88" t="e">
        <f>#REF!</f>
        <v>#REF!</v>
      </c>
      <c r="U21" s="113">
        <v>1</v>
      </c>
      <c r="V21" s="113">
        <v>1</v>
      </c>
      <c r="W21" s="88">
        <v>0</v>
      </c>
      <c r="X21" s="88">
        <v>1</v>
      </c>
      <c r="Y21" s="88">
        <v>1</v>
      </c>
      <c r="Z21" s="89" t="e">
        <f t="shared" si="6"/>
        <v>#REF!</v>
      </c>
      <c r="AA21" s="111" t="e">
        <f t="shared" si="7"/>
        <v>#REF!</v>
      </c>
      <c r="AB21" s="111" t="e">
        <f t="shared" si="7"/>
        <v>#REF!</v>
      </c>
      <c r="AC21" s="111">
        <f t="shared" si="7"/>
        <v>50</v>
      </c>
      <c r="AD21" s="111">
        <f t="shared" si="7"/>
        <v>50</v>
      </c>
      <c r="AE21" s="111">
        <f t="shared" si="7"/>
        <v>0</v>
      </c>
      <c r="AF21" s="111">
        <f t="shared" si="7"/>
        <v>50</v>
      </c>
      <c r="AG21" s="112">
        <f t="shared" si="8"/>
        <v>100</v>
      </c>
      <c r="AH21" s="148" t="e">
        <f t="shared" si="9"/>
        <v>#REF!</v>
      </c>
      <c r="AJ21" s="34"/>
    </row>
    <row r="22" spans="1:36" x14ac:dyDescent="0.7">
      <c r="A22" s="45">
        <v>18</v>
      </c>
      <c r="B22" s="46" t="s">
        <v>20</v>
      </c>
      <c r="C22" s="47" t="s">
        <v>26</v>
      </c>
      <c r="D22" s="70" t="s">
        <v>138</v>
      </c>
      <c r="E22" s="109">
        <v>6</v>
      </c>
      <c r="F22" s="45">
        <v>1</v>
      </c>
      <c r="G22" s="152">
        <v>1.46</v>
      </c>
      <c r="H22" s="115">
        <v>2841749.56</v>
      </c>
      <c r="I22" s="54"/>
      <c r="J22" s="87" t="e">
        <f t="shared" si="0"/>
        <v>#REF!</v>
      </c>
      <c r="K22" s="87">
        <f t="shared" si="1"/>
        <v>100</v>
      </c>
      <c r="L22" s="87">
        <f t="shared" si="2"/>
        <v>50</v>
      </c>
      <c r="M22" s="87">
        <f t="shared" si="3"/>
        <v>0</v>
      </c>
      <c r="N22" s="150" t="e">
        <f t="shared" si="5"/>
        <v>#REF!</v>
      </c>
      <c r="O22" s="45">
        <v>1</v>
      </c>
      <c r="P22" s="118">
        <v>71.428571428571431</v>
      </c>
      <c r="Q22" s="147">
        <v>284174.95600000001</v>
      </c>
      <c r="R22" s="55" t="s">
        <v>281</v>
      </c>
      <c r="S22" s="88" t="e">
        <f>#REF!</f>
        <v>#REF!</v>
      </c>
      <c r="T22" s="88" t="e">
        <f>#REF!</f>
        <v>#REF!</v>
      </c>
      <c r="U22" s="113">
        <v>1</v>
      </c>
      <c r="V22" s="113">
        <v>1</v>
      </c>
      <c r="W22" s="88">
        <v>0</v>
      </c>
      <c r="X22" s="88">
        <v>1</v>
      </c>
      <c r="Y22" s="88">
        <v>0</v>
      </c>
      <c r="Z22" s="89" t="e">
        <f t="shared" si="6"/>
        <v>#REF!</v>
      </c>
      <c r="AA22" s="111" t="e">
        <f t="shared" ref="AA22:AF57" si="10">IF(S22=1,50,0)</f>
        <v>#REF!</v>
      </c>
      <c r="AB22" s="111" t="e">
        <f t="shared" si="10"/>
        <v>#REF!</v>
      </c>
      <c r="AC22" s="111">
        <f t="shared" si="10"/>
        <v>50</v>
      </c>
      <c r="AD22" s="111">
        <f t="shared" si="10"/>
        <v>50</v>
      </c>
      <c r="AE22" s="111">
        <f t="shared" si="10"/>
        <v>0</v>
      </c>
      <c r="AF22" s="111">
        <f t="shared" si="10"/>
        <v>50</v>
      </c>
      <c r="AG22" s="112">
        <f t="shared" si="8"/>
        <v>0</v>
      </c>
      <c r="AH22" s="148" t="e">
        <f t="shared" si="9"/>
        <v>#REF!</v>
      </c>
      <c r="AJ22" s="34"/>
    </row>
    <row r="23" spans="1:36" x14ac:dyDescent="0.7">
      <c r="A23" s="45">
        <v>19</v>
      </c>
      <c r="B23" s="46" t="s">
        <v>20</v>
      </c>
      <c r="C23" s="47" t="s">
        <v>27</v>
      </c>
      <c r="D23" s="70" t="s">
        <v>139</v>
      </c>
      <c r="E23" s="109">
        <v>6</v>
      </c>
      <c r="F23" s="45">
        <v>2</v>
      </c>
      <c r="G23" s="152">
        <v>0.84</v>
      </c>
      <c r="H23" s="115">
        <v>-8971812.1400000006</v>
      </c>
      <c r="I23" s="54"/>
      <c r="J23" s="87" t="e">
        <f t="shared" si="0"/>
        <v>#REF!</v>
      </c>
      <c r="K23" s="87">
        <f t="shared" si="1"/>
        <v>100</v>
      </c>
      <c r="L23" s="87">
        <f t="shared" si="2"/>
        <v>50</v>
      </c>
      <c r="M23" s="87">
        <f t="shared" si="3"/>
        <v>100</v>
      </c>
      <c r="N23" s="150" t="e">
        <f t="shared" si="5"/>
        <v>#REF!</v>
      </c>
      <c r="O23" s="45">
        <v>2</v>
      </c>
      <c r="P23" s="118">
        <v>57.142857142857139</v>
      </c>
      <c r="Q23" s="147">
        <v>-897181.21400000004</v>
      </c>
      <c r="R23" s="55" t="s">
        <v>281</v>
      </c>
      <c r="S23" s="88" t="e">
        <f>#REF!</f>
        <v>#REF!</v>
      </c>
      <c r="T23" s="88" t="e">
        <f>#REF!</f>
        <v>#REF!</v>
      </c>
      <c r="U23" s="113">
        <v>1</v>
      </c>
      <c r="V23" s="113">
        <v>1</v>
      </c>
      <c r="W23" s="88">
        <v>1</v>
      </c>
      <c r="X23" s="88">
        <v>0</v>
      </c>
      <c r="Y23" s="88">
        <v>1</v>
      </c>
      <c r="Z23" s="89" t="e">
        <f t="shared" si="6"/>
        <v>#REF!</v>
      </c>
      <c r="AA23" s="111" t="e">
        <f t="shared" si="10"/>
        <v>#REF!</v>
      </c>
      <c r="AB23" s="111" t="e">
        <f t="shared" si="10"/>
        <v>#REF!</v>
      </c>
      <c r="AC23" s="111">
        <f t="shared" si="10"/>
        <v>50</v>
      </c>
      <c r="AD23" s="111">
        <f t="shared" si="10"/>
        <v>50</v>
      </c>
      <c r="AE23" s="111">
        <f t="shared" si="10"/>
        <v>50</v>
      </c>
      <c r="AF23" s="111">
        <f t="shared" si="10"/>
        <v>0</v>
      </c>
      <c r="AG23" s="112">
        <f t="shared" si="8"/>
        <v>100</v>
      </c>
      <c r="AH23" s="148" t="e">
        <f t="shared" si="9"/>
        <v>#REF!</v>
      </c>
      <c r="AJ23" s="34"/>
    </row>
    <row r="24" spans="1:36" x14ac:dyDescent="0.7">
      <c r="A24" s="45">
        <v>20</v>
      </c>
      <c r="B24" s="46" t="s">
        <v>20</v>
      </c>
      <c r="C24" s="47" t="s">
        <v>28</v>
      </c>
      <c r="D24" s="70" t="s">
        <v>140</v>
      </c>
      <c r="E24" s="109">
        <v>2</v>
      </c>
      <c r="F24" s="45">
        <v>6</v>
      </c>
      <c r="G24" s="152">
        <v>0.69</v>
      </c>
      <c r="H24" s="115">
        <v>-280147.34999999998</v>
      </c>
      <c r="I24" s="30" t="s">
        <v>6</v>
      </c>
      <c r="J24" s="87" t="e">
        <f t="shared" si="0"/>
        <v>#REF!</v>
      </c>
      <c r="K24" s="87">
        <f t="shared" si="1"/>
        <v>50</v>
      </c>
      <c r="L24" s="87">
        <f t="shared" si="2"/>
        <v>100</v>
      </c>
      <c r="M24" s="87">
        <f t="shared" si="3"/>
        <v>0</v>
      </c>
      <c r="N24" s="150" t="e">
        <f t="shared" si="5"/>
        <v>#REF!</v>
      </c>
      <c r="O24" s="45">
        <v>6</v>
      </c>
      <c r="P24" s="118">
        <v>57.142857142857139</v>
      </c>
      <c r="Q24" s="147">
        <v>-28014.734999999997</v>
      </c>
      <c r="R24" s="121" t="s">
        <v>400</v>
      </c>
      <c r="S24" s="88" t="e">
        <f>#REF!</f>
        <v>#REF!</v>
      </c>
      <c r="T24" s="88" t="e">
        <f>#REF!</f>
        <v>#REF!</v>
      </c>
      <c r="U24" s="113">
        <v>0</v>
      </c>
      <c r="V24" s="113">
        <v>1</v>
      </c>
      <c r="W24" s="88">
        <v>1</v>
      </c>
      <c r="X24" s="88">
        <v>1</v>
      </c>
      <c r="Y24" s="88">
        <v>0</v>
      </c>
      <c r="Z24" s="89" t="e">
        <f t="shared" si="6"/>
        <v>#REF!</v>
      </c>
      <c r="AA24" s="111" t="e">
        <f t="shared" si="10"/>
        <v>#REF!</v>
      </c>
      <c r="AB24" s="111" t="e">
        <f t="shared" si="10"/>
        <v>#REF!</v>
      </c>
      <c r="AC24" s="111">
        <f t="shared" si="10"/>
        <v>0</v>
      </c>
      <c r="AD24" s="111">
        <f t="shared" si="10"/>
        <v>50</v>
      </c>
      <c r="AE24" s="111">
        <f t="shared" si="10"/>
        <v>50</v>
      </c>
      <c r="AF24" s="111">
        <f t="shared" si="10"/>
        <v>50</v>
      </c>
      <c r="AG24" s="112">
        <f t="shared" si="8"/>
        <v>0</v>
      </c>
      <c r="AH24" s="148" t="e">
        <f t="shared" si="9"/>
        <v>#REF!</v>
      </c>
      <c r="AJ24" s="34"/>
    </row>
    <row r="25" spans="1:36" x14ac:dyDescent="0.7">
      <c r="A25" s="45">
        <v>21</v>
      </c>
      <c r="B25" s="46" t="s">
        <v>29</v>
      </c>
      <c r="C25" s="47" t="s">
        <v>30</v>
      </c>
      <c r="D25" s="70" t="s">
        <v>29</v>
      </c>
      <c r="E25" s="109">
        <v>17</v>
      </c>
      <c r="F25" s="45">
        <v>0</v>
      </c>
      <c r="G25" s="152">
        <v>0.81</v>
      </c>
      <c r="H25" s="115">
        <v>655245177.78999996</v>
      </c>
      <c r="I25" s="54"/>
      <c r="J25" s="87" t="e">
        <f t="shared" si="0"/>
        <v>#REF!</v>
      </c>
      <c r="K25" s="87">
        <f t="shared" si="1"/>
        <v>100</v>
      </c>
      <c r="L25" s="87">
        <f t="shared" si="2"/>
        <v>50</v>
      </c>
      <c r="M25" s="87">
        <f t="shared" si="3"/>
        <v>100</v>
      </c>
      <c r="N25" s="150" t="e">
        <f t="shared" si="5"/>
        <v>#REF!</v>
      </c>
      <c r="O25" s="45">
        <v>0</v>
      </c>
      <c r="P25" s="118">
        <v>71.428571428571431</v>
      </c>
      <c r="Q25" s="147">
        <v>65524517.778999999</v>
      </c>
      <c r="R25" s="55" t="s">
        <v>281</v>
      </c>
      <c r="S25" s="88" t="e">
        <f>#REF!</f>
        <v>#REF!</v>
      </c>
      <c r="T25" s="88" t="e">
        <f>#REF!</f>
        <v>#REF!</v>
      </c>
      <c r="U25" s="113">
        <v>1</v>
      </c>
      <c r="V25" s="113">
        <v>1</v>
      </c>
      <c r="W25" s="88">
        <v>0</v>
      </c>
      <c r="X25" s="88">
        <v>1</v>
      </c>
      <c r="Y25" s="88">
        <v>1</v>
      </c>
      <c r="Z25" s="89" t="e">
        <f t="shared" si="6"/>
        <v>#REF!</v>
      </c>
      <c r="AA25" s="111" t="e">
        <f t="shared" si="10"/>
        <v>#REF!</v>
      </c>
      <c r="AB25" s="111" t="e">
        <f t="shared" si="10"/>
        <v>#REF!</v>
      </c>
      <c r="AC25" s="111">
        <f t="shared" si="10"/>
        <v>50</v>
      </c>
      <c r="AD25" s="111">
        <f t="shared" si="10"/>
        <v>50</v>
      </c>
      <c r="AE25" s="111">
        <f t="shared" si="10"/>
        <v>0</v>
      </c>
      <c r="AF25" s="111">
        <f t="shared" si="10"/>
        <v>50</v>
      </c>
      <c r="AG25" s="112">
        <f t="shared" si="8"/>
        <v>100</v>
      </c>
      <c r="AH25" s="148" t="e">
        <f t="shared" si="9"/>
        <v>#REF!</v>
      </c>
      <c r="AJ25" s="34"/>
    </row>
    <row r="26" spans="1:36" x14ac:dyDescent="0.7">
      <c r="A26" s="45">
        <v>22</v>
      </c>
      <c r="B26" s="46" t="s">
        <v>29</v>
      </c>
      <c r="C26" s="47" t="s">
        <v>31</v>
      </c>
      <c r="D26" s="70" t="s">
        <v>141</v>
      </c>
      <c r="E26" s="109">
        <v>5</v>
      </c>
      <c r="F26" s="45">
        <v>1</v>
      </c>
      <c r="G26" s="152">
        <v>2.4700000000000002</v>
      </c>
      <c r="H26" s="115">
        <v>-2069607.65</v>
      </c>
      <c r="I26" s="54"/>
      <c r="J26" s="87" t="e">
        <f t="shared" si="0"/>
        <v>#REF!</v>
      </c>
      <c r="K26" s="87">
        <f t="shared" si="1"/>
        <v>100</v>
      </c>
      <c r="L26" s="87">
        <f t="shared" si="2"/>
        <v>100</v>
      </c>
      <c r="M26" s="87">
        <f t="shared" si="3"/>
        <v>100</v>
      </c>
      <c r="N26" s="150" t="e">
        <f t="shared" si="5"/>
        <v>#REF!</v>
      </c>
      <c r="O26" s="45">
        <v>1</v>
      </c>
      <c r="P26" s="118">
        <v>100</v>
      </c>
      <c r="Q26" s="147">
        <v>-206960.76499999998</v>
      </c>
      <c r="R26" s="55" t="s">
        <v>281</v>
      </c>
      <c r="S26" s="88" t="e">
        <f>#REF!</f>
        <v>#REF!</v>
      </c>
      <c r="T26" s="88" t="e">
        <f>#REF!</f>
        <v>#REF!</v>
      </c>
      <c r="U26" s="113">
        <v>1</v>
      </c>
      <c r="V26" s="113">
        <v>1</v>
      </c>
      <c r="W26" s="88">
        <v>1</v>
      </c>
      <c r="X26" s="88">
        <v>1</v>
      </c>
      <c r="Y26" s="88">
        <v>1</v>
      </c>
      <c r="Z26" s="89" t="e">
        <f t="shared" si="6"/>
        <v>#REF!</v>
      </c>
      <c r="AA26" s="111" t="e">
        <f t="shared" si="10"/>
        <v>#REF!</v>
      </c>
      <c r="AB26" s="111" t="e">
        <f t="shared" si="10"/>
        <v>#REF!</v>
      </c>
      <c r="AC26" s="111">
        <f t="shared" si="10"/>
        <v>50</v>
      </c>
      <c r="AD26" s="111">
        <f t="shared" si="10"/>
        <v>50</v>
      </c>
      <c r="AE26" s="111">
        <f t="shared" si="10"/>
        <v>50</v>
      </c>
      <c r="AF26" s="111">
        <f t="shared" si="10"/>
        <v>50</v>
      </c>
      <c r="AG26" s="112">
        <f t="shared" si="8"/>
        <v>100</v>
      </c>
      <c r="AH26" s="148" t="e">
        <f t="shared" si="9"/>
        <v>#REF!</v>
      </c>
      <c r="AJ26" s="34"/>
    </row>
    <row r="27" spans="1:36" x14ac:dyDescent="0.7">
      <c r="A27" s="45">
        <v>23</v>
      </c>
      <c r="B27" s="46" t="s">
        <v>29</v>
      </c>
      <c r="C27" s="47" t="s">
        <v>32</v>
      </c>
      <c r="D27" s="70" t="s">
        <v>142</v>
      </c>
      <c r="E27" s="109">
        <v>6</v>
      </c>
      <c r="F27" s="45">
        <v>3</v>
      </c>
      <c r="G27" s="152">
        <v>0.55000000000000004</v>
      </c>
      <c r="H27" s="115">
        <v>11949352.1</v>
      </c>
      <c r="I27" s="54"/>
      <c r="J27" s="87" t="e">
        <f t="shared" si="0"/>
        <v>#REF!</v>
      </c>
      <c r="K27" s="87">
        <f t="shared" si="1"/>
        <v>100</v>
      </c>
      <c r="L27" s="87">
        <f t="shared" si="2"/>
        <v>100</v>
      </c>
      <c r="M27" s="87">
        <f t="shared" si="3"/>
        <v>0</v>
      </c>
      <c r="N27" s="150" t="e">
        <f t="shared" si="5"/>
        <v>#REF!</v>
      </c>
      <c r="O27" s="45">
        <v>3</v>
      </c>
      <c r="P27" s="118">
        <v>71.428571428571431</v>
      </c>
      <c r="Q27" s="147">
        <v>1194935.21</v>
      </c>
      <c r="R27" s="55" t="s">
        <v>281</v>
      </c>
      <c r="S27" s="88" t="e">
        <f>#REF!</f>
        <v>#REF!</v>
      </c>
      <c r="T27" s="88" t="e">
        <f>#REF!</f>
        <v>#REF!</v>
      </c>
      <c r="U27" s="113">
        <v>1</v>
      </c>
      <c r="V27" s="113">
        <v>1</v>
      </c>
      <c r="W27" s="88">
        <v>1</v>
      </c>
      <c r="X27" s="88">
        <v>1</v>
      </c>
      <c r="Y27" s="88">
        <v>0</v>
      </c>
      <c r="Z27" s="89" t="e">
        <f t="shared" si="6"/>
        <v>#REF!</v>
      </c>
      <c r="AA27" s="111" t="e">
        <f t="shared" si="10"/>
        <v>#REF!</v>
      </c>
      <c r="AB27" s="111" t="e">
        <f t="shared" si="10"/>
        <v>#REF!</v>
      </c>
      <c r="AC27" s="111">
        <f t="shared" si="10"/>
        <v>50</v>
      </c>
      <c r="AD27" s="111">
        <f t="shared" si="10"/>
        <v>50</v>
      </c>
      <c r="AE27" s="111">
        <f t="shared" si="10"/>
        <v>50</v>
      </c>
      <c r="AF27" s="111">
        <f t="shared" si="10"/>
        <v>50</v>
      </c>
      <c r="AG27" s="112">
        <f t="shared" si="8"/>
        <v>0</v>
      </c>
      <c r="AH27" s="148" t="e">
        <f t="shared" si="9"/>
        <v>#REF!</v>
      </c>
      <c r="AJ27" s="34"/>
    </row>
    <row r="28" spans="1:36" x14ac:dyDescent="0.7">
      <c r="A28" s="45">
        <v>24</v>
      </c>
      <c r="B28" s="46" t="s">
        <v>29</v>
      </c>
      <c r="C28" s="47" t="s">
        <v>33</v>
      </c>
      <c r="D28" s="70" t="s">
        <v>143</v>
      </c>
      <c r="E28" s="109">
        <v>6</v>
      </c>
      <c r="F28" s="45">
        <v>0</v>
      </c>
      <c r="G28" s="152">
        <v>1.24</v>
      </c>
      <c r="H28" s="115">
        <v>9212827.75</v>
      </c>
      <c r="I28" s="54"/>
      <c r="J28" s="87" t="e">
        <f t="shared" si="0"/>
        <v>#REF!</v>
      </c>
      <c r="K28" s="87">
        <f t="shared" si="1"/>
        <v>100</v>
      </c>
      <c r="L28" s="87">
        <f t="shared" si="2"/>
        <v>50</v>
      </c>
      <c r="M28" s="87">
        <f t="shared" si="3"/>
        <v>0</v>
      </c>
      <c r="N28" s="150" t="e">
        <f t="shared" si="5"/>
        <v>#REF!</v>
      </c>
      <c r="O28" s="45">
        <v>0</v>
      </c>
      <c r="P28" s="118">
        <v>71.428571428571431</v>
      </c>
      <c r="Q28" s="147">
        <v>921282.77500000002</v>
      </c>
      <c r="R28" s="55" t="s">
        <v>281</v>
      </c>
      <c r="S28" s="88" t="e">
        <f>#REF!</f>
        <v>#REF!</v>
      </c>
      <c r="T28" s="88" t="e">
        <f>#REF!</f>
        <v>#REF!</v>
      </c>
      <c r="U28" s="113">
        <v>1</v>
      </c>
      <c r="V28" s="113">
        <v>1</v>
      </c>
      <c r="W28" s="88">
        <v>1</v>
      </c>
      <c r="X28" s="88">
        <v>0</v>
      </c>
      <c r="Y28" s="88">
        <v>0</v>
      </c>
      <c r="Z28" s="89" t="e">
        <f t="shared" si="6"/>
        <v>#REF!</v>
      </c>
      <c r="AA28" s="111" t="e">
        <f t="shared" si="10"/>
        <v>#REF!</v>
      </c>
      <c r="AB28" s="111" t="e">
        <f t="shared" si="10"/>
        <v>#REF!</v>
      </c>
      <c r="AC28" s="111">
        <f t="shared" si="10"/>
        <v>50</v>
      </c>
      <c r="AD28" s="111">
        <f t="shared" si="10"/>
        <v>50</v>
      </c>
      <c r="AE28" s="111">
        <f t="shared" si="10"/>
        <v>50</v>
      </c>
      <c r="AF28" s="111">
        <f t="shared" si="10"/>
        <v>0</v>
      </c>
      <c r="AG28" s="112">
        <f t="shared" si="8"/>
        <v>0</v>
      </c>
      <c r="AH28" s="148" t="e">
        <f t="shared" si="9"/>
        <v>#REF!</v>
      </c>
      <c r="AJ28" s="34"/>
    </row>
    <row r="29" spans="1:36" x14ac:dyDescent="0.7">
      <c r="A29" s="45">
        <v>25</v>
      </c>
      <c r="B29" s="46" t="s">
        <v>29</v>
      </c>
      <c r="C29" s="47" t="s">
        <v>34</v>
      </c>
      <c r="D29" s="70" t="s">
        <v>144</v>
      </c>
      <c r="E29" s="109">
        <v>2</v>
      </c>
      <c r="F29" s="45">
        <v>2</v>
      </c>
      <c r="G29" s="152">
        <v>0.76</v>
      </c>
      <c r="H29" s="115">
        <v>4528325.6900000004</v>
      </c>
      <c r="I29" s="54"/>
      <c r="J29" s="87" t="e">
        <f t="shared" si="0"/>
        <v>#REF!</v>
      </c>
      <c r="K29" s="87">
        <f t="shared" si="1"/>
        <v>50</v>
      </c>
      <c r="L29" s="87">
        <f t="shared" si="2"/>
        <v>100</v>
      </c>
      <c r="M29" s="87">
        <f t="shared" si="3"/>
        <v>100</v>
      </c>
      <c r="N29" s="150" t="e">
        <f t="shared" si="5"/>
        <v>#REF!</v>
      </c>
      <c r="O29" s="45">
        <v>2</v>
      </c>
      <c r="P29" s="118">
        <v>57.142857142857139</v>
      </c>
      <c r="Q29" s="147">
        <v>452832.56900000002</v>
      </c>
      <c r="R29" s="120" t="s">
        <v>282</v>
      </c>
      <c r="S29" s="88" t="e">
        <f>#REF!</f>
        <v>#REF!</v>
      </c>
      <c r="T29" s="88" t="e">
        <f>#REF!</f>
        <v>#REF!</v>
      </c>
      <c r="U29" s="113">
        <v>0</v>
      </c>
      <c r="V29" s="113">
        <v>1</v>
      </c>
      <c r="W29" s="88">
        <v>1</v>
      </c>
      <c r="X29" s="88">
        <v>1</v>
      </c>
      <c r="Y29" s="88">
        <v>1</v>
      </c>
      <c r="Z29" s="89" t="e">
        <f t="shared" si="6"/>
        <v>#REF!</v>
      </c>
      <c r="AA29" s="111" t="e">
        <f t="shared" si="10"/>
        <v>#REF!</v>
      </c>
      <c r="AB29" s="111" t="e">
        <f t="shared" si="10"/>
        <v>#REF!</v>
      </c>
      <c r="AC29" s="111">
        <f t="shared" si="10"/>
        <v>0</v>
      </c>
      <c r="AD29" s="111">
        <f t="shared" si="10"/>
        <v>50</v>
      </c>
      <c r="AE29" s="111">
        <f t="shared" si="10"/>
        <v>50</v>
      </c>
      <c r="AF29" s="111">
        <f t="shared" si="10"/>
        <v>50</v>
      </c>
      <c r="AG29" s="112">
        <f t="shared" si="8"/>
        <v>100</v>
      </c>
      <c r="AH29" s="148" t="e">
        <f t="shared" si="9"/>
        <v>#REF!</v>
      </c>
      <c r="AJ29" s="34"/>
    </row>
    <row r="30" spans="1:36" x14ac:dyDescent="0.7">
      <c r="A30" s="45">
        <v>26</v>
      </c>
      <c r="B30" s="46" t="s">
        <v>29</v>
      </c>
      <c r="C30" s="47" t="s">
        <v>35</v>
      </c>
      <c r="D30" s="70" t="s">
        <v>145</v>
      </c>
      <c r="E30" s="109">
        <v>5</v>
      </c>
      <c r="F30" s="45">
        <v>1</v>
      </c>
      <c r="G30" s="152">
        <v>1.0900000000000001</v>
      </c>
      <c r="H30" s="115">
        <v>-1149065.71</v>
      </c>
      <c r="I30" s="54"/>
      <c r="J30" s="87" t="e">
        <f t="shared" si="0"/>
        <v>#REF!</v>
      </c>
      <c r="K30" s="87">
        <f t="shared" si="1"/>
        <v>100</v>
      </c>
      <c r="L30" s="87">
        <f t="shared" si="2"/>
        <v>100</v>
      </c>
      <c r="M30" s="87">
        <f t="shared" si="3"/>
        <v>0</v>
      </c>
      <c r="N30" s="150" t="e">
        <f t="shared" si="5"/>
        <v>#REF!</v>
      </c>
      <c r="O30" s="45">
        <v>1</v>
      </c>
      <c r="P30" s="118">
        <v>71.428571428571431</v>
      </c>
      <c r="Q30" s="147">
        <v>-114906.571</v>
      </c>
      <c r="R30" s="55" t="s">
        <v>281</v>
      </c>
      <c r="S30" s="88" t="e">
        <f>#REF!</f>
        <v>#REF!</v>
      </c>
      <c r="T30" s="88" t="e">
        <f>#REF!</f>
        <v>#REF!</v>
      </c>
      <c r="U30" s="113">
        <v>1</v>
      </c>
      <c r="V30" s="113">
        <v>1</v>
      </c>
      <c r="W30" s="88">
        <v>1</v>
      </c>
      <c r="X30" s="88">
        <v>1</v>
      </c>
      <c r="Y30" s="88">
        <v>0</v>
      </c>
      <c r="Z30" s="89" t="e">
        <f t="shared" si="6"/>
        <v>#REF!</v>
      </c>
      <c r="AA30" s="111" t="e">
        <f t="shared" si="10"/>
        <v>#REF!</v>
      </c>
      <c r="AB30" s="111" t="e">
        <f t="shared" si="10"/>
        <v>#REF!</v>
      </c>
      <c r="AC30" s="111">
        <f t="shared" si="10"/>
        <v>50</v>
      </c>
      <c r="AD30" s="111">
        <f t="shared" si="10"/>
        <v>50</v>
      </c>
      <c r="AE30" s="111">
        <f t="shared" si="10"/>
        <v>50</v>
      </c>
      <c r="AF30" s="111">
        <f t="shared" si="10"/>
        <v>50</v>
      </c>
      <c r="AG30" s="112">
        <f t="shared" si="8"/>
        <v>0</v>
      </c>
      <c r="AH30" s="148" t="e">
        <f t="shared" si="9"/>
        <v>#REF!</v>
      </c>
      <c r="AJ30" s="34"/>
    </row>
    <row r="31" spans="1:36" x14ac:dyDescent="0.7">
      <c r="A31" s="45">
        <v>27</v>
      </c>
      <c r="B31" s="46" t="s">
        <v>29</v>
      </c>
      <c r="C31" s="47" t="s">
        <v>36</v>
      </c>
      <c r="D31" s="70" t="s">
        <v>146</v>
      </c>
      <c r="E31" s="109">
        <v>5</v>
      </c>
      <c r="F31" s="45">
        <v>1</v>
      </c>
      <c r="G31" s="152">
        <v>1.03</v>
      </c>
      <c r="H31" s="115">
        <v>-6767643.54</v>
      </c>
      <c r="I31" s="54"/>
      <c r="J31" s="87" t="e">
        <f t="shared" si="0"/>
        <v>#REF!</v>
      </c>
      <c r="K31" s="87">
        <f t="shared" si="1"/>
        <v>100</v>
      </c>
      <c r="L31" s="87">
        <f t="shared" si="2"/>
        <v>0</v>
      </c>
      <c r="M31" s="87">
        <f t="shared" si="3"/>
        <v>100</v>
      </c>
      <c r="N31" s="150" t="e">
        <f t="shared" si="5"/>
        <v>#REF!</v>
      </c>
      <c r="O31" s="45">
        <v>1</v>
      </c>
      <c r="P31" s="118">
        <v>71.428571428571431</v>
      </c>
      <c r="Q31" s="147">
        <v>-676764.35400000005</v>
      </c>
      <c r="R31" s="55" t="s">
        <v>281</v>
      </c>
      <c r="S31" s="88" t="e">
        <f>#REF!</f>
        <v>#REF!</v>
      </c>
      <c r="T31" s="88" t="e">
        <f>#REF!</f>
        <v>#REF!</v>
      </c>
      <c r="U31" s="113">
        <v>1</v>
      </c>
      <c r="V31" s="113">
        <v>1</v>
      </c>
      <c r="W31" s="88">
        <v>0</v>
      </c>
      <c r="X31" s="88">
        <v>0</v>
      </c>
      <c r="Y31" s="88">
        <v>1</v>
      </c>
      <c r="Z31" s="89" t="e">
        <f t="shared" si="6"/>
        <v>#REF!</v>
      </c>
      <c r="AA31" s="111" t="e">
        <f t="shared" si="10"/>
        <v>#REF!</v>
      </c>
      <c r="AB31" s="111" t="e">
        <f t="shared" si="10"/>
        <v>#REF!</v>
      </c>
      <c r="AC31" s="111">
        <f t="shared" si="10"/>
        <v>50</v>
      </c>
      <c r="AD31" s="111">
        <f t="shared" si="10"/>
        <v>50</v>
      </c>
      <c r="AE31" s="111">
        <f t="shared" si="10"/>
        <v>0</v>
      </c>
      <c r="AF31" s="111">
        <f t="shared" si="10"/>
        <v>0</v>
      </c>
      <c r="AG31" s="112">
        <f t="shared" si="8"/>
        <v>100</v>
      </c>
      <c r="AH31" s="148" t="e">
        <f t="shared" si="9"/>
        <v>#REF!</v>
      </c>
      <c r="AJ31" s="34"/>
    </row>
    <row r="32" spans="1:36" x14ac:dyDescent="0.7">
      <c r="A32" s="45">
        <v>28</v>
      </c>
      <c r="B32" s="46" t="s">
        <v>29</v>
      </c>
      <c r="C32" s="47" t="s">
        <v>37</v>
      </c>
      <c r="D32" s="70" t="s">
        <v>147</v>
      </c>
      <c r="E32" s="109">
        <v>13</v>
      </c>
      <c r="F32" s="45">
        <v>7</v>
      </c>
      <c r="G32" s="62">
        <v>0.3</v>
      </c>
      <c r="H32" s="115">
        <v>-13526384.720000001</v>
      </c>
      <c r="I32" s="64" t="s">
        <v>207</v>
      </c>
      <c r="J32" s="87" t="e">
        <f t="shared" si="0"/>
        <v>#REF!</v>
      </c>
      <c r="K32" s="87">
        <f t="shared" si="1"/>
        <v>100</v>
      </c>
      <c r="L32" s="87">
        <f t="shared" si="2"/>
        <v>0</v>
      </c>
      <c r="M32" s="87">
        <f t="shared" si="3"/>
        <v>100</v>
      </c>
      <c r="N32" s="150" t="e">
        <f t="shared" si="5"/>
        <v>#REF!</v>
      </c>
      <c r="O32" s="45">
        <v>7</v>
      </c>
      <c r="P32" s="118">
        <v>57.142857142857139</v>
      </c>
      <c r="Q32" s="147">
        <v>-1352638.4720000001</v>
      </c>
      <c r="R32" s="121" t="s">
        <v>400</v>
      </c>
      <c r="S32" s="88" t="e">
        <f>#REF!</f>
        <v>#REF!</v>
      </c>
      <c r="T32" s="88" t="e">
        <f>#REF!</f>
        <v>#REF!</v>
      </c>
      <c r="U32" s="113">
        <v>1</v>
      </c>
      <c r="V32" s="113">
        <v>1</v>
      </c>
      <c r="W32" s="88">
        <v>0</v>
      </c>
      <c r="X32" s="88">
        <v>0</v>
      </c>
      <c r="Y32" s="88">
        <v>1</v>
      </c>
      <c r="Z32" s="89" t="e">
        <f t="shared" si="6"/>
        <v>#REF!</v>
      </c>
      <c r="AA32" s="111" t="e">
        <f t="shared" si="10"/>
        <v>#REF!</v>
      </c>
      <c r="AB32" s="111" t="e">
        <f t="shared" si="10"/>
        <v>#REF!</v>
      </c>
      <c r="AC32" s="111">
        <f t="shared" si="10"/>
        <v>50</v>
      </c>
      <c r="AD32" s="111">
        <f t="shared" si="10"/>
        <v>50</v>
      </c>
      <c r="AE32" s="111">
        <f t="shared" si="10"/>
        <v>0</v>
      </c>
      <c r="AF32" s="111">
        <f t="shared" si="10"/>
        <v>0</v>
      </c>
      <c r="AG32" s="112">
        <f t="shared" si="8"/>
        <v>100</v>
      </c>
      <c r="AH32" s="148" t="e">
        <f t="shared" si="9"/>
        <v>#REF!</v>
      </c>
      <c r="AJ32" s="34"/>
    </row>
    <row r="33" spans="1:36" x14ac:dyDescent="0.7">
      <c r="A33" s="45">
        <v>29</v>
      </c>
      <c r="B33" s="46" t="s">
        <v>29</v>
      </c>
      <c r="C33" s="47" t="s">
        <v>38</v>
      </c>
      <c r="D33" s="70" t="s">
        <v>148</v>
      </c>
      <c r="E33" s="109">
        <v>5</v>
      </c>
      <c r="F33" s="45">
        <v>3</v>
      </c>
      <c r="G33" s="152">
        <v>0.71</v>
      </c>
      <c r="H33" s="115">
        <v>728328.63</v>
      </c>
      <c r="I33" s="54"/>
      <c r="J33" s="87" t="e">
        <f t="shared" si="0"/>
        <v>#REF!</v>
      </c>
      <c r="K33" s="87">
        <f t="shared" si="1"/>
        <v>100</v>
      </c>
      <c r="L33" s="87">
        <f t="shared" si="2"/>
        <v>100</v>
      </c>
      <c r="M33" s="87">
        <f t="shared" si="3"/>
        <v>100</v>
      </c>
      <c r="N33" s="150" t="e">
        <f t="shared" si="5"/>
        <v>#REF!</v>
      </c>
      <c r="O33" s="45">
        <v>3</v>
      </c>
      <c r="P33" s="118">
        <v>100</v>
      </c>
      <c r="Q33" s="147">
        <v>72832.862999999998</v>
      </c>
      <c r="R33" s="55" t="s">
        <v>281</v>
      </c>
      <c r="S33" s="88" t="e">
        <f>#REF!</f>
        <v>#REF!</v>
      </c>
      <c r="T33" s="88" t="e">
        <f>#REF!</f>
        <v>#REF!</v>
      </c>
      <c r="U33" s="113">
        <v>1</v>
      </c>
      <c r="V33" s="113">
        <v>1</v>
      </c>
      <c r="W33" s="88">
        <v>1</v>
      </c>
      <c r="X33" s="88">
        <v>1</v>
      </c>
      <c r="Y33" s="88">
        <v>1</v>
      </c>
      <c r="Z33" s="89" t="e">
        <f t="shared" si="6"/>
        <v>#REF!</v>
      </c>
      <c r="AA33" s="111" t="e">
        <f t="shared" si="10"/>
        <v>#REF!</v>
      </c>
      <c r="AB33" s="111" t="e">
        <f t="shared" si="10"/>
        <v>#REF!</v>
      </c>
      <c r="AC33" s="111">
        <f t="shared" si="10"/>
        <v>50</v>
      </c>
      <c r="AD33" s="111">
        <f t="shared" si="10"/>
        <v>50</v>
      </c>
      <c r="AE33" s="111">
        <f t="shared" si="10"/>
        <v>50</v>
      </c>
      <c r="AF33" s="111">
        <f t="shared" si="10"/>
        <v>50</v>
      </c>
      <c r="AG33" s="112">
        <f t="shared" si="8"/>
        <v>100</v>
      </c>
      <c r="AH33" s="148" t="e">
        <f t="shared" si="9"/>
        <v>#REF!</v>
      </c>
      <c r="AJ33" s="34"/>
    </row>
    <row r="34" spans="1:36" x14ac:dyDescent="0.7">
      <c r="A34" s="45">
        <v>30</v>
      </c>
      <c r="B34" s="46" t="s">
        <v>29</v>
      </c>
      <c r="C34" s="47" t="s">
        <v>39</v>
      </c>
      <c r="D34" s="70" t="s">
        <v>149</v>
      </c>
      <c r="E34" s="109">
        <v>5</v>
      </c>
      <c r="F34" s="45">
        <v>3</v>
      </c>
      <c r="G34" s="152">
        <v>0.5</v>
      </c>
      <c r="H34" s="115">
        <v>518415.68</v>
      </c>
      <c r="I34" s="54"/>
      <c r="J34" s="87" t="e">
        <f t="shared" si="0"/>
        <v>#REF!</v>
      </c>
      <c r="K34" s="87">
        <f t="shared" si="1"/>
        <v>100</v>
      </c>
      <c r="L34" s="87">
        <f t="shared" si="2"/>
        <v>0</v>
      </c>
      <c r="M34" s="87">
        <f t="shared" si="3"/>
        <v>0</v>
      </c>
      <c r="N34" s="150" t="e">
        <f t="shared" si="5"/>
        <v>#REF!</v>
      </c>
      <c r="O34" s="45">
        <v>3</v>
      </c>
      <c r="P34" s="118">
        <v>57.142857142857139</v>
      </c>
      <c r="Q34" s="147">
        <v>51841.567999999999</v>
      </c>
      <c r="R34" s="55" t="s">
        <v>281</v>
      </c>
      <c r="S34" s="88" t="e">
        <f>#REF!</f>
        <v>#REF!</v>
      </c>
      <c r="T34" s="88" t="e">
        <f>#REF!</f>
        <v>#REF!</v>
      </c>
      <c r="U34" s="113">
        <v>1</v>
      </c>
      <c r="V34" s="113">
        <v>1</v>
      </c>
      <c r="W34" s="88">
        <v>0</v>
      </c>
      <c r="X34" s="88">
        <v>0</v>
      </c>
      <c r="Y34" s="88">
        <v>0</v>
      </c>
      <c r="Z34" s="89" t="e">
        <f t="shared" si="6"/>
        <v>#REF!</v>
      </c>
      <c r="AA34" s="111" t="e">
        <f t="shared" si="10"/>
        <v>#REF!</v>
      </c>
      <c r="AB34" s="111" t="e">
        <f t="shared" si="10"/>
        <v>#REF!</v>
      </c>
      <c r="AC34" s="111">
        <f t="shared" si="10"/>
        <v>50</v>
      </c>
      <c r="AD34" s="111">
        <f t="shared" si="10"/>
        <v>50</v>
      </c>
      <c r="AE34" s="111">
        <f t="shared" si="10"/>
        <v>0</v>
      </c>
      <c r="AF34" s="111">
        <f t="shared" si="10"/>
        <v>0</v>
      </c>
      <c r="AG34" s="112">
        <f t="shared" si="8"/>
        <v>0</v>
      </c>
      <c r="AH34" s="148" t="e">
        <f t="shared" si="9"/>
        <v>#REF!</v>
      </c>
      <c r="AJ34" s="34"/>
    </row>
    <row r="35" spans="1:36" x14ac:dyDescent="0.7">
      <c r="A35" s="45">
        <v>31</v>
      </c>
      <c r="B35" s="46" t="s">
        <v>29</v>
      </c>
      <c r="C35" s="47" t="s">
        <v>40</v>
      </c>
      <c r="D35" s="70" t="s">
        <v>150</v>
      </c>
      <c r="E35" s="109">
        <v>6</v>
      </c>
      <c r="F35" s="45">
        <v>3</v>
      </c>
      <c r="G35" s="152">
        <v>0.57999999999999996</v>
      </c>
      <c r="H35" s="115">
        <v>9894590.5199999996</v>
      </c>
      <c r="I35" s="72" t="s">
        <v>6</v>
      </c>
      <c r="J35" s="87" t="e">
        <f t="shared" si="0"/>
        <v>#REF!</v>
      </c>
      <c r="K35" s="87">
        <f t="shared" si="1"/>
        <v>100</v>
      </c>
      <c r="L35" s="87">
        <f t="shared" si="2"/>
        <v>100</v>
      </c>
      <c r="M35" s="87">
        <f t="shared" si="3"/>
        <v>100</v>
      </c>
      <c r="N35" s="150" t="e">
        <f t="shared" si="5"/>
        <v>#REF!</v>
      </c>
      <c r="O35" s="45">
        <v>3</v>
      </c>
      <c r="P35" s="118">
        <v>100</v>
      </c>
      <c r="Q35" s="147">
        <v>989459.05199999991</v>
      </c>
      <c r="R35" s="55" t="s">
        <v>281</v>
      </c>
      <c r="S35" s="88" t="e">
        <f>#REF!</f>
        <v>#REF!</v>
      </c>
      <c r="T35" s="88" t="e">
        <f>#REF!</f>
        <v>#REF!</v>
      </c>
      <c r="U35" s="113">
        <v>1</v>
      </c>
      <c r="V35" s="113">
        <v>1</v>
      </c>
      <c r="W35" s="88">
        <v>1</v>
      </c>
      <c r="X35" s="88">
        <v>1</v>
      </c>
      <c r="Y35" s="88">
        <v>1</v>
      </c>
      <c r="Z35" s="89" t="e">
        <f t="shared" si="6"/>
        <v>#REF!</v>
      </c>
      <c r="AA35" s="111" t="e">
        <f t="shared" si="10"/>
        <v>#REF!</v>
      </c>
      <c r="AB35" s="111" t="e">
        <f t="shared" si="10"/>
        <v>#REF!</v>
      </c>
      <c r="AC35" s="111">
        <f t="shared" si="10"/>
        <v>50</v>
      </c>
      <c r="AD35" s="111">
        <f t="shared" si="10"/>
        <v>50</v>
      </c>
      <c r="AE35" s="111">
        <f t="shared" si="10"/>
        <v>50</v>
      </c>
      <c r="AF35" s="111">
        <f t="shared" si="10"/>
        <v>50</v>
      </c>
      <c r="AG35" s="112">
        <f t="shared" si="8"/>
        <v>100</v>
      </c>
      <c r="AH35" s="148" t="e">
        <f t="shared" si="9"/>
        <v>#REF!</v>
      </c>
      <c r="AJ35" s="34"/>
    </row>
    <row r="36" spans="1:36" x14ac:dyDescent="0.7">
      <c r="A36" s="45">
        <v>32</v>
      </c>
      <c r="B36" s="46" t="s">
        <v>29</v>
      </c>
      <c r="C36" s="47" t="s">
        <v>41</v>
      </c>
      <c r="D36" s="70" t="s">
        <v>151</v>
      </c>
      <c r="E36" s="109">
        <v>12</v>
      </c>
      <c r="F36" s="45">
        <v>2</v>
      </c>
      <c r="G36" s="152">
        <v>0.69</v>
      </c>
      <c r="H36" s="115">
        <v>8337286.6799999997</v>
      </c>
      <c r="I36" s="54"/>
      <c r="J36" s="87" t="e">
        <f t="shared" si="0"/>
        <v>#REF!</v>
      </c>
      <c r="K36" s="87">
        <f t="shared" si="1"/>
        <v>100</v>
      </c>
      <c r="L36" s="87">
        <f t="shared" si="2"/>
        <v>0</v>
      </c>
      <c r="M36" s="87">
        <f t="shared" si="3"/>
        <v>100</v>
      </c>
      <c r="N36" s="151" t="e">
        <f t="shared" si="5"/>
        <v>#REF!</v>
      </c>
      <c r="O36" s="45">
        <v>2</v>
      </c>
      <c r="P36" s="119">
        <v>42.857142857142854</v>
      </c>
      <c r="Q36" s="147">
        <v>833728.66799999995</v>
      </c>
      <c r="R36" s="120" t="s">
        <v>282</v>
      </c>
      <c r="S36" s="88" t="e">
        <f>#REF!</f>
        <v>#REF!</v>
      </c>
      <c r="T36" s="88" t="e">
        <f>#REF!</f>
        <v>#REF!</v>
      </c>
      <c r="U36" s="113">
        <v>1</v>
      </c>
      <c r="V36" s="113">
        <v>1</v>
      </c>
      <c r="W36" s="88">
        <v>0</v>
      </c>
      <c r="X36" s="88">
        <v>0</v>
      </c>
      <c r="Y36" s="88">
        <v>1</v>
      </c>
      <c r="Z36" s="89" t="e">
        <f t="shared" si="6"/>
        <v>#REF!</v>
      </c>
      <c r="AA36" s="111" t="e">
        <f t="shared" si="10"/>
        <v>#REF!</v>
      </c>
      <c r="AB36" s="111" t="e">
        <f t="shared" si="10"/>
        <v>#REF!</v>
      </c>
      <c r="AC36" s="111">
        <f t="shared" si="10"/>
        <v>50</v>
      </c>
      <c r="AD36" s="111">
        <f t="shared" si="10"/>
        <v>50</v>
      </c>
      <c r="AE36" s="111">
        <f t="shared" si="10"/>
        <v>0</v>
      </c>
      <c r="AF36" s="111">
        <f t="shared" si="10"/>
        <v>0</v>
      </c>
      <c r="AG36" s="112">
        <f t="shared" si="8"/>
        <v>100</v>
      </c>
      <c r="AH36" s="149" t="e">
        <f t="shared" si="9"/>
        <v>#REF!</v>
      </c>
      <c r="AJ36" s="34"/>
    </row>
    <row r="37" spans="1:36" x14ac:dyDescent="0.7">
      <c r="A37" s="45">
        <v>33</v>
      </c>
      <c r="B37" s="46" t="s">
        <v>29</v>
      </c>
      <c r="C37" s="47" t="s">
        <v>42</v>
      </c>
      <c r="D37" s="70" t="s">
        <v>152</v>
      </c>
      <c r="E37" s="109">
        <v>6</v>
      </c>
      <c r="F37" s="45">
        <v>1</v>
      </c>
      <c r="G37" s="152">
        <v>1.98</v>
      </c>
      <c r="H37" s="115">
        <v>-8207773.4900000002</v>
      </c>
      <c r="I37" s="54"/>
      <c r="J37" s="87" t="e">
        <f t="shared" si="0"/>
        <v>#REF!</v>
      </c>
      <c r="K37" s="87">
        <f t="shared" si="1"/>
        <v>100</v>
      </c>
      <c r="L37" s="87">
        <f t="shared" si="2"/>
        <v>50</v>
      </c>
      <c r="M37" s="87">
        <f t="shared" si="3"/>
        <v>100</v>
      </c>
      <c r="N37" s="150" t="e">
        <f t="shared" si="5"/>
        <v>#REF!</v>
      </c>
      <c r="O37" s="45">
        <v>1</v>
      </c>
      <c r="P37" s="118">
        <v>85.714285714285708</v>
      </c>
      <c r="Q37" s="147">
        <v>-820777.34900000005</v>
      </c>
      <c r="R37" s="55" t="s">
        <v>281</v>
      </c>
      <c r="S37" s="88" t="e">
        <f>#REF!</f>
        <v>#REF!</v>
      </c>
      <c r="T37" s="88" t="e">
        <f>#REF!</f>
        <v>#REF!</v>
      </c>
      <c r="U37" s="113">
        <v>1</v>
      </c>
      <c r="V37" s="113">
        <v>1</v>
      </c>
      <c r="W37" s="88">
        <v>1</v>
      </c>
      <c r="X37" s="88">
        <v>0</v>
      </c>
      <c r="Y37" s="88">
        <v>1</v>
      </c>
      <c r="Z37" s="89" t="e">
        <f t="shared" si="6"/>
        <v>#REF!</v>
      </c>
      <c r="AA37" s="111" t="e">
        <f t="shared" si="10"/>
        <v>#REF!</v>
      </c>
      <c r="AB37" s="111" t="e">
        <f t="shared" si="10"/>
        <v>#REF!</v>
      </c>
      <c r="AC37" s="111">
        <f t="shared" si="10"/>
        <v>50</v>
      </c>
      <c r="AD37" s="111">
        <f t="shared" si="10"/>
        <v>50</v>
      </c>
      <c r="AE37" s="111">
        <f t="shared" si="10"/>
        <v>50</v>
      </c>
      <c r="AF37" s="111">
        <f t="shared" si="10"/>
        <v>0</v>
      </c>
      <c r="AG37" s="112">
        <f t="shared" si="8"/>
        <v>100</v>
      </c>
      <c r="AH37" s="148" t="e">
        <f t="shared" si="9"/>
        <v>#REF!</v>
      </c>
      <c r="AJ37" s="34"/>
    </row>
    <row r="38" spans="1:36" x14ac:dyDescent="0.7">
      <c r="A38" s="45">
        <v>34</v>
      </c>
      <c r="B38" s="46" t="s">
        <v>29</v>
      </c>
      <c r="C38" s="47" t="s">
        <v>43</v>
      </c>
      <c r="D38" s="70" t="s">
        <v>153</v>
      </c>
      <c r="E38" s="109">
        <v>5</v>
      </c>
      <c r="F38" s="45">
        <v>3</v>
      </c>
      <c r="G38" s="152">
        <v>0.69</v>
      </c>
      <c r="H38" s="115">
        <v>-919930.51</v>
      </c>
      <c r="I38" s="54"/>
      <c r="J38" s="87" t="e">
        <f t="shared" si="0"/>
        <v>#REF!</v>
      </c>
      <c r="K38" s="87">
        <f t="shared" si="1"/>
        <v>100</v>
      </c>
      <c r="L38" s="87">
        <f t="shared" si="2"/>
        <v>50</v>
      </c>
      <c r="M38" s="87">
        <f t="shared" si="3"/>
        <v>0</v>
      </c>
      <c r="N38" s="150" t="e">
        <f t="shared" si="5"/>
        <v>#REF!</v>
      </c>
      <c r="O38" s="45">
        <v>3</v>
      </c>
      <c r="P38" s="118">
        <v>57.142857142857139</v>
      </c>
      <c r="Q38" s="147">
        <v>-91993.051000000007</v>
      </c>
      <c r="R38" s="120" t="s">
        <v>282</v>
      </c>
      <c r="S38" s="88" t="e">
        <f>#REF!</f>
        <v>#REF!</v>
      </c>
      <c r="T38" s="88" t="e">
        <f>#REF!</f>
        <v>#REF!</v>
      </c>
      <c r="U38" s="113">
        <v>1</v>
      </c>
      <c r="V38" s="113">
        <v>1</v>
      </c>
      <c r="W38" s="88">
        <v>1</v>
      </c>
      <c r="X38" s="88">
        <v>0</v>
      </c>
      <c r="Y38" s="88">
        <v>0</v>
      </c>
      <c r="Z38" s="89" t="e">
        <f t="shared" si="6"/>
        <v>#REF!</v>
      </c>
      <c r="AA38" s="111" t="e">
        <f t="shared" si="10"/>
        <v>#REF!</v>
      </c>
      <c r="AB38" s="111" t="e">
        <f t="shared" si="10"/>
        <v>#REF!</v>
      </c>
      <c r="AC38" s="111">
        <f t="shared" si="10"/>
        <v>50</v>
      </c>
      <c r="AD38" s="111">
        <f t="shared" si="10"/>
        <v>50</v>
      </c>
      <c r="AE38" s="111">
        <f t="shared" si="10"/>
        <v>50</v>
      </c>
      <c r="AF38" s="111">
        <f t="shared" si="10"/>
        <v>0</v>
      </c>
      <c r="AG38" s="112">
        <f t="shared" si="8"/>
        <v>0</v>
      </c>
      <c r="AH38" s="148" t="e">
        <f t="shared" si="9"/>
        <v>#REF!</v>
      </c>
      <c r="AJ38" s="34"/>
    </row>
    <row r="39" spans="1:36" x14ac:dyDescent="0.7">
      <c r="A39" s="45">
        <v>35</v>
      </c>
      <c r="B39" s="46" t="s">
        <v>44</v>
      </c>
      <c r="C39" s="47" t="s">
        <v>45</v>
      </c>
      <c r="D39" s="46" t="s">
        <v>44</v>
      </c>
      <c r="E39" s="108">
        <v>19</v>
      </c>
      <c r="F39" s="45">
        <v>1</v>
      </c>
      <c r="G39" s="152">
        <v>0.64</v>
      </c>
      <c r="H39" s="115">
        <v>621523727.34000003</v>
      </c>
      <c r="I39" s="110"/>
      <c r="J39" s="87" t="e">
        <f t="shared" si="0"/>
        <v>#REF!</v>
      </c>
      <c r="K39" s="87">
        <f t="shared" si="1"/>
        <v>100</v>
      </c>
      <c r="L39" s="87">
        <f t="shared" si="2"/>
        <v>0</v>
      </c>
      <c r="M39" s="87">
        <f t="shared" si="3"/>
        <v>0</v>
      </c>
      <c r="N39" s="151" t="e">
        <f t="shared" si="5"/>
        <v>#REF!</v>
      </c>
      <c r="O39" s="45">
        <v>1</v>
      </c>
      <c r="P39" s="119">
        <v>42.857142857142854</v>
      </c>
      <c r="Q39" s="147">
        <v>62152372.734000005</v>
      </c>
      <c r="R39" s="120" t="s">
        <v>282</v>
      </c>
      <c r="S39" s="88" t="e">
        <f>#REF!</f>
        <v>#REF!</v>
      </c>
      <c r="T39" s="88" t="e">
        <f>#REF!</f>
        <v>#REF!</v>
      </c>
      <c r="U39" s="113">
        <v>1</v>
      </c>
      <c r="V39" s="113">
        <v>1</v>
      </c>
      <c r="W39" s="88">
        <v>0</v>
      </c>
      <c r="X39" s="88">
        <v>0</v>
      </c>
      <c r="Y39" s="88">
        <v>0</v>
      </c>
      <c r="Z39" s="89" t="e">
        <f t="shared" si="6"/>
        <v>#REF!</v>
      </c>
      <c r="AA39" s="111" t="e">
        <f t="shared" si="10"/>
        <v>#REF!</v>
      </c>
      <c r="AB39" s="111" t="e">
        <f t="shared" si="10"/>
        <v>#REF!</v>
      </c>
      <c r="AC39" s="111">
        <f t="shared" si="10"/>
        <v>50</v>
      </c>
      <c r="AD39" s="111">
        <f t="shared" si="10"/>
        <v>50</v>
      </c>
      <c r="AE39" s="111">
        <f t="shared" si="10"/>
        <v>0</v>
      </c>
      <c r="AF39" s="111">
        <f t="shared" si="10"/>
        <v>0</v>
      </c>
      <c r="AG39" s="112">
        <f t="shared" si="8"/>
        <v>0</v>
      </c>
      <c r="AH39" s="149" t="e">
        <f t="shared" si="9"/>
        <v>#REF!</v>
      </c>
      <c r="AJ39" s="34"/>
    </row>
    <row r="40" spans="1:36" x14ac:dyDescent="0.7">
      <c r="A40" s="45">
        <v>36</v>
      </c>
      <c r="B40" s="46" t="s">
        <v>44</v>
      </c>
      <c r="C40" s="47" t="s">
        <v>46</v>
      </c>
      <c r="D40" s="46" t="s">
        <v>154</v>
      </c>
      <c r="E40" s="108">
        <v>6</v>
      </c>
      <c r="F40" s="45">
        <v>0</v>
      </c>
      <c r="G40" s="152">
        <v>3.69</v>
      </c>
      <c r="H40" s="115">
        <v>5132253.6100000003</v>
      </c>
      <c r="I40" s="54"/>
      <c r="J40" s="87" t="e">
        <f t="shared" si="0"/>
        <v>#REF!</v>
      </c>
      <c r="K40" s="87">
        <f t="shared" si="1"/>
        <v>100</v>
      </c>
      <c r="L40" s="87">
        <f t="shared" si="2"/>
        <v>50</v>
      </c>
      <c r="M40" s="87">
        <f t="shared" si="3"/>
        <v>100</v>
      </c>
      <c r="N40" s="150" t="e">
        <f t="shared" si="5"/>
        <v>#REF!</v>
      </c>
      <c r="O40" s="45">
        <v>0</v>
      </c>
      <c r="P40" s="118">
        <v>71.428571428571431</v>
      </c>
      <c r="Q40" s="147">
        <v>513225.36100000003</v>
      </c>
      <c r="R40" s="55" t="s">
        <v>281</v>
      </c>
      <c r="S40" s="88" t="e">
        <f>#REF!</f>
        <v>#REF!</v>
      </c>
      <c r="T40" s="88" t="e">
        <f>#REF!</f>
        <v>#REF!</v>
      </c>
      <c r="U40" s="113">
        <v>1</v>
      </c>
      <c r="V40" s="113">
        <v>1</v>
      </c>
      <c r="W40" s="88">
        <v>1</v>
      </c>
      <c r="X40" s="88">
        <v>0</v>
      </c>
      <c r="Y40" s="88">
        <v>1</v>
      </c>
      <c r="Z40" s="89" t="e">
        <f t="shared" si="6"/>
        <v>#REF!</v>
      </c>
      <c r="AA40" s="111" t="e">
        <f t="shared" si="10"/>
        <v>#REF!</v>
      </c>
      <c r="AB40" s="111" t="e">
        <f t="shared" si="10"/>
        <v>#REF!</v>
      </c>
      <c r="AC40" s="111">
        <f t="shared" si="10"/>
        <v>50</v>
      </c>
      <c r="AD40" s="111">
        <f t="shared" si="10"/>
        <v>50</v>
      </c>
      <c r="AE40" s="111">
        <f t="shared" si="10"/>
        <v>50</v>
      </c>
      <c r="AF40" s="111">
        <f t="shared" si="10"/>
        <v>0</v>
      </c>
      <c r="AG40" s="112">
        <f t="shared" si="8"/>
        <v>100</v>
      </c>
      <c r="AH40" s="148" t="e">
        <f t="shared" si="9"/>
        <v>#REF!</v>
      </c>
      <c r="AJ40" s="34"/>
    </row>
    <row r="41" spans="1:36" x14ac:dyDescent="0.7">
      <c r="A41" s="45">
        <v>37</v>
      </c>
      <c r="B41" s="46" t="s">
        <v>44</v>
      </c>
      <c r="C41" s="47" t="s">
        <v>47</v>
      </c>
      <c r="D41" s="46" t="s">
        <v>155</v>
      </c>
      <c r="E41" s="108">
        <v>5</v>
      </c>
      <c r="F41" s="45">
        <v>0</v>
      </c>
      <c r="G41" s="152">
        <v>2.67</v>
      </c>
      <c r="H41" s="115">
        <v>2354400.81</v>
      </c>
      <c r="I41" s="54"/>
      <c r="J41" s="87" t="e">
        <f t="shared" si="0"/>
        <v>#REF!</v>
      </c>
      <c r="K41" s="87">
        <f t="shared" si="1"/>
        <v>100</v>
      </c>
      <c r="L41" s="87">
        <f t="shared" si="2"/>
        <v>100</v>
      </c>
      <c r="M41" s="87">
        <f t="shared" si="3"/>
        <v>100</v>
      </c>
      <c r="N41" s="150" t="e">
        <f t="shared" si="5"/>
        <v>#REF!</v>
      </c>
      <c r="O41" s="45">
        <v>0</v>
      </c>
      <c r="P41" s="118">
        <v>71.428571428571431</v>
      </c>
      <c r="Q41" s="147">
        <v>235440.08100000001</v>
      </c>
      <c r="R41" s="120" t="s">
        <v>282</v>
      </c>
      <c r="S41" s="88" t="e">
        <f>#REF!</f>
        <v>#REF!</v>
      </c>
      <c r="T41" s="88" t="e">
        <f>#REF!</f>
        <v>#REF!</v>
      </c>
      <c r="U41" s="113">
        <v>1</v>
      </c>
      <c r="V41" s="113">
        <v>1</v>
      </c>
      <c r="W41" s="88">
        <v>1</v>
      </c>
      <c r="X41" s="88">
        <v>1</v>
      </c>
      <c r="Y41" s="88">
        <v>1</v>
      </c>
      <c r="Z41" s="89" t="e">
        <f t="shared" si="6"/>
        <v>#REF!</v>
      </c>
      <c r="AA41" s="111" t="e">
        <f t="shared" si="10"/>
        <v>#REF!</v>
      </c>
      <c r="AB41" s="111" t="e">
        <f t="shared" si="10"/>
        <v>#REF!</v>
      </c>
      <c r="AC41" s="111">
        <f t="shared" si="10"/>
        <v>50</v>
      </c>
      <c r="AD41" s="111">
        <f t="shared" si="10"/>
        <v>50</v>
      </c>
      <c r="AE41" s="111">
        <f t="shared" si="10"/>
        <v>50</v>
      </c>
      <c r="AF41" s="111">
        <f t="shared" si="10"/>
        <v>50</v>
      </c>
      <c r="AG41" s="112">
        <f t="shared" si="8"/>
        <v>100</v>
      </c>
      <c r="AH41" s="148" t="e">
        <f t="shared" si="9"/>
        <v>#REF!</v>
      </c>
      <c r="AJ41" s="34"/>
    </row>
    <row r="42" spans="1:36" x14ac:dyDescent="0.7">
      <c r="A42" s="45">
        <v>38</v>
      </c>
      <c r="B42" s="46" t="s">
        <v>44</v>
      </c>
      <c r="C42" s="47" t="s">
        <v>48</v>
      </c>
      <c r="D42" s="46" t="s">
        <v>156</v>
      </c>
      <c r="E42" s="108">
        <v>10</v>
      </c>
      <c r="F42" s="45">
        <v>1</v>
      </c>
      <c r="G42" s="152">
        <v>0.75</v>
      </c>
      <c r="H42" s="115">
        <v>57685003.350000001</v>
      </c>
      <c r="I42" s="54"/>
      <c r="J42" s="87" t="e">
        <f t="shared" si="0"/>
        <v>#REF!</v>
      </c>
      <c r="K42" s="87">
        <f t="shared" si="1"/>
        <v>100</v>
      </c>
      <c r="L42" s="87">
        <f t="shared" si="2"/>
        <v>50</v>
      </c>
      <c r="M42" s="87">
        <f t="shared" si="3"/>
        <v>100</v>
      </c>
      <c r="N42" s="150" t="e">
        <f t="shared" si="5"/>
        <v>#REF!</v>
      </c>
      <c r="O42" s="45">
        <v>1</v>
      </c>
      <c r="P42" s="118">
        <v>71.428571428571431</v>
      </c>
      <c r="Q42" s="147">
        <v>5768500.335</v>
      </c>
      <c r="R42" s="55" t="s">
        <v>281</v>
      </c>
      <c r="S42" s="88" t="e">
        <f>#REF!</f>
        <v>#REF!</v>
      </c>
      <c r="T42" s="88" t="e">
        <f>#REF!</f>
        <v>#REF!</v>
      </c>
      <c r="U42" s="113">
        <v>1</v>
      </c>
      <c r="V42" s="113">
        <v>1</v>
      </c>
      <c r="W42" s="88">
        <v>1</v>
      </c>
      <c r="X42" s="88">
        <v>0</v>
      </c>
      <c r="Y42" s="88">
        <v>1</v>
      </c>
      <c r="Z42" s="89" t="e">
        <f t="shared" si="6"/>
        <v>#REF!</v>
      </c>
      <c r="AA42" s="111" t="e">
        <f t="shared" si="10"/>
        <v>#REF!</v>
      </c>
      <c r="AB42" s="111" t="e">
        <f t="shared" si="10"/>
        <v>#REF!</v>
      </c>
      <c r="AC42" s="111">
        <f t="shared" si="10"/>
        <v>50</v>
      </c>
      <c r="AD42" s="111">
        <f t="shared" si="10"/>
        <v>50</v>
      </c>
      <c r="AE42" s="111">
        <f t="shared" si="10"/>
        <v>50</v>
      </c>
      <c r="AF42" s="111">
        <f t="shared" si="10"/>
        <v>0</v>
      </c>
      <c r="AG42" s="112">
        <f t="shared" si="8"/>
        <v>100</v>
      </c>
      <c r="AH42" s="148" t="e">
        <f t="shared" si="9"/>
        <v>#REF!</v>
      </c>
      <c r="AJ42" s="34"/>
    </row>
    <row r="43" spans="1:36" x14ac:dyDescent="0.7">
      <c r="A43" s="45">
        <v>39</v>
      </c>
      <c r="B43" s="46" t="s">
        <v>44</v>
      </c>
      <c r="C43" s="47" t="s">
        <v>49</v>
      </c>
      <c r="D43" s="46" t="s">
        <v>157</v>
      </c>
      <c r="E43" s="108">
        <v>13</v>
      </c>
      <c r="F43" s="45">
        <v>0</v>
      </c>
      <c r="G43" s="152">
        <v>0.85</v>
      </c>
      <c r="H43" s="115">
        <v>5272466.3499999996</v>
      </c>
      <c r="I43" s="54"/>
      <c r="J43" s="87" t="e">
        <f t="shared" si="0"/>
        <v>#REF!</v>
      </c>
      <c r="K43" s="87">
        <f t="shared" si="1"/>
        <v>100</v>
      </c>
      <c r="L43" s="87">
        <f t="shared" si="2"/>
        <v>100</v>
      </c>
      <c r="M43" s="87">
        <f t="shared" si="3"/>
        <v>100</v>
      </c>
      <c r="N43" s="150" t="e">
        <f t="shared" si="5"/>
        <v>#REF!</v>
      </c>
      <c r="O43" s="45">
        <v>0</v>
      </c>
      <c r="P43" s="118">
        <v>100</v>
      </c>
      <c r="Q43" s="147">
        <v>527246.63500000001</v>
      </c>
      <c r="R43" s="55" t="s">
        <v>281</v>
      </c>
      <c r="S43" s="88" t="e">
        <f>#REF!</f>
        <v>#REF!</v>
      </c>
      <c r="T43" s="88" t="e">
        <f>#REF!</f>
        <v>#REF!</v>
      </c>
      <c r="U43" s="113">
        <v>1</v>
      </c>
      <c r="V43" s="113">
        <v>1</v>
      </c>
      <c r="W43" s="88">
        <v>1</v>
      </c>
      <c r="X43" s="88">
        <v>1</v>
      </c>
      <c r="Y43" s="88">
        <v>1</v>
      </c>
      <c r="Z43" s="89" t="e">
        <f t="shared" si="6"/>
        <v>#REF!</v>
      </c>
      <c r="AA43" s="111" t="e">
        <f t="shared" si="10"/>
        <v>#REF!</v>
      </c>
      <c r="AB43" s="111" t="e">
        <f t="shared" si="10"/>
        <v>#REF!</v>
      </c>
      <c r="AC43" s="111">
        <f t="shared" si="10"/>
        <v>50</v>
      </c>
      <c r="AD43" s="111">
        <f t="shared" si="10"/>
        <v>50</v>
      </c>
      <c r="AE43" s="111">
        <f t="shared" si="10"/>
        <v>50</v>
      </c>
      <c r="AF43" s="111">
        <f t="shared" si="10"/>
        <v>50</v>
      </c>
      <c r="AG43" s="112">
        <f t="shared" si="8"/>
        <v>100</v>
      </c>
      <c r="AH43" s="148" t="e">
        <f t="shared" si="9"/>
        <v>#REF!</v>
      </c>
      <c r="AJ43" s="34"/>
    </row>
    <row r="44" spans="1:36" x14ac:dyDescent="0.7">
      <c r="A44" s="45">
        <v>40</v>
      </c>
      <c r="B44" s="46" t="s">
        <v>44</v>
      </c>
      <c r="C44" s="47" t="s">
        <v>50</v>
      </c>
      <c r="D44" s="46" t="s">
        <v>158</v>
      </c>
      <c r="E44" s="108">
        <v>6</v>
      </c>
      <c r="F44" s="45">
        <v>1</v>
      </c>
      <c r="G44" s="152">
        <v>0.94</v>
      </c>
      <c r="H44" s="115">
        <v>1753373.28</v>
      </c>
      <c r="I44" s="54"/>
      <c r="J44" s="87" t="e">
        <f t="shared" si="0"/>
        <v>#REF!</v>
      </c>
      <c r="K44" s="87">
        <f t="shared" si="1"/>
        <v>100</v>
      </c>
      <c r="L44" s="87">
        <f t="shared" si="2"/>
        <v>50</v>
      </c>
      <c r="M44" s="87">
        <f t="shared" si="3"/>
        <v>100</v>
      </c>
      <c r="N44" s="150" t="e">
        <f t="shared" si="5"/>
        <v>#REF!</v>
      </c>
      <c r="O44" s="45">
        <v>1</v>
      </c>
      <c r="P44" s="118">
        <v>71.428571428571431</v>
      </c>
      <c r="Q44" s="147">
        <v>175337.32800000001</v>
      </c>
      <c r="R44" s="55" t="s">
        <v>281</v>
      </c>
      <c r="S44" s="88" t="e">
        <f>#REF!</f>
        <v>#REF!</v>
      </c>
      <c r="T44" s="88" t="e">
        <f>#REF!</f>
        <v>#REF!</v>
      </c>
      <c r="U44" s="113">
        <v>1</v>
      </c>
      <c r="V44" s="113">
        <v>1</v>
      </c>
      <c r="W44" s="88">
        <v>1</v>
      </c>
      <c r="X44" s="88">
        <v>0</v>
      </c>
      <c r="Y44" s="88">
        <v>1</v>
      </c>
      <c r="Z44" s="89" t="e">
        <f t="shared" si="6"/>
        <v>#REF!</v>
      </c>
      <c r="AA44" s="111" t="e">
        <f t="shared" si="10"/>
        <v>#REF!</v>
      </c>
      <c r="AB44" s="111" t="e">
        <f t="shared" si="10"/>
        <v>#REF!</v>
      </c>
      <c r="AC44" s="111">
        <f t="shared" si="10"/>
        <v>50</v>
      </c>
      <c r="AD44" s="111">
        <f t="shared" si="10"/>
        <v>50</v>
      </c>
      <c r="AE44" s="111">
        <f t="shared" si="10"/>
        <v>50</v>
      </c>
      <c r="AF44" s="111">
        <f t="shared" si="10"/>
        <v>0</v>
      </c>
      <c r="AG44" s="112">
        <f t="shared" si="8"/>
        <v>100</v>
      </c>
      <c r="AH44" s="148" t="e">
        <f t="shared" si="9"/>
        <v>#REF!</v>
      </c>
      <c r="AJ44" s="34"/>
    </row>
    <row r="45" spans="1:36" x14ac:dyDescent="0.7">
      <c r="A45" s="45">
        <v>41</v>
      </c>
      <c r="B45" s="46" t="s">
        <v>44</v>
      </c>
      <c r="C45" s="47" t="s">
        <v>51</v>
      </c>
      <c r="D45" s="46" t="s">
        <v>159</v>
      </c>
      <c r="E45" s="108">
        <v>2</v>
      </c>
      <c r="F45" s="45">
        <v>1</v>
      </c>
      <c r="G45" s="152">
        <v>1.7</v>
      </c>
      <c r="H45" s="115">
        <v>-4716805.3</v>
      </c>
      <c r="I45" s="54"/>
      <c r="J45" s="87" t="e">
        <f t="shared" si="0"/>
        <v>#REF!</v>
      </c>
      <c r="K45" s="87">
        <f t="shared" si="1"/>
        <v>100</v>
      </c>
      <c r="L45" s="87">
        <f t="shared" si="2"/>
        <v>100</v>
      </c>
      <c r="M45" s="87">
        <f t="shared" si="3"/>
        <v>100</v>
      </c>
      <c r="N45" s="150" t="e">
        <f t="shared" si="5"/>
        <v>#REF!</v>
      </c>
      <c r="O45" s="45">
        <v>1</v>
      </c>
      <c r="P45" s="118">
        <v>85.714285714285708</v>
      </c>
      <c r="Q45" s="147">
        <v>-471680.52999999997</v>
      </c>
      <c r="R45" s="55" t="s">
        <v>281</v>
      </c>
      <c r="S45" s="88" t="e">
        <f>#REF!</f>
        <v>#REF!</v>
      </c>
      <c r="T45" s="88" t="e">
        <f>#REF!</f>
        <v>#REF!</v>
      </c>
      <c r="U45" s="113">
        <v>1</v>
      </c>
      <c r="V45" s="113">
        <v>1</v>
      </c>
      <c r="W45" s="88">
        <v>1</v>
      </c>
      <c r="X45" s="88">
        <v>1</v>
      </c>
      <c r="Y45" s="88">
        <v>1</v>
      </c>
      <c r="Z45" s="89" t="e">
        <f t="shared" si="6"/>
        <v>#REF!</v>
      </c>
      <c r="AA45" s="111" t="e">
        <f t="shared" si="10"/>
        <v>#REF!</v>
      </c>
      <c r="AB45" s="111" t="e">
        <f t="shared" si="10"/>
        <v>#REF!</v>
      </c>
      <c r="AC45" s="111">
        <f t="shared" si="10"/>
        <v>50</v>
      </c>
      <c r="AD45" s="111">
        <f t="shared" si="10"/>
        <v>50</v>
      </c>
      <c r="AE45" s="111">
        <f t="shared" si="10"/>
        <v>50</v>
      </c>
      <c r="AF45" s="111">
        <f t="shared" si="10"/>
        <v>50</v>
      </c>
      <c r="AG45" s="112">
        <f t="shared" si="8"/>
        <v>100</v>
      </c>
      <c r="AH45" s="148" t="e">
        <f t="shared" si="9"/>
        <v>#REF!</v>
      </c>
      <c r="AJ45" s="34"/>
    </row>
    <row r="46" spans="1:36" x14ac:dyDescent="0.7">
      <c r="A46" s="45">
        <v>42</v>
      </c>
      <c r="B46" s="46" t="s">
        <v>44</v>
      </c>
      <c r="C46" s="47" t="s">
        <v>52</v>
      </c>
      <c r="D46" s="46" t="s">
        <v>160</v>
      </c>
      <c r="E46" s="108">
        <v>15</v>
      </c>
      <c r="F46" s="45">
        <v>0</v>
      </c>
      <c r="G46" s="152">
        <v>0.85</v>
      </c>
      <c r="H46" s="115">
        <v>55549033.490000002</v>
      </c>
      <c r="I46" s="54"/>
      <c r="J46" s="87" t="e">
        <f t="shared" si="0"/>
        <v>#REF!</v>
      </c>
      <c r="K46" s="87">
        <f t="shared" si="1"/>
        <v>50</v>
      </c>
      <c r="L46" s="87">
        <f t="shared" si="2"/>
        <v>100</v>
      </c>
      <c r="M46" s="87">
        <f t="shared" si="3"/>
        <v>100</v>
      </c>
      <c r="N46" s="150" t="e">
        <f t="shared" si="5"/>
        <v>#REF!</v>
      </c>
      <c r="O46" s="45">
        <v>0</v>
      </c>
      <c r="P46" s="118">
        <v>71.428571428571431</v>
      </c>
      <c r="Q46" s="147">
        <v>5554903.3490000004</v>
      </c>
      <c r="R46" s="55" t="s">
        <v>281</v>
      </c>
      <c r="S46" s="88" t="e">
        <f>#REF!</f>
        <v>#REF!</v>
      </c>
      <c r="T46" s="88" t="e">
        <f>#REF!</f>
        <v>#REF!</v>
      </c>
      <c r="U46" s="113">
        <v>0</v>
      </c>
      <c r="V46" s="113">
        <v>1</v>
      </c>
      <c r="W46" s="88">
        <v>1</v>
      </c>
      <c r="X46" s="88">
        <v>1</v>
      </c>
      <c r="Y46" s="88">
        <v>1</v>
      </c>
      <c r="Z46" s="89" t="e">
        <f t="shared" si="6"/>
        <v>#REF!</v>
      </c>
      <c r="AA46" s="111" t="e">
        <f t="shared" si="10"/>
        <v>#REF!</v>
      </c>
      <c r="AB46" s="111" t="e">
        <f t="shared" si="10"/>
        <v>#REF!</v>
      </c>
      <c r="AC46" s="111">
        <f t="shared" si="10"/>
        <v>0</v>
      </c>
      <c r="AD46" s="111">
        <f t="shared" si="10"/>
        <v>50</v>
      </c>
      <c r="AE46" s="111">
        <f t="shared" si="10"/>
        <v>50</v>
      </c>
      <c r="AF46" s="111">
        <f t="shared" si="10"/>
        <v>50</v>
      </c>
      <c r="AG46" s="112">
        <f t="shared" si="8"/>
        <v>100</v>
      </c>
      <c r="AH46" s="148" t="e">
        <f t="shared" si="9"/>
        <v>#REF!</v>
      </c>
      <c r="AJ46" s="34"/>
    </row>
    <row r="47" spans="1:36" x14ac:dyDescent="0.7">
      <c r="A47" s="45">
        <v>43</v>
      </c>
      <c r="B47" s="46" t="s">
        <v>44</v>
      </c>
      <c r="C47" s="47" t="s">
        <v>53</v>
      </c>
      <c r="D47" s="46" t="s">
        <v>161</v>
      </c>
      <c r="E47" s="108">
        <v>6</v>
      </c>
      <c r="F47" s="45">
        <v>1</v>
      </c>
      <c r="G47" s="152">
        <v>1.88</v>
      </c>
      <c r="H47" s="115">
        <v>1571750.27</v>
      </c>
      <c r="I47" s="54"/>
      <c r="J47" s="87" t="e">
        <f t="shared" si="0"/>
        <v>#REF!</v>
      </c>
      <c r="K47" s="87">
        <f t="shared" si="1"/>
        <v>100</v>
      </c>
      <c r="L47" s="87">
        <f t="shared" si="2"/>
        <v>50</v>
      </c>
      <c r="M47" s="87">
        <f t="shared" si="3"/>
        <v>100</v>
      </c>
      <c r="N47" s="150" t="e">
        <f t="shared" si="5"/>
        <v>#REF!</v>
      </c>
      <c r="O47" s="45">
        <v>1</v>
      </c>
      <c r="P47" s="118">
        <v>85.714285714285708</v>
      </c>
      <c r="Q47" s="147">
        <v>157175.027</v>
      </c>
      <c r="R47" s="55" t="s">
        <v>281</v>
      </c>
      <c r="S47" s="88" t="e">
        <f>#REF!</f>
        <v>#REF!</v>
      </c>
      <c r="T47" s="88" t="e">
        <f>#REF!</f>
        <v>#REF!</v>
      </c>
      <c r="U47" s="113">
        <v>1</v>
      </c>
      <c r="V47" s="113">
        <v>1</v>
      </c>
      <c r="W47" s="88">
        <v>1</v>
      </c>
      <c r="X47" s="88">
        <v>0</v>
      </c>
      <c r="Y47" s="88">
        <v>1</v>
      </c>
      <c r="Z47" s="89" t="e">
        <f t="shared" si="6"/>
        <v>#REF!</v>
      </c>
      <c r="AA47" s="111" t="e">
        <f t="shared" si="10"/>
        <v>#REF!</v>
      </c>
      <c r="AB47" s="111" t="e">
        <f t="shared" si="10"/>
        <v>#REF!</v>
      </c>
      <c r="AC47" s="111">
        <f t="shared" si="10"/>
        <v>50</v>
      </c>
      <c r="AD47" s="111">
        <f t="shared" si="10"/>
        <v>50</v>
      </c>
      <c r="AE47" s="111">
        <f t="shared" si="10"/>
        <v>50</v>
      </c>
      <c r="AF47" s="111">
        <f t="shared" si="10"/>
        <v>0</v>
      </c>
      <c r="AG47" s="112">
        <f t="shared" si="8"/>
        <v>100</v>
      </c>
      <c r="AH47" s="148" t="e">
        <f t="shared" si="9"/>
        <v>#REF!</v>
      </c>
      <c r="AJ47" s="34"/>
    </row>
    <row r="48" spans="1:36" x14ac:dyDescent="0.7">
      <c r="A48" s="45">
        <v>44</v>
      </c>
      <c r="B48" s="46" t="s">
        <v>44</v>
      </c>
      <c r="C48" s="47" t="s">
        <v>54</v>
      </c>
      <c r="D48" s="46" t="s">
        <v>162</v>
      </c>
      <c r="E48" s="108">
        <v>10</v>
      </c>
      <c r="F48" s="45">
        <v>0</v>
      </c>
      <c r="G48" s="152">
        <v>0.91</v>
      </c>
      <c r="H48" s="115">
        <v>11795356.140000001</v>
      </c>
      <c r="I48" s="54"/>
      <c r="J48" s="87" t="e">
        <f t="shared" si="0"/>
        <v>#REF!</v>
      </c>
      <c r="K48" s="87">
        <f t="shared" si="1"/>
        <v>100</v>
      </c>
      <c r="L48" s="87">
        <f t="shared" si="2"/>
        <v>100</v>
      </c>
      <c r="M48" s="87">
        <f t="shared" si="3"/>
        <v>100</v>
      </c>
      <c r="N48" s="150" t="e">
        <f t="shared" si="5"/>
        <v>#REF!</v>
      </c>
      <c r="O48" s="45">
        <v>0</v>
      </c>
      <c r="P48" s="118">
        <v>85.714285714285708</v>
      </c>
      <c r="Q48" s="147">
        <v>1179535.6140000001</v>
      </c>
      <c r="R48" s="55" t="s">
        <v>281</v>
      </c>
      <c r="S48" s="88" t="e">
        <f>#REF!</f>
        <v>#REF!</v>
      </c>
      <c r="T48" s="88" t="e">
        <f>#REF!</f>
        <v>#REF!</v>
      </c>
      <c r="U48" s="113">
        <v>1</v>
      </c>
      <c r="V48" s="113">
        <v>1</v>
      </c>
      <c r="W48" s="88">
        <v>1</v>
      </c>
      <c r="X48" s="88">
        <v>1</v>
      </c>
      <c r="Y48" s="88">
        <v>1</v>
      </c>
      <c r="Z48" s="89" t="e">
        <f t="shared" si="6"/>
        <v>#REF!</v>
      </c>
      <c r="AA48" s="111" t="e">
        <f t="shared" si="10"/>
        <v>#REF!</v>
      </c>
      <c r="AB48" s="111" t="e">
        <f t="shared" si="10"/>
        <v>#REF!</v>
      </c>
      <c r="AC48" s="111">
        <f t="shared" si="10"/>
        <v>50</v>
      </c>
      <c r="AD48" s="111">
        <f t="shared" si="10"/>
        <v>50</v>
      </c>
      <c r="AE48" s="111">
        <f t="shared" si="10"/>
        <v>50</v>
      </c>
      <c r="AF48" s="111">
        <f t="shared" si="10"/>
        <v>50</v>
      </c>
      <c r="AG48" s="112">
        <f t="shared" si="8"/>
        <v>100</v>
      </c>
      <c r="AH48" s="148" t="e">
        <f t="shared" si="9"/>
        <v>#REF!</v>
      </c>
      <c r="AJ48" s="34"/>
    </row>
    <row r="49" spans="1:36" x14ac:dyDescent="0.7">
      <c r="A49" s="45">
        <v>45</v>
      </c>
      <c r="B49" s="46" t="s">
        <v>44</v>
      </c>
      <c r="C49" s="47" t="s">
        <v>55</v>
      </c>
      <c r="D49" s="46" t="s">
        <v>163</v>
      </c>
      <c r="E49" s="108">
        <v>10</v>
      </c>
      <c r="F49" s="45">
        <v>2</v>
      </c>
      <c r="G49" s="152">
        <v>0.67</v>
      </c>
      <c r="H49" s="115">
        <v>6792085.2999999998</v>
      </c>
      <c r="I49" s="54"/>
      <c r="J49" s="87" t="e">
        <f t="shared" si="0"/>
        <v>#REF!</v>
      </c>
      <c r="K49" s="87">
        <f t="shared" si="1"/>
        <v>100</v>
      </c>
      <c r="L49" s="87">
        <f t="shared" si="2"/>
        <v>100</v>
      </c>
      <c r="M49" s="87">
        <f t="shared" si="3"/>
        <v>100</v>
      </c>
      <c r="N49" s="150" t="e">
        <f t="shared" si="5"/>
        <v>#REF!</v>
      </c>
      <c r="O49" s="45">
        <v>2</v>
      </c>
      <c r="P49" s="118">
        <v>100</v>
      </c>
      <c r="Q49" s="147">
        <v>679208.53</v>
      </c>
      <c r="R49" s="55" t="s">
        <v>281</v>
      </c>
      <c r="S49" s="88" t="e">
        <f>#REF!</f>
        <v>#REF!</v>
      </c>
      <c r="T49" s="88" t="e">
        <f>#REF!</f>
        <v>#REF!</v>
      </c>
      <c r="U49" s="113">
        <v>1</v>
      </c>
      <c r="V49" s="113">
        <v>1</v>
      </c>
      <c r="W49" s="88">
        <v>1</v>
      </c>
      <c r="X49" s="88">
        <v>1</v>
      </c>
      <c r="Y49" s="88">
        <v>1</v>
      </c>
      <c r="Z49" s="89" t="e">
        <f t="shared" si="6"/>
        <v>#REF!</v>
      </c>
      <c r="AA49" s="111" t="e">
        <f t="shared" si="10"/>
        <v>#REF!</v>
      </c>
      <c r="AB49" s="111" t="e">
        <f t="shared" si="10"/>
        <v>#REF!</v>
      </c>
      <c r="AC49" s="111">
        <f t="shared" si="10"/>
        <v>50</v>
      </c>
      <c r="AD49" s="111">
        <f t="shared" si="10"/>
        <v>50</v>
      </c>
      <c r="AE49" s="111">
        <f t="shared" si="10"/>
        <v>50</v>
      </c>
      <c r="AF49" s="111">
        <f t="shared" si="10"/>
        <v>50</v>
      </c>
      <c r="AG49" s="112">
        <f t="shared" si="8"/>
        <v>100</v>
      </c>
      <c r="AH49" s="148" t="e">
        <f t="shared" si="9"/>
        <v>#REF!</v>
      </c>
      <c r="AJ49" s="34"/>
    </row>
    <row r="50" spans="1:36" x14ac:dyDescent="0.7">
      <c r="A50" s="45">
        <v>46</v>
      </c>
      <c r="B50" s="46" t="s">
        <v>44</v>
      </c>
      <c r="C50" s="47" t="s">
        <v>56</v>
      </c>
      <c r="D50" s="46" t="s">
        <v>164</v>
      </c>
      <c r="E50" s="108">
        <v>5</v>
      </c>
      <c r="F50" s="45">
        <v>1</v>
      </c>
      <c r="G50" s="152">
        <v>1.99</v>
      </c>
      <c r="H50" s="115">
        <v>4439520.46</v>
      </c>
      <c r="I50" s="54"/>
      <c r="J50" s="87" t="e">
        <f t="shared" si="0"/>
        <v>#REF!</v>
      </c>
      <c r="K50" s="87">
        <f t="shared" si="1"/>
        <v>100</v>
      </c>
      <c r="L50" s="87">
        <f t="shared" si="2"/>
        <v>100</v>
      </c>
      <c r="M50" s="87">
        <f t="shared" si="3"/>
        <v>100</v>
      </c>
      <c r="N50" s="150" t="e">
        <f t="shared" si="5"/>
        <v>#REF!</v>
      </c>
      <c r="O50" s="45">
        <v>1</v>
      </c>
      <c r="P50" s="118">
        <v>100</v>
      </c>
      <c r="Q50" s="147">
        <v>443952.04599999997</v>
      </c>
      <c r="R50" s="55" t="s">
        <v>281</v>
      </c>
      <c r="S50" s="88" t="e">
        <f>#REF!</f>
        <v>#REF!</v>
      </c>
      <c r="T50" s="88" t="e">
        <f>#REF!</f>
        <v>#REF!</v>
      </c>
      <c r="U50" s="113">
        <v>1</v>
      </c>
      <c r="V50" s="113">
        <v>1</v>
      </c>
      <c r="W50" s="88">
        <v>1</v>
      </c>
      <c r="X50" s="88">
        <v>1</v>
      </c>
      <c r="Y50" s="88">
        <v>1</v>
      </c>
      <c r="Z50" s="89" t="e">
        <f t="shared" si="6"/>
        <v>#REF!</v>
      </c>
      <c r="AA50" s="111" t="e">
        <f t="shared" si="10"/>
        <v>#REF!</v>
      </c>
      <c r="AB50" s="111" t="e">
        <f t="shared" si="10"/>
        <v>#REF!</v>
      </c>
      <c r="AC50" s="111">
        <f t="shared" si="10"/>
        <v>50</v>
      </c>
      <c r="AD50" s="111">
        <f t="shared" si="10"/>
        <v>50</v>
      </c>
      <c r="AE50" s="111">
        <f t="shared" si="10"/>
        <v>50</v>
      </c>
      <c r="AF50" s="111">
        <f t="shared" si="10"/>
        <v>50</v>
      </c>
      <c r="AG50" s="112">
        <f t="shared" si="8"/>
        <v>100</v>
      </c>
      <c r="AH50" s="148" t="e">
        <f t="shared" si="9"/>
        <v>#REF!</v>
      </c>
      <c r="AJ50" s="34"/>
    </row>
    <row r="51" spans="1:36" x14ac:dyDescent="0.7">
      <c r="A51" s="45">
        <v>47</v>
      </c>
      <c r="B51" s="46" t="s">
        <v>44</v>
      </c>
      <c r="C51" s="47" t="s">
        <v>57</v>
      </c>
      <c r="D51" s="46" t="s">
        <v>165</v>
      </c>
      <c r="E51" s="108">
        <v>5</v>
      </c>
      <c r="F51" s="45">
        <v>1</v>
      </c>
      <c r="G51" s="152">
        <v>1.84</v>
      </c>
      <c r="H51" s="115">
        <v>-704727.81</v>
      </c>
      <c r="I51" s="54"/>
      <c r="J51" s="87" t="e">
        <f t="shared" si="0"/>
        <v>#REF!</v>
      </c>
      <c r="K51" s="87">
        <f t="shared" si="1"/>
        <v>100</v>
      </c>
      <c r="L51" s="87">
        <f t="shared" si="2"/>
        <v>100</v>
      </c>
      <c r="M51" s="87">
        <f t="shared" si="3"/>
        <v>100</v>
      </c>
      <c r="N51" s="150" t="e">
        <f t="shared" si="5"/>
        <v>#REF!</v>
      </c>
      <c r="O51" s="45">
        <v>1</v>
      </c>
      <c r="P51" s="118">
        <v>85.714285714285708</v>
      </c>
      <c r="Q51" s="147">
        <v>-70472.781000000003</v>
      </c>
      <c r="R51" s="55" t="s">
        <v>281</v>
      </c>
      <c r="S51" s="88" t="e">
        <f>#REF!</f>
        <v>#REF!</v>
      </c>
      <c r="T51" s="88" t="e">
        <f>#REF!</f>
        <v>#REF!</v>
      </c>
      <c r="U51" s="113">
        <v>1</v>
      </c>
      <c r="V51" s="113">
        <v>1</v>
      </c>
      <c r="W51" s="88">
        <v>1</v>
      </c>
      <c r="X51" s="88">
        <v>1</v>
      </c>
      <c r="Y51" s="88">
        <v>1</v>
      </c>
      <c r="Z51" s="89" t="e">
        <f t="shared" si="6"/>
        <v>#REF!</v>
      </c>
      <c r="AA51" s="111" t="e">
        <f t="shared" si="10"/>
        <v>#REF!</v>
      </c>
      <c r="AB51" s="111" t="e">
        <f t="shared" si="10"/>
        <v>#REF!</v>
      </c>
      <c r="AC51" s="111">
        <f t="shared" si="10"/>
        <v>50</v>
      </c>
      <c r="AD51" s="111">
        <f t="shared" si="10"/>
        <v>50</v>
      </c>
      <c r="AE51" s="111">
        <f t="shared" si="10"/>
        <v>50</v>
      </c>
      <c r="AF51" s="111">
        <f t="shared" si="10"/>
        <v>50</v>
      </c>
      <c r="AG51" s="112">
        <f t="shared" si="8"/>
        <v>100</v>
      </c>
      <c r="AH51" s="148" t="e">
        <f t="shared" si="9"/>
        <v>#REF!</v>
      </c>
      <c r="AJ51" s="34"/>
    </row>
    <row r="52" spans="1:36" x14ac:dyDescent="0.7">
      <c r="A52" s="45">
        <v>48</v>
      </c>
      <c r="B52" s="46" t="s">
        <v>44</v>
      </c>
      <c r="C52" s="47" t="s">
        <v>58</v>
      </c>
      <c r="D52" s="46" t="s">
        <v>166</v>
      </c>
      <c r="E52" s="108">
        <v>5</v>
      </c>
      <c r="F52" s="45">
        <v>1</v>
      </c>
      <c r="G52" s="152">
        <v>2.08</v>
      </c>
      <c r="H52" s="115">
        <v>3858611.94</v>
      </c>
      <c r="I52" s="54"/>
      <c r="J52" s="87" t="e">
        <f t="shared" si="0"/>
        <v>#REF!</v>
      </c>
      <c r="K52" s="87">
        <f t="shared" si="1"/>
        <v>100</v>
      </c>
      <c r="L52" s="87">
        <f t="shared" si="2"/>
        <v>50</v>
      </c>
      <c r="M52" s="87">
        <f t="shared" si="3"/>
        <v>100</v>
      </c>
      <c r="N52" s="150" t="e">
        <f t="shared" si="5"/>
        <v>#REF!</v>
      </c>
      <c r="O52" s="45">
        <v>1</v>
      </c>
      <c r="P52" s="118">
        <v>85.714285714285708</v>
      </c>
      <c r="Q52" s="147">
        <v>385861.19400000002</v>
      </c>
      <c r="R52" s="55" t="s">
        <v>281</v>
      </c>
      <c r="S52" s="88" t="e">
        <f>#REF!</f>
        <v>#REF!</v>
      </c>
      <c r="T52" s="88" t="e">
        <f>#REF!</f>
        <v>#REF!</v>
      </c>
      <c r="U52" s="113">
        <v>1</v>
      </c>
      <c r="V52" s="113">
        <v>1</v>
      </c>
      <c r="W52" s="88">
        <v>1</v>
      </c>
      <c r="X52" s="88">
        <v>0</v>
      </c>
      <c r="Y52" s="88">
        <v>1</v>
      </c>
      <c r="Z52" s="89" t="e">
        <f t="shared" si="6"/>
        <v>#REF!</v>
      </c>
      <c r="AA52" s="111" t="e">
        <f t="shared" si="10"/>
        <v>#REF!</v>
      </c>
      <c r="AB52" s="111" t="e">
        <f t="shared" si="10"/>
        <v>#REF!</v>
      </c>
      <c r="AC52" s="111">
        <f t="shared" si="10"/>
        <v>50</v>
      </c>
      <c r="AD52" s="111">
        <f t="shared" si="10"/>
        <v>50</v>
      </c>
      <c r="AE52" s="111">
        <f t="shared" si="10"/>
        <v>50</v>
      </c>
      <c r="AF52" s="111">
        <f t="shared" si="10"/>
        <v>0</v>
      </c>
      <c r="AG52" s="112">
        <f t="shared" si="8"/>
        <v>100</v>
      </c>
      <c r="AH52" s="148" t="e">
        <f t="shared" si="9"/>
        <v>#REF!</v>
      </c>
      <c r="AJ52" s="34"/>
    </row>
    <row r="53" spans="1:36" x14ac:dyDescent="0.7">
      <c r="A53" s="45">
        <v>49</v>
      </c>
      <c r="B53" s="46" t="s">
        <v>44</v>
      </c>
      <c r="C53" s="47" t="s">
        <v>59</v>
      </c>
      <c r="D53" s="46" t="s">
        <v>167</v>
      </c>
      <c r="E53" s="108">
        <v>6</v>
      </c>
      <c r="F53" s="45">
        <v>0</v>
      </c>
      <c r="G53" s="152">
        <v>1.29</v>
      </c>
      <c r="H53" s="115">
        <v>8857560.9100000001</v>
      </c>
      <c r="I53" s="54"/>
      <c r="J53" s="87" t="e">
        <f t="shared" si="0"/>
        <v>#REF!</v>
      </c>
      <c r="K53" s="87">
        <f t="shared" si="1"/>
        <v>100</v>
      </c>
      <c r="L53" s="87">
        <f t="shared" si="2"/>
        <v>100</v>
      </c>
      <c r="M53" s="87">
        <f t="shared" si="3"/>
        <v>100</v>
      </c>
      <c r="N53" s="150" t="e">
        <f t="shared" si="5"/>
        <v>#REF!</v>
      </c>
      <c r="O53" s="45">
        <v>0</v>
      </c>
      <c r="P53" s="118">
        <v>100</v>
      </c>
      <c r="Q53" s="147">
        <v>885756.09100000001</v>
      </c>
      <c r="R53" s="55" t="s">
        <v>281</v>
      </c>
      <c r="S53" s="88" t="e">
        <f>#REF!</f>
        <v>#REF!</v>
      </c>
      <c r="T53" s="88" t="e">
        <f>#REF!</f>
        <v>#REF!</v>
      </c>
      <c r="U53" s="113">
        <v>1</v>
      </c>
      <c r="V53" s="113">
        <v>1</v>
      </c>
      <c r="W53" s="88">
        <v>1</v>
      </c>
      <c r="X53" s="88">
        <v>1</v>
      </c>
      <c r="Y53" s="88">
        <v>1</v>
      </c>
      <c r="Z53" s="89" t="e">
        <f t="shared" si="6"/>
        <v>#REF!</v>
      </c>
      <c r="AA53" s="111" t="e">
        <f t="shared" si="10"/>
        <v>#REF!</v>
      </c>
      <c r="AB53" s="111" t="e">
        <f t="shared" si="10"/>
        <v>#REF!</v>
      </c>
      <c r="AC53" s="111">
        <f t="shared" si="10"/>
        <v>50</v>
      </c>
      <c r="AD53" s="111">
        <f t="shared" si="10"/>
        <v>50</v>
      </c>
      <c r="AE53" s="111">
        <f t="shared" si="10"/>
        <v>50</v>
      </c>
      <c r="AF53" s="111">
        <f t="shared" si="10"/>
        <v>50</v>
      </c>
      <c r="AG53" s="112">
        <f t="shared" si="8"/>
        <v>100</v>
      </c>
      <c r="AH53" s="148" t="e">
        <f t="shared" si="9"/>
        <v>#REF!</v>
      </c>
      <c r="AJ53" s="34"/>
    </row>
    <row r="54" spans="1:36" x14ac:dyDescent="0.7">
      <c r="A54" s="45">
        <v>50</v>
      </c>
      <c r="B54" s="46" t="s">
        <v>44</v>
      </c>
      <c r="C54" s="47" t="s">
        <v>60</v>
      </c>
      <c r="D54" s="46" t="s">
        <v>168</v>
      </c>
      <c r="E54" s="108">
        <v>5</v>
      </c>
      <c r="F54" s="45">
        <v>1</v>
      </c>
      <c r="G54" s="152">
        <v>3.22</v>
      </c>
      <c r="H54" s="115">
        <v>-454070.82</v>
      </c>
      <c r="I54" s="54"/>
      <c r="J54" s="87" t="e">
        <f t="shared" si="0"/>
        <v>#REF!</v>
      </c>
      <c r="K54" s="87">
        <f t="shared" si="1"/>
        <v>100</v>
      </c>
      <c r="L54" s="87">
        <f t="shared" si="2"/>
        <v>100</v>
      </c>
      <c r="M54" s="87">
        <f t="shared" si="3"/>
        <v>100</v>
      </c>
      <c r="N54" s="150" t="e">
        <f t="shared" si="5"/>
        <v>#REF!</v>
      </c>
      <c r="O54" s="45">
        <v>1</v>
      </c>
      <c r="P54" s="118">
        <v>85.714285714285708</v>
      </c>
      <c r="Q54" s="147">
        <v>-45407.082000000002</v>
      </c>
      <c r="R54" s="55" t="s">
        <v>281</v>
      </c>
      <c r="S54" s="88" t="e">
        <f>#REF!</f>
        <v>#REF!</v>
      </c>
      <c r="T54" s="88" t="e">
        <f>#REF!</f>
        <v>#REF!</v>
      </c>
      <c r="U54" s="113">
        <v>1</v>
      </c>
      <c r="V54" s="113">
        <v>1</v>
      </c>
      <c r="W54" s="88">
        <v>1</v>
      </c>
      <c r="X54" s="88">
        <v>1</v>
      </c>
      <c r="Y54" s="88">
        <v>1</v>
      </c>
      <c r="Z54" s="89" t="e">
        <f t="shared" si="6"/>
        <v>#REF!</v>
      </c>
      <c r="AA54" s="111" t="e">
        <f t="shared" si="10"/>
        <v>#REF!</v>
      </c>
      <c r="AB54" s="111" t="e">
        <f t="shared" si="10"/>
        <v>#REF!</v>
      </c>
      <c r="AC54" s="111">
        <f t="shared" si="10"/>
        <v>50</v>
      </c>
      <c r="AD54" s="111">
        <f t="shared" si="10"/>
        <v>50</v>
      </c>
      <c r="AE54" s="111">
        <f t="shared" si="10"/>
        <v>50</v>
      </c>
      <c r="AF54" s="111">
        <f t="shared" si="10"/>
        <v>50</v>
      </c>
      <c r="AG54" s="112">
        <f t="shared" si="8"/>
        <v>100</v>
      </c>
      <c r="AH54" s="148" t="e">
        <f t="shared" si="9"/>
        <v>#REF!</v>
      </c>
      <c r="AJ54" s="34"/>
    </row>
    <row r="55" spans="1:36" x14ac:dyDescent="0.7">
      <c r="A55" s="45">
        <v>51</v>
      </c>
      <c r="B55" s="46" t="s">
        <v>44</v>
      </c>
      <c r="C55" s="47" t="s">
        <v>61</v>
      </c>
      <c r="D55" s="46" t="s">
        <v>169</v>
      </c>
      <c r="E55" s="108">
        <v>16</v>
      </c>
      <c r="F55" s="45">
        <v>0</v>
      </c>
      <c r="G55" s="152">
        <v>2.66</v>
      </c>
      <c r="H55" s="115">
        <v>48430905.520000003</v>
      </c>
      <c r="I55" s="54"/>
      <c r="J55" s="87" t="e">
        <f t="shared" si="0"/>
        <v>#REF!</v>
      </c>
      <c r="K55" s="87">
        <f t="shared" si="1"/>
        <v>100</v>
      </c>
      <c r="L55" s="87">
        <f t="shared" si="2"/>
        <v>100</v>
      </c>
      <c r="M55" s="87">
        <f t="shared" si="3"/>
        <v>0</v>
      </c>
      <c r="N55" s="150" t="e">
        <f t="shared" si="5"/>
        <v>#REF!</v>
      </c>
      <c r="O55" s="45">
        <v>0</v>
      </c>
      <c r="P55" s="118">
        <v>57.142857142857139</v>
      </c>
      <c r="Q55" s="147">
        <v>4843090.5520000001</v>
      </c>
      <c r="R55" s="55" t="s">
        <v>281</v>
      </c>
      <c r="S55" s="88" t="e">
        <f>#REF!</f>
        <v>#REF!</v>
      </c>
      <c r="T55" s="88" t="e">
        <f>#REF!</f>
        <v>#REF!</v>
      </c>
      <c r="U55" s="113">
        <v>1</v>
      </c>
      <c r="V55" s="113">
        <v>1</v>
      </c>
      <c r="W55" s="88">
        <v>1</v>
      </c>
      <c r="X55" s="88">
        <v>1</v>
      </c>
      <c r="Y55" s="88">
        <v>0</v>
      </c>
      <c r="Z55" s="89" t="e">
        <f t="shared" si="6"/>
        <v>#REF!</v>
      </c>
      <c r="AA55" s="111" t="e">
        <f t="shared" si="10"/>
        <v>#REF!</v>
      </c>
      <c r="AB55" s="111" t="e">
        <f t="shared" si="10"/>
        <v>#REF!</v>
      </c>
      <c r="AC55" s="111">
        <f t="shared" si="10"/>
        <v>50</v>
      </c>
      <c r="AD55" s="111">
        <f t="shared" si="10"/>
        <v>50</v>
      </c>
      <c r="AE55" s="111">
        <f t="shared" si="10"/>
        <v>50</v>
      </c>
      <c r="AF55" s="111">
        <f t="shared" si="10"/>
        <v>50</v>
      </c>
      <c r="AG55" s="112">
        <f t="shared" si="8"/>
        <v>0</v>
      </c>
      <c r="AH55" s="148" t="e">
        <f t="shared" si="9"/>
        <v>#REF!</v>
      </c>
      <c r="AJ55" s="34"/>
    </row>
    <row r="56" spans="1:36" x14ac:dyDescent="0.7">
      <c r="A56" s="45">
        <v>52</v>
      </c>
      <c r="B56" s="46" t="s">
        <v>44</v>
      </c>
      <c r="C56" s="47" t="s">
        <v>62</v>
      </c>
      <c r="D56" s="46" t="s">
        <v>170</v>
      </c>
      <c r="E56" s="108">
        <v>5</v>
      </c>
      <c r="F56" s="45">
        <v>0</v>
      </c>
      <c r="G56" s="152">
        <v>4.16</v>
      </c>
      <c r="H56" s="115">
        <v>7231017.2999999998</v>
      </c>
      <c r="I56" s="54"/>
      <c r="J56" s="87" t="e">
        <f t="shared" si="0"/>
        <v>#REF!</v>
      </c>
      <c r="K56" s="87">
        <f t="shared" si="1"/>
        <v>100</v>
      </c>
      <c r="L56" s="87">
        <f t="shared" si="2"/>
        <v>100</v>
      </c>
      <c r="M56" s="87">
        <f t="shared" si="3"/>
        <v>100</v>
      </c>
      <c r="N56" s="150" t="e">
        <f t="shared" si="5"/>
        <v>#REF!</v>
      </c>
      <c r="O56" s="45">
        <v>0</v>
      </c>
      <c r="P56" s="118">
        <v>85.714285714285708</v>
      </c>
      <c r="Q56" s="147">
        <v>723101.73</v>
      </c>
      <c r="R56" s="55" t="s">
        <v>281</v>
      </c>
      <c r="S56" s="88" t="e">
        <f>#REF!</f>
        <v>#REF!</v>
      </c>
      <c r="T56" s="88" t="e">
        <f>#REF!</f>
        <v>#REF!</v>
      </c>
      <c r="U56" s="113">
        <v>1</v>
      </c>
      <c r="V56" s="113">
        <v>1</v>
      </c>
      <c r="W56" s="88">
        <v>1</v>
      </c>
      <c r="X56" s="88">
        <v>1</v>
      </c>
      <c r="Y56" s="88">
        <v>1</v>
      </c>
      <c r="Z56" s="89" t="e">
        <f t="shared" si="6"/>
        <v>#REF!</v>
      </c>
      <c r="AA56" s="111" t="e">
        <f t="shared" si="10"/>
        <v>#REF!</v>
      </c>
      <c r="AB56" s="111" t="e">
        <f t="shared" si="10"/>
        <v>#REF!</v>
      </c>
      <c r="AC56" s="111">
        <f t="shared" si="10"/>
        <v>50</v>
      </c>
      <c r="AD56" s="111">
        <f t="shared" si="10"/>
        <v>50</v>
      </c>
      <c r="AE56" s="111">
        <f t="shared" si="10"/>
        <v>50</v>
      </c>
      <c r="AF56" s="111">
        <f t="shared" si="10"/>
        <v>50</v>
      </c>
      <c r="AG56" s="112">
        <f t="shared" si="8"/>
        <v>100</v>
      </c>
      <c r="AH56" s="148" t="e">
        <f t="shared" si="9"/>
        <v>#REF!</v>
      </c>
      <c r="AJ56" s="34"/>
    </row>
    <row r="57" spans="1:36" x14ac:dyDescent="0.7">
      <c r="A57" s="45">
        <v>53</v>
      </c>
      <c r="B57" s="46" t="s">
        <v>63</v>
      </c>
      <c r="C57" s="47" t="s">
        <v>64</v>
      </c>
      <c r="D57" s="46" t="s">
        <v>63</v>
      </c>
      <c r="E57" s="108">
        <v>17</v>
      </c>
      <c r="F57" s="45">
        <v>0</v>
      </c>
      <c r="G57" s="152">
        <v>3.31</v>
      </c>
      <c r="H57" s="115">
        <v>141405999.68000001</v>
      </c>
      <c r="I57" s="54"/>
      <c r="J57" s="87" t="e">
        <f t="shared" si="0"/>
        <v>#REF!</v>
      </c>
      <c r="K57" s="87">
        <f t="shared" si="1"/>
        <v>100</v>
      </c>
      <c r="L57" s="87">
        <f t="shared" si="2"/>
        <v>50</v>
      </c>
      <c r="M57" s="87">
        <f t="shared" si="3"/>
        <v>100</v>
      </c>
      <c r="N57" s="150" t="e">
        <f t="shared" si="5"/>
        <v>#REF!</v>
      </c>
      <c r="O57" s="45">
        <v>0</v>
      </c>
      <c r="P57" s="118">
        <v>85.714285714285708</v>
      </c>
      <c r="Q57" s="147">
        <v>14140599.968</v>
      </c>
      <c r="R57" s="55" t="s">
        <v>281</v>
      </c>
      <c r="S57" s="88" t="e">
        <f>#REF!</f>
        <v>#REF!</v>
      </c>
      <c r="T57" s="88" t="e">
        <f>#REF!</f>
        <v>#REF!</v>
      </c>
      <c r="U57" s="113">
        <v>1</v>
      </c>
      <c r="V57" s="113">
        <v>1</v>
      </c>
      <c r="W57" s="88">
        <v>0</v>
      </c>
      <c r="X57" s="88">
        <v>1</v>
      </c>
      <c r="Y57" s="88">
        <v>1</v>
      </c>
      <c r="Z57" s="89" t="e">
        <f t="shared" si="6"/>
        <v>#REF!</v>
      </c>
      <c r="AA57" s="111" t="e">
        <f t="shared" si="10"/>
        <v>#REF!</v>
      </c>
      <c r="AB57" s="111" t="e">
        <f t="shared" si="10"/>
        <v>#REF!</v>
      </c>
      <c r="AC57" s="111">
        <f t="shared" si="10"/>
        <v>50</v>
      </c>
      <c r="AD57" s="111">
        <f t="shared" si="10"/>
        <v>50</v>
      </c>
      <c r="AE57" s="111">
        <f t="shared" si="10"/>
        <v>0</v>
      </c>
      <c r="AF57" s="111">
        <f t="shared" si="10"/>
        <v>50</v>
      </c>
      <c r="AG57" s="112">
        <f t="shared" si="8"/>
        <v>100</v>
      </c>
      <c r="AH57" s="148" t="e">
        <f t="shared" si="9"/>
        <v>#REF!</v>
      </c>
      <c r="AJ57" s="34"/>
    </row>
    <row r="58" spans="1:36" x14ac:dyDescent="0.7">
      <c r="A58" s="45">
        <v>54</v>
      </c>
      <c r="B58" s="46" t="s">
        <v>63</v>
      </c>
      <c r="C58" s="47" t="s">
        <v>65</v>
      </c>
      <c r="D58" s="46" t="s">
        <v>171</v>
      </c>
      <c r="E58" s="108">
        <v>13</v>
      </c>
      <c r="F58" s="45">
        <v>4</v>
      </c>
      <c r="G58" s="62">
        <v>0.37</v>
      </c>
      <c r="H58" s="115">
        <v>-19664573.850000001</v>
      </c>
      <c r="I58" s="30" t="s">
        <v>6</v>
      </c>
      <c r="J58" s="87" t="e">
        <f t="shared" si="0"/>
        <v>#REF!</v>
      </c>
      <c r="K58" s="87">
        <f t="shared" si="1"/>
        <v>100</v>
      </c>
      <c r="L58" s="87">
        <f t="shared" si="2"/>
        <v>0</v>
      </c>
      <c r="M58" s="87">
        <f t="shared" si="3"/>
        <v>0</v>
      </c>
      <c r="N58" s="151" t="e">
        <f t="shared" si="5"/>
        <v>#REF!</v>
      </c>
      <c r="O58" s="45">
        <v>4</v>
      </c>
      <c r="P58" s="119">
        <v>42.857142857142854</v>
      </c>
      <c r="Q58" s="147">
        <v>-1966457.3850000002</v>
      </c>
      <c r="R58" s="121" t="s">
        <v>400</v>
      </c>
      <c r="S58" s="88" t="e">
        <f>#REF!</f>
        <v>#REF!</v>
      </c>
      <c r="T58" s="88" t="e">
        <f>#REF!</f>
        <v>#REF!</v>
      </c>
      <c r="U58" s="113">
        <v>1</v>
      </c>
      <c r="V58" s="113">
        <v>1</v>
      </c>
      <c r="W58" s="88">
        <v>0</v>
      </c>
      <c r="X58" s="88">
        <v>0</v>
      </c>
      <c r="Y58" s="88">
        <v>0</v>
      </c>
      <c r="Z58" s="89" t="e">
        <f t="shared" si="6"/>
        <v>#REF!</v>
      </c>
      <c r="AA58" s="111" t="e">
        <f t="shared" ref="AA58:AF92" si="11">IF(S58=1,50,0)</f>
        <v>#REF!</v>
      </c>
      <c r="AB58" s="111" t="e">
        <f t="shared" si="11"/>
        <v>#REF!</v>
      </c>
      <c r="AC58" s="111">
        <f t="shared" si="11"/>
        <v>50</v>
      </c>
      <c r="AD58" s="111">
        <f t="shared" si="11"/>
        <v>50</v>
      </c>
      <c r="AE58" s="111">
        <f t="shared" si="11"/>
        <v>0</v>
      </c>
      <c r="AF58" s="111">
        <f t="shared" si="11"/>
        <v>0</v>
      </c>
      <c r="AG58" s="112">
        <f t="shared" si="8"/>
        <v>0</v>
      </c>
      <c r="AH58" s="149" t="e">
        <f t="shared" si="9"/>
        <v>#REF!</v>
      </c>
      <c r="AJ58" s="34"/>
    </row>
    <row r="59" spans="1:36" x14ac:dyDescent="0.7">
      <c r="A59" s="45">
        <v>55</v>
      </c>
      <c r="B59" s="46" t="s">
        <v>63</v>
      </c>
      <c r="C59" s="47" t="s">
        <v>66</v>
      </c>
      <c r="D59" s="46" t="s">
        <v>172</v>
      </c>
      <c r="E59" s="108">
        <v>5</v>
      </c>
      <c r="F59" s="45">
        <v>7</v>
      </c>
      <c r="G59" s="62">
        <v>0.35</v>
      </c>
      <c r="H59" s="115">
        <v>-2155050.48</v>
      </c>
      <c r="I59" s="64" t="s">
        <v>207</v>
      </c>
      <c r="J59" s="87" t="e">
        <f t="shared" si="0"/>
        <v>#REF!</v>
      </c>
      <c r="K59" s="87">
        <f t="shared" si="1"/>
        <v>100</v>
      </c>
      <c r="L59" s="87">
        <f t="shared" si="2"/>
        <v>100</v>
      </c>
      <c r="M59" s="87">
        <f t="shared" si="3"/>
        <v>0</v>
      </c>
      <c r="N59" s="150" t="e">
        <f t="shared" si="5"/>
        <v>#REF!</v>
      </c>
      <c r="O59" s="45">
        <v>7</v>
      </c>
      <c r="P59" s="118">
        <v>85.714285714285708</v>
      </c>
      <c r="Q59" s="147">
        <v>-215505.04800000001</v>
      </c>
      <c r="R59" s="146" t="s">
        <v>283</v>
      </c>
      <c r="S59" s="88" t="e">
        <f>#REF!</f>
        <v>#REF!</v>
      </c>
      <c r="T59" s="88" t="e">
        <f>#REF!</f>
        <v>#REF!</v>
      </c>
      <c r="U59" s="113">
        <v>1</v>
      </c>
      <c r="V59" s="113">
        <v>1</v>
      </c>
      <c r="W59" s="88">
        <v>1</v>
      </c>
      <c r="X59" s="88">
        <v>1</v>
      </c>
      <c r="Y59" s="88">
        <v>0</v>
      </c>
      <c r="Z59" s="89" t="e">
        <f t="shared" si="6"/>
        <v>#REF!</v>
      </c>
      <c r="AA59" s="111" t="e">
        <f t="shared" si="11"/>
        <v>#REF!</v>
      </c>
      <c r="AB59" s="111" t="e">
        <f t="shared" si="11"/>
        <v>#REF!</v>
      </c>
      <c r="AC59" s="111">
        <f t="shared" si="11"/>
        <v>50</v>
      </c>
      <c r="AD59" s="111">
        <f t="shared" si="11"/>
        <v>50</v>
      </c>
      <c r="AE59" s="111">
        <f t="shared" si="11"/>
        <v>50</v>
      </c>
      <c r="AF59" s="111">
        <f t="shared" si="11"/>
        <v>50</v>
      </c>
      <c r="AG59" s="112">
        <f t="shared" si="8"/>
        <v>0</v>
      </c>
      <c r="AH59" s="148" t="e">
        <f t="shared" si="9"/>
        <v>#REF!</v>
      </c>
      <c r="AJ59" s="34"/>
    </row>
    <row r="60" spans="1:36" x14ac:dyDescent="0.7">
      <c r="A60" s="45">
        <v>56</v>
      </c>
      <c r="B60" s="46" t="s">
        <v>63</v>
      </c>
      <c r="C60" s="47" t="s">
        <v>67</v>
      </c>
      <c r="D60" s="46" t="s">
        <v>173</v>
      </c>
      <c r="E60" s="108">
        <v>5</v>
      </c>
      <c r="F60" s="45">
        <v>2</v>
      </c>
      <c r="G60" s="152">
        <v>0.62</v>
      </c>
      <c r="H60" s="115">
        <v>11851790.890000001</v>
      </c>
      <c r="I60" s="54"/>
      <c r="J60" s="87" t="e">
        <f t="shared" si="0"/>
        <v>#REF!</v>
      </c>
      <c r="K60" s="87">
        <f t="shared" si="1"/>
        <v>100</v>
      </c>
      <c r="L60" s="87">
        <f t="shared" si="2"/>
        <v>50</v>
      </c>
      <c r="M60" s="87">
        <f t="shared" si="3"/>
        <v>100</v>
      </c>
      <c r="N60" s="150" t="e">
        <f t="shared" si="5"/>
        <v>#REF!</v>
      </c>
      <c r="O60" s="45">
        <v>2</v>
      </c>
      <c r="P60" s="118">
        <v>85.714285714285708</v>
      </c>
      <c r="Q60" s="147">
        <v>1185179.0890000002</v>
      </c>
      <c r="R60" s="55" t="s">
        <v>281</v>
      </c>
      <c r="S60" s="88" t="e">
        <f>#REF!</f>
        <v>#REF!</v>
      </c>
      <c r="T60" s="88" t="e">
        <f>#REF!</f>
        <v>#REF!</v>
      </c>
      <c r="U60" s="113">
        <v>1</v>
      </c>
      <c r="V60" s="113">
        <v>1</v>
      </c>
      <c r="W60" s="88">
        <v>1</v>
      </c>
      <c r="X60" s="88">
        <v>0</v>
      </c>
      <c r="Y60" s="88">
        <v>1</v>
      </c>
      <c r="Z60" s="89" t="e">
        <f t="shared" si="6"/>
        <v>#REF!</v>
      </c>
      <c r="AA60" s="111" t="e">
        <f t="shared" si="11"/>
        <v>#REF!</v>
      </c>
      <c r="AB60" s="111" t="e">
        <f t="shared" si="11"/>
        <v>#REF!</v>
      </c>
      <c r="AC60" s="111">
        <f t="shared" si="11"/>
        <v>50</v>
      </c>
      <c r="AD60" s="111">
        <f t="shared" si="11"/>
        <v>50</v>
      </c>
      <c r="AE60" s="111">
        <f t="shared" si="11"/>
        <v>50</v>
      </c>
      <c r="AF60" s="111">
        <f t="shared" si="11"/>
        <v>0</v>
      </c>
      <c r="AG60" s="112">
        <f t="shared" si="8"/>
        <v>100</v>
      </c>
      <c r="AH60" s="148" t="e">
        <f t="shared" si="9"/>
        <v>#REF!</v>
      </c>
      <c r="AJ60" s="34"/>
    </row>
    <row r="61" spans="1:36" x14ac:dyDescent="0.7">
      <c r="A61" s="45">
        <v>57</v>
      </c>
      <c r="B61" s="46" t="s">
        <v>63</v>
      </c>
      <c r="C61" s="47" t="s">
        <v>68</v>
      </c>
      <c r="D61" s="46" t="s">
        <v>174</v>
      </c>
      <c r="E61" s="108">
        <v>15</v>
      </c>
      <c r="F61" s="45">
        <v>2</v>
      </c>
      <c r="G61" s="62">
        <v>0.44</v>
      </c>
      <c r="H61" s="115">
        <v>89678687.159999996</v>
      </c>
      <c r="I61" s="54"/>
      <c r="J61" s="87" t="e">
        <f t="shared" si="0"/>
        <v>#REF!</v>
      </c>
      <c r="K61" s="87">
        <f t="shared" si="1"/>
        <v>100</v>
      </c>
      <c r="L61" s="87">
        <f t="shared" si="2"/>
        <v>50</v>
      </c>
      <c r="M61" s="87">
        <f t="shared" si="3"/>
        <v>100</v>
      </c>
      <c r="N61" s="150" t="e">
        <f t="shared" si="5"/>
        <v>#REF!</v>
      </c>
      <c r="O61" s="45">
        <v>2</v>
      </c>
      <c r="P61" s="118">
        <v>85.714285714285708</v>
      </c>
      <c r="Q61" s="147">
        <v>8967868.716</v>
      </c>
      <c r="R61" s="55" t="s">
        <v>281</v>
      </c>
      <c r="S61" s="88" t="e">
        <f>#REF!</f>
        <v>#REF!</v>
      </c>
      <c r="T61" s="88" t="e">
        <f>#REF!</f>
        <v>#REF!</v>
      </c>
      <c r="U61" s="113">
        <v>1</v>
      </c>
      <c r="V61" s="113">
        <v>1</v>
      </c>
      <c r="W61" s="88">
        <v>1</v>
      </c>
      <c r="X61" s="88">
        <v>0</v>
      </c>
      <c r="Y61" s="88">
        <v>1</v>
      </c>
      <c r="Z61" s="89" t="e">
        <f t="shared" si="6"/>
        <v>#REF!</v>
      </c>
      <c r="AA61" s="111" t="e">
        <f t="shared" si="11"/>
        <v>#REF!</v>
      </c>
      <c r="AB61" s="111" t="e">
        <f t="shared" si="11"/>
        <v>#REF!</v>
      </c>
      <c r="AC61" s="111">
        <f t="shared" si="11"/>
        <v>50</v>
      </c>
      <c r="AD61" s="111">
        <f t="shared" si="11"/>
        <v>50</v>
      </c>
      <c r="AE61" s="111">
        <f t="shared" si="11"/>
        <v>50</v>
      </c>
      <c r="AF61" s="111">
        <f t="shared" si="11"/>
        <v>0</v>
      </c>
      <c r="AG61" s="112">
        <f t="shared" si="8"/>
        <v>100</v>
      </c>
      <c r="AH61" s="148" t="e">
        <f t="shared" si="9"/>
        <v>#REF!</v>
      </c>
      <c r="AJ61" s="34"/>
    </row>
    <row r="62" spans="1:36" x14ac:dyDescent="0.7">
      <c r="A62" s="45">
        <v>58</v>
      </c>
      <c r="B62" s="46" t="s">
        <v>63</v>
      </c>
      <c r="C62" s="47" t="s">
        <v>69</v>
      </c>
      <c r="D62" s="46" t="s">
        <v>175</v>
      </c>
      <c r="E62" s="108">
        <v>5</v>
      </c>
      <c r="F62" s="45">
        <v>0</v>
      </c>
      <c r="G62" s="152">
        <v>3.73</v>
      </c>
      <c r="H62" s="115">
        <v>13693639.48</v>
      </c>
      <c r="I62" s="54"/>
      <c r="J62" s="87" t="e">
        <f t="shared" si="0"/>
        <v>#REF!</v>
      </c>
      <c r="K62" s="87">
        <f t="shared" si="1"/>
        <v>100</v>
      </c>
      <c r="L62" s="87">
        <f t="shared" si="2"/>
        <v>100</v>
      </c>
      <c r="M62" s="87">
        <f t="shared" si="3"/>
        <v>100</v>
      </c>
      <c r="N62" s="150" t="e">
        <f t="shared" si="5"/>
        <v>#REF!</v>
      </c>
      <c r="O62" s="45">
        <v>0</v>
      </c>
      <c r="P62" s="118">
        <v>100</v>
      </c>
      <c r="Q62" s="147">
        <v>1369363.9480000001</v>
      </c>
      <c r="R62" s="55" t="s">
        <v>281</v>
      </c>
      <c r="S62" s="88" t="e">
        <f>#REF!</f>
        <v>#REF!</v>
      </c>
      <c r="T62" s="88" t="e">
        <f>#REF!</f>
        <v>#REF!</v>
      </c>
      <c r="U62" s="113">
        <v>1</v>
      </c>
      <c r="V62" s="113">
        <v>1</v>
      </c>
      <c r="W62" s="88">
        <v>1</v>
      </c>
      <c r="X62" s="88">
        <v>1</v>
      </c>
      <c r="Y62" s="88">
        <v>1</v>
      </c>
      <c r="Z62" s="89" t="e">
        <f t="shared" si="6"/>
        <v>#REF!</v>
      </c>
      <c r="AA62" s="111" t="e">
        <f t="shared" si="11"/>
        <v>#REF!</v>
      </c>
      <c r="AB62" s="111" t="e">
        <f t="shared" si="11"/>
        <v>#REF!</v>
      </c>
      <c r="AC62" s="111">
        <f t="shared" si="11"/>
        <v>50</v>
      </c>
      <c r="AD62" s="111">
        <f t="shared" si="11"/>
        <v>50</v>
      </c>
      <c r="AE62" s="111">
        <f t="shared" si="11"/>
        <v>50</v>
      </c>
      <c r="AF62" s="111">
        <f t="shared" si="11"/>
        <v>50</v>
      </c>
      <c r="AG62" s="112">
        <f t="shared" si="8"/>
        <v>100</v>
      </c>
      <c r="AH62" s="148" t="e">
        <f t="shared" si="9"/>
        <v>#REF!</v>
      </c>
      <c r="AJ62" s="34"/>
    </row>
    <row r="63" spans="1:36" x14ac:dyDescent="0.7">
      <c r="A63" s="45">
        <v>59</v>
      </c>
      <c r="B63" s="46" t="s">
        <v>63</v>
      </c>
      <c r="C63" s="47" t="s">
        <v>70</v>
      </c>
      <c r="D63" s="46" t="s">
        <v>176</v>
      </c>
      <c r="E63" s="108">
        <v>2</v>
      </c>
      <c r="F63" s="45">
        <v>4</v>
      </c>
      <c r="G63" s="62">
        <v>0.31</v>
      </c>
      <c r="H63" s="115">
        <v>5448832.8700000001</v>
      </c>
      <c r="I63" s="4" t="s">
        <v>208</v>
      </c>
      <c r="J63" s="87" t="e">
        <f t="shared" si="0"/>
        <v>#REF!</v>
      </c>
      <c r="K63" s="87">
        <f t="shared" si="1"/>
        <v>100</v>
      </c>
      <c r="L63" s="87">
        <f t="shared" si="2"/>
        <v>100</v>
      </c>
      <c r="M63" s="87">
        <f t="shared" si="3"/>
        <v>0</v>
      </c>
      <c r="N63" s="150" t="e">
        <f t="shared" si="5"/>
        <v>#REF!</v>
      </c>
      <c r="O63" s="45">
        <v>4</v>
      </c>
      <c r="P63" s="118">
        <v>71.428571428571431</v>
      </c>
      <c r="Q63" s="147">
        <v>544883.28700000001</v>
      </c>
      <c r="R63" s="146" t="s">
        <v>283</v>
      </c>
      <c r="S63" s="88" t="e">
        <f>#REF!</f>
        <v>#REF!</v>
      </c>
      <c r="T63" s="88" t="e">
        <f>#REF!</f>
        <v>#REF!</v>
      </c>
      <c r="U63" s="113">
        <v>1</v>
      </c>
      <c r="V63" s="113">
        <v>1</v>
      </c>
      <c r="W63" s="88">
        <v>1</v>
      </c>
      <c r="X63" s="88">
        <v>1</v>
      </c>
      <c r="Y63" s="88">
        <v>0</v>
      </c>
      <c r="Z63" s="89" t="e">
        <f t="shared" si="6"/>
        <v>#REF!</v>
      </c>
      <c r="AA63" s="111" t="e">
        <f t="shared" si="11"/>
        <v>#REF!</v>
      </c>
      <c r="AB63" s="111" t="e">
        <f t="shared" si="11"/>
        <v>#REF!</v>
      </c>
      <c r="AC63" s="111">
        <f t="shared" si="11"/>
        <v>50</v>
      </c>
      <c r="AD63" s="111">
        <f t="shared" si="11"/>
        <v>50</v>
      </c>
      <c r="AE63" s="111">
        <f t="shared" si="11"/>
        <v>50</v>
      </c>
      <c r="AF63" s="111">
        <f t="shared" si="11"/>
        <v>50</v>
      </c>
      <c r="AG63" s="112">
        <f t="shared" si="8"/>
        <v>0</v>
      </c>
      <c r="AH63" s="148" t="e">
        <f t="shared" si="9"/>
        <v>#REF!</v>
      </c>
      <c r="AJ63" s="34"/>
    </row>
    <row r="64" spans="1:36" x14ac:dyDescent="0.7">
      <c r="A64" s="45">
        <v>60</v>
      </c>
      <c r="B64" s="46" t="s">
        <v>63</v>
      </c>
      <c r="C64" s="47" t="s">
        <v>71</v>
      </c>
      <c r="D64" s="46" t="s">
        <v>177</v>
      </c>
      <c r="E64" s="108">
        <v>6</v>
      </c>
      <c r="F64" s="45">
        <v>0</v>
      </c>
      <c r="G64" s="152">
        <v>0.8</v>
      </c>
      <c r="H64" s="115">
        <v>1363761.29</v>
      </c>
      <c r="I64" s="54"/>
      <c r="J64" s="87" t="e">
        <f t="shared" si="0"/>
        <v>#REF!</v>
      </c>
      <c r="K64" s="87">
        <f t="shared" si="1"/>
        <v>100</v>
      </c>
      <c r="L64" s="87">
        <f t="shared" si="2"/>
        <v>50</v>
      </c>
      <c r="M64" s="87">
        <f t="shared" si="3"/>
        <v>0</v>
      </c>
      <c r="N64" s="150" t="e">
        <f t="shared" si="5"/>
        <v>#REF!</v>
      </c>
      <c r="O64" s="45">
        <v>0</v>
      </c>
      <c r="P64" s="118">
        <v>57.142857142857139</v>
      </c>
      <c r="Q64" s="147">
        <v>136376.12900000002</v>
      </c>
      <c r="R64" s="55" t="s">
        <v>281</v>
      </c>
      <c r="S64" s="88" t="e">
        <f>#REF!</f>
        <v>#REF!</v>
      </c>
      <c r="T64" s="88" t="e">
        <f>#REF!</f>
        <v>#REF!</v>
      </c>
      <c r="U64" s="113">
        <v>1</v>
      </c>
      <c r="V64" s="113">
        <v>1</v>
      </c>
      <c r="W64" s="88">
        <v>1</v>
      </c>
      <c r="X64" s="88">
        <v>0</v>
      </c>
      <c r="Y64" s="88">
        <v>0</v>
      </c>
      <c r="Z64" s="89" t="e">
        <f t="shared" si="6"/>
        <v>#REF!</v>
      </c>
      <c r="AA64" s="111" t="e">
        <f t="shared" si="11"/>
        <v>#REF!</v>
      </c>
      <c r="AB64" s="111" t="e">
        <f t="shared" si="11"/>
        <v>#REF!</v>
      </c>
      <c r="AC64" s="111">
        <f t="shared" si="11"/>
        <v>50</v>
      </c>
      <c r="AD64" s="111">
        <f t="shared" si="11"/>
        <v>50</v>
      </c>
      <c r="AE64" s="111">
        <f t="shared" si="11"/>
        <v>50</v>
      </c>
      <c r="AF64" s="111">
        <f t="shared" si="11"/>
        <v>0</v>
      </c>
      <c r="AG64" s="112">
        <f t="shared" si="8"/>
        <v>0</v>
      </c>
      <c r="AH64" s="148" t="e">
        <f t="shared" si="9"/>
        <v>#REF!</v>
      </c>
      <c r="AJ64" s="34"/>
    </row>
    <row r="65" spans="1:36" x14ac:dyDescent="0.7">
      <c r="A65" s="45">
        <v>61</v>
      </c>
      <c r="B65" s="46" t="s">
        <v>63</v>
      </c>
      <c r="C65" s="47" t="s">
        <v>72</v>
      </c>
      <c r="D65" s="46" t="s">
        <v>178</v>
      </c>
      <c r="E65" s="108">
        <v>5</v>
      </c>
      <c r="F65" s="45">
        <v>1</v>
      </c>
      <c r="G65" s="152">
        <v>0.59</v>
      </c>
      <c r="H65" s="115">
        <v>6494216.8899999997</v>
      </c>
      <c r="I65" s="54"/>
      <c r="J65" s="87" t="e">
        <f t="shared" si="0"/>
        <v>#REF!</v>
      </c>
      <c r="K65" s="87">
        <f t="shared" si="1"/>
        <v>100</v>
      </c>
      <c r="L65" s="87">
        <f t="shared" si="2"/>
        <v>0</v>
      </c>
      <c r="M65" s="87">
        <f t="shared" si="3"/>
        <v>100</v>
      </c>
      <c r="N65" s="151" t="e">
        <f t="shared" si="5"/>
        <v>#REF!</v>
      </c>
      <c r="O65" s="45">
        <v>1</v>
      </c>
      <c r="P65" s="119">
        <v>42.857142857142854</v>
      </c>
      <c r="Q65" s="147">
        <v>649421.68900000001</v>
      </c>
      <c r="R65" s="55" t="s">
        <v>281</v>
      </c>
      <c r="S65" s="88" t="e">
        <f>#REF!</f>
        <v>#REF!</v>
      </c>
      <c r="T65" s="88" t="e">
        <f>#REF!</f>
        <v>#REF!</v>
      </c>
      <c r="U65" s="113">
        <v>1</v>
      </c>
      <c r="V65" s="113">
        <v>1</v>
      </c>
      <c r="W65" s="88">
        <v>0</v>
      </c>
      <c r="X65" s="88">
        <v>0</v>
      </c>
      <c r="Y65" s="88">
        <v>1</v>
      </c>
      <c r="Z65" s="89" t="e">
        <f t="shared" si="6"/>
        <v>#REF!</v>
      </c>
      <c r="AA65" s="111" t="e">
        <f t="shared" si="11"/>
        <v>#REF!</v>
      </c>
      <c r="AB65" s="111" t="e">
        <f t="shared" si="11"/>
        <v>#REF!</v>
      </c>
      <c r="AC65" s="111">
        <f t="shared" si="11"/>
        <v>50</v>
      </c>
      <c r="AD65" s="111">
        <f t="shared" si="11"/>
        <v>50</v>
      </c>
      <c r="AE65" s="111">
        <f t="shared" si="11"/>
        <v>0</v>
      </c>
      <c r="AF65" s="111">
        <f t="shared" si="11"/>
        <v>0</v>
      </c>
      <c r="AG65" s="112">
        <f t="shared" si="8"/>
        <v>100</v>
      </c>
      <c r="AH65" s="149" t="e">
        <f t="shared" si="9"/>
        <v>#REF!</v>
      </c>
      <c r="AJ65" s="34"/>
    </row>
    <row r="66" spans="1:36" x14ac:dyDescent="0.7">
      <c r="A66" s="45">
        <v>62</v>
      </c>
      <c r="B66" s="46" t="s">
        <v>73</v>
      </c>
      <c r="C66" s="47" t="s">
        <v>74</v>
      </c>
      <c r="D66" s="46" t="s">
        <v>73</v>
      </c>
      <c r="E66" s="108">
        <v>16</v>
      </c>
      <c r="F66" s="45">
        <v>0</v>
      </c>
      <c r="G66" s="152">
        <v>2.12</v>
      </c>
      <c r="H66" s="115">
        <v>126496251.52</v>
      </c>
      <c r="I66" s="54"/>
      <c r="J66" s="87" t="e">
        <f t="shared" si="0"/>
        <v>#REF!</v>
      </c>
      <c r="K66" s="87">
        <f t="shared" si="1"/>
        <v>100</v>
      </c>
      <c r="L66" s="87">
        <f t="shared" si="2"/>
        <v>0</v>
      </c>
      <c r="M66" s="87">
        <f t="shared" si="3"/>
        <v>100</v>
      </c>
      <c r="N66" s="150" t="e">
        <f t="shared" si="5"/>
        <v>#REF!</v>
      </c>
      <c r="O66" s="45">
        <v>0</v>
      </c>
      <c r="P66" s="118">
        <v>57.142857142857139</v>
      </c>
      <c r="Q66" s="147">
        <v>12649625.151999999</v>
      </c>
      <c r="R66" s="55" t="s">
        <v>281</v>
      </c>
      <c r="S66" s="88" t="e">
        <f>#REF!</f>
        <v>#REF!</v>
      </c>
      <c r="T66" s="88" t="e">
        <f>#REF!</f>
        <v>#REF!</v>
      </c>
      <c r="U66" s="113">
        <v>1</v>
      </c>
      <c r="V66" s="113">
        <v>1</v>
      </c>
      <c r="W66" s="88">
        <v>0</v>
      </c>
      <c r="X66" s="88">
        <v>0</v>
      </c>
      <c r="Y66" s="88">
        <v>1</v>
      </c>
      <c r="Z66" s="89" t="e">
        <f t="shared" si="6"/>
        <v>#REF!</v>
      </c>
      <c r="AA66" s="111" t="e">
        <f t="shared" si="11"/>
        <v>#REF!</v>
      </c>
      <c r="AB66" s="111" t="e">
        <f t="shared" si="11"/>
        <v>#REF!</v>
      </c>
      <c r="AC66" s="111">
        <f t="shared" si="11"/>
        <v>50</v>
      </c>
      <c r="AD66" s="111">
        <f t="shared" si="11"/>
        <v>50</v>
      </c>
      <c r="AE66" s="111">
        <f t="shared" si="11"/>
        <v>0</v>
      </c>
      <c r="AF66" s="111">
        <f t="shared" si="11"/>
        <v>0</v>
      </c>
      <c r="AG66" s="112">
        <f t="shared" si="8"/>
        <v>100</v>
      </c>
      <c r="AH66" s="148" t="e">
        <f t="shared" si="9"/>
        <v>#REF!</v>
      </c>
      <c r="AJ66" s="34"/>
    </row>
    <row r="67" spans="1:36" x14ac:dyDescent="0.7">
      <c r="A67" s="45">
        <v>63</v>
      </c>
      <c r="B67" s="46" t="s">
        <v>73</v>
      </c>
      <c r="C67" s="47" t="s">
        <v>75</v>
      </c>
      <c r="D67" s="46" t="s">
        <v>179</v>
      </c>
      <c r="E67" s="108">
        <v>10</v>
      </c>
      <c r="F67" s="45">
        <v>2</v>
      </c>
      <c r="G67" s="152">
        <v>0.86</v>
      </c>
      <c r="H67" s="115">
        <v>-7422873.7999999998</v>
      </c>
      <c r="I67" s="54"/>
      <c r="J67" s="87" t="e">
        <f t="shared" si="0"/>
        <v>#REF!</v>
      </c>
      <c r="K67" s="87">
        <f t="shared" si="1"/>
        <v>100</v>
      </c>
      <c r="L67" s="87">
        <f t="shared" si="2"/>
        <v>100</v>
      </c>
      <c r="M67" s="87">
        <f t="shared" si="3"/>
        <v>100</v>
      </c>
      <c r="N67" s="150" t="e">
        <f t="shared" si="5"/>
        <v>#REF!</v>
      </c>
      <c r="O67" s="45">
        <v>2</v>
      </c>
      <c r="P67" s="118">
        <v>71.428571428571431</v>
      </c>
      <c r="Q67" s="147">
        <v>-742287.38</v>
      </c>
      <c r="R67" s="120" t="s">
        <v>282</v>
      </c>
      <c r="S67" s="88" t="e">
        <f>#REF!</f>
        <v>#REF!</v>
      </c>
      <c r="T67" s="88" t="e">
        <f>#REF!</f>
        <v>#REF!</v>
      </c>
      <c r="U67" s="113">
        <v>1</v>
      </c>
      <c r="V67" s="113">
        <v>1</v>
      </c>
      <c r="W67" s="88">
        <v>1</v>
      </c>
      <c r="X67" s="88">
        <v>1</v>
      </c>
      <c r="Y67" s="88">
        <v>1</v>
      </c>
      <c r="Z67" s="89" t="e">
        <f t="shared" si="6"/>
        <v>#REF!</v>
      </c>
      <c r="AA67" s="111" t="e">
        <f t="shared" si="11"/>
        <v>#REF!</v>
      </c>
      <c r="AB67" s="111" t="e">
        <f t="shared" si="11"/>
        <v>#REF!</v>
      </c>
      <c r="AC67" s="111">
        <f t="shared" si="11"/>
        <v>50</v>
      </c>
      <c r="AD67" s="111">
        <f t="shared" si="11"/>
        <v>50</v>
      </c>
      <c r="AE67" s="111">
        <f t="shared" si="11"/>
        <v>50</v>
      </c>
      <c r="AF67" s="111">
        <f t="shared" si="11"/>
        <v>50</v>
      </c>
      <c r="AG67" s="112">
        <f t="shared" si="8"/>
        <v>100</v>
      </c>
      <c r="AH67" s="148" t="e">
        <f t="shared" si="9"/>
        <v>#REF!</v>
      </c>
      <c r="AJ67" s="34"/>
    </row>
    <row r="68" spans="1:36" x14ac:dyDescent="0.7">
      <c r="A68" s="45">
        <v>64</v>
      </c>
      <c r="B68" s="46" t="s">
        <v>73</v>
      </c>
      <c r="C68" s="47" t="s">
        <v>76</v>
      </c>
      <c r="D68" s="46" t="s">
        <v>180</v>
      </c>
      <c r="E68" s="108">
        <v>6</v>
      </c>
      <c r="F68" s="45">
        <v>1</v>
      </c>
      <c r="G68" s="152">
        <v>1.28</v>
      </c>
      <c r="H68" s="115">
        <v>3912210.54</v>
      </c>
      <c r="I68" s="54"/>
      <c r="J68" s="87" t="e">
        <f t="shared" si="0"/>
        <v>#REF!</v>
      </c>
      <c r="K68" s="87">
        <f t="shared" si="1"/>
        <v>50</v>
      </c>
      <c r="L68" s="87">
        <f t="shared" si="2"/>
        <v>100</v>
      </c>
      <c r="M68" s="87">
        <f t="shared" si="3"/>
        <v>100</v>
      </c>
      <c r="N68" s="150" t="e">
        <f t="shared" si="5"/>
        <v>#REF!</v>
      </c>
      <c r="O68" s="45">
        <v>1</v>
      </c>
      <c r="P68" s="118">
        <v>71.428571428571431</v>
      </c>
      <c r="Q68" s="147">
        <v>391221.054</v>
      </c>
      <c r="R68" s="55" t="s">
        <v>281</v>
      </c>
      <c r="S68" s="88" t="e">
        <f>#REF!</f>
        <v>#REF!</v>
      </c>
      <c r="T68" s="88" t="e">
        <f>#REF!</f>
        <v>#REF!</v>
      </c>
      <c r="U68" s="113">
        <v>0</v>
      </c>
      <c r="V68" s="113">
        <v>1</v>
      </c>
      <c r="W68" s="88">
        <v>1</v>
      </c>
      <c r="X68" s="88">
        <v>1</v>
      </c>
      <c r="Y68" s="88">
        <v>1</v>
      </c>
      <c r="Z68" s="89" t="e">
        <f t="shared" si="6"/>
        <v>#REF!</v>
      </c>
      <c r="AA68" s="111" t="e">
        <f t="shared" si="11"/>
        <v>#REF!</v>
      </c>
      <c r="AB68" s="111" t="e">
        <f t="shared" si="11"/>
        <v>#REF!</v>
      </c>
      <c r="AC68" s="111">
        <f t="shared" si="11"/>
        <v>0</v>
      </c>
      <c r="AD68" s="111">
        <f t="shared" si="11"/>
        <v>50</v>
      </c>
      <c r="AE68" s="111">
        <f t="shared" si="11"/>
        <v>50</v>
      </c>
      <c r="AF68" s="111">
        <f t="shared" si="11"/>
        <v>50</v>
      </c>
      <c r="AG68" s="112">
        <f t="shared" si="8"/>
        <v>100</v>
      </c>
      <c r="AH68" s="148" t="e">
        <f t="shared" si="9"/>
        <v>#REF!</v>
      </c>
      <c r="AJ68" s="34"/>
    </row>
    <row r="69" spans="1:36" x14ac:dyDescent="0.7">
      <c r="A69" s="45">
        <v>65</v>
      </c>
      <c r="B69" s="46" t="s">
        <v>73</v>
      </c>
      <c r="C69" s="47" t="s">
        <v>77</v>
      </c>
      <c r="D69" s="46" t="s">
        <v>181</v>
      </c>
      <c r="E69" s="108">
        <v>12</v>
      </c>
      <c r="F69" s="45">
        <v>6</v>
      </c>
      <c r="G69" s="152">
        <v>0.54</v>
      </c>
      <c r="H69" s="115">
        <v>1132403.81</v>
      </c>
      <c r="I69" s="4" t="s">
        <v>208</v>
      </c>
      <c r="J69" s="87" t="e">
        <f t="shared" ref="J69:J92" si="12">AA69+AB69</f>
        <v>#REF!</v>
      </c>
      <c r="K69" s="87">
        <f t="shared" ref="K69:K92" si="13">AC69+AD69</f>
        <v>100</v>
      </c>
      <c r="L69" s="87">
        <f t="shared" ref="L69:L92" si="14">AE69+AF69</f>
        <v>50</v>
      </c>
      <c r="M69" s="87">
        <f t="shared" ref="M69:M92" si="15">AG69</f>
        <v>100</v>
      </c>
      <c r="N69" s="150" t="e">
        <f t="shared" si="5"/>
        <v>#REF!</v>
      </c>
      <c r="O69" s="45">
        <v>6</v>
      </c>
      <c r="P69" s="118">
        <v>71.428571428571431</v>
      </c>
      <c r="Q69" s="147">
        <v>113240.38100000001</v>
      </c>
      <c r="R69" s="121" t="s">
        <v>400</v>
      </c>
      <c r="S69" s="88" t="e">
        <f>#REF!</f>
        <v>#REF!</v>
      </c>
      <c r="T69" s="88" t="e">
        <f>#REF!</f>
        <v>#REF!</v>
      </c>
      <c r="U69" s="113">
        <v>1</v>
      </c>
      <c r="V69" s="113">
        <v>1</v>
      </c>
      <c r="W69" s="88">
        <v>1</v>
      </c>
      <c r="X69" s="88">
        <v>0</v>
      </c>
      <c r="Y69" s="88">
        <v>1</v>
      </c>
      <c r="Z69" s="89" t="e">
        <f t="shared" si="6"/>
        <v>#REF!</v>
      </c>
      <c r="AA69" s="111" t="e">
        <f t="shared" si="11"/>
        <v>#REF!</v>
      </c>
      <c r="AB69" s="111" t="e">
        <f t="shared" si="11"/>
        <v>#REF!</v>
      </c>
      <c r="AC69" s="111">
        <f t="shared" si="11"/>
        <v>50</v>
      </c>
      <c r="AD69" s="111">
        <f t="shared" si="11"/>
        <v>50</v>
      </c>
      <c r="AE69" s="111">
        <f t="shared" si="11"/>
        <v>50</v>
      </c>
      <c r="AF69" s="111">
        <f t="shared" si="11"/>
        <v>0</v>
      </c>
      <c r="AG69" s="112">
        <f t="shared" si="8"/>
        <v>100</v>
      </c>
      <c r="AH69" s="148" t="e">
        <f t="shared" si="9"/>
        <v>#REF!</v>
      </c>
      <c r="AJ69" s="34"/>
    </row>
    <row r="70" spans="1:36" x14ac:dyDescent="0.7">
      <c r="A70" s="45">
        <v>66</v>
      </c>
      <c r="B70" s="46" t="s">
        <v>73</v>
      </c>
      <c r="C70" s="47" t="s">
        <v>78</v>
      </c>
      <c r="D70" s="46" t="s">
        <v>182</v>
      </c>
      <c r="E70" s="108">
        <v>10</v>
      </c>
      <c r="F70" s="45">
        <v>6</v>
      </c>
      <c r="G70" s="152">
        <v>0.7</v>
      </c>
      <c r="H70" s="115">
        <v>-12030696.82</v>
      </c>
      <c r="I70" s="30" t="s">
        <v>6</v>
      </c>
      <c r="J70" s="87" t="e">
        <f t="shared" si="12"/>
        <v>#REF!</v>
      </c>
      <c r="K70" s="87">
        <f t="shared" si="13"/>
        <v>0</v>
      </c>
      <c r="L70" s="87">
        <f t="shared" si="14"/>
        <v>100</v>
      </c>
      <c r="M70" s="87">
        <f t="shared" si="15"/>
        <v>0</v>
      </c>
      <c r="N70" s="150" t="e">
        <f t="shared" ref="N70:N92" si="16">(S70+T70+U70+V70+W70+X70+Y70)/7*100</f>
        <v>#REF!</v>
      </c>
      <c r="O70" s="45">
        <v>6</v>
      </c>
      <c r="P70" s="118">
        <v>57.142857142857139</v>
      </c>
      <c r="Q70" s="147">
        <v>-1203069.682</v>
      </c>
      <c r="R70" s="146" t="s">
        <v>283</v>
      </c>
      <c r="S70" s="88" t="e">
        <f>#REF!</f>
        <v>#REF!</v>
      </c>
      <c r="T70" s="88" t="e">
        <f>#REF!</f>
        <v>#REF!</v>
      </c>
      <c r="U70" s="113">
        <v>0</v>
      </c>
      <c r="V70" s="113">
        <v>0</v>
      </c>
      <c r="W70" s="88">
        <v>1</v>
      </c>
      <c r="X70" s="88">
        <v>1</v>
      </c>
      <c r="Y70" s="88">
        <v>0</v>
      </c>
      <c r="Z70" s="89" t="e">
        <f t="shared" ref="Z70:Z92" si="17">S70+T70+U70+V70+W70+X70+Y70</f>
        <v>#REF!</v>
      </c>
      <c r="AA70" s="111" t="e">
        <f t="shared" si="11"/>
        <v>#REF!</v>
      </c>
      <c r="AB70" s="111" t="e">
        <f t="shared" si="11"/>
        <v>#REF!</v>
      </c>
      <c r="AC70" s="111">
        <f t="shared" si="11"/>
        <v>0</v>
      </c>
      <c r="AD70" s="111">
        <f t="shared" si="11"/>
        <v>0</v>
      </c>
      <c r="AE70" s="111">
        <f t="shared" si="11"/>
        <v>50</v>
      </c>
      <c r="AF70" s="111">
        <f t="shared" si="11"/>
        <v>50</v>
      </c>
      <c r="AG70" s="112">
        <f t="shared" ref="AG70:AG92" si="18">IF(Y70=1,100,0)</f>
        <v>0</v>
      </c>
      <c r="AH70" s="148" t="e">
        <f t="shared" ref="AH70:AH92" si="19">Z70/7*100</f>
        <v>#REF!</v>
      </c>
      <c r="AJ70" s="34"/>
    </row>
    <row r="71" spans="1:36" x14ac:dyDescent="0.7">
      <c r="A71" s="45">
        <v>67</v>
      </c>
      <c r="B71" s="46" t="s">
        <v>73</v>
      </c>
      <c r="C71" s="47" t="s">
        <v>79</v>
      </c>
      <c r="D71" s="46" t="s">
        <v>183</v>
      </c>
      <c r="E71" s="108">
        <v>5</v>
      </c>
      <c r="F71" s="45">
        <v>3</v>
      </c>
      <c r="G71" s="152">
        <v>0.75</v>
      </c>
      <c r="H71" s="115">
        <v>-6849283.3200000003</v>
      </c>
      <c r="I71" s="54"/>
      <c r="J71" s="87" t="e">
        <f t="shared" si="12"/>
        <v>#REF!</v>
      </c>
      <c r="K71" s="87">
        <f t="shared" si="13"/>
        <v>50</v>
      </c>
      <c r="L71" s="87">
        <f t="shared" si="14"/>
        <v>0</v>
      </c>
      <c r="M71" s="87">
        <f t="shared" si="15"/>
        <v>100</v>
      </c>
      <c r="N71" s="151" t="e">
        <f t="shared" si="16"/>
        <v>#REF!</v>
      </c>
      <c r="O71" s="45">
        <v>3</v>
      </c>
      <c r="P71" s="119">
        <v>42.857142857142854</v>
      </c>
      <c r="Q71" s="147">
        <v>-684928.33200000005</v>
      </c>
      <c r="R71" s="55" t="s">
        <v>281</v>
      </c>
      <c r="S71" s="88" t="e">
        <f>#REF!</f>
        <v>#REF!</v>
      </c>
      <c r="T71" s="88" t="e">
        <f>#REF!</f>
        <v>#REF!</v>
      </c>
      <c r="U71" s="113">
        <v>0</v>
      </c>
      <c r="V71" s="113">
        <v>1</v>
      </c>
      <c r="W71" s="88">
        <v>0</v>
      </c>
      <c r="X71" s="88">
        <v>0</v>
      </c>
      <c r="Y71" s="88">
        <v>1</v>
      </c>
      <c r="Z71" s="89" t="e">
        <f t="shared" si="17"/>
        <v>#REF!</v>
      </c>
      <c r="AA71" s="111" t="e">
        <f t="shared" si="11"/>
        <v>#REF!</v>
      </c>
      <c r="AB71" s="111" t="e">
        <f t="shared" si="11"/>
        <v>#REF!</v>
      </c>
      <c r="AC71" s="111">
        <f t="shared" si="11"/>
        <v>0</v>
      </c>
      <c r="AD71" s="111">
        <f t="shared" si="11"/>
        <v>50</v>
      </c>
      <c r="AE71" s="111">
        <f t="shared" si="11"/>
        <v>0</v>
      </c>
      <c r="AF71" s="111">
        <f t="shared" si="11"/>
        <v>0</v>
      </c>
      <c r="AG71" s="112">
        <f t="shared" si="18"/>
        <v>100</v>
      </c>
      <c r="AH71" s="149" t="e">
        <f t="shared" si="19"/>
        <v>#REF!</v>
      </c>
      <c r="AJ71" s="34"/>
    </row>
    <row r="72" spans="1:36" x14ac:dyDescent="0.7">
      <c r="A72" s="45">
        <v>68</v>
      </c>
      <c r="B72" s="46" t="s">
        <v>80</v>
      </c>
      <c r="C72" s="47" t="s">
        <v>81</v>
      </c>
      <c r="D72" s="46" t="s">
        <v>80</v>
      </c>
      <c r="E72" s="108">
        <v>20</v>
      </c>
      <c r="F72" s="45">
        <v>0</v>
      </c>
      <c r="G72" s="152">
        <v>1.27</v>
      </c>
      <c r="H72" s="115">
        <v>244965042.25999999</v>
      </c>
      <c r="I72" s="54"/>
      <c r="J72" s="87" t="e">
        <f t="shared" si="12"/>
        <v>#REF!</v>
      </c>
      <c r="K72" s="87">
        <f t="shared" si="13"/>
        <v>100</v>
      </c>
      <c r="L72" s="87">
        <f t="shared" si="14"/>
        <v>50</v>
      </c>
      <c r="M72" s="87">
        <f t="shared" si="15"/>
        <v>100</v>
      </c>
      <c r="N72" s="150" t="e">
        <f t="shared" si="16"/>
        <v>#REF!</v>
      </c>
      <c r="O72" s="45">
        <v>0</v>
      </c>
      <c r="P72" s="118">
        <v>71.428571428571431</v>
      </c>
      <c r="Q72" s="147">
        <v>24496504.226</v>
      </c>
      <c r="R72" s="120" t="s">
        <v>282</v>
      </c>
      <c r="S72" s="88" t="e">
        <f>#REF!</f>
        <v>#REF!</v>
      </c>
      <c r="T72" s="88" t="e">
        <f>#REF!</f>
        <v>#REF!</v>
      </c>
      <c r="U72" s="113">
        <v>1</v>
      </c>
      <c r="V72" s="113">
        <v>1</v>
      </c>
      <c r="W72" s="88">
        <v>0</v>
      </c>
      <c r="X72" s="88">
        <v>1</v>
      </c>
      <c r="Y72" s="88">
        <v>1</v>
      </c>
      <c r="Z72" s="89" t="e">
        <f t="shared" si="17"/>
        <v>#REF!</v>
      </c>
      <c r="AA72" s="111" t="e">
        <f t="shared" si="11"/>
        <v>#REF!</v>
      </c>
      <c r="AB72" s="111" t="e">
        <f t="shared" si="11"/>
        <v>#REF!</v>
      </c>
      <c r="AC72" s="111">
        <f t="shared" si="11"/>
        <v>50</v>
      </c>
      <c r="AD72" s="111">
        <f t="shared" si="11"/>
        <v>50</v>
      </c>
      <c r="AE72" s="111">
        <f t="shared" si="11"/>
        <v>0</v>
      </c>
      <c r="AF72" s="111">
        <f t="shared" si="11"/>
        <v>50</v>
      </c>
      <c r="AG72" s="112">
        <f t="shared" si="18"/>
        <v>100</v>
      </c>
      <c r="AH72" s="148" t="e">
        <f t="shared" si="19"/>
        <v>#REF!</v>
      </c>
      <c r="AJ72" s="34"/>
    </row>
    <row r="73" spans="1:36" x14ac:dyDescent="0.7">
      <c r="A73" s="45">
        <v>69</v>
      </c>
      <c r="B73" s="46" t="s">
        <v>80</v>
      </c>
      <c r="C73" s="47" t="s">
        <v>82</v>
      </c>
      <c r="D73" s="46" t="s">
        <v>184</v>
      </c>
      <c r="E73" s="108">
        <v>10</v>
      </c>
      <c r="F73" s="45">
        <v>7</v>
      </c>
      <c r="G73" s="152">
        <v>0.56000000000000005</v>
      </c>
      <c r="H73" s="115">
        <v>-1520210.03</v>
      </c>
      <c r="I73" s="30" t="s">
        <v>6</v>
      </c>
      <c r="J73" s="87" t="e">
        <f t="shared" si="12"/>
        <v>#REF!</v>
      </c>
      <c r="K73" s="87">
        <f t="shared" si="13"/>
        <v>100</v>
      </c>
      <c r="L73" s="87">
        <f t="shared" si="14"/>
        <v>100</v>
      </c>
      <c r="M73" s="87">
        <f t="shared" si="15"/>
        <v>0</v>
      </c>
      <c r="N73" s="150" t="e">
        <f t="shared" si="16"/>
        <v>#REF!</v>
      </c>
      <c r="O73" s="45">
        <v>7</v>
      </c>
      <c r="P73" s="118">
        <v>85.714285714285708</v>
      </c>
      <c r="Q73" s="147">
        <v>-152021.003</v>
      </c>
      <c r="R73" s="146" t="s">
        <v>283</v>
      </c>
      <c r="S73" s="88" t="e">
        <f>#REF!</f>
        <v>#REF!</v>
      </c>
      <c r="T73" s="88" t="e">
        <f>#REF!</f>
        <v>#REF!</v>
      </c>
      <c r="U73" s="113">
        <v>1</v>
      </c>
      <c r="V73" s="113">
        <v>1</v>
      </c>
      <c r="W73" s="88">
        <v>1</v>
      </c>
      <c r="X73" s="88">
        <v>1</v>
      </c>
      <c r="Y73" s="88">
        <v>0</v>
      </c>
      <c r="Z73" s="89" t="e">
        <f t="shared" si="17"/>
        <v>#REF!</v>
      </c>
      <c r="AA73" s="111" t="e">
        <f t="shared" si="11"/>
        <v>#REF!</v>
      </c>
      <c r="AB73" s="111" t="e">
        <f t="shared" si="11"/>
        <v>#REF!</v>
      </c>
      <c r="AC73" s="111">
        <f t="shared" si="11"/>
        <v>50</v>
      </c>
      <c r="AD73" s="111">
        <f t="shared" si="11"/>
        <v>50</v>
      </c>
      <c r="AE73" s="111">
        <f t="shared" si="11"/>
        <v>50</v>
      </c>
      <c r="AF73" s="111">
        <f t="shared" si="11"/>
        <v>50</v>
      </c>
      <c r="AG73" s="112">
        <f t="shared" si="18"/>
        <v>0</v>
      </c>
      <c r="AH73" s="148" t="e">
        <f>Z73/7*100</f>
        <v>#REF!</v>
      </c>
      <c r="AJ73" s="34"/>
    </row>
    <row r="74" spans="1:36" x14ac:dyDescent="0.7">
      <c r="A74" s="45">
        <v>70</v>
      </c>
      <c r="B74" s="46" t="s">
        <v>80</v>
      </c>
      <c r="C74" s="47" t="s">
        <v>83</v>
      </c>
      <c r="D74" s="46" t="s">
        <v>185</v>
      </c>
      <c r="E74" s="108">
        <v>9</v>
      </c>
      <c r="F74" s="45">
        <v>6</v>
      </c>
      <c r="G74" s="152">
        <v>0.5</v>
      </c>
      <c r="H74" s="115">
        <v>3826866.35</v>
      </c>
      <c r="I74" s="4" t="s">
        <v>208</v>
      </c>
      <c r="J74" s="87" t="e">
        <f t="shared" si="12"/>
        <v>#REF!</v>
      </c>
      <c r="K74" s="87">
        <f t="shared" si="13"/>
        <v>100</v>
      </c>
      <c r="L74" s="87">
        <f t="shared" si="14"/>
        <v>100</v>
      </c>
      <c r="M74" s="87">
        <f t="shared" si="15"/>
        <v>0</v>
      </c>
      <c r="N74" s="150" t="e">
        <f t="shared" si="16"/>
        <v>#REF!</v>
      </c>
      <c r="O74" s="45">
        <v>6</v>
      </c>
      <c r="P74" s="118">
        <v>57.142857142857139</v>
      </c>
      <c r="Q74" s="147">
        <v>382686.63500000001</v>
      </c>
      <c r="R74" s="146" t="s">
        <v>283</v>
      </c>
      <c r="S74" s="88" t="e">
        <f>#REF!</f>
        <v>#REF!</v>
      </c>
      <c r="T74" s="88" t="e">
        <f>#REF!</f>
        <v>#REF!</v>
      </c>
      <c r="U74" s="113">
        <v>1</v>
      </c>
      <c r="V74" s="113">
        <v>1</v>
      </c>
      <c r="W74" s="88">
        <v>1</v>
      </c>
      <c r="X74" s="88">
        <v>1</v>
      </c>
      <c r="Y74" s="88">
        <v>0</v>
      </c>
      <c r="Z74" s="89" t="e">
        <f t="shared" si="17"/>
        <v>#REF!</v>
      </c>
      <c r="AA74" s="111" t="e">
        <f t="shared" si="11"/>
        <v>#REF!</v>
      </c>
      <c r="AB74" s="111" t="e">
        <f t="shared" si="11"/>
        <v>#REF!</v>
      </c>
      <c r="AC74" s="111">
        <f t="shared" si="11"/>
        <v>50</v>
      </c>
      <c r="AD74" s="111">
        <f t="shared" si="11"/>
        <v>50</v>
      </c>
      <c r="AE74" s="111">
        <f t="shared" si="11"/>
        <v>50</v>
      </c>
      <c r="AF74" s="111">
        <f t="shared" si="11"/>
        <v>50</v>
      </c>
      <c r="AG74" s="112">
        <f t="shared" si="18"/>
        <v>0</v>
      </c>
      <c r="AH74" s="148" t="e">
        <f t="shared" si="19"/>
        <v>#REF!</v>
      </c>
      <c r="AJ74" s="34"/>
    </row>
    <row r="75" spans="1:36" x14ac:dyDescent="0.7">
      <c r="A75" s="45">
        <v>71</v>
      </c>
      <c r="B75" s="46" t="s">
        <v>80</v>
      </c>
      <c r="C75" s="47" t="s">
        <v>84</v>
      </c>
      <c r="D75" s="46" t="s">
        <v>186</v>
      </c>
      <c r="E75" s="108">
        <v>16</v>
      </c>
      <c r="F75" s="45">
        <v>3</v>
      </c>
      <c r="G75" s="152">
        <v>0.78</v>
      </c>
      <c r="H75" s="115">
        <v>7381610.8799999999</v>
      </c>
      <c r="I75" s="54"/>
      <c r="J75" s="87" t="e">
        <f t="shared" si="12"/>
        <v>#REF!</v>
      </c>
      <c r="K75" s="87">
        <f t="shared" si="13"/>
        <v>100</v>
      </c>
      <c r="L75" s="87">
        <f t="shared" si="14"/>
        <v>0</v>
      </c>
      <c r="M75" s="87">
        <f t="shared" si="15"/>
        <v>100</v>
      </c>
      <c r="N75" s="151" t="e">
        <f t="shared" si="16"/>
        <v>#REF!</v>
      </c>
      <c r="O75" s="45">
        <v>3</v>
      </c>
      <c r="P75" s="119">
        <v>42.857142857142854</v>
      </c>
      <c r="Q75" s="147">
        <v>738161.08799999999</v>
      </c>
      <c r="R75" s="120" t="s">
        <v>282</v>
      </c>
      <c r="S75" s="88" t="e">
        <f>#REF!</f>
        <v>#REF!</v>
      </c>
      <c r="T75" s="88" t="e">
        <f>#REF!</f>
        <v>#REF!</v>
      </c>
      <c r="U75" s="113">
        <v>1</v>
      </c>
      <c r="V75" s="113">
        <v>1</v>
      </c>
      <c r="W75" s="88">
        <v>0</v>
      </c>
      <c r="X75" s="88">
        <v>0</v>
      </c>
      <c r="Y75" s="88">
        <v>1</v>
      </c>
      <c r="Z75" s="89" t="e">
        <f t="shared" si="17"/>
        <v>#REF!</v>
      </c>
      <c r="AA75" s="111" t="e">
        <f t="shared" si="11"/>
        <v>#REF!</v>
      </c>
      <c r="AB75" s="111" t="e">
        <f t="shared" si="11"/>
        <v>#REF!</v>
      </c>
      <c r="AC75" s="111">
        <f t="shared" si="11"/>
        <v>50</v>
      </c>
      <c r="AD75" s="111">
        <f t="shared" si="11"/>
        <v>50</v>
      </c>
      <c r="AE75" s="111">
        <f t="shared" si="11"/>
        <v>0</v>
      </c>
      <c r="AF75" s="111">
        <f t="shared" si="11"/>
        <v>0</v>
      </c>
      <c r="AG75" s="112">
        <f t="shared" si="18"/>
        <v>100</v>
      </c>
      <c r="AH75" s="149" t="e">
        <f t="shared" si="19"/>
        <v>#REF!</v>
      </c>
      <c r="AJ75" s="34"/>
    </row>
    <row r="76" spans="1:36" x14ac:dyDescent="0.7">
      <c r="A76" s="45">
        <v>72</v>
      </c>
      <c r="B76" s="46" t="s">
        <v>80</v>
      </c>
      <c r="C76" s="47" t="s">
        <v>85</v>
      </c>
      <c r="D76" s="46" t="s">
        <v>187</v>
      </c>
      <c r="E76" s="108">
        <v>2</v>
      </c>
      <c r="F76" s="45">
        <v>1</v>
      </c>
      <c r="G76" s="152">
        <v>2.04</v>
      </c>
      <c r="H76" s="115">
        <v>1821306.43</v>
      </c>
      <c r="I76" s="54"/>
      <c r="J76" s="87" t="e">
        <f t="shared" si="12"/>
        <v>#REF!</v>
      </c>
      <c r="K76" s="87">
        <f t="shared" si="13"/>
        <v>50</v>
      </c>
      <c r="L76" s="87">
        <f t="shared" si="14"/>
        <v>0</v>
      </c>
      <c r="M76" s="87">
        <f t="shared" si="15"/>
        <v>0</v>
      </c>
      <c r="N76" s="151" t="e">
        <f t="shared" si="16"/>
        <v>#REF!</v>
      </c>
      <c r="O76" s="45">
        <v>1</v>
      </c>
      <c r="P76" s="119">
        <v>28.571428571428569</v>
      </c>
      <c r="Q76" s="147">
        <v>182130.64299999998</v>
      </c>
      <c r="R76" s="55" t="s">
        <v>281</v>
      </c>
      <c r="S76" s="88" t="e">
        <f>#REF!</f>
        <v>#REF!</v>
      </c>
      <c r="T76" s="88" t="e">
        <f>#REF!</f>
        <v>#REF!</v>
      </c>
      <c r="U76" s="113">
        <v>1</v>
      </c>
      <c r="V76" s="113">
        <v>0</v>
      </c>
      <c r="W76" s="88">
        <v>0</v>
      </c>
      <c r="X76" s="88">
        <v>0</v>
      </c>
      <c r="Y76" s="88">
        <v>0</v>
      </c>
      <c r="Z76" s="89" t="e">
        <f t="shared" si="17"/>
        <v>#REF!</v>
      </c>
      <c r="AA76" s="111" t="e">
        <f t="shared" si="11"/>
        <v>#REF!</v>
      </c>
      <c r="AB76" s="111" t="e">
        <f t="shared" si="11"/>
        <v>#REF!</v>
      </c>
      <c r="AC76" s="111">
        <f t="shared" si="11"/>
        <v>50</v>
      </c>
      <c r="AD76" s="111">
        <f t="shared" si="11"/>
        <v>0</v>
      </c>
      <c r="AE76" s="111">
        <f t="shared" si="11"/>
        <v>0</v>
      </c>
      <c r="AF76" s="111">
        <f t="shared" si="11"/>
        <v>0</v>
      </c>
      <c r="AG76" s="112">
        <f t="shared" si="18"/>
        <v>0</v>
      </c>
      <c r="AH76" s="149" t="e">
        <f t="shared" si="19"/>
        <v>#REF!</v>
      </c>
      <c r="AJ76" s="34"/>
    </row>
    <row r="77" spans="1:36" x14ac:dyDescent="0.7">
      <c r="A77" s="45">
        <v>73</v>
      </c>
      <c r="B77" s="46" t="s">
        <v>80</v>
      </c>
      <c r="C77" s="47" t="s">
        <v>86</v>
      </c>
      <c r="D77" s="46" t="s">
        <v>188</v>
      </c>
      <c r="E77" s="108">
        <v>6</v>
      </c>
      <c r="F77" s="45">
        <v>7</v>
      </c>
      <c r="G77" s="152">
        <v>0.59</v>
      </c>
      <c r="H77" s="115">
        <v>4440684.8499999996</v>
      </c>
      <c r="I77" s="4" t="s">
        <v>208</v>
      </c>
      <c r="J77" s="87" t="e">
        <f t="shared" si="12"/>
        <v>#REF!</v>
      </c>
      <c r="K77" s="87">
        <f t="shared" si="13"/>
        <v>100</v>
      </c>
      <c r="L77" s="87">
        <f t="shared" si="14"/>
        <v>50</v>
      </c>
      <c r="M77" s="87">
        <f t="shared" si="15"/>
        <v>100</v>
      </c>
      <c r="N77" s="150" t="e">
        <f t="shared" si="16"/>
        <v>#REF!</v>
      </c>
      <c r="O77" s="45">
        <v>7</v>
      </c>
      <c r="P77" s="118">
        <v>85.714285714285708</v>
      </c>
      <c r="Q77" s="147">
        <v>444068.48499999999</v>
      </c>
      <c r="R77" s="146" t="s">
        <v>283</v>
      </c>
      <c r="S77" s="88" t="e">
        <f>#REF!</f>
        <v>#REF!</v>
      </c>
      <c r="T77" s="88" t="e">
        <f>#REF!</f>
        <v>#REF!</v>
      </c>
      <c r="U77" s="113">
        <v>1</v>
      </c>
      <c r="V77" s="113">
        <v>1</v>
      </c>
      <c r="W77" s="88">
        <v>1</v>
      </c>
      <c r="X77" s="88">
        <v>0</v>
      </c>
      <c r="Y77" s="88">
        <v>1</v>
      </c>
      <c r="Z77" s="89" t="e">
        <f t="shared" si="17"/>
        <v>#REF!</v>
      </c>
      <c r="AA77" s="111" t="e">
        <f t="shared" si="11"/>
        <v>#REF!</v>
      </c>
      <c r="AB77" s="111" t="e">
        <f t="shared" si="11"/>
        <v>#REF!</v>
      </c>
      <c r="AC77" s="111">
        <f t="shared" si="11"/>
        <v>50</v>
      </c>
      <c r="AD77" s="111">
        <f t="shared" si="11"/>
        <v>50</v>
      </c>
      <c r="AE77" s="111">
        <f t="shared" si="11"/>
        <v>50</v>
      </c>
      <c r="AF77" s="111">
        <f t="shared" si="11"/>
        <v>0</v>
      </c>
      <c r="AG77" s="112">
        <f t="shared" si="18"/>
        <v>100</v>
      </c>
      <c r="AH77" s="148" t="e">
        <f t="shared" si="19"/>
        <v>#REF!</v>
      </c>
      <c r="AJ77" s="34"/>
    </row>
    <row r="78" spans="1:36" x14ac:dyDescent="0.7">
      <c r="A78" s="45">
        <v>74</v>
      </c>
      <c r="B78" s="46" t="s">
        <v>80</v>
      </c>
      <c r="C78" s="47" t="s">
        <v>87</v>
      </c>
      <c r="D78" s="46" t="s">
        <v>189</v>
      </c>
      <c r="E78" s="108">
        <v>13</v>
      </c>
      <c r="F78" s="45">
        <v>4</v>
      </c>
      <c r="G78" s="152">
        <v>0.56000000000000005</v>
      </c>
      <c r="H78" s="115">
        <v>16798386.34</v>
      </c>
      <c r="I78" s="4" t="s">
        <v>208</v>
      </c>
      <c r="J78" s="87" t="e">
        <f t="shared" si="12"/>
        <v>#REF!</v>
      </c>
      <c r="K78" s="87">
        <f t="shared" si="13"/>
        <v>100</v>
      </c>
      <c r="L78" s="87">
        <f t="shared" si="14"/>
        <v>50</v>
      </c>
      <c r="M78" s="87">
        <f t="shared" si="15"/>
        <v>100</v>
      </c>
      <c r="N78" s="150" t="e">
        <f t="shared" si="16"/>
        <v>#REF!</v>
      </c>
      <c r="O78" s="45">
        <v>4</v>
      </c>
      <c r="P78" s="118">
        <v>85.714285714285708</v>
      </c>
      <c r="Q78" s="147">
        <v>1679838.6340000001</v>
      </c>
      <c r="R78" s="146" t="s">
        <v>283</v>
      </c>
      <c r="S78" s="88" t="e">
        <f>#REF!</f>
        <v>#REF!</v>
      </c>
      <c r="T78" s="88" t="e">
        <f>#REF!</f>
        <v>#REF!</v>
      </c>
      <c r="U78" s="113">
        <v>1</v>
      </c>
      <c r="V78" s="113">
        <v>1</v>
      </c>
      <c r="W78" s="88">
        <v>1</v>
      </c>
      <c r="X78" s="88">
        <v>0</v>
      </c>
      <c r="Y78" s="88">
        <v>1</v>
      </c>
      <c r="Z78" s="89" t="e">
        <f t="shared" si="17"/>
        <v>#REF!</v>
      </c>
      <c r="AA78" s="111" t="e">
        <f t="shared" si="11"/>
        <v>#REF!</v>
      </c>
      <c r="AB78" s="111" t="e">
        <f t="shared" si="11"/>
        <v>#REF!</v>
      </c>
      <c r="AC78" s="111">
        <f t="shared" si="11"/>
        <v>50</v>
      </c>
      <c r="AD78" s="111">
        <f t="shared" si="11"/>
        <v>50</v>
      </c>
      <c r="AE78" s="111">
        <f t="shared" si="11"/>
        <v>50</v>
      </c>
      <c r="AF78" s="111">
        <f t="shared" si="11"/>
        <v>0</v>
      </c>
      <c r="AG78" s="112">
        <f t="shared" si="18"/>
        <v>100</v>
      </c>
      <c r="AH78" s="148" t="e">
        <f t="shared" si="19"/>
        <v>#REF!</v>
      </c>
      <c r="AJ78" s="34"/>
    </row>
    <row r="79" spans="1:36" x14ac:dyDescent="0.7">
      <c r="A79" s="45">
        <v>75</v>
      </c>
      <c r="B79" s="46" t="s">
        <v>80</v>
      </c>
      <c r="C79" s="47" t="s">
        <v>88</v>
      </c>
      <c r="D79" s="46" t="s">
        <v>190</v>
      </c>
      <c r="E79" s="108">
        <v>5</v>
      </c>
      <c r="F79" s="45">
        <v>5</v>
      </c>
      <c r="G79" s="152">
        <v>0.71</v>
      </c>
      <c r="H79" s="115">
        <v>679301.32</v>
      </c>
      <c r="I79" s="4" t="s">
        <v>208</v>
      </c>
      <c r="J79" s="87" t="e">
        <f t="shared" si="12"/>
        <v>#REF!</v>
      </c>
      <c r="K79" s="87">
        <f t="shared" si="13"/>
        <v>100</v>
      </c>
      <c r="L79" s="87">
        <f t="shared" si="14"/>
        <v>100</v>
      </c>
      <c r="M79" s="87">
        <f t="shared" si="15"/>
        <v>100</v>
      </c>
      <c r="N79" s="150" t="e">
        <f t="shared" si="16"/>
        <v>#REF!</v>
      </c>
      <c r="O79" s="45">
        <v>5</v>
      </c>
      <c r="P79" s="118">
        <v>85.714285714285708</v>
      </c>
      <c r="Q79" s="147">
        <v>67930.131999999998</v>
      </c>
      <c r="R79" s="146" t="s">
        <v>283</v>
      </c>
      <c r="S79" s="88" t="e">
        <f>#REF!</f>
        <v>#REF!</v>
      </c>
      <c r="T79" s="88" t="e">
        <f>#REF!</f>
        <v>#REF!</v>
      </c>
      <c r="U79" s="113">
        <v>1</v>
      </c>
      <c r="V79" s="113">
        <v>1</v>
      </c>
      <c r="W79" s="88">
        <v>1</v>
      </c>
      <c r="X79" s="88">
        <v>1</v>
      </c>
      <c r="Y79" s="88">
        <v>1</v>
      </c>
      <c r="Z79" s="89" t="e">
        <f t="shared" si="17"/>
        <v>#REF!</v>
      </c>
      <c r="AA79" s="111" t="e">
        <f t="shared" si="11"/>
        <v>#REF!</v>
      </c>
      <c r="AB79" s="111" t="e">
        <f t="shared" si="11"/>
        <v>#REF!</v>
      </c>
      <c r="AC79" s="111">
        <f t="shared" si="11"/>
        <v>50</v>
      </c>
      <c r="AD79" s="111">
        <f t="shared" si="11"/>
        <v>50</v>
      </c>
      <c r="AE79" s="111">
        <f t="shared" si="11"/>
        <v>50</v>
      </c>
      <c r="AF79" s="111">
        <f t="shared" si="11"/>
        <v>50</v>
      </c>
      <c r="AG79" s="112">
        <f t="shared" si="18"/>
        <v>100</v>
      </c>
      <c r="AH79" s="148" t="e">
        <f t="shared" si="19"/>
        <v>#REF!</v>
      </c>
      <c r="AJ79" s="34"/>
    </row>
    <row r="80" spans="1:36" x14ac:dyDescent="0.7">
      <c r="A80" s="45">
        <v>76</v>
      </c>
      <c r="B80" s="46" t="s">
        <v>80</v>
      </c>
      <c r="C80" s="47" t="s">
        <v>89</v>
      </c>
      <c r="D80" s="46" t="s">
        <v>191</v>
      </c>
      <c r="E80" s="108">
        <v>5</v>
      </c>
      <c r="F80" s="45">
        <v>7</v>
      </c>
      <c r="G80" s="62">
        <v>0.49</v>
      </c>
      <c r="H80" s="115">
        <v>1036812.25</v>
      </c>
      <c r="I80" s="64" t="s">
        <v>207</v>
      </c>
      <c r="J80" s="87" t="e">
        <f t="shared" si="12"/>
        <v>#REF!</v>
      </c>
      <c r="K80" s="87">
        <f t="shared" si="13"/>
        <v>100</v>
      </c>
      <c r="L80" s="87">
        <f t="shared" si="14"/>
        <v>100</v>
      </c>
      <c r="M80" s="87">
        <f t="shared" si="15"/>
        <v>0</v>
      </c>
      <c r="N80" s="150" t="e">
        <f t="shared" si="16"/>
        <v>#REF!</v>
      </c>
      <c r="O80" s="45">
        <v>7</v>
      </c>
      <c r="P80" s="118">
        <v>71.428571428571431</v>
      </c>
      <c r="Q80" s="147">
        <v>103681.22500000001</v>
      </c>
      <c r="R80" s="146" t="s">
        <v>283</v>
      </c>
      <c r="S80" s="88" t="e">
        <f>#REF!</f>
        <v>#REF!</v>
      </c>
      <c r="T80" s="88" t="e">
        <f>#REF!</f>
        <v>#REF!</v>
      </c>
      <c r="U80" s="113">
        <v>1</v>
      </c>
      <c r="V80" s="113">
        <v>1</v>
      </c>
      <c r="W80" s="88">
        <v>1</v>
      </c>
      <c r="X80" s="88">
        <v>1</v>
      </c>
      <c r="Y80" s="88">
        <v>0</v>
      </c>
      <c r="Z80" s="89" t="e">
        <f t="shared" si="17"/>
        <v>#REF!</v>
      </c>
      <c r="AA80" s="111" t="e">
        <f t="shared" si="11"/>
        <v>#REF!</v>
      </c>
      <c r="AB80" s="111" t="e">
        <f t="shared" si="11"/>
        <v>#REF!</v>
      </c>
      <c r="AC80" s="111">
        <f t="shared" si="11"/>
        <v>50</v>
      </c>
      <c r="AD80" s="111">
        <f t="shared" si="11"/>
        <v>50</v>
      </c>
      <c r="AE80" s="111">
        <f t="shared" si="11"/>
        <v>50</v>
      </c>
      <c r="AF80" s="111">
        <f t="shared" si="11"/>
        <v>50</v>
      </c>
      <c r="AG80" s="112">
        <f t="shared" si="18"/>
        <v>0</v>
      </c>
      <c r="AH80" s="148" t="e">
        <f t="shared" si="19"/>
        <v>#REF!</v>
      </c>
      <c r="AJ80" s="34"/>
    </row>
    <row r="81" spans="1:36" x14ac:dyDescent="0.7">
      <c r="A81" s="45">
        <v>77</v>
      </c>
      <c r="B81" s="46" t="s">
        <v>80</v>
      </c>
      <c r="C81" s="47" t="s">
        <v>90</v>
      </c>
      <c r="D81" s="46" t="s">
        <v>192</v>
      </c>
      <c r="E81" s="108">
        <v>6</v>
      </c>
      <c r="F81" s="45">
        <v>1</v>
      </c>
      <c r="G81" s="152">
        <v>1.19</v>
      </c>
      <c r="H81" s="115">
        <v>-354839.9</v>
      </c>
      <c r="I81" s="54"/>
      <c r="J81" s="87" t="e">
        <f t="shared" si="12"/>
        <v>#REF!</v>
      </c>
      <c r="K81" s="87">
        <f t="shared" si="13"/>
        <v>100</v>
      </c>
      <c r="L81" s="87">
        <f t="shared" si="14"/>
        <v>100</v>
      </c>
      <c r="M81" s="87">
        <f t="shared" si="15"/>
        <v>0</v>
      </c>
      <c r="N81" s="150" t="e">
        <f t="shared" si="16"/>
        <v>#REF!</v>
      </c>
      <c r="O81" s="45">
        <v>1</v>
      </c>
      <c r="P81" s="118">
        <v>85.714285714285708</v>
      </c>
      <c r="Q81" s="147">
        <v>-35483.990000000005</v>
      </c>
      <c r="R81" s="55" t="s">
        <v>281</v>
      </c>
      <c r="S81" s="88" t="e">
        <f>#REF!</f>
        <v>#REF!</v>
      </c>
      <c r="T81" s="88" t="e">
        <f>#REF!</f>
        <v>#REF!</v>
      </c>
      <c r="U81" s="113">
        <v>1</v>
      </c>
      <c r="V81" s="113">
        <v>1</v>
      </c>
      <c r="W81" s="88">
        <v>1</v>
      </c>
      <c r="X81" s="88">
        <v>1</v>
      </c>
      <c r="Y81" s="88">
        <v>0</v>
      </c>
      <c r="Z81" s="89" t="e">
        <f t="shared" si="17"/>
        <v>#REF!</v>
      </c>
      <c r="AA81" s="111" t="e">
        <f t="shared" si="11"/>
        <v>#REF!</v>
      </c>
      <c r="AB81" s="111" t="e">
        <f t="shared" si="11"/>
        <v>#REF!</v>
      </c>
      <c r="AC81" s="111">
        <f t="shared" si="11"/>
        <v>50</v>
      </c>
      <c r="AD81" s="111">
        <f t="shared" si="11"/>
        <v>50</v>
      </c>
      <c r="AE81" s="111">
        <f t="shared" si="11"/>
        <v>50</v>
      </c>
      <c r="AF81" s="111">
        <f t="shared" si="11"/>
        <v>50</v>
      </c>
      <c r="AG81" s="112">
        <f t="shared" si="18"/>
        <v>0</v>
      </c>
      <c r="AH81" s="148" t="e">
        <f t="shared" si="19"/>
        <v>#REF!</v>
      </c>
      <c r="AJ81" s="34"/>
    </row>
    <row r="82" spans="1:36" x14ac:dyDescent="0.7">
      <c r="A82" s="45">
        <v>78</v>
      </c>
      <c r="B82" s="46" t="s">
        <v>80</v>
      </c>
      <c r="C82" s="47" t="s">
        <v>91</v>
      </c>
      <c r="D82" s="46" t="s">
        <v>193</v>
      </c>
      <c r="E82" s="108">
        <v>9</v>
      </c>
      <c r="F82" s="45">
        <v>3</v>
      </c>
      <c r="G82" s="152">
        <v>0.5</v>
      </c>
      <c r="H82" s="115">
        <v>853264.09</v>
      </c>
      <c r="I82" s="54"/>
      <c r="J82" s="87" t="e">
        <f t="shared" si="12"/>
        <v>#REF!</v>
      </c>
      <c r="K82" s="87">
        <f t="shared" si="13"/>
        <v>100</v>
      </c>
      <c r="L82" s="87">
        <f t="shared" si="14"/>
        <v>50</v>
      </c>
      <c r="M82" s="87">
        <f t="shared" si="15"/>
        <v>100</v>
      </c>
      <c r="N82" s="150" t="e">
        <f t="shared" si="16"/>
        <v>#REF!</v>
      </c>
      <c r="O82" s="45">
        <v>3</v>
      </c>
      <c r="P82" s="118">
        <v>71.428571428571431</v>
      </c>
      <c r="Q82" s="147">
        <v>85326.409</v>
      </c>
      <c r="R82" s="55" t="s">
        <v>281</v>
      </c>
      <c r="S82" s="88" t="e">
        <f>#REF!</f>
        <v>#REF!</v>
      </c>
      <c r="T82" s="88" t="e">
        <f>#REF!</f>
        <v>#REF!</v>
      </c>
      <c r="U82" s="113">
        <v>1</v>
      </c>
      <c r="V82" s="113">
        <v>1</v>
      </c>
      <c r="W82" s="88">
        <v>0</v>
      </c>
      <c r="X82" s="88">
        <v>1</v>
      </c>
      <c r="Y82" s="88">
        <v>1</v>
      </c>
      <c r="Z82" s="89" t="e">
        <f t="shared" si="17"/>
        <v>#REF!</v>
      </c>
      <c r="AA82" s="111" t="e">
        <f t="shared" si="11"/>
        <v>#REF!</v>
      </c>
      <c r="AB82" s="111" t="e">
        <f t="shared" si="11"/>
        <v>#REF!</v>
      </c>
      <c r="AC82" s="111">
        <f t="shared" si="11"/>
        <v>50</v>
      </c>
      <c r="AD82" s="111">
        <f t="shared" si="11"/>
        <v>50</v>
      </c>
      <c r="AE82" s="111">
        <f t="shared" si="11"/>
        <v>0</v>
      </c>
      <c r="AF82" s="111">
        <f t="shared" si="11"/>
        <v>50</v>
      </c>
      <c r="AG82" s="112">
        <f t="shared" si="18"/>
        <v>100</v>
      </c>
      <c r="AH82" s="148" t="e">
        <f t="shared" si="19"/>
        <v>#REF!</v>
      </c>
      <c r="AJ82" s="34"/>
    </row>
    <row r="83" spans="1:36" x14ac:dyDescent="0.7">
      <c r="A83" s="45">
        <v>79</v>
      </c>
      <c r="B83" s="46" t="s">
        <v>80</v>
      </c>
      <c r="C83" s="47" t="s">
        <v>92</v>
      </c>
      <c r="D83" s="46" t="s">
        <v>194</v>
      </c>
      <c r="E83" s="108">
        <v>13</v>
      </c>
      <c r="F83" s="45">
        <v>7</v>
      </c>
      <c r="G83" s="152">
        <v>0.63</v>
      </c>
      <c r="H83" s="115">
        <v>-804617.14</v>
      </c>
      <c r="I83" s="30" t="s">
        <v>6</v>
      </c>
      <c r="J83" s="87" t="e">
        <f t="shared" si="12"/>
        <v>#REF!</v>
      </c>
      <c r="K83" s="87">
        <f t="shared" si="13"/>
        <v>100</v>
      </c>
      <c r="L83" s="87">
        <f t="shared" si="14"/>
        <v>100</v>
      </c>
      <c r="M83" s="87">
        <f t="shared" si="15"/>
        <v>0</v>
      </c>
      <c r="N83" s="150" t="e">
        <f t="shared" si="16"/>
        <v>#REF!</v>
      </c>
      <c r="O83" s="45">
        <v>7</v>
      </c>
      <c r="P83" s="118">
        <v>57.142857142857139</v>
      </c>
      <c r="Q83" s="147">
        <v>-80461.714000000007</v>
      </c>
      <c r="R83" s="121" t="s">
        <v>400</v>
      </c>
      <c r="S83" s="88" t="e">
        <f>#REF!</f>
        <v>#REF!</v>
      </c>
      <c r="T83" s="88" t="e">
        <f>#REF!</f>
        <v>#REF!</v>
      </c>
      <c r="U83" s="113">
        <v>1</v>
      </c>
      <c r="V83" s="113">
        <v>1</v>
      </c>
      <c r="W83" s="88">
        <v>1</v>
      </c>
      <c r="X83" s="88">
        <v>1</v>
      </c>
      <c r="Y83" s="88">
        <v>0</v>
      </c>
      <c r="Z83" s="89" t="e">
        <f t="shared" si="17"/>
        <v>#REF!</v>
      </c>
      <c r="AA83" s="111" t="e">
        <f t="shared" si="11"/>
        <v>#REF!</v>
      </c>
      <c r="AB83" s="111" t="e">
        <f t="shared" si="11"/>
        <v>#REF!</v>
      </c>
      <c r="AC83" s="111">
        <f t="shared" si="11"/>
        <v>50</v>
      </c>
      <c r="AD83" s="111">
        <f t="shared" si="11"/>
        <v>50</v>
      </c>
      <c r="AE83" s="111">
        <f t="shared" si="11"/>
        <v>50</v>
      </c>
      <c r="AF83" s="111">
        <f t="shared" si="11"/>
        <v>50</v>
      </c>
      <c r="AG83" s="112">
        <f t="shared" si="18"/>
        <v>0</v>
      </c>
      <c r="AH83" s="148" t="e">
        <f t="shared" si="19"/>
        <v>#REF!</v>
      </c>
      <c r="AJ83" s="34"/>
    </row>
    <row r="84" spans="1:36" x14ac:dyDescent="0.7">
      <c r="A84" s="45">
        <v>80</v>
      </c>
      <c r="B84" s="46" t="s">
        <v>80</v>
      </c>
      <c r="C84" s="47" t="s">
        <v>93</v>
      </c>
      <c r="D84" s="46" t="s">
        <v>195</v>
      </c>
      <c r="E84" s="108">
        <v>6</v>
      </c>
      <c r="F84" s="45">
        <v>1</v>
      </c>
      <c r="G84" s="152">
        <v>1.2</v>
      </c>
      <c r="H84" s="115">
        <v>1845150.21</v>
      </c>
      <c r="I84" s="54"/>
      <c r="J84" s="87" t="e">
        <f t="shared" si="12"/>
        <v>#REF!</v>
      </c>
      <c r="K84" s="87">
        <f t="shared" si="13"/>
        <v>100</v>
      </c>
      <c r="L84" s="87">
        <f t="shared" si="14"/>
        <v>50</v>
      </c>
      <c r="M84" s="87">
        <f t="shared" si="15"/>
        <v>0</v>
      </c>
      <c r="N84" s="150" t="e">
        <f t="shared" si="16"/>
        <v>#REF!</v>
      </c>
      <c r="O84" s="45">
        <v>1</v>
      </c>
      <c r="P84" s="118">
        <v>71.428571428571431</v>
      </c>
      <c r="Q84" s="147">
        <v>184515.02100000001</v>
      </c>
      <c r="R84" s="55" t="s">
        <v>281</v>
      </c>
      <c r="S84" s="88" t="e">
        <f>#REF!</f>
        <v>#REF!</v>
      </c>
      <c r="T84" s="88" t="e">
        <f>#REF!</f>
        <v>#REF!</v>
      </c>
      <c r="U84" s="113">
        <v>1</v>
      </c>
      <c r="V84" s="113">
        <v>1</v>
      </c>
      <c r="W84" s="88">
        <v>1</v>
      </c>
      <c r="X84" s="88">
        <v>0</v>
      </c>
      <c r="Y84" s="88">
        <v>0</v>
      </c>
      <c r="Z84" s="89" t="e">
        <f t="shared" si="17"/>
        <v>#REF!</v>
      </c>
      <c r="AA84" s="111" t="e">
        <f t="shared" si="11"/>
        <v>#REF!</v>
      </c>
      <c r="AB84" s="111" t="e">
        <f t="shared" si="11"/>
        <v>#REF!</v>
      </c>
      <c r="AC84" s="111">
        <f t="shared" si="11"/>
        <v>50</v>
      </c>
      <c r="AD84" s="111">
        <f t="shared" si="11"/>
        <v>50</v>
      </c>
      <c r="AE84" s="111">
        <f t="shared" si="11"/>
        <v>50</v>
      </c>
      <c r="AF84" s="111">
        <f t="shared" si="11"/>
        <v>0</v>
      </c>
      <c r="AG84" s="112">
        <f t="shared" si="18"/>
        <v>0</v>
      </c>
      <c r="AH84" s="148" t="e">
        <f t="shared" si="19"/>
        <v>#REF!</v>
      </c>
      <c r="AJ84" s="34"/>
    </row>
    <row r="85" spans="1:36" x14ac:dyDescent="0.7">
      <c r="A85" s="45">
        <v>81</v>
      </c>
      <c r="B85" s="46" t="s">
        <v>80</v>
      </c>
      <c r="C85" s="47" t="s">
        <v>94</v>
      </c>
      <c r="D85" s="46" t="s">
        <v>196</v>
      </c>
      <c r="E85" s="108">
        <v>13</v>
      </c>
      <c r="F85" s="45">
        <v>3</v>
      </c>
      <c r="G85" s="152">
        <v>0.73</v>
      </c>
      <c r="H85" s="115">
        <v>-6603444.6100000003</v>
      </c>
      <c r="I85" s="54"/>
      <c r="J85" s="87" t="e">
        <f t="shared" si="12"/>
        <v>#REF!</v>
      </c>
      <c r="K85" s="87">
        <f t="shared" si="13"/>
        <v>100</v>
      </c>
      <c r="L85" s="87">
        <f t="shared" si="14"/>
        <v>100</v>
      </c>
      <c r="M85" s="87">
        <f t="shared" si="15"/>
        <v>100</v>
      </c>
      <c r="N85" s="150" t="e">
        <f t="shared" si="16"/>
        <v>#REF!</v>
      </c>
      <c r="O85" s="45">
        <v>3</v>
      </c>
      <c r="P85" s="118">
        <v>85.714285714285708</v>
      </c>
      <c r="Q85" s="147">
        <v>-660344.46100000001</v>
      </c>
      <c r="R85" s="55" t="s">
        <v>281</v>
      </c>
      <c r="S85" s="88" t="e">
        <f>#REF!</f>
        <v>#REF!</v>
      </c>
      <c r="T85" s="88" t="e">
        <f>#REF!</f>
        <v>#REF!</v>
      </c>
      <c r="U85" s="113">
        <v>1</v>
      </c>
      <c r="V85" s="113">
        <v>1</v>
      </c>
      <c r="W85" s="88">
        <v>1</v>
      </c>
      <c r="X85" s="88">
        <v>1</v>
      </c>
      <c r="Y85" s="88">
        <v>1</v>
      </c>
      <c r="Z85" s="89" t="e">
        <f t="shared" si="17"/>
        <v>#REF!</v>
      </c>
      <c r="AA85" s="111" t="e">
        <f t="shared" si="11"/>
        <v>#REF!</v>
      </c>
      <c r="AB85" s="111" t="e">
        <f t="shared" si="11"/>
        <v>#REF!</v>
      </c>
      <c r="AC85" s="111">
        <f t="shared" si="11"/>
        <v>50</v>
      </c>
      <c r="AD85" s="111">
        <f t="shared" si="11"/>
        <v>50</v>
      </c>
      <c r="AE85" s="111">
        <f t="shared" si="11"/>
        <v>50</v>
      </c>
      <c r="AF85" s="111">
        <f t="shared" si="11"/>
        <v>50</v>
      </c>
      <c r="AG85" s="112">
        <f t="shared" si="18"/>
        <v>100</v>
      </c>
      <c r="AH85" s="148" t="e">
        <f t="shared" si="19"/>
        <v>#REF!</v>
      </c>
      <c r="AJ85" s="34"/>
    </row>
    <row r="86" spans="1:36" x14ac:dyDescent="0.7">
      <c r="A86" s="45">
        <v>82</v>
      </c>
      <c r="B86" s="46" t="s">
        <v>80</v>
      </c>
      <c r="C86" s="47" t="s">
        <v>95</v>
      </c>
      <c r="D86" s="46" t="s">
        <v>197</v>
      </c>
      <c r="E86" s="108">
        <v>5</v>
      </c>
      <c r="F86" s="45">
        <v>6</v>
      </c>
      <c r="G86" s="152">
        <v>0.71</v>
      </c>
      <c r="H86" s="115">
        <v>-2467707.17</v>
      </c>
      <c r="I86" s="72" t="s">
        <v>6</v>
      </c>
      <c r="J86" s="87" t="e">
        <f t="shared" si="12"/>
        <v>#REF!</v>
      </c>
      <c r="K86" s="87">
        <f t="shared" si="13"/>
        <v>100</v>
      </c>
      <c r="L86" s="87">
        <f t="shared" si="14"/>
        <v>100</v>
      </c>
      <c r="M86" s="87">
        <f t="shared" si="15"/>
        <v>0</v>
      </c>
      <c r="N86" s="150" t="e">
        <f t="shared" si="16"/>
        <v>#REF!</v>
      </c>
      <c r="O86" s="45">
        <v>6</v>
      </c>
      <c r="P86" s="118">
        <v>71.428571428571431</v>
      </c>
      <c r="Q86" s="147">
        <v>-246770.717</v>
      </c>
      <c r="R86" s="121" t="s">
        <v>400</v>
      </c>
      <c r="S86" s="88" t="e">
        <f>#REF!</f>
        <v>#REF!</v>
      </c>
      <c r="T86" s="88" t="e">
        <f>#REF!</f>
        <v>#REF!</v>
      </c>
      <c r="U86" s="113">
        <v>1</v>
      </c>
      <c r="V86" s="113">
        <v>1</v>
      </c>
      <c r="W86" s="88">
        <v>1</v>
      </c>
      <c r="X86" s="88">
        <v>1</v>
      </c>
      <c r="Y86" s="88">
        <v>0</v>
      </c>
      <c r="Z86" s="89" t="e">
        <f t="shared" si="17"/>
        <v>#REF!</v>
      </c>
      <c r="AA86" s="111" t="e">
        <f t="shared" si="11"/>
        <v>#REF!</v>
      </c>
      <c r="AB86" s="111" t="e">
        <f t="shared" si="11"/>
        <v>#REF!</v>
      </c>
      <c r="AC86" s="111">
        <f t="shared" si="11"/>
        <v>50</v>
      </c>
      <c r="AD86" s="111">
        <f t="shared" si="11"/>
        <v>50</v>
      </c>
      <c r="AE86" s="111">
        <f t="shared" si="11"/>
        <v>50</v>
      </c>
      <c r="AF86" s="111">
        <f t="shared" si="11"/>
        <v>50</v>
      </c>
      <c r="AG86" s="112">
        <f t="shared" si="18"/>
        <v>0</v>
      </c>
      <c r="AH86" s="148" t="e">
        <f t="shared" si="19"/>
        <v>#REF!</v>
      </c>
      <c r="AJ86" s="34"/>
    </row>
    <row r="87" spans="1:36" x14ac:dyDescent="0.7">
      <c r="A87" s="45">
        <v>83</v>
      </c>
      <c r="B87" s="46" t="s">
        <v>80</v>
      </c>
      <c r="C87" s="47" t="s">
        <v>96</v>
      </c>
      <c r="D87" s="46" t="s">
        <v>198</v>
      </c>
      <c r="E87" s="108">
        <v>5</v>
      </c>
      <c r="F87" s="45">
        <v>3</v>
      </c>
      <c r="G87" s="152">
        <v>0.56000000000000005</v>
      </c>
      <c r="H87" s="115">
        <v>-1298478.0800000001</v>
      </c>
      <c r="I87" s="54"/>
      <c r="J87" s="87" t="e">
        <f t="shared" si="12"/>
        <v>#REF!</v>
      </c>
      <c r="K87" s="87">
        <f t="shared" si="13"/>
        <v>100</v>
      </c>
      <c r="L87" s="87">
        <f t="shared" si="14"/>
        <v>0</v>
      </c>
      <c r="M87" s="87">
        <f t="shared" si="15"/>
        <v>0</v>
      </c>
      <c r="N87" s="151" t="e">
        <f t="shared" si="16"/>
        <v>#REF!</v>
      </c>
      <c r="O87" s="45">
        <v>3</v>
      </c>
      <c r="P87" s="119">
        <v>28.571428571428569</v>
      </c>
      <c r="Q87" s="147">
        <v>-129847.808</v>
      </c>
      <c r="R87" s="120" t="s">
        <v>282</v>
      </c>
      <c r="S87" s="88" t="e">
        <f>#REF!</f>
        <v>#REF!</v>
      </c>
      <c r="T87" s="88" t="e">
        <f>#REF!</f>
        <v>#REF!</v>
      </c>
      <c r="U87" s="113">
        <v>1</v>
      </c>
      <c r="V87" s="113">
        <v>1</v>
      </c>
      <c r="W87" s="88">
        <v>0</v>
      </c>
      <c r="X87" s="88">
        <v>0</v>
      </c>
      <c r="Y87" s="88">
        <v>0</v>
      </c>
      <c r="Z87" s="89" t="e">
        <f t="shared" si="17"/>
        <v>#REF!</v>
      </c>
      <c r="AA87" s="111" t="e">
        <f t="shared" si="11"/>
        <v>#REF!</v>
      </c>
      <c r="AB87" s="111" t="e">
        <f t="shared" si="11"/>
        <v>#REF!</v>
      </c>
      <c r="AC87" s="111">
        <f t="shared" si="11"/>
        <v>50</v>
      </c>
      <c r="AD87" s="111">
        <f t="shared" si="11"/>
        <v>50</v>
      </c>
      <c r="AE87" s="111">
        <f t="shared" si="11"/>
        <v>0</v>
      </c>
      <c r="AF87" s="111">
        <f t="shared" si="11"/>
        <v>0</v>
      </c>
      <c r="AG87" s="112">
        <f t="shared" si="18"/>
        <v>0</v>
      </c>
      <c r="AH87" s="149" t="e">
        <f t="shared" si="19"/>
        <v>#REF!</v>
      </c>
      <c r="AJ87" s="34"/>
    </row>
    <row r="88" spans="1:36" x14ac:dyDescent="0.7">
      <c r="A88" s="45">
        <v>84</v>
      </c>
      <c r="B88" s="46" t="s">
        <v>80</v>
      </c>
      <c r="C88" s="47" t="s">
        <v>97</v>
      </c>
      <c r="D88" s="46" t="s">
        <v>199</v>
      </c>
      <c r="E88" s="108">
        <v>5</v>
      </c>
      <c r="F88" s="45">
        <v>2</v>
      </c>
      <c r="G88" s="152">
        <v>0.79</v>
      </c>
      <c r="H88" s="115">
        <v>2432432.5099999998</v>
      </c>
      <c r="I88" s="54"/>
      <c r="J88" s="87" t="e">
        <f t="shared" si="12"/>
        <v>#REF!</v>
      </c>
      <c r="K88" s="87">
        <f t="shared" si="13"/>
        <v>100</v>
      </c>
      <c r="L88" s="87">
        <f t="shared" si="14"/>
        <v>50</v>
      </c>
      <c r="M88" s="87">
        <f t="shared" si="15"/>
        <v>0</v>
      </c>
      <c r="N88" s="150" t="e">
        <f t="shared" si="16"/>
        <v>#REF!</v>
      </c>
      <c r="O88" s="45">
        <v>2</v>
      </c>
      <c r="P88" s="118">
        <v>57.142857142857139</v>
      </c>
      <c r="Q88" s="147">
        <v>243243.25099999999</v>
      </c>
      <c r="R88" s="55" t="s">
        <v>281</v>
      </c>
      <c r="S88" s="88" t="e">
        <f>#REF!</f>
        <v>#REF!</v>
      </c>
      <c r="T88" s="88" t="e">
        <f>#REF!</f>
        <v>#REF!</v>
      </c>
      <c r="U88" s="113">
        <v>1</v>
      </c>
      <c r="V88" s="113">
        <v>1</v>
      </c>
      <c r="W88" s="88">
        <v>1</v>
      </c>
      <c r="X88" s="88">
        <v>0</v>
      </c>
      <c r="Y88" s="88">
        <v>0</v>
      </c>
      <c r="Z88" s="89" t="e">
        <f t="shared" si="17"/>
        <v>#REF!</v>
      </c>
      <c r="AA88" s="111" t="e">
        <f t="shared" si="11"/>
        <v>#REF!</v>
      </c>
      <c r="AB88" s="111" t="e">
        <f t="shared" si="11"/>
        <v>#REF!</v>
      </c>
      <c r="AC88" s="111">
        <f t="shared" si="11"/>
        <v>50</v>
      </c>
      <c r="AD88" s="111">
        <f t="shared" si="11"/>
        <v>50</v>
      </c>
      <c r="AE88" s="111">
        <f t="shared" si="11"/>
        <v>50</v>
      </c>
      <c r="AF88" s="111">
        <f t="shared" si="11"/>
        <v>0</v>
      </c>
      <c r="AG88" s="112">
        <f t="shared" si="18"/>
        <v>0</v>
      </c>
      <c r="AH88" s="148" t="e">
        <f t="shared" si="19"/>
        <v>#REF!</v>
      </c>
      <c r="AJ88" s="34"/>
    </row>
    <row r="89" spans="1:36" x14ac:dyDescent="0.7">
      <c r="A89" s="45">
        <v>85</v>
      </c>
      <c r="B89" s="46" t="s">
        <v>80</v>
      </c>
      <c r="C89" s="47" t="s">
        <v>98</v>
      </c>
      <c r="D89" s="46" t="s">
        <v>200</v>
      </c>
      <c r="E89" s="108">
        <v>5</v>
      </c>
      <c r="F89" s="45">
        <v>3</v>
      </c>
      <c r="G89" s="152">
        <v>0.81</v>
      </c>
      <c r="H89" s="115">
        <v>-657960.84</v>
      </c>
      <c r="I89" s="54"/>
      <c r="J89" s="87" t="e">
        <f t="shared" si="12"/>
        <v>#REF!</v>
      </c>
      <c r="K89" s="87">
        <f t="shared" si="13"/>
        <v>100</v>
      </c>
      <c r="L89" s="87">
        <f t="shared" si="14"/>
        <v>100</v>
      </c>
      <c r="M89" s="87">
        <f t="shared" si="15"/>
        <v>100</v>
      </c>
      <c r="N89" s="150" t="e">
        <f t="shared" si="16"/>
        <v>#REF!</v>
      </c>
      <c r="O89" s="45">
        <v>3</v>
      </c>
      <c r="P89" s="118">
        <v>71.428571428571431</v>
      </c>
      <c r="Q89" s="147">
        <v>-65796.084000000003</v>
      </c>
      <c r="R89" s="120" t="s">
        <v>282</v>
      </c>
      <c r="S89" s="88" t="e">
        <f>#REF!</f>
        <v>#REF!</v>
      </c>
      <c r="T89" s="88" t="e">
        <f>#REF!</f>
        <v>#REF!</v>
      </c>
      <c r="U89" s="113">
        <v>1</v>
      </c>
      <c r="V89" s="113">
        <v>1</v>
      </c>
      <c r="W89" s="88">
        <v>1</v>
      </c>
      <c r="X89" s="88">
        <v>1</v>
      </c>
      <c r="Y89" s="88">
        <v>1</v>
      </c>
      <c r="Z89" s="89" t="e">
        <f t="shared" si="17"/>
        <v>#REF!</v>
      </c>
      <c r="AA89" s="111" t="e">
        <f t="shared" si="11"/>
        <v>#REF!</v>
      </c>
      <c r="AB89" s="111" t="e">
        <f t="shared" si="11"/>
        <v>#REF!</v>
      </c>
      <c r="AC89" s="111">
        <f t="shared" si="11"/>
        <v>50</v>
      </c>
      <c r="AD89" s="111">
        <f t="shared" si="11"/>
        <v>50</v>
      </c>
      <c r="AE89" s="111">
        <f t="shared" si="11"/>
        <v>50</v>
      </c>
      <c r="AF89" s="111">
        <f t="shared" si="11"/>
        <v>50</v>
      </c>
      <c r="AG89" s="112">
        <f t="shared" si="18"/>
        <v>100</v>
      </c>
      <c r="AH89" s="148" t="e">
        <f t="shared" si="19"/>
        <v>#REF!</v>
      </c>
      <c r="AJ89" s="34"/>
    </row>
    <row r="90" spans="1:36" x14ac:dyDescent="0.7">
      <c r="A90" s="45">
        <v>86</v>
      </c>
      <c r="B90" s="46" t="s">
        <v>80</v>
      </c>
      <c r="C90" s="47" t="s">
        <v>99</v>
      </c>
      <c r="D90" s="46" t="s">
        <v>201</v>
      </c>
      <c r="E90" s="108">
        <v>13</v>
      </c>
      <c r="F90" s="45">
        <v>7</v>
      </c>
      <c r="G90" s="62">
        <v>0.49</v>
      </c>
      <c r="H90" s="115">
        <v>563709.82999999996</v>
      </c>
      <c r="I90" s="64" t="s">
        <v>207</v>
      </c>
      <c r="J90" s="87" t="e">
        <f t="shared" si="12"/>
        <v>#REF!</v>
      </c>
      <c r="K90" s="87">
        <f t="shared" si="13"/>
        <v>100</v>
      </c>
      <c r="L90" s="87">
        <f t="shared" si="14"/>
        <v>100</v>
      </c>
      <c r="M90" s="87">
        <f t="shared" si="15"/>
        <v>0</v>
      </c>
      <c r="N90" s="150" t="e">
        <f t="shared" si="16"/>
        <v>#REF!</v>
      </c>
      <c r="O90" s="45">
        <v>7</v>
      </c>
      <c r="P90" s="118">
        <v>85.714285714285708</v>
      </c>
      <c r="Q90" s="147">
        <v>56370.982999999993</v>
      </c>
      <c r="R90" s="146" t="s">
        <v>283</v>
      </c>
      <c r="S90" s="88" t="e">
        <f>#REF!</f>
        <v>#REF!</v>
      </c>
      <c r="T90" s="88" t="e">
        <f>#REF!</f>
        <v>#REF!</v>
      </c>
      <c r="U90" s="113">
        <v>1</v>
      </c>
      <c r="V90" s="113">
        <v>1</v>
      </c>
      <c r="W90" s="88">
        <v>1</v>
      </c>
      <c r="X90" s="88">
        <v>1</v>
      </c>
      <c r="Y90" s="88">
        <v>0</v>
      </c>
      <c r="Z90" s="89" t="e">
        <f t="shared" si="17"/>
        <v>#REF!</v>
      </c>
      <c r="AA90" s="111" t="e">
        <f t="shared" si="11"/>
        <v>#REF!</v>
      </c>
      <c r="AB90" s="111" t="e">
        <f t="shared" si="11"/>
        <v>#REF!</v>
      </c>
      <c r="AC90" s="111">
        <f t="shared" si="11"/>
        <v>50</v>
      </c>
      <c r="AD90" s="111">
        <f t="shared" si="11"/>
        <v>50</v>
      </c>
      <c r="AE90" s="111">
        <f t="shared" si="11"/>
        <v>50</v>
      </c>
      <c r="AF90" s="111">
        <f t="shared" si="11"/>
        <v>50</v>
      </c>
      <c r="AG90" s="112">
        <f t="shared" si="18"/>
        <v>0</v>
      </c>
      <c r="AH90" s="148" t="e">
        <f t="shared" si="19"/>
        <v>#REF!</v>
      </c>
      <c r="AJ90" s="34"/>
    </row>
    <row r="91" spans="1:36" x14ac:dyDescent="0.7">
      <c r="A91" s="45">
        <v>87</v>
      </c>
      <c r="B91" s="46" t="s">
        <v>80</v>
      </c>
      <c r="C91" s="47" t="s">
        <v>100</v>
      </c>
      <c r="D91" s="46" t="s">
        <v>202</v>
      </c>
      <c r="E91" s="108">
        <v>5</v>
      </c>
      <c r="F91" s="45">
        <v>5</v>
      </c>
      <c r="G91" s="152">
        <v>0.75</v>
      </c>
      <c r="H91" s="115">
        <v>3602028.61</v>
      </c>
      <c r="I91" s="4" t="s">
        <v>208</v>
      </c>
      <c r="J91" s="87" t="e">
        <f t="shared" si="12"/>
        <v>#REF!</v>
      </c>
      <c r="K91" s="87">
        <f t="shared" si="13"/>
        <v>100</v>
      </c>
      <c r="L91" s="87">
        <f t="shared" si="14"/>
        <v>100</v>
      </c>
      <c r="M91" s="87">
        <f t="shared" si="15"/>
        <v>0</v>
      </c>
      <c r="N91" s="150" t="e">
        <f t="shared" si="16"/>
        <v>#REF!</v>
      </c>
      <c r="O91" s="45">
        <v>5</v>
      </c>
      <c r="P91" s="118">
        <v>71.428571428571431</v>
      </c>
      <c r="Q91" s="147">
        <v>360202.86099999998</v>
      </c>
      <c r="R91" s="146" t="s">
        <v>283</v>
      </c>
      <c r="S91" s="88" t="e">
        <f>#REF!</f>
        <v>#REF!</v>
      </c>
      <c r="T91" s="88" t="e">
        <f>#REF!</f>
        <v>#REF!</v>
      </c>
      <c r="U91" s="113">
        <v>1</v>
      </c>
      <c r="V91" s="113">
        <v>1</v>
      </c>
      <c r="W91" s="88">
        <v>1</v>
      </c>
      <c r="X91" s="88">
        <v>1</v>
      </c>
      <c r="Y91" s="88">
        <v>0</v>
      </c>
      <c r="Z91" s="89" t="e">
        <f t="shared" si="17"/>
        <v>#REF!</v>
      </c>
      <c r="AA91" s="111" t="e">
        <f t="shared" si="11"/>
        <v>#REF!</v>
      </c>
      <c r="AB91" s="111" t="e">
        <f t="shared" si="11"/>
        <v>#REF!</v>
      </c>
      <c r="AC91" s="111">
        <f t="shared" si="11"/>
        <v>50</v>
      </c>
      <c r="AD91" s="111">
        <f t="shared" si="11"/>
        <v>50</v>
      </c>
      <c r="AE91" s="111">
        <f t="shared" si="11"/>
        <v>50</v>
      </c>
      <c r="AF91" s="111">
        <f t="shared" si="11"/>
        <v>50</v>
      </c>
      <c r="AG91" s="112">
        <f t="shared" si="18"/>
        <v>0</v>
      </c>
      <c r="AH91" s="148" t="e">
        <f t="shared" si="19"/>
        <v>#REF!</v>
      </c>
      <c r="AJ91" s="34"/>
    </row>
    <row r="92" spans="1:36" x14ac:dyDescent="0.7">
      <c r="A92" s="45">
        <v>88</v>
      </c>
      <c r="B92" s="46" t="s">
        <v>80</v>
      </c>
      <c r="C92" s="47" t="s">
        <v>101</v>
      </c>
      <c r="D92" s="46" t="s">
        <v>203</v>
      </c>
      <c r="E92" s="108">
        <v>3</v>
      </c>
      <c r="F92" s="45">
        <v>1</v>
      </c>
      <c r="G92" s="152">
        <v>1.59</v>
      </c>
      <c r="H92" s="115">
        <v>2128950.83</v>
      </c>
      <c r="I92" s="54"/>
      <c r="J92" s="87" t="e">
        <f t="shared" si="12"/>
        <v>#REF!</v>
      </c>
      <c r="K92" s="87">
        <f t="shared" si="13"/>
        <v>100</v>
      </c>
      <c r="L92" s="87">
        <f t="shared" si="14"/>
        <v>100</v>
      </c>
      <c r="M92" s="87">
        <f t="shared" si="15"/>
        <v>0</v>
      </c>
      <c r="N92" s="150" t="e">
        <f t="shared" si="16"/>
        <v>#REF!</v>
      </c>
      <c r="O92" s="45">
        <v>1</v>
      </c>
      <c r="P92" s="118">
        <v>71.428571428571431</v>
      </c>
      <c r="Q92" s="147">
        <v>212895.08300000001</v>
      </c>
      <c r="R92" s="55" t="s">
        <v>281</v>
      </c>
      <c r="S92" s="88" t="e">
        <f>#REF!</f>
        <v>#REF!</v>
      </c>
      <c r="T92" s="88" t="e">
        <f>#REF!</f>
        <v>#REF!</v>
      </c>
      <c r="U92" s="113">
        <v>1</v>
      </c>
      <c r="V92" s="113">
        <v>1</v>
      </c>
      <c r="W92" s="88">
        <v>1</v>
      </c>
      <c r="X92" s="88">
        <v>1</v>
      </c>
      <c r="Y92" s="88">
        <v>0</v>
      </c>
      <c r="Z92" s="89" t="e">
        <f t="shared" si="17"/>
        <v>#REF!</v>
      </c>
      <c r="AA92" s="111" t="e">
        <f t="shared" si="11"/>
        <v>#REF!</v>
      </c>
      <c r="AB92" s="111" t="e">
        <f t="shared" si="11"/>
        <v>#REF!</v>
      </c>
      <c r="AC92" s="111">
        <f t="shared" si="11"/>
        <v>50</v>
      </c>
      <c r="AD92" s="111">
        <f t="shared" si="11"/>
        <v>50</v>
      </c>
      <c r="AE92" s="111">
        <f t="shared" si="11"/>
        <v>50</v>
      </c>
      <c r="AF92" s="111">
        <f t="shared" si="11"/>
        <v>50</v>
      </c>
      <c r="AG92" s="112">
        <f t="shared" si="18"/>
        <v>0</v>
      </c>
      <c r="AH92" s="148" t="e">
        <f t="shared" si="19"/>
        <v>#REF!</v>
      </c>
      <c r="AJ92" s="34"/>
    </row>
  </sheetData>
  <autoFilter ref="A4:AJ92" xr:uid="{AA00C01D-CF7B-4B1B-A217-B5DBDEDCFD5A}"/>
  <mergeCells count="10">
    <mergeCell ref="J3:N3"/>
    <mergeCell ref="O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8C908-F38E-42E8-A563-62BE47450666}">
  <dimension ref="A2:AJ92"/>
  <sheetViews>
    <sheetView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D1" sqref="D1:J1048576"/>
    </sheetView>
  </sheetViews>
  <sheetFormatPr defaultColWidth="9" defaultRowHeight="24.6" x14ac:dyDescent="0.7"/>
  <cols>
    <col min="1" max="1" width="4.5" style="37" customWidth="1"/>
    <col min="2" max="2" width="10" style="34" customWidth="1"/>
    <col min="3" max="3" width="5.59765625" style="34" customWidth="1"/>
    <col min="4" max="4" width="13.19921875" style="34" customWidth="1"/>
    <col min="5" max="5" width="7.19921875" style="35" hidden="1" customWidth="1"/>
    <col min="6" max="6" width="11" style="35" hidden="1" customWidth="1"/>
    <col min="7" max="7" width="14.09765625" style="35" hidden="1" customWidth="1"/>
    <col min="8" max="9" width="14.8984375" style="36" hidden="1" customWidth="1"/>
    <col min="10" max="10" width="11.8984375" style="34" customWidth="1"/>
    <col min="11" max="14" width="9" style="34"/>
    <col min="15" max="16" width="12.59765625" style="34" customWidth="1"/>
    <col min="17" max="17" width="14.59765625" style="34" customWidth="1"/>
    <col min="18" max="18" width="30.3984375" style="34" customWidth="1"/>
    <col min="19" max="23" width="10.59765625" style="34" customWidth="1"/>
    <col min="24" max="24" width="13.69921875" style="34" customWidth="1"/>
    <col min="25" max="26" width="10.59765625" style="34" customWidth="1"/>
    <col min="27" max="33" width="9" style="34"/>
    <col min="34" max="34" width="19.09765625" style="34" customWidth="1"/>
    <col min="35" max="36" width="9" style="36"/>
    <col min="37" max="38" width="9" style="34"/>
    <col min="39" max="39" width="7.3984375" style="34" customWidth="1"/>
    <col min="40" max="16384" width="9" style="34"/>
  </cols>
  <sheetData>
    <row r="2" spans="1:36" x14ac:dyDescent="0.7">
      <c r="A2" s="33" t="s">
        <v>412</v>
      </c>
      <c r="B2" s="33"/>
      <c r="C2" s="33"/>
      <c r="D2" s="33"/>
      <c r="E2" s="107"/>
      <c r="F2" s="33"/>
      <c r="G2" s="33"/>
      <c r="H2" s="33"/>
      <c r="O2" s="33"/>
      <c r="P2" s="33"/>
      <c r="Q2" s="33"/>
      <c r="R2" s="33"/>
    </row>
    <row r="3" spans="1:36" x14ac:dyDescent="0.7">
      <c r="A3" s="227" t="s">
        <v>0</v>
      </c>
      <c r="B3" s="229" t="s">
        <v>1</v>
      </c>
      <c r="C3" s="229" t="s">
        <v>2</v>
      </c>
      <c r="D3" s="229" t="s">
        <v>3</v>
      </c>
      <c r="E3" s="231" t="s">
        <v>204</v>
      </c>
      <c r="F3" s="213" t="s">
        <v>102</v>
      </c>
      <c r="G3" s="214"/>
      <c r="H3" s="214"/>
      <c r="I3" s="215"/>
      <c r="J3" s="209" t="s">
        <v>116</v>
      </c>
      <c r="K3" s="209"/>
      <c r="L3" s="209"/>
      <c r="M3" s="209"/>
      <c r="N3" s="209"/>
      <c r="O3" s="218" t="s">
        <v>249</v>
      </c>
      <c r="P3" s="219"/>
      <c r="Q3" s="219"/>
      <c r="R3" s="220"/>
      <c r="S3" s="224" t="s">
        <v>104</v>
      </c>
      <c r="T3" s="225"/>
      <c r="U3" s="225"/>
      <c r="V3" s="225"/>
      <c r="W3" s="225"/>
      <c r="X3" s="225"/>
      <c r="Y3" s="225"/>
      <c r="Z3" s="226"/>
      <c r="AA3" s="224" t="s">
        <v>120</v>
      </c>
      <c r="AB3" s="225"/>
      <c r="AC3" s="225"/>
      <c r="AD3" s="225"/>
      <c r="AE3" s="225"/>
      <c r="AF3" s="225"/>
      <c r="AG3" s="225"/>
      <c r="AH3" s="226"/>
    </row>
    <row r="4" spans="1:36" s="44" customFormat="1" ht="73.8" x14ac:dyDescent="0.25">
      <c r="A4" s="228"/>
      <c r="B4" s="230"/>
      <c r="C4" s="230"/>
      <c r="D4" s="230"/>
      <c r="E4" s="232"/>
      <c r="F4" s="81" t="s">
        <v>103</v>
      </c>
      <c r="G4" s="40" t="s">
        <v>209</v>
      </c>
      <c r="H4" s="10" t="s">
        <v>5</v>
      </c>
      <c r="I4" s="82" t="s">
        <v>4</v>
      </c>
      <c r="J4" s="83" t="s">
        <v>111</v>
      </c>
      <c r="K4" s="84" t="s">
        <v>112</v>
      </c>
      <c r="L4" s="40" t="s">
        <v>113</v>
      </c>
      <c r="M4" s="42" t="s">
        <v>110</v>
      </c>
      <c r="N4" s="43" t="s">
        <v>205</v>
      </c>
      <c r="O4" s="42" t="s">
        <v>117</v>
      </c>
      <c r="P4" s="43" t="s">
        <v>115</v>
      </c>
      <c r="Q4" s="40" t="s">
        <v>279</v>
      </c>
      <c r="R4" s="42" t="s">
        <v>278</v>
      </c>
      <c r="S4" s="85" t="s">
        <v>105</v>
      </c>
      <c r="T4" s="85" t="s">
        <v>106</v>
      </c>
      <c r="U4" s="84" t="s">
        <v>107</v>
      </c>
      <c r="V4" s="84" t="s">
        <v>409</v>
      </c>
      <c r="W4" s="40" t="s">
        <v>108</v>
      </c>
      <c r="X4" s="40" t="s">
        <v>109</v>
      </c>
      <c r="Y4" s="42" t="s">
        <v>110</v>
      </c>
      <c r="Z4" s="42" t="s">
        <v>121</v>
      </c>
      <c r="AA4" s="85" t="s">
        <v>105</v>
      </c>
      <c r="AB4" s="85" t="s">
        <v>106</v>
      </c>
      <c r="AC4" s="84" t="s">
        <v>107</v>
      </c>
      <c r="AD4" s="84" t="s">
        <v>409</v>
      </c>
      <c r="AE4" s="40" t="s">
        <v>108</v>
      </c>
      <c r="AF4" s="40" t="s">
        <v>109</v>
      </c>
      <c r="AG4" s="42" t="s">
        <v>110</v>
      </c>
      <c r="AH4" s="43" t="s">
        <v>206</v>
      </c>
    </row>
    <row r="5" spans="1:36" hidden="1" x14ac:dyDescent="0.7">
      <c r="A5" s="45">
        <v>1</v>
      </c>
      <c r="B5" s="46" t="s">
        <v>7</v>
      </c>
      <c r="C5" s="47" t="s">
        <v>8</v>
      </c>
      <c r="D5" s="46" t="s">
        <v>122</v>
      </c>
      <c r="E5" s="108">
        <v>16</v>
      </c>
      <c r="F5" s="45">
        <v>1</v>
      </c>
      <c r="G5" s="114">
        <v>0.64</v>
      </c>
      <c r="H5" s="53">
        <v>116226808.16</v>
      </c>
      <c r="I5" s="54"/>
      <c r="J5" s="87">
        <f t="shared" ref="J5:J68" si="0">AA5+AB5</f>
        <v>100</v>
      </c>
      <c r="K5" s="87">
        <f t="shared" ref="K5:K68" si="1">AC5+AD5</f>
        <v>100</v>
      </c>
      <c r="L5" s="87">
        <f t="shared" ref="L5:L68" si="2">AE5+AF5</f>
        <v>0</v>
      </c>
      <c r="M5" s="87">
        <f t="shared" ref="M5:M68" si="3">AG5</f>
        <v>100</v>
      </c>
      <c r="N5" s="88">
        <f>(S5+T5+U5+V5+W5+X5+Y5)/7*100</f>
        <v>71.428571428571431</v>
      </c>
      <c r="O5" s="45">
        <v>1</v>
      </c>
      <c r="P5" s="118">
        <v>71.428571428571431</v>
      </c>
      <c r="Q5" s="53">
        <v>12914089.795555554</v>
      </c>
      <c r="R5" s="55" t="s">
        <v>281</v>
      </c>
      <c r="S5" s="88">
        <v>1</v>
      </c>
      <c r="T5" s="88">
        <v>1</v>
      </c>
      <c r="U5" s="113">
        <v>1</v>
      </c>
      <c r="V5" s="113">
        <v>1</v>
      </c>
      <c r="W5" s="88">
        <v>0</v>
      </c>
      <c r="X5" s="88">
        <v>0</v>
      </c>
      <c r="Y5" s="88">
        <v>1</v>
      </c>
      <c r="Z5" s="89">
        <f>S5+T5+U5+V5+W5+X5+Y5</f>
        <v>5</v>
      </c>
      <c r="AA5" s="111">
        <f>IF(S5=1,50,0)</f>
        <v>50</v>
      </c>
      <c r="AB5" s="111">
        <f t="shared" ref="AB5:AF20" si="4">IF(T5=1,50,0)</f>
        <v>50</v>
      </c>
      <c r="AC5" s="111">
        <f t="shared" si="4"/>
        <v>50</v>
      </c>
      <c r="AD5" s="111">
        <f t="shared" si="4"/>
        <v>50</v>
      </c>
      <c r="AE5" s="111">
        <f t="shared" si="4"/>
        <v>0</v>
      </c>
      <c r="AF5" s="111">
        <f t="shared" si="4"/>
        <v>0</v>
      </c>
      <c r="AG5" s="112">
        <f>IF(Y5=1,100,0)</f>
        <v>100</v>
      </c>
      <c r="AH5" s="111">
        <f>Z5/7*100</f>
        <v>71.428571428571431</v>
      </c>
      <c r="AJ5" s="34"/>
    </row>
    <row r="6" spans="1:36" hidden="1" x14ac:dyDescent="0.7">
      <c r="A6" s="45">
        <v>2</v>
      </c>
      <c r="B6" s="46" t="s">
        <v>7</v>
      </c>
      <c r="C6" s="47" t="s">
        <v>9</v>
      </c>
      <c r="D6" s="46" t="s">
        <v>123</v>
      </c>
      <c r="E6" s="108">
        <v>6</v>
      </c>
      <c r="F6" s="45">
        <v>1</v>
      </c>
      <c r="G6" s="114">
        <v>2.78</v>
      </c>
      <c r="H6" s="115">
        <v>-15556666.15</v>
      </c>
      <c r="I6" s="54"/>
      <c r="J6" s="87">
        <f t="shared" si="0"/>
        <v>50</v>
      </c>
      <c r="K6" s="87">
        <f t="shared" si="1"/>
        <v>100</v>
      </c>
      <c r="L6" s="87">
        <f t="shared" si="2"/>
        <v>100</v>
      </c>
      <c r="M6" s="87">
        <f t="shared" si="3"/>
        <v>0</v>
      </c>
      <c r="N6" s="88">
        <f t="shared" ref="N6:N69" si="5">(S6+T6+U6+V6+W6+X6+Y6)/7*100</f>
        <v>71.428571428571431</v>
      </c>
      <c r="O6" s="45">
        <v>1</v>
      </c>
      <c r="P6" s="118">
        <v>71.428571428571431</v>
      </c>
      <c r="Q6" s="53">
        <v>-1728518.4611111111</v>
      </c>
      <c r="R6" s="55" t="s">
        <v>281</v>
      </c>
      <c r="S6" s="88">
        <v>0</v>
      </c>
      <c r="T6" s="88">
        <v>1</v>
      </c>
      <c r="U6" s="113">
        <v>1</v>
      </c>
      <c r="V6" s="113">
        <v>1</v>
      </c>
      <c r="W6" s="88">
        <v>1</v>
      </c>
      <c r="X6" s="88">
        <v>1</v>
      </c>
      <c r="Y6" s="88">
        <v>0</v>
      </c>
      <c r="Z6" s="89">
        <f t="shared" ref="Z6:Z69" si="6">S6+T6+U6+V6+W6+X6+Y6</f>
        <v>5</v>
      </c>
      <c r="AA6" s="111">
        <f t="shared" ref="AA6:AF21" si="7">IF(S6=1,50,0)</f>
        <v>0</v>
      </c>
      <c r="AB6" s="111">
        <f t="shared" si="4"/>
        <v>50</v>
      </c>
      <c r="AC6" s="111">
        <f t="shared" si="4"/>
        <v>50</v>
      </c>
      <c r="AD6" s="111">
        <f t="shared" si="4"/>
        <v>50</v>
      </c>
      <c r="AE6" s="111">
        <f t="shared" si="4"/>
        <v>50</v>
      </c>
      <c r="AF6" s="111">
        <f t="shared" si="4"/>
        <v>50</v>
      </c>
      <c r="AG6" s="112">
        <f t="shared" ref="AG6:AG69" si="8">IF(Y6=1,100,0)</f>
        <v>0</v>
      </c>
      <c r="AH6" s="111">
        <f t="shared" ref="AH6:AH69" si="9">Z6/7*100</f>
        <v>71.428571428571431</v>
      </c>
      <c r="AJ6" s="34"/>
    </row>
    <row r="7" spans="1:36" hidden="1" x14ac:dyDescent="0.7">
      <c r="A7" s="45">
        <v>3</v>
      </c>
      <c r="B7" s="46" t="s">
        <v>7</v>
      </c>
      <c r="C7" s="47" t="s">
        <v>10</v>
      </c>
      <c r="D7" s="46" t="s">
        <v>124</v>
      </c>
      <c r="E7" s="108">
        <v>6</v>
      </c>
      <c r="F7" s="45">
        <v>1</v>
      </c>
      <c r="G7" s="114">
        <v>2.35</v>
      </c>
      <c r="H7" s="115">
        <v>-21273352.870000001</v>
      </c>
      <c r="I7" s="54"/>
      <c r="J7" s="87">
        <f t="shared" si="0"/>
        <v>0</v>
      </c>
      <c r="K7" s="87">
        <f t="shared" si="1"/>
        <v>100</v>
      </c>
      <c r="L7" s="87">
        <f t="shared" si="2"/>
        <v>0</v>
      </c>
      <c r="M7" s="87">
        <f t="shared" si="3"/>
        <v>100</v>
      </c>
      <c r="N7" s="88">
        <f t="shared" si="5"/>
        <v>42.857142857142854</v>
      </c>
      <c r="O7" s="45">
        <v>1</v>
      </c>
      <c r="P7" s="119">
        <v>42.857142857142854</v>
      </c>
      <c r="Q7" s="53">
        <v>-2363705.8744444447</v>
      </c>
      <c r="R7" s="55" t="s">
        <v>281</v>
      </c>
      <c r="S7" s="88">
        <v>0</v>
      </c>
      <c r="T7" s="88">
        <v>0</v>
      </c>
      <c r="U7" s="113">
        <v>1</v>
      </c>
      <c r="V7" s="113">
        <v>1</v>
      </c>
      <c r="W7" s="88">
        <v>0</v>
      </c>
      <c r="X7" s="88">
        <v>0</v>
      </c>
      <c r="Y7" s="88">
        <v>1</v>
      </c>
      <c r="Z7" s="89">
        <f t="shared" si="6"/>
        <v>3</v>
      </c>
      <c r="AA7" s="111">
        <f t="shared" si="7"/>
        <v>0</v>
      </c>
      <c r="AB7" s="111">
        <f t="shared" si="4"/>
        <v>0</v>
      </c>
      <c r="AC7" s="111">
        <f t="shared" si="4"/>
        <v>50</v>
      </c>
      <c r="AD7" s="111">
        <f t="shared" si="4"/>
        <v>50</v>
      </c>
      <c r="AE7" s="111">
        <f t="shared" si="4"/>
        <v>0</v>
      </c>
      <c r="AF7" s="111">
        <f t="shared" si="4"/>
        <v>0</v>
      </c>
      <c r="AG7" s="112">
        <f t="shared" si="8"/>
        <v>100</v>
      </c>
      <c r="AH7" s="111">
        <f t="shared" si="9"/>
        <v>42.857142857142854</v>
      </c>
      <c r="AJ7" s="34"/>
    </row>
    <row r="8" spans="1:36" hidden="1" x14ac:dyDescent="0.7">
      <c r="A8" s="45">
        <v>4</v>
      </c>
      <c r="B8" s="46" t="s">
        <v>7</v>
      </c>
      <c r="C8" s="47" t="s">
        <v>11</v>
      </c>
      <c r="D8" s="46" t="s">
        <v>125</v>
      </c>
      <c r="E8" s="108">
        <v>5</v>
      </c>
      <c r="F8" s="45">
        <v>1</v>
      </c>
      <c r="G8" s="114">
        <v>1.18</v>
      </c>
      <c r="H8" s="115">
        <v>-20963390.260000002</v>
      </c>
      <c r="I8" s="54"/>
      <c r="J8" s="87">
        <f t="shared" si="0"/>
        <v>50</v>
      </c>
      <c r="K8" s="87">
        <f t="shared" si="1"/>
        <v>100</v>
      </c>
      <c r="L8" s="87">
        <f t="shared" si="2"/>
        <v>100</v>
      </c>
      <c r="M8" s="87">
        <f t="shared" si="3"/>
        <v>0</v>
      </c>
      <c r="N8" s="88">
        <f t="shared" si="5"/>
        <v>71.428571428571431</v>
      </c>
      <c r="O8" s="45">
        <v>1</v>
      </c>
      <c r="P8" s="118">
        <v>71.428571428571431</v>
      </c>
      <c r="Q8" s="53">
        <v>-2329265.5844444446</v>
      </c>
      <c r="R8" s="55" t="s">
        <v>281</v>
      </c>
      <c r="S8" s="88">
        <v>0</v>
      </c>
      <c r="T8" s="88">
        <v>1</v>
      </c>
      <c r="U8" s="113">
        <v>1</v>
      </c>
      <c r="V8" s="113">
        <v>1</v>
      </c>
      <c r="W8" s="88">
        <v>1</v>
      </c>
      <c r="X8" s="88">
        <v>1</v>
      </c>
      <c r="Y8" s="88">
        <v>0</v>
      </c>
      <c r="Z8" s="89">
        <f t="shared" si="6"/>
        <v>5</v>
      </c>
      <c r="AA8" s="111">
        <f t="shared" si="7"/>
        <v>0</v>
      </c>
      <c r="AB8" s="111">
        <f t="shared" si="4"/>
        <v>50</v>
      </c>
      <c r="AC8" s="111">
        <f t="shared" si="4"/>
        <v>50</v>
      </c>
      <c r="AD8" s="111">
        <f t="shared" si="4"/>
        <v>50</v>
      </c>
      <c r="AE8" s="111">
        <f t="shared" si="4"/>
        <v>50</v>
      </c>
      <c r="AF8" s="111">
        <f t="shared" si="4"/>
        <v>50</v>
      </c>
      <c r="AG8" s="112">
        <f t="shared" si="8"/>
        <v>0</v>
      </c>
      <c r="AH8" s="111">
        <f t="shared" si="9"/>
        <v>71.428571428571431</v>
      </c>
      <c r="AJ8" s="34"/>
    </row>
    <row r="9" spans="1:36" hidden="1" x14ac:dyDescent="0.7">
      <c r="A9" s="45">
        <v>5</v>
      </c>
      <c r="B9" s="46" t="s">
        <v>7</v>
      </c>
      <c r="C9" s="47" t="s">
        <v>12</v>
      </c>
      <c r="D9" s="46" t="s">
        <v>126</v>
      </c>
      <c r="E9" s="108">
        <v>5</v>
      </c>
      <c r="F9" s="45">
        <v>1</v>
      </c>
      <c r="G9" s="114">
        <v>0.99</v>
      </c>
      <c r="H9" s="115">
        <v>-10550531.65</v>
      </c>
      <c r="I9" s="54"/>
      <c r="J9" s="87">
        <f t="shared" si="0"/>
        <v>50</v>
      </c>
      <c r="K9" s="87">
        <f t="shared" si="1"/>
        <v>100</v>
      </c>
      <c r="L9" s="87">
        <f t="shared" si="2"/>
        <v>0</v>
      </c>
      <c r="M9" s="87">
        <f t="shared" si="3"/>
        <v>100</v>
      </c>
      <c r="N9" s="88">
        <f t="shared" si="5"/>
        <v>57.142857142857139</v>
      </c>
      <c r="O9" s="45">
        <v>1</v>
      </c>
      <c r="P9" s="118">
        <v>57.142857142857139</v>
      </c>
      <c r="Q9" s="53">
        <v>-1172281.2944444446</v>
      </c>
      <c r="R9" s="116" t="s">
        <v>281</v>
      </c>
      <c r="S9" s="88">
        <v>0</v>
      </c>
      <c r="T9" s="88">
        <v>1</v>
      </c>
      <c r="U9" s="113">
        <v>1</v>
      </c>
      <c r="V9" s="113">
        <v>1</v>
      </c>
      <c r="W9" s="88">
        <v>0</v>
      </c>
      <c r="X9" s="88">
        <v>0</v>
      </c>
      <c r="Y9" s="88">
        <v>1</v>
      </c>
      <c r="Z9" s="89">
        <f t="shared" si="6"/>
        <v>4</v>
      </c>
      <c r="AA9" s="111">
        <f t="shared" si="7"/>
        <v>0</v>
      </c>
      <c r="AB9" s="111">
        <f t="shared" si="4"/>
        <v>50</v>
      </c>
      <c r="AC9" s="111">
        <f t="shared" si="4"/>
        <v>50</v>
      </c>
      <c r="AD9" s="111">
        <f t="shared" si="4"/>
        <v>50</v>
      </c>
      <c r="AE9" s="111">
        <f t="shared" si="4"/>
        <v>0</v>
      </c>
      <c r="AF9" s="111">
        <f t="shared" si="4"/>
        <v>0</v>
      </c>
      <c r="AG9" s="112">
        <f t="shared" si="8"/>
        <v>100</v>
      </c>
      <c r="AH9" s="111">
        <f t="shared" si="9"/>
        <v>57.142857142857139</v>
      </c>
      <c r="AJ9" s="34"/>
    </row>
    <row r="10" spans="1:36" hidden="1" x14ac:dyDescent="0.7">
      <c r="A10" s="45">
        <v>6</v>
      </c>
      <c r="B10" s="46" t="s">
        <v>7</v>
      </c>
      <c r="C10" s="47" t="s">
        <v>13</v>
      </c>
      <c r="D10" s="46" t="s">
        <v>127</v>
      </c>
      <c r="E10" s="108">
        <v>6</v>
      </c>
      <c r="F10" s="45">
        <v>2</v>
      </c>
      <c r="G10" s="114">
        <v>0.27</v>
      </c>
      <c r="H10" s="115">
        <v>-16070144.869999999</v>
      </c>
      <c r="I10" s="54"/>
      <c r="J10" s="87">
        <f t="shared" si="0"/>
        <v>0</v>
      </c>
      <c r="K10" s="87">
        <f t="shared" si="1"/>
        <v>100</v>
      </c>
      <c r="L10" s="87">
        <f t="shared" si="2"/>
        <v>100</v>
      </c>
      <c r="M10" s="87">
        <f t="shared" si="3"/>
        <v>100</v>
      </c>
      <c r="N10" s="88">
        <f t="shared" si="5"/>
        <v>71.428571428571431</v>
      </c>
      <c r="O10" s="45">
        <v>2</v>
      </c>
      <c r="P10" s="118">
        <v>71.428571428571431</v>
      </c>
      <c r="Q10" s="53">
        <v>-1785571.6522222222</v>
      </c>
      <c r="R10" s="100" t="s">
        <v>282</v>
      </c>
      <c r="S10" s="88">
        <v>0</v>
      </c>
      <c r="T10" s="88">
        <v>0</v>
      </c>
      <c r="U10" s="113">
        <v>1</v>
      </c>
      <c r="V10" s="113">
        <v>1</v>
      </c>
      <c r="W10" s="88">
        <v>1</v>
      </c>
      <c r="X10" s="88">
        <v>1</v>
      </c>
      <c r="Y10" s="88">
        <v>1</v>
      </c>
      <c r="Z10" s="89">
        <f t="shared" si="6"/>
        <v>5</v>
      </c>
      <c r="AA10" s="111">
        <f t="shared" si="7"/>
        <v>0</v>
      </c>
      <c r="AB10" s="111">
        <f t="shared" si="4"/>
        <v>0</v>
      </c>
      <c r="AC10" s="111">
        <f t="shared" si="4"/>
        <v>50</v>
      </c>
      <c r="AD10" s="111">
        <f t="shared" si="4"/>
        <v>50</v>
      </c>
      <c r="AE10" s="111">
        <f t="shared" si="4"/>
        <v>50</v>
      </c>
      <c r="AF10" s="111">
        <f t="shared" si="4"/>
        <v>50</v>
      </c>
      <c r="AG10" s="112">
        <f t="shared" si="8"/>
        <v>100</v>
      </c>
      <c r="AH10" s="111">
        <f t="shared" si="9"/>
        <v>71.428571428571431</v>
      </c>
      <c r="AJ10" s="34"/>
    </row>
    <row r="11" spans="1:36" hidden="1" x14ac:dyDescent="0.7">
      <c r="A11" s="45">
        <v>7</v>
      </c>
      <c r="B11" s="46" t="s">
        <v>7</v>
      </c>
      <c r="C11" s="47" t="s">
        <v>14</v>
      </c>
      <c r="D11" s="46" t="s">
        <v>128</v>
      </c>
      <c r="E11" s="108">
        <v>6</v>
      </c>
      <c r="F11" s="45">
        <v>1</v>
      </c>
      <c r="G11" s="114">
        <v>1.33</v>
      </c>
      <c r="H11" s="115">
        <v>-23786609.239999998</v>
      </c>
      <c r="I11" s="54"/>
      <c r="J11" s="87">
        <f t="shared" si="0"/>
        <v>50</v>
      </c>
      <c r="K11" s="87">
        <f t="shared" si="1"/>
        <v>100</v>
      </c>
      <c r="L11" s="87">
        <f t="shared" si="2"/>
        <v>100</v>
      </c>
      <c r="M11" s="87">
        <f t="shared" si="3"/>
        <v>0</v>
      </c>
      <c r="N11" s="88">
        <f t="shared" si="5"/>
        <v>71.428571428571431</v>
      </c>
      <c r="O11" s="45">
        <v>1</v>
      </c>
      <c r="P11" s="118">
        <v>71.428571428571431</v>
      </c>
      <c r="Q11" s="53">
        <v>-2642956.5822222219</v>
      </c>
      <c r="R11" s="55" t="s">
        <v>281</v>
      </c>
      <c r="S11" s="88">
        <v>0</v>
      </c>
      <c r="T11" s="88">
        <v>1</v>
      </c>
      <c r="U11" s="113">
        <v>1</v>
      </c>
      <c r="V11" s="113">
        <v>1</v>
      </c>
      <c r="W11" s="88">
        <v>1</v>
      </c>
      <c r="X11" s="88">
        <v>1</v>
      </c>
      <c r="Y11" s="88">
        <v>0</v>
      </c>
      <c r="Z11" s="89">
        <f t="shared" si="6"/>
        <v>5</v>
      </c>
      <c r="AA11" s="111">
        <f t="shared" si="7"/>
        <v>0</v>
      </c>
      <c r="AB11" s="111">
        <f t="shared" si="4"/>
        <v>50</v>
      </c>
      <c r="AC11" s="111">
        <f t="shared" si="4"/>
        <v>50</v>
      </c>
      <c r="AD11" s="111">
        <f t="shared" si="4"/>
        <v>50</v>
      </c>
      <c r="AE11" s="111">
        <f t="shared" si="4"/>
        <v>50</v>
      </c>
      <c r="AF11" s="111">
        <f t="shared" si="4"/>
        <v>50</v>
      </c>
      <c r="AG11" s="112">
        <f t="shared" si="8"/>
        <v>0</v>
      </c>
      <c r="AH11" s="111">
        <f t="shared" si="9"/>
        <v>71.428571428571431</v>
      </c>
      <c r="AJ11" s="34"/>
    </row>
    <row r="12" spans="1:36" hidden="1" x14ac:dyDescent="0.7">
      <c r="A12" s="45">
        <v>8</v>
      </c>
      <c r="B12" s="46" t="s">
        <v>7</v>
      </c>
      <c r="C12" s="47" t="s">
        <v>15</v>
      </c>
      <c r="D12" s="46" t="s">
        <v>129</v>
      </c>
      <c r="E12" s="108">
        <v>12</v>
      </c>
      <c r="F12" s="45">
        <v>2</v>
      </c>
      <c r="G12" s="114">
        <v>0.4</v>
      </c>
      <c r="H12" s="115">
        <v>-33950124.770000003</v>
      </c>
      <c r="I12" s="54"/>
      <c r="J12" s="87">
        <f t="shared" si="0"/>
        <v>50</v>
      </c>
      <c r="K12" s="87">
        <f t="shared" si="1"/>
        <v>100</v>
      </c>
      <c r="L12" s="87">
        <f t="shared" si="2"/>
        <v>100</v>
      </c>
      <c r="M12" s="87">
        <f t="shared" si="3"/>
        <v>0</v>
      </c>
      <c r="N12" s="88">
        <f t="shared" si="5"/>
        <v>71.428571428571431</v>
      </c>
      <c r="O12" s="45">
        <v>2</v>
      </c>
      <c r="P12" s="118">
        <v>71.428571428571431</v>
      </c>
      <c r="Q12" s="53">
        <v>-3772236.0855555558</v>
      </c>
      <c r="R12" s="55" t="s">
        <v>281</v>
      </c>
      <c r="S12" s="88">
        <v>0</v>
      </c>
      <c r="T12" s="88">
        <v>1</v>
      </c>
      <c r="U12" s="113">
        <v>1</v>
      </c>
      <c r="V12" s="113">
        <v>1</v>
      </c>
      <c r="W12" s="88">
        <v>1</v>
      </c>
      <c r="X12" s="88">
        <v>1</v>
      </c>
      <c r="Y12" s="88">
        <v>0</v>
      </c>
      <c r="Z12" s="89">
        <f t="shared" si="6"/>
        <v>5</v>
      </c>
      <c r="AA12" s="111">
        <f t="shared" si="7"/>
        <v>0</v>
      </c>
      <c r="AB12" s="111">
        <f t="shared" si="4"/>
        <v>50</v>
      </c>
      <c r="AC12" s="111">
        <f t="shared" si="4"/>
        <v>50</v>
      </c>
      <c r="AD12" s="111">
        <f t="shared" si="4"/>
        <v>50</v>
      </c>
      <c r="AE12" s="111">
        <f t="shared" si="4"/>
        <v>50</v>
      </c>
      <c r="AF12" s="111">
        <f t="shared" si="4"/>
        <v>50</v>
      </c>
      <c r="AG12" s="112">
        <f t="shared" si="8"/>
        <v>0</v>
      </c>
      <c r="AH12" s="111">
        <f t="shared" si="9"/>
        <v>71.428571428571431</v>
      </c>
      <c r="AJ12" s="34"/>
    </row>
    <row r="13" spans="1:36" hidden="1" x14ac:dyDescent="0.7">
      <c r="A13" s="45">
        <v>9</v>
      </c>
      <c r="B13" s="46" t="s">
        <v>7</v>
      </c>
      <c r="C13" s="47" t="s">
        <v>16</v>
      </c>
      <c r="D13" s="46" t="s">
        <v>130</v>
      </c>
      <c r="E13" s="108">
        <v>6</v>
      </c>
      <c r="F13" s="45">
        <v>1</v>
      </c>
      <c r="G13" s="114">
        <v>1.17</v>
      </c>
      <c r="H13" s="115">
        <v>-18113424.199999999</v>
      </c>
      <c r="I13" s="54"/>
      <c r="J13" s="87">
        <f t="shared" si="0"/>
        <v>50</v>
      </c>
      <c r="K13" s="87">
        <f t="shared" si="1"/>
        <v>100</v>
      </c>
      <c r="L13" s="87">
        <f t="shared" si="2"/>
        <v>100</v>
      </c>
      <c r="M13" s="87">
        <f t="shared" si="3"/>
        <v>0</v>
      </c>
      <c r="N13" s="88">
        <f t="shared" si="5"/>
        <v>71.428571428571431</v>
      </c>
      <c r="O13" s="45">
        <v>1</v>
      </c>
      <c r="P13" s="118">
        <v>71.428571428571431</v>
      </c>
      <c r="Q13" s="53">
        <v>-2012602.6888888888</v>
      </c>
      <c r="R13" s="116" t="s">
        <v>281</v>
      </c>
      <c r="S13" s="88">
        <v>0</v>
      </c>
      <c r="T13" s="88">
        <v>1</v>
      </c>
      <c r="U13" s="113">
        <v>1</v>
      </c>
      <c r="V13" s="113">
        <v>1</v>
      </c>
      <c r="W13" s="88">
        <v>1</v>
      </c>
      <c r="X13" s="88">
        <v>1</v>
      </c>
      <c r="Y13" s="88">
        <v>0</v>
      </c>
      <c r="Z13" s="89">
        <f t="shared" si="6"/>
        <v>5</v>
      </c>
      <c r="AA13" s="111">
        <f t="shared" si="7"/>
        <v>0</v>
      </c>
      <c r="AB13" s="111">
        <f t="shared" si="4"/>
        <v>50</v>
      </c>
      <c r="AC13" s="111">
        <f t="shared" si="4"/>
        <v>50</v>
      </c>
      <c r="AD13" s="111">
        <f t="shared" si="4"/>
        <v>50</v>
      </c>
      <c r="AE13" s="111">
        <f t="shared" si="4"/>
        <v>50</v>
      </c>
      <c r="AF13" s="111">
        <f t="shared" si="4"/>
        <v>50</v>
      </c>
      <c r="AG13" s="112">
        <f t="shared" si="8"/>
        <v>0</v>
      </c>
      <c r="AH13" s="111">
        <f t="shared" si="9"/>
        <v>71.428571428571431</v>
      </c>
      <c r="AJ13" s="34"/>
    </row>
    <row r="14" spans="1:36" hidden="1" x14ac:dyDescent="0.7">
      <c r="A14" s="45">
        <v>10</v>
      </c>
      <c r="B14" s="46" t="s">
        <v>7</v>
      </c>
      <c r="C14" s="47" t="s">
        <v>17</v>
      </c>
      <c r="D14" s="46" t="s">
        <v>131</v>
      </c>
      <c r="E14" s="108">
        <v>6</v>
      </c>
      <c r="F14" s="45">
        <v>2</v>
      </c>
      <c r="G14" s="114">
        <v>0.77</v>
      </c>
      <c r="H14" s="115">
        <v>-22054159.989999998</v>
      </c>
      <c r="I14" s="54"/>
      <c r="J14" s="87">
        <f t="shared" si="0"/>
        <v>100</v>
      </c>
      <c r="K14" s="87">
        <f t="shared" si="1"/>
        <v>100</v>
      </c>
      <c r="L14" s="87">
        <f t="shared" si="2"/>
        <v>100</v>
      </c>
      <c r="M14" s="87">
        <f t="shared" si="3"/>
        <v>0</v>
      </c>
      <c r="N14" s="88">
        <f t="shared" si="5"/>
        <v>85.714285714285708</v>
      </c>
      <c r="O14" s="45">
        <v>2</v>
      </c>
      <c r="P14" s="118">
        <v>85.714285714285708</v>
      </c>
      <c r="Q14" s="53">
        <v>-2450462.2211111109</v>
      </c>
      <c r="R14" s="55" t="s">
        <v>281</v>
      </c>
      <c r="S14" s="88">
        <v>1</v>
      </c>
      <c r="T14" s="88">
        <v>1</v>
      </c>
      <c r="U14" s="113">
        <v>1</v>
      </c>
      <c r="V14" s="113">
        <v>1</v>
      </c>
      <c r="W14" s="88">
        <v>1</v>
      </c>
      <c r="X14" s="88">
        <v>1</v>
      </c>
      <c r="Y14" s="88">
        <v>0</v>
      </c>
      <c r="Z14" s="89">
        <f t="shared" si="6"/>
        <v>6</v>
      </c>
      <c r="AA14" s="111">
        <f t="shared" si="7"/>
        <v>50</v>
      </c>
      <c r="AB14" s="111">
        <f t="shared" si="4"/>
        <v>50</v>
      </c>
      <c r="AC14" s="111">
        <f t="shared" si="4"/>
        <v>50</v>
      </c>
      <c r="AD14" s="111">
        <f t="shared" si="4"/>
        <v>50</v>
      </c>
      <c r="AE14" s="111">
        <f t="shared" si="4"/>
        <v>50</v>
      </c>
      <c r="AF14" s="111">
        <f t="shared" si="4"/>
        <v>50</v>
      </c>
      <c r="AG14" s="112">
        <f t="shared" si="8"/>
        <v>0</v>
      </c>
      <c r="AH14" s="111">
        <f t="shared" si="9"/>
        <v>85.714285714285708</v>
      </c>
      <c r="AJ14" s="34"/>
    </row>
    <row r="15" spans="1:36" hidden="1" x14ac:dyDescent="0.7">
      <c r="A15" s="45">
        <v>11</v>
      </c>
      <c r="B15" s="46" t="s">
        <v>7</v>
      </c>
      <c r="C15" s="47" t="s">
        <v>18</v>
      </c>
      <c r="D15" s="46" t="s">
        <v>132</v>
      </c>
      <c r="E15" s="108">
        <v>13</v>
      </c>
      <c r="F15" s="45">
        <v>2</v>
      </c>
      <c r="G15" s="114">
        <v>0.17</v>
      </c>
      <c r="H15" s="115">
        <v>-5383479.0199999996</v>
      </c>
      <c r="I15" s="54"/>
      <c r="J15" s="87">
        <f t="shared" si="0"/>
        <v>50</v>
      </c>
      <c r="K15" s="87">
        <f t="shared" si="1"/>
        <v>100</v>
      </c>
      <c r="L15" s="87">
        <f t="shared" si="2"/>
        <v>100</v>
      </c>
      <c r="M15" s="87">
        <f t="shared" si="3"/>
        <v>100</v>
      </c>
      <c r="N15" s="88">
        <f t="shared" si="5"/>
        <v>85.714285714285708</v>
      </c>
      <c r="O15" s="45">
        <v>2</v>
      </c>
      <c r="P15" s="118">
        <v>85.714285714285708</v>
      </c>
      <c r="Q15" s="53">
        <v>-598164.33555555553</v>
      </c>
      <c r="R15" s="55" t="s">
        <v>281</v>
      </c>
      <c r="S15" s="88">
        <v>0</v>
      </c>
      <c r="T15" s="88">
        <v>1</v>
      </c>
      <c r="U15" s="113">
        <v>1</v>
      </c>
      <c r="V15" s="113">
        <v>1</v>
      </c>
      <c r="W15" s="88">
        <v>1</v>
      </c>
      <c r="X15" s="88">
        <v>1</v>
      </c>
      <c r="Y15" s="88">
        <v>1</v>
      </c>
      <c r="Z15" s="89">
        <f t="shared" si="6"/>
        <v>6</v>
      </c>
      <c r="AA15" s="111">
        <f t="shared" si="7"/>
        <v>0</v>
      </c>
      <c r="AB15" s="111">
        <f t="shared" si="4"/>
        <v>50</v>
      </c>
      <c r="AC15" s="111">
        <f t="shared" si="4"/>
        <v>50</v>
      </c>
      <c r="AD15" s="111">
        <f t="shared" si="4"/>
        <v>50</v>
      </c>
      <c r="AE15" s="111">
        <f t="shared" si="4"/>
        <v>50</v>
      </c>
      <c r="AF15" s="111">
        <f t="shared" si="4"/>
        <v>50</v>
      </c>
      <c r="AG15" s="112">
        <f t="shared" si="8"/>
        <v>100</v>
      </c>
      <c r="AH15" s="111">
        <f t="shared" si="9"/>
        <v>85.714285714285708</v>
      </c>
      <c r="AJ15" s="34"/>
    </row>
    <row r="16" spans="1:36" hidden="1" x14ac:dyDescent="0.7">
      <c r="A16" s="45">
        <v>12</v>
      </c>
      <c r="B16" s="46" t="s">
        <v>7</v>
      </c>
      <c r="C16" s="47" t="s">
        <v>19</v>
      </c>
      <c r="D16" s="46" t="s">
        <v>133</v>
      </c>
      <c r="E16" s="108">
        <v>2</v>
      </c>
      <c r="F16" s="45">
        <v>3</v>
      </c>
      <c r="G16" s="114">
        <v>0.27</v>
      </c>
      <c r="H16" s="115">
        <v>-2511118.7200000002</v>
      </c>
      <c r="I16" s="54"/>
      <c r="J16" s="87">
        <f t="shared" si="0"/>
        <v>50</v>
      </c>
      <c r="K16" s="87">
        <f t="shared" si="1"/>
        <v>100</v>
      </c>
      <c r="L16" s="87">
        <f t="shared" si="2"/>
        <v>50</v>
      </c>
      <c r="M16" s="87">
        <f t="shared" si="3"/>
        <v>0</v>
      </c>
      <c r="N16" s="88">
        <f t="shared" si="5"/>
        <v>57.142857142857139</v>
      </c>
      <c r="O16" s="45">
        <v>3</v>
      </c>
      <c r="P16" s="118">
        <v>57.142857142857139</v>
      </c>
      <c r="Q16" s="53">
        <v>-279013.19111111114</v>
      </c>
      <c r="R16" s="116" t="s">
        <v>281</v>
      </c>
      <c r="S16" s="88">
        <v>0</v>
      </c>
      <c r="T16" s="88">
        <v>1</v>
      </c>
      <c r="U16" s="113">
        <v>1</v>
      </c>
      <c r="V16" s="113">
        <v>1</v>
      </c>
      <c r="W16" s="88">
        <v>1</v>
      </c>
      <c r="X16" s="88">
        <v>0</v>
      </c>
      <c r="Y16" s="88">
        <v>0</v>
      </c>
      <c r="Z16" s="89">
        <f t="shared" si="6"/>
        <v>4</v>
      </c>
      <c r="AA16" s="111">
        <f t="shared" si="7"/>
        <v>0</v>
      </c>
      <c r="AB16" s="111">
        <f t="shared" si="4"/>
        <v>50</v>
      </c>
      <c r="AC16" s="111">
        <f t="shared" si="4"/>
        <v>50</v>
      </c>
      <c r="AD16" s="111">
        <f t="shared" si="4"/>
        <v>50</v>
      </c>
      <c r="AE16" s="111">
        <f t="shared" si="4"/>
        <v>50</v>
      </c>
      <c r="AF16" s="111">
        <f t="shared" si="4"/>
        <v>0</v>
      </c>
      <c r="AG16" s="112">
        <f t="shared" si="8"/>
        <v>0</v>
      </c>
      <c r="AH16" s="111">
        <f t="shared" si="9"/>
        <v>57.142857142857139</v>
      </c>
      <c r="AJ16" s="34"/>
    </row>
    <row r="17" spans="1:36" hidden="1" x14ac:dyDescent="0.7">
      <c r="A17" s="45">
        <v>13</v>
      </c>
      <c r="B17" s="46" t="s">
        <v>20</v>
      </c>
      <c r="C17" s="47" t="s">
        <v>21</v>
      </c>
      <c r="D17" s="70" t="s">
        <v>20</v>
      </c>
      <c r="E17" s="109">
        <v>16</v>
      </c>
      <c r="F17" s="45">
        <v>1</v>
      </c>
      <c r="G17" s="114">
        <v>1.23</v>
      </c>
      <c r="H17" s="115">
        <v>8843389.2699999996</v>
      </c>
      <c r="I17" s="54"/>
      <c r="J17" s="87">
        <f t="shared" si="0"/>
        <v>50</v>
      </c>
      <c r="K17" s="87">
        <f t="shared" si="1"/>
        <v>50</v>
      </c>
      <c r="L17" s="87">
        <f t="shared" si="2"/>
        <v>0</v>
      </c>
      <c r="M17" s="87">
        <f t="shared" si="3"/>
        <v>100</v>
      </c>
      <c r="N17" s="88">
        <f t="shared" si="5"/>
        <v>42.857142857142854</v>
      </c>
      <c r="O17" s="45">
        <v>1</v>
      </c>
      <c r="P17" s="119">
        <v>42.857142857142854</v>
      </c>
      <c r="Q17" s="53">
        <v>982598.80777777778</v>
      </c>
      <c r="R17" s="100" t="s">
        <v>282</v>
      </c>
      <c r="S17" s="88">
        <v>0</v>
      </c>
      <c r="T17" s="88">
        <v>1</v>
      </c>
      <c r="U17" s="113">
        <v>0</v>
      </c>
      <c r="V17" s="113">
        <v>1</v>
      </c>
      <c r="W17" s="88">
        <v>0</v>
      </c>
      <c r="X17" s="88">
        <v>0</v>
      </c>
      <c r="Y17" s="88">
        <v>1</v>
      </c>
      <c r="Z17" s="89">
        <f t="shared" si="6"/>
        <v>3</v>
      </c>
      <c r="AA17" s="111">
        <f t="shared" si="7"/>
        <v>0</v>
      </c>
      <c r="AB17" s="111">
        <f t="shared" si="4"/>
        <v>50</v>
      </c>
      <c r="AC17" s="111">
        <f t="shared" si="4"/>
        <v>0</v>
      </c>
      <c r="AD17" s="111">
        <f t="shared" si="4"/>
        <v>50</v>
      </c>
      <c r="AE17" s="111">
        <f t="shared" si="4"/>
        <v>0</v>
      </c>
      <c r="AF17" s="111">
        <f t="shared" si="4"/>
        <v>0</v>
      </c>
      <c r="AG17" s="112">
        <f t="shared" si="8"/>
        <v>100</v>
      </c>
      <c r="AH17" s="111">
        <f t="shared" si="9"/>
        <v>42.857142857142854</v>
      </c>
      <c r="AJ17" s="34"/>
    </row>
    <row r="18" spans="1:36" hidden="1" x14ac:dyDescent="0.7">
      <c r="A18" s="45">
        <v>14</v>
      </c>
      <c r="B18" s="46" t="s">
        <v>20</v>
      </c>
      <c r="C18" s="47" t="s">
        <v>22</v>
      </c>
      <c r="D18" s="70" t="s">
        <v>134</v>
      </c>
      <c r="E18" s="109">
        <v>6</v>
      </c>
      <c r="F18" s="45">
        <v>1</v>
      </c>
      <c r="G18" s="114">
        <v>1.43</v>
      </c>
      <c r="H18" s="115">
        <v>-13471147.5</v>
      </c>
      <c r="I18" s="54"/>
      <c r="J18" s="87">
        <f t="shared" si="0"/>
        <v>100</v>
      </c>
      <c r="K18" s="87">
        <f t="shared" si="1"/>
        <v>100</v>
      </c>
      <c r="L18" s="87">
        <f t="shared" si="2"/>
        <v>100</v>
      </c>
      <c r="M18" s="87">
        <f t="shared" si="3"/>
        <v>100</v>
      </c>
      <c r="N18" s="88">
        <f t="shared" si="5"/>
        <v>100</v>
      </c>
      <c r="O18" s="45">
        <v>1</v>
      </c>
      <c r="P18" s="118">
        <v>100</v>
      </c>
      <c r="Q18" s="53">
        <v>-1496794.1666666667</v>
      </c>
      <c r="R18" s="55" t="s">
        <v>281</v>
      </c>
      <c r="S18" s="88">
        <v>1</v>
      </c>
      <c r="T18" s="88">
        <v>1</v>
      </c>
      <c r="U18" s="113">
        <v>1</v>
      </c>
      <c r="V18" s="113">
        <v>1</v>
      </c>
      <c r="W18" s="88">
        <v>1</v>
      </c>
      <c r="X18" s="88">
        <v>1</v>
      </c>
      <c r="Y18" s="88">
        <v>1</v>
      </c>
      <c r="Z18" s="89">
        <f t="shared" si="6"/>
        <v>7</v>
      </c>
      <c r="AA18" s="111">
        <f t="shared" si="7"/>
        <v>50</v>
      </c>
      <c r="AB18" s="111">
        <f t="shared" si="4"/>
        <v>50</v>
      </c>
      <c r="AC18" s="111">
        <f t="shared" si="4"/>
        <v>50</v>
      </c>
      <c r="AD18" s="111">
        <f t="shared" si="4"/>
        <v>50</v>
      </c>
      <c r="AE18" s="111">
        <f t="shared" si="4"/>
        <v>50</v>
      </c>
      <c r="AF18" s="111">
        <f t="shared" si="4"/>
        <v>50</v>
      </c>
      <c r="AG18" s="112">
        <f t="shared" si="8"/>
        <v>100</v>
      </c>
      <c r="AH18" s="111">
        <f t="shared" si="9"/>
        <v>100</v>
      </c>
      <c r="AJ18" s="34"/>
    </row>
    <row r="19" spans="1:36" hidden="1" x14ac:dyDescent="0.7">
      <c r="A19" s="45">
        <v>15</v>
      </c>
      <c r="B19" s="46" t="s">
        <v>20</v>
      </c>
      <c r="C19" s="47" t="s">
        <v>23</v>
      </c>
      <c r="D19" s="70" t="s">
        <v>135</v>
      </c>
      <c r="E19" s="109">
        <v>9</v>
      </c>
      <c r="F19" s="45">
        <v>2</v>
      </c>
      <c r="G19" s="114">
        <v>0.37</v>
      </c>
      <c r="H19" s="115">
        <v>-11757356.67</v>
      </c>
      <c r="I19" s="54"/>
      <c r="J19" s="87">
        <f t="shared" si="0"/>
        <v>100</v>
      </c>
      <c r="K19" s="87">
        <f t="shared" si="1"/>
        <v>100</v>
      </c>
      <c r="L19" s="87">
        <f t="shared" si="2"/>
        <v>100</v>
      </c>
      <c r="M19" s="87">
        <f t="shared" si="3"/>
        <v>100</v>
      </c>
      <c r="N19" s="88">
        <f t="shared" si="5"/>
        <v>100</v>
      </c>
      <c r="O19" s="45">
        <v>2</v>
      </c>
      <c r="P19" s="118">
        <v>100</v>
      </c>
      <c r="Q19" s="53">
        <v>-1306372.9633333334</v>
      </c>
      <c r="R19" s="55" t="s">
        <v>281</v>
      </c>
      <c r="S19" s="88">
        <v>1</v>
      </c>
      <c r="T19" s="88">
        <v>1</v>
      </c>
      <c r="U19" s="113">
        <v>1</v>
      </c>
      <c r="V19" s="113">
        <v>1</v>
      </c>
      <c r="W19" s="88">
        <v>1</v>
      </c>
      <c r="X19" s="88">
        <v>1</v>
      </c>
      <c r="Y19" s="88">
        <v>1</v>
      </c>
      <c r="Z19" s="89">
        <f t="shared" si="6"/>
        <v>7</v>
      </c>
      <c r="AA19" s="111">
        <f t="shared" si="7"/>
        <v>50</v>
      </c>
      <c r="AB19" s="111">
        <f t="shared" si="4"/>
        <v>50</v>
      </c>
      <c r="AC19" s="111">
        <f t="shared" si="4"/>
        <v>50</v>
      </c>
      <c r="AD19" s="111">
        <f t="shared" si="4"/>
        <v>50</v>
      </c>
      <c r="AE19" s="111">
        <f t="shared" si="4"/>
        <v>50</v>
      </c>
      <c r="AF19" s="111">
        <f t="shared" si="4"/>
        <v>50</v>
      </c>
      <c r="AG19" s="112">
        <f t="shared" si="8"/>
        <v>100</v>
      </c>
      <c r="AH19" s="111">
        <f t="shared" si="9"/>
        <v>100</v>
      </c>
      <c r="AJ19" s="34"/>
    </row>
    <row r="20" spans="1:36" hidden="1" x14ac:dyDescent="0.7">
      <c r="A20" s="45">
        <v>16</v>
      </c>
      <c r="B20" s="46" t="s">
        <v>20</v>
      </c>
      <c r="C20" s="47" t="s">
        <v>24</v>
      </c>
      <c r="D20" s="70" t="s">
        <v>136</v>
      </c>
      <c r="E20" s="109">
        <v>13</v>
      </c>
      <c r="F20" s="45">
        <v>1</v>
      </c>
      <c r="G20" s="114">
        <v>0.84</v>
      </c>
      <c r="H20" s="115">
        <v>-17307144.859999999</v>
      </c>
      <c r="I20" s="54"/>
      <c r="J20" s="87">
        <f t="shared" si="0"/>
        <v>0</v>
      </c>
      <c r="K20" s="87">
        <f t="shared" si="1"/>
        <v>50</v>
      </c>
      <c r="L20" s="87">
        <f t="shared" si="2"/>
        <v>0</v>
      </c>
      <c r="M20" s="87">
        <f t="shared" si="3"/>
        <v>0</v>
      </c>
      <c r="N20" s="88">
        <f t="shared" si="5"/>
        <v>14.285714285714285</v>
      </c>
      <c r="O20" s="45">
        <v>1</v>
      </c>
      <c r="P20" s="119">
        <v>14.285714285714285</v>
      </c>
      <c r="Q20" s="53">
        <v>-1923016.0955555555</v>
      </c>
      <c r="R20" s="100" t="s">
        <v>282</v>
      </c>
      <c r="S20" s="88">
        <v>0</v>
      </c>
      <c r="T20" s="88">
        <v>0</v>
      </c>
      <c r="U20" s="113">
        <v>0</v>
      </c>
      <c r="V20" s="113">
        <v>1</v>
      </c>
      <c r="W20" s="88">
        <v>0</v>
      </c>
      <c r="X20" s="88">
        <v>0</v>
      </c>
      <c r="Y20" s="88">
        <v>0</v>
      </c>
      <c r="Z20" s="89">
        <f t="shared" si="6"/>
        <v>1</v>
      </c>
      <c r="AA20" s="111">
        <f t="shared" si="7"/>
        <v>0</v>
      </c>
      <c r="AB20" s="111">
        <f t="shared" si="4"/>
        <v>0</v>
      </c>
      <c r="AC20" s="111">
        <f t="shared" si="4"/>
        <v>0</v>
      </c>
      <c r="AD20" s="111">
        <f t="shared" si="4"/>
        <v>50</v>
      </c>
      <c r="AE20" s="111">
        <f t="shared" si="4"/>
        <v>0</v>
      </c>
      <c r="AF20" s="111">
        <f t="shared" si="4"/>
        <v>0</v>
      </c>
      <c r="AG20" s="112">
        <f t="shared" si="8"/>
        <v>0</v>
      </c>
      <c r="AH20" s="111">
        <f t="shared" si="9"/>
        <v>14.285714285714285</v>
      </c>
      <c r="AJ20" s="34"/>
    </row>
    <row r="21" spans="1:36" hidden="1" x14ac:dyDescent="0.7">
      <c r="A21" s="45">
        <v>17</v>
      </c>
      <c r="B21" s="46" t="s">
        <v>20</v>
      </c>
      <c r="C21" s="47" t="s">
        <v>25</v>
      </c>
      <c r="D21" s="70" t="s">
        <v>137</v>
      </c>
      <c r="E21" s="109">
        <v>6</v>
      </c>
      <c r="F21" s="45">
        <v>1</v>
      </c>
      <c r="G21" s="114">
        <v>1.1000000000000001</v>
      </c>
      <c r="H21" s="115">
        <v>-16536976.49</v>
      </c>
      <c r="I21" s="54"/>
      <c r="J21" s="87">
        <f t="shared" si="0"/>
        <v>100</v>
      </c>
      <c r="K21" s="87">
        <f t="shared" si="1"/>
        <v>100</v>
      </c>
      <c r="L21" s="87">
        <f t="shared" si="2"/>
        <v>50</v>
      </c>
      <c r="M21" s="87">
        <f t="shared" si="3"/>
        <v>100</v>
      </c>
      <c r="N21" s="88">
        <f t="shared" si="5"/>
        <v>85.714285714285708</v>
      </c>
      <c r="O21" s="45">
        <v>1</v>
      </c>
      <c r="P21" s="118">
        <v>85.714285714285708</v>
      </c>
      <c r="Q21" s="53">
        <v>-1837441.8322222224</v>
      </c>
      <c r="R21" s="55" t="s">
        <v>281</v>
      </c>
      <c r="S21" s="88">
        <v>1</v>
      </c>
      <c r="T21" s="88">
        <v>1</v>
      </c>
      <c r="U21" s="113">
        <v>1</v>
      </c>
      <c r="V21" s="113">
        <v>1</v>
      </c>
      <c r="W21" s="88">
        <v>0</v>
      </c>
      <c r="X21" s="88">
        <v>1</v>
      </c>
      <c r="Y21" s="88">
        <v>1</v>
      </c>
      <c r="Z21" s="89">
        <f t="shared" si="6"/>
        <v>6</v>
      </c>
      <c r="AA21" s="111">
        <f t="shared" si="7"/>
        <v>50</v>
      </c>
      <c r="AB21" s="111">
        <f t="shared" si="7"/>
        <v>50</v>
      </c>
      <c r="AC21" s="111">
        <f t="shared" si="7"/>
        <v>50</v>
      </c>
      <c r="AD21" s="111">
        <f t="shared" si="7"/>
        <v>50</v>
      </c>
      <c r="AE21" s="111">
        <f t="shared" si="7"/>
        <v>0</v>
      </c>
      <c r="AF21" s="111">
        <f t="shared" si="7"/>
        <v>50</v>
      </c>
      <c r="AG21" s="112">
        <f t="shared" si="8"/>
        <v>100</v>
      </c>
      <c r="AH21" s="111">
        <f t="shared" si="9"/>
        <v>85.714285714285708</v>
      </c>
      <c r="AJ21" s="34"/>
    </row>
    <row r="22" spans="1:36" hidden="1" x14ac:dyDescent="0.7">
      <c r="A22" s="45">
        <v>18</v>
      </c>
      <c r="B22" s="46" t="s">
        <v>20</v>
      </c>
      <c r="C22" s="47" t="s">
        <v>26</v>
      </c>
      <c r="D22" s="70" t="s">
        <v>138</v>
      </c>
      <c r="E22" s="109">
        <v>6</v>
      </c>
      <c r="F22" s="45">
        <v>1</v>
      </c>
      <c r="G22" s="114">
        <v>1.7</v>
      </c>
      <c r="H22" s="115">
        <v>2679540.7999999998</v>
      </c>
      <c r="I22" s="54"/>
      <c r="J22" s="87">
        <f t="shared" si="0"/>
        <v>100</v>
      </c>
      <c r="K22" s="87">
        <f t="shared" si="1"/>
        <v>100</v>
      </c>
      <c r="L22" s="87">
        <f t="shared" si="2"/>
        <v>50</v>
      </c>
      <c r="M22" s="87">
        <f t="shared" si="3"/>
        <v>0</v>
      </c>
      <c r="N22" s="88">
        <f t="shared" si="5"/>
        <v>71.428571428571431</v>
      </c>
      <c r="O22" s="45">
        <v>1</v>
      </c>
      <c r="P22" s="118">
        <v>71.428571428571431</v>
      </c>
      <c r="Q22" s="53">
        <v>297726.75555555552</v>
      </c>
      <c r="R22" s="55" t="s">
        <v>281</v>
      </c>
      <c r="S22" s="88">
        <v>1</v>
      </c>
      <c r="T22" s="88">
        <v>1</v>
      </c>
      <c r="U22" s="113">
        <v>1</v>
      </c>
      <c r="V22" s="113">
        <v>1</v>
      </c>
      <c r="W22" s="88">
        <v>0</v>
      </c>
      <c r="X22" s="88">
        <v>1</v>
      </c>
      <c r="Y22" s="88">
        <v>0</v>
      </c>
      <c r="Z22" s="89">
        <f t="shared" si="6"/>
        <v>5</v>
      </c>
      <c r="AA22" s="111">
        <f t="shared" ref="AA22:AF57" si="10">IF(S22=1,50,0)</f>
        <v>50</v>
      </c>
      <c r="AB22" s="111">
        <f t="shared" si="10"/>
        <v>50</v>
      </c>
      <c r="AC22" s="111">
        <f t="shared" si="10"/>
        <v>50</v>
      </c>
      <c r="AD22" s="111">
        <f t="shared" si="10"/>
        <v>50</v>
      </c>
      <c r="AE22" s="111">
        <f t="shared" si="10"/>
        <v>0</v>
      </c>
      <c r="AF22" s="111">
        <f t="shared" si="10"/>
        <v>50</v>
      </c>
      <c r="AG22" s="112">
        <f t="shared" si="8"/>
        <v>0</v>
      </c>
      <c r="AH22" s="111">
        <f t="shared" si="9"/>
        <v>71.428571428571431</v>
      </c>
      <c r="AJ22" s="34"/>
    </row>
    <row r="23" spans="1:36" hidden="1" x14ac:dyDescent="0.7">
      <c r="A23" s="45">
        <v>19</v>
      </c>
      <c r="B23" s="46" t="s">
        <v>20</v>
      </c>
      <c r="C23" s="47" t="s">
        <v>27</v>
      </c>
      <c r="D23" s="70" t="s">
        <v>139</v>
      </c>
      <c r="E23" s="109">
        <v>6</v>
      </c>
      <c r="F23" s="45">
        <v>2</v>
      </c>
      <c r="G23" s="114">
        <v>0.73</v>
      </c>
      <c r="H23" s="115">
        <v>-12517956.050000001</v>
      </c>
      <c r="I23" s="54"/>
      <c r="J23" s="87">
        <f t="shared" si="0"/>
        <v>50</v>
      </c>
      <c r="K23" s="87">
        <f t="shared" si="1"/>
        <v>100</v>
      </c>
      <c r="L23" s="87">
        <f t="shared" si="2"/>
        <v>50</v>
      </c>
      <c r="M23" s="87">
        <f t="shared" si="3"/>
        <v>100</v>
      </c>
      <c r="N23" s="88">
        <f t="shared" si="5"/>
        <v>71.428571428571431</v>
      </c>
      <c r="O23" s="45">
        <v>2</v>
      </c>
      <c r="P23" s="118">
        <v>71.428571428571431</v>
      </c>
      <c r="Q23" s="53">
        <v>-1390884.0055555557</v>
      </c>
      <c r="R23" s="55" t="s">
        <v>281</v>
      </c>
      <c r="S23" s="88">
        <v>0</v>
      </c>
      <c r="T23" s="88">
        <v>1</v>
      </c>
      <c r="U23" s="113">
        <v>1</v>
      </c>
      <c r="V23" s="113">
        <v>1</v>
      </c>
      <c r="W23" s="88">
        <v>1</v>
      </c>
      <c r="X23" s="88">
        <v>0</v>
      </c>
      <c r="Y23" s="88">
        <v>1</v>
      </c>
      <c r="Z23" s="89">
        <f t="shared" si="6"/>
        <v>5</v>
      </c>
      <c r="AA23" s="111">
        <f t="shared" si="10"/>
        <v>0</v>
      </c>
      <c r="AB23" s="111">
        <f t="shared" si="10"/>
        <v>50</v>
      </c>
      <c r="AC23" s="111">
        <f t="shared" si="10"/>
        <v>50</v>
      </c>
      <c r="AD23" s="111">
        <f t="shared" si="10"/>
        <v>50</v>
      </c>
      <c r="AE23" s="111">
        <f t="shared" si="10"/>
        <v>50</v>
      </c>
      <c r="AF23" s="111">
        <f t="shared" si="10"/>
        <v>0</v>
      </c>
      <c r="AG23" s="112">
        <f t="shared" si="8"/>
        <v>100</v>
      </c>
      <c r="AH23" s="111">
        <f t="shared" si="9"/>
        <v>71.428571428571431</v>
      </c>
      <c r="AJ23" s="34"/>
    </row>
    <row r="24" spans="1:36" hidden="1" x14ac:dyDescent="0.7">
      <c r="A24" s="45">
        <v>20</v>
      </c>
      <c r="B24" s="46" t="s">
        <v>20</v>
      </c>
      <c r="C24" s="47" t="s">
        <v>28</v>
      </c>
      <c r="D24" s="70" t="s">
        <v>140</v>
      </c>
      <c r="E24" s="109">
        <v>2</v>
      </c>
      <c r="F24" s="45">
        <v>3</v>
      </c>
      <c r="G24" s="114">
        <v>0.19</v>
      </c>
      <c r="H24" s="115">
        <v>-5286735.46</v>
      </c>
      <c r="I24" s="54"/>
      <c r="J24" s="87">
        <f t="shared" si="0"/>
        <v>50</v>
      </c>
      <c r="K24" s="87">
        <f t="shared" si="1"/>
        <v>100</v>
      </c>
      <c r="L24" s="87">
        <f t="shared" si="2"/>
        <v>100</v>
      </c>
      <c r="M24" s="87">
        <f t="shared" si="3"/>
        <v>0</v>
      </c>
      <c r="N24" s="88">
        <f t="shared" si="5"/>
        <v>71.428571428571431</v>
      </c>
      <c r="O24" s="45">
        <v>3</v>
      </c>
      <c r="P24" s="118">
        <v>71.428571428571431</v>
      </c>
      <c r="Q24" s="53">
        <v>-587415.05111111107</v>
      </c>
      <c r="R24" s="100" t="s">
        <v>282</v>
      </c>
      <c r="S24" s="88">
        <v>0</v>
      </c>
      <c r="T24" s="88">
        <v>1</v>
      </c>
      <c r="U24" s="113">
        <v>1</v>
      </c>
      <c r="V24" s="113">
        <v>1</v>
      </c>
      <c r="W24" s="88">
        <v>1</v>
      </c>
      <c r="X24" s="88">
        <v>1</v>
      </c>
      <c r="Y24" s="88">
        <v>0</v>
      </c>
      <c r="Z24" s="89">
        <f t="shared" si="6"/>
        <v>5</v>
      </c>
      <c r="AA24" s="111">
        <f t="shared" si="10"/>
        <v>0</v>
      </c>
      <c r="AB24" s="111">
        <f t="shared" si="10"/>
        <v>50</v>
      </c>
      <c r="AC24" s="111">
        <f t="shared" si="10"/>
        <v>50</v>
      </c>
      <c r="AD24" s="111">
        <f t="shared" si="10"/>
        <v>50</v>
      </c>
      <c r="AE24" s="111">
        <f t="shared" si="10"/>
        <v>50</v>
      </c>
      <c r="AF24" s="111">
        <f t="shared" si="10"/>
        <v>50</v>
      </c>
      <c r="AG24" s="112">
        <f t="shared" si="8"/>
        <v>0</v>
      </c>
      <c r="AH24" s="111">
        <f t="shared" si="9"/>
        <v>71.428571428571431</v>
      </c>
      <c r="AJ24" s="34"/>
    </row>
    <row r="25" spans="1:36" hidden="1" x14ac:dyDescent="0.7">
      <c r="A25" s="45">
        <v>21</v>
      </c>
      <c r="B25" s="46" t="s">
        <v>29</v>
      </c>
      <c r="C25" s="47" t="s">
        <v>30</v>
      </c>
      <c r="D25" s="70" t="s">
        <v>29</v>
      </c>
      <c r="E25" s="109">
        <v>17</v>
      </c>
      <c r="F25" s="45">
        <v>1</v>
      </c>
      <c r="G25" s="114">
        <v>0.7</v>
      </c>
      <c r="H25" s="115">
        <v>628815553.89999998</v>
      </c>
      <c r="I25" s="54"/>
      <c r="J25" s="87">
        <f t="shared" si="0"/>
        <v>50</v>
      </c>
      <c r="K25" s="87">
        <f t="shared" si="1"/>
        <v>100</v>
      </c>
      <c r="L25" s="87">
        <f t="shared" si="2"/>
        <v>50</v>
      </c>
      <c r="M25" s="87">
        <f t="shared" si="3"/>
        <v>100</v>
      </c>
      <c r="N25" s="88">
        <f t="shared" si="5"/>
        <v>71.428571428571431</v>
      </c>
      <c r="O25" s="45">
        <v>1</v>
      </c>
      <c r="P25" s="118">
        <v>71.428571428571431</v>
      </c>
      <c r="Q25" s="53">
        <v>69868394.87777777</v>
      </c>
      <c r="R25" s="116" t="s">
        <v>281</v>
      </c>
      <c r="S25" s="88">
        <v>0</v>
      </c>
      <c r="T25" s="88">
        <v>1</v>
      </c>
      <c r="U25" s="113">
        <v>1</v>
      </c>
      <c r="V25" s="113">
        <v>1</v>
      </c>
      <c r="W25" s="88">
        <v>0</v>
      </c>
      <c r="X25" s="88">
        <v>1</v>
      </c>
      <c r="Y25" s="88">
        <v>1</v>
      </c>
      <c r="Z25" s="89">
        <f t="shared" si="6"/>
        <v>5</v>
      </c>
      <c r="AA25" s="111">
        <f t="shared" si="10"/>
        <v>0</v>
      </c>
      <c r="AB25" s="111">
        <f t="shared" si="10"/>
        <v>50</v>
      </c>
      <c r="AC25" s="111">
        <f t="shared" si="10"/>
        <v>50</v>
      </c>
      <c r="AD25" s="111">
        <f t="shared" si="10"/>
        <v>50</v>
      </c>
      <c r="AE25" s="111">
        <f t="shared" si="10"/>
        <v>0</v>
      </c>
      <c r="AF25" s="111">
        <f t="shared" si="10"/>
        <v>50</v>
      </c>
      <c r="AG25" s="112">
        <f t="shared" si="8"/>
        <v>100</v>
      </c>
      <c r="AH25" s="111">
        <f t="shared" si="9"/>
        <v>71.428571428571431</v>
      </c>
      <c r="AJ25" s="34"/>
    </row>
    <row r="26" spans="1:36" hidden="1" x14ac:dyDescent="0.7">
      <c r="A26" s="45">
        <v>22</v>
      </c>
      <c r="B26" s="46" t="s">
        <v>29</v>
      </c>
      <c r="C26" s="47" t="s">
        <v>31</v>
      </c>
      <c r="D26" s="70" t="s">
        <v>141</v>
      </c>
      <c r="E26" s="109">
        <v>5</v>
      </c>
      <c r="F26" s="45">
        <v>1</v>
      </c>
      <c r="G26" s="114">
        <v>2.1800000000000002</v>
      </c>
      <c r="H26" s="115">
        <v>-7677205.5</v>
      </c>
      <c r="I26" s="54"/>
      <c r="J26" s="87">
        <f t="shared" si="0"/>
        <v>100</v>
      </c>
      <c r="K26" s="87">
        <f t="shared" si="1"/>
        <v>100</v>
      </c>
      <c r="L26" s="87">
        <f t="shared" si="2"/>
        <v>100</v>
      </c>
      <c r="M26" s="87">
        <f t="shared" si="3"/>
        <v>100</v>
      </c>
      <c r="N26" s="88">
        <f t="shared" si="5"/>
        <v>100</v>
      </c>
      <c r="O26" s="45">
        <v>1</v>
      </c>
      <c r="P26" s="118">
        <v>100</v>
      </c>
      <c r="Q26" s="53">
        <v>-853022.83333333337</v>
      </c>
      <c r="R26" s="55" t="s">
        <v>281</v>
      </c>
      <c r="S26" s="88">
        <v>1</v>
      </c>
      <c r="T26" s="88">
        <v>1</v>
      </c>
      <c r="U26" s="113">
        <v>1</v>
      </c>
      <c r="V26" s="113">
        <v>1</v>
      </c>
      <c r="W26" s="88">
        <v>1</v>
      </c>
      <c r="X26" s="88">
        <v>1</v>
      </c>
      <c r="Y26" s="88">
        <v>1</v>
      </c>
      <c r="Z26" s="89">
        <f t="shared" si="6"/>
        <v>7</v>
      </c>
      <c r="AA26" s="111">
        <f t="shared" si="10"/>
        <v>50</v>
      </c>
      <c r="AB26" s="111">
        <f t="shared" si="10"/>
        <v>50</v>
      </c>
      <c r="AC26" s="111">
        <f t="shared" si="10"/>
        <v>50</v>
      </c>
      <c r="AD26" s="111">
        <f t="shared" si="10"/>
        <v>50</v>
      </c>
      <c r="AE26" s="111">
        <f t="shared" si="10"/>
        <v>50</v>
      </c>
      <c r="AF26" s="111">
        <f t="shared" si="10"/>
        <v>50</v>
      </c>
      <c r="AG26" s="112">
        <f t="shared" si="8"/>
        <v>100</v>
      </c>
      <c r="AH26" s="111">
        <f t="shared" si="9"/>
        <v>100</v>
      </c>
      <c r="AJ26" s="34"/>
    </row>
    <row r="27" spans="1:36" hidden="1" x14ac:dyDescent="0.7">
      <c r="A27" s="45">
        <v>23</v>
      </c>
      <c r="B27" s="46" t="s">
        <v>29</v>
      </c>
      <c r="C27" s="47" t="s">
        <v>32</v>
      </c>
      <c r="D27" s="70" t="s">
        <v>142</v>
      </c>
      <c r="E27" s="109">
        <v>6</v>
      </c>
      <c r="F27" s="45">
        <v>2</v>
      </c>
      <c r="G27" s="114">
        <v>0.33</v>
      </c>
      <c r="H27" s="115">
        <v>412851.36</v>
      </c>
      <c r="I27" s="54"/>
      <c r="J27" s="87">
        <f t="shared" si="0"/>
        <v>100</v>
      </c>
      <c r="K27" s="87">
        <f t="shared" si="1"/>
        <v>50</v>
      </c>
      <c r="L27" s="87">
        <f t="shared" si="2"/>
        <v>50</v>
      </c>
      <c r="M27" s="87">
        <f t="shared" si="3"/>
        <v>0</v>
      </c>
      <c r="N27" s="88">
        <f t="shared" si="5"/>
        <v>57.142857142857139</v>
      </c>
      <c r="O27" s="45">
        <v>2</v>
      </c>
      <c r="P27" s="118">
        <v>57.142857142857139</v>
      </c>
      <c r="Q27" s="53">
        <v>45872.373333333329</v>
      </c>
      <c r="R27" s="120" t="s">
        <v>282</v>
      </c>
      <c r="S27" s="88">
        <v>1</v>
      </c>
      <c r="T27" s="88">
        <v>1</v>
      </c>
      <c r="U27" s="113">
        <v>0</v>
      </c>
      <c r="V27" s="113">
        <v>1</v>
      </c>
      <c r="W27" s="88">
        <v>1</v>
      </c>
      <c r="X27" s="88">
        <v>0</v>
      </c>
      <c r="Y27" s="88">
        <v>0</v>
      </c>
      <c r="Z27" s="89">
        <f t="shared" si="6"/>
        <v>4</v>
      </c>
      <c r="AA27" s="111">
        <f t="shared" si="10"/>
        <v>50</v>
      </c>
      <c r="AB27" s="111">
        <f t="shared" si="10"/>
        <v>50</v>
      </c>
      <c r="AC27" s="111">
        <f t="shared" si="10"/>
        <v>0</v>
      </c>
      <c r="AD27" s="111">
        <f t="shared" si="10"/>
        <v>50</v>
      </c>
      <c r="AE27" s="111">
        <f t="shared" si="10"/>
        <v>50</v>
      </c>
      <c r="AF27" s="111">
        <f t="shared" si="10"/>
        <v>0</v>
      </c>
      <c r="AG27" s="112">
        <f t="shared" si="8"/>
        <v>0</v>
      </c>
      <c r="AH27" s="111">
        <f t="shared" si="9"/>
        <v>57.142857142857139</v>
      </c>
      <c r="AJ27" s="34"/>
    </row>
    <row r="28" spans="1:36" hidden="1" x14ac:dyDescent="0.7">
      <c r="A28" s="45">
        <v>24</v>
      </c>
      <c r="B28" s="46" t="s">
        <v>29</v>
      </c>
      <c r="C28" s="47" t="s">
        <v>33</v>
      </c>
      <c r="D28" s="70" t="s">
        <v>143</v>
      </c>
      <c r="E28" s="109">
        <v>6</v>
      </c>
      <c r="F28" s="45">
        <v>1</v>
      </c>
      <c r="G28" s="114">
        <v>0.84</v>
      </c>
      <c r="H28" s="115">
        <v>3225954.25</v>
      </c>
      <c r="I28" s="54"/>
      <c r="J28" s="87">
        <f t="shared" si="0"/>
        <v>100</v>
      </c>
      <c r="K28" s="87">
        <f t="shared" si="1"/>
        <v>100</v>
      </c>
      <c r="L28" s="87">
        <f t="shared" si="2"/>
        <v>100</v>
      </c>
      <c r="M28" s="87">
        <f t="shared" si="3"/>
        <v>0</v>
      </c>
      <c r="N28" s="88">
        <f t="shared" si="5"/>
        <v>85.714285714285708</v>
      </c>
      <c r="O28" s="45">
        <v>1</v>
      </c>
      <c r="P28" s="118">
        <v>85.714285714285708</v>
      </c>
      <c r="Q28" s="53">
        <v>358439.36111111112</v>
      </c>
      <c r="R28" s="55" t="s">
        <v>281</v>
      </c>
      <c r="S28" s="88">
        <v>1</v>
      </c>
      <c r="T28" s="88">
        <v>1</v>
      </c>
      <c r="U28" s="113">
        <v>1</v>
      </c>
      <c r="V28" s="113">
        <v>1</v>
      </c>
      <c r="W28" s="88">
        <v>1</v>
      </c>
      <c r="X28" s="88">
        <v>1</v>
      </c>
      <c r="Y28" s="88">
        <v>0</v>
      </c>
      <c r="Z28" s="89">
        <f t="shared" si="6"/>
        <v>6</v>
      </c>
      <c r="AA28" s="111">
        <f t="shared" si="10"/>
        <v>50</v>
      </c>
      <c r="AB28" s="111">
        <f t="shared" si="10"/>
        <v>50</v>
      </c>
      <c r="AC28" s="111">
        <f t="shared" si="10"/>
        <v>50</v>
      </c>
      <c r="AD28" s="111">
        <f t="shared" si="10"/>
        <v>50</v>
      </c>
      <c r="AE28" s="111">
        <f t="shared" si="10"/>
        <v>50</v>
      </c>
      <c r="AF28" s="111">
        <f t="shared" si="10"/>
        <v>50</v>
      </c>
      <c r="AG28" s="112">
        <f t="shared" si="8"/>
        <v>0</v>
      </c>
      <c r="AH28" s="111">
        <f t="shared" si="9"/>
        <v>85.714285714285708</v>
      </c>
      <c r="AJ28" s="34"/>
    </row>
    <row r="29" spans="1:36" hidden="1" x14ac:dyDescent="0.7">
      <c r="A29" s="45">
        <v>25</v>
      </c>
      <c r="B29" s="46" t="s">
        <v>29</v>
      </c>
      <c r="C29" s="47" t="s">
        <v>34</v>
      </c>
      <c r="D29" s="70" t="s">
        <v>144</v>
      </c>
      <c r="E29" s="109">
        <v>2</v>
      </c>
      <c r="F29" s="45">
        <v>3</v>
      </c>
      <c r="G29" s="114">
        <v>0.18</v>
      </c>
      <c r="H29" s="115">
        <v>-3244277.39</v>
      </c>
      <c r="I29" s="54"/>
      <c r="J29" s="87">
        <f t="shared" si="0"/>
        <v>50</v>
      </c>
      <c r="K29" s="87">
        <f t="shared" si="1"/>
        <v>50</v>
      </c>
      <c r="L29" s="87">
        <f t="shared" si="2"/>
        <v>100</v>
      </c>
      <c r="M29" s="87">
        <f t="shared" si="3"/>
        <v>100</v>
      </c>
      <c r="N29" s="88">
        <f t="shared" si="5"/>
        <v>71.428571428571431</v>
      </c>
      <c r="O29" s="45">
        <v>3</v>
      </c>
      <c r="P29" s="118">
        <v>71.428571428571431</v>
      </c>
      <c r="Q29" s="53">
        <v>-360475.26555555558</v>
      </c>
      <c r="R29" s="55" t="s">
        <v>281</v>
      </c>
      <c r="S29" s="88">
        <v>0</v>
      </c>
      <c r="T29" s="88">
        <v>1</v>
      </c>
      <c r="U29" s="113">
        <v>0</v>
      </c>
      <c r="V29" s="113">
        <v>1</v>
      </c>
      <c r="W29" s="88">
        <v>1</v>
      </c>
      <c r="X29" s="88">
        <v>1</v>
      </c>
      <c r="Y29" s="88">
        <v>1</v>
      </c>
      <c r="Z29" s="89">
        <f t="shared" si="6"/>
        <v>5</v>
      </c>
      <c r="AA29" s="111">
        <f t="shared" si="10"/>
        <v>0</v>
      </c>
      <c r="AB29" s="111">
        <f t="shared" si="10"/>
        <v>50</v>
      </c>
      <c r="AC29" s="111">
        <f t="shared" si="10"/>
        <v>0</v>
      </c>
      <c r="AD29" s="111">
        <f t="shared" si="10"/>
        <v>50</v>
      </c>
      <c r="AE29" s="111">
        <f t="shared" si="10"/>
        <v>50</v>
      </c>
      <c r="AF29" s="111">
        <f t="shared" si="10"/>
        <v>50</v>
      </c>
      <c r="AG29" s="112">
        <f t="shared" si="8"/>
        <v>100</v>
      </c>
      <c r="AH29" s="111">
        <f t="shared" si="9"/>
        <v>71.428571428571431</v>
      </c>
      <c r="AJ29" s="34"/>
    </row>
    <row r="30" spans="1:36" hidden="1" x14ac:dyDescent="0.7">
      <c r="A30" s="45">
        <v>26</v>
      </c>
      <c r="B30" s="46" t="s">
        <v>29</v>
      </c>
      <c r="C30" s="47" t="s">
        <v>35</v>
      </c>
      <c r="D30" s="70" t="s">
        <v>145</v>
      </c>
      <c r="E30" s="109">
        <v>5</v>
      </c>
      <c r="F30" s="45">
        <v>2</v>
      </c>
      <c r="G30" s="114">
        <v>0.61</v>
      </c>
      <c r="H30" s="115">
        <v>-5319435.7</v>
      </c>
      <c r="I30" s="54"/>
      <c r="J30" s="87">
        <f t="shared" si="0"/>
        <v>50</v>
      </c>
      <c r="K30" s="87">
        <f t="shared" si="1"/>
        <v>100</v>
      </c>
      <c r="L30" s="87">
        <f t="shared" si="2"/>
        <v>100</v>
      </c>
      <c r="M30" s="87">
        <f t="shared" si="3"/>
        <v>0</v>
      </c>
      <c r="N30" s="88">
        <f t="shared" si="5"/>
        <v>71.428571428571431</v>
      </c>
      <c r="O30" s="45">
        <v>2</v>
      </c>
      <c r="P30" s="118">
        <v>71.428571428571431</v>
      </c>
      <c r="Q30" s="53">
        <v>-591048.41111111117</v>
      </c>
      <c r="R30" s="55" t="s">
        <v>281</v>
      </c>
      <c r="S30" s="88">
        <v>0</v>
      </c>
      <c r="T30" s="88">
        <v>1</v>
      </c>
      <c r="U30" s="113">
        <v>1</v>
      </c>
      <c r="V30" s="113">
        <v>1</v>
      </c>
      <c r="W30" s="88">
        <v>1</v>
      </c>
      <c r="X30" s="88">
        <v>1</v>
      </c>
      <c r="Y30" s="88">
        <v>0</v>
      </c>
      <c r="Z30" s="89">
        <f t="shared" si="6"/>
        <v>5</v>
      </c>
      <c r="AA30" s="111">
        <f t="shared" si="10"/>
        <v>0</v>
      </c>
      <c r="AB30" s="111">
        <f t="shared" si="10"/>
        <v>50</v>
      </c>
      <c r="AC30" s="111">
        <f t="shared" si="10"/>
        <v>50</v>
      </c>
      <c r="AD30" s="111">
        <f t="shared" si="10"/>
        <v>50</v>
      </c>
      <c r="AE30" s="111">
        <f t="shared" si="10"/>
        <v>50</v>
      </c>
      <c r="AF30" s="111">
        <f t="shared" si="10"/>
        <v>50</v>
      </c>
      <c r="AG30" s="112">
        <f t="shared" si="8"/>
        <v>0</v>
      </c>
      <c r="AH30" s="111">
        <f t="shared" si="9"/>
        <v>71.428571428571431</v>
      </c>
      <c r="AJ30" s="34"/>
    </row>
    <row r="31" spans="1:36" hidden="1" x14ac:dyDescent="0.7">
      <c r="A31" s="45">
        <v>27</v>
      </c>
      <c r="B31" s="46" t="s">
        <v>29</v>
      </c>
      <c r="C31" s="47" t="s">
        <v>36</v>
      </c>
      <c r="D31" s="70" t="s">
        <v>146</v>
      </c>
      <c r="E31" s="109">
        <v>5</v>
      </c>
      <c r="F31" s="45">
        <v>2</v>
      </c>
      <c r="G31" s="114">
        <v>0.71</v>
      </c>
      <c r="H31" s="115">
        <v>-11286785.02</v>
      </c>
      <c r="I31" s="54"/>
      <c r="J31" s="87">
        <f t="shared" si="0"/>
        <v>100</v>
      </c>
      <c r="K31" s="87">
        <f t="shared" si="1"/>
        <v>100</v>
      </c>
      <c r="L31" s="87">
        <f t="shared" si="2"/>
        <v>0</v>
      </c>
      <c r="M31" s="87">
        <f t="shared" si="3"/>
        <v>0</v>
      </c>
      <c r="N31" s="88">
        <f t="shared" si="5"/>
        <v>57.142857142857139</v>
      </c>
      <c r="O31" s="45">
        <v>2</v>
      </c>
      <c r="P31" s="118">
        <v>57.142857142857139</v>
      </c>
      <c r="Q31" s="53">
        <v>-1254087.2244444443</v>
      </c>
      <c r="R31" s="100" t="s">
        <v>282</v>
      </c>
      <c r="S31" s="88">
        <v>1</v>
      </c>
      <c r="T31" s="88">
        <v>1</v>
      </c>
      <c r="U31" s="113">
        <v>1</v>
      </c>
      <c r="V31" s="113">
        <v>1</v>
      </c>
      <c r="W31" s="88">
        <v>0</v>
      </c>
      <c r="X31" s="88">
        <v>0</v>
      </c>
      <c r="Y31" s="88">
        <v>0</v>
      </c>
      <c r="Z31" s="89">
        <f t="shared" si="6"/>
        <v>4</v>
      </c>
      <c r="AA31" s="111">
        <f t="shared" si="10"/>
        <v>50</v>
      </c>
      <c r="AB31" s="111">
        <f t="shared" si="10"/>
        <v>50</v>
      </c>
      <c r="AC31" s="111">
        <f t="shared" si="10"/>
        <v>50</v>
      </c>
      <c r="AD31" s="111">
        <f t="shared" si="10"/>
        <v>50</v>
      </c>
      <c r="AE31" s="111">
        <f t="shared" si="10"/>
        <v>0</v>
      </c>
      <c r="AF31" s="111">
        <f t="shared" si="10"/>
        <v>0</v>
      </c>
      <c r="AG31" s="112">
        <f t="shared" si="8"/>
        <v>0</v>
      </c>
      <c r="AH31" s="111">
        <f t="shared" si="9"/>
        <v>57.142857142857139</v>
      </c>
      <c r="AJ31" s="34"/>
    </row>
    <row r="32" spans="1:36" hidden="1" x14ac:dyDescent="0.7">
      <c r="A32" s="45">
        <v>28</v>
      </c>
      <c r="B32" s="46" t="s">
        <v>29</v>
      </c>
      <c r="C32" s="47" t="s">
        <v>37</v>
      </c>
      <c r="D32" s="70" t="s">
        <v>147</v>
      </c>
      <c r="E32" s="109">
        <v>13</v>
      </c>
      <c r="F32" s="45">
        <v>4</v>
      </c>
      <c r="G32" s="114">
        <v>0.15</v>
      </c>
      <c r="H32" s="115">
        <v>-27065161.02</v>
      </c>
      <c r="I32" s="72" t="s">
        <v>6</v>
      </c>
      <c r="J32" s="87">
        <f t="shared" si="0"/>
        <v>100</v>
      </c>
      <c r="K32" s="87">
        <f t="shared" si="1"/>
        <v>100</v>
      </c>
      <c r="L32" s="87">
        <f t="shared" si="2"/>
        <v>50</v>
      </c>
      <c r="M32" s="87">
        <f t="shared" si="3"/>
        <v>100</v>
      </c>
      <c r="N32" s="88">
        <f t="shared" si="5"/>
        <v>85.714285714285708</v>
      </c>
      <c r="O32" s="45">
        <v>4</v>
      </c>
      <c r="P32" s="118">
        <v>85.714285714285708</v>
      </c>
      <c r="Q32" s="53">
        <v>-3007240.1133333333</v>
      </c>
      <c r="R32" s="121" t="s">
        <v>400</v>
      </c>
      <c r="S32" s="88">
        <v>1</v>
      </c>
      <c r="T32" s="88">
        <v>1</v>
      </c>
      <c r="U32" s="113">
        <v>1</v>
      </c>
      <c r="V32" s="113">
        <v>1</v>
      </c>
      <c r="W32" s="88">
        <v>0</v>
      </c>
      <c r="X32" s="88">
        <v>1</v>
      </c>
      <c r="Y32" s="88">
        <v>1</v>
      </c>
      <c r="Z32" s="89">
        <f t="shared" si="6"/>
        <v>6</v>
      </c>
      <c r="AA32" s="111">
        <f t="shared" si="10"/>
        <v>50</v>
      </c>
      <c r="AB32" s="111">
        <f t="shared" si="10"/>
        <v>50</v>
      </c>
      <c r="AC32" s="111">
        <f t="shared" si="10"/>
        <v>50</v>
      </c>
      <c r="AD32" s="111">
        <f t="shared" si="10"/>
        <v>50</v>
      </c>
      <c r="AE32" s="111">
        <f t="shared" si="10"/>
        <v>0</v>
      </c>
      <c r="AF32" s="111">
        <f t="shared" si="10"/>
        <v>50</v>
      </c>
      <c r="AG32" s="112">
        <f t="shared" si="8"/>
        <v>100</v>
      </c>
      <c r="AH32" s="111">
        <f t="shared" si="9"/>
        <v>85.714285714285708</v>
      </c>
      <c r="AJ32" s="34"/>
    </row>
    <row r="33" spans="1:36" hidden="1" x14ac:dyDescent="0.7">
      <c r="A33" s="45">
        <v>29</v>
      </c>
      <c r="B33" s="46" t="s">
        <v>29</v>
      </c>
      <c r="C33" s="47" t="s">
        <v>38</v>
      </c>
      <c r="D33" s="70" t="s">
        <v>148</v>
      </c>
      <c r="E33" s="109">
        <v>5</v>
      </c>
      <c r="F33" s="45">
        <v>2</v>
      </c>
      <c r="G33" s="114">
        <v>0.52</v>
      </c>
      <c r="H33" s="115">
        <v>-4128125.87</v>
      </c>
      <c r="I33" s="54"/>
      <c r="J33" s="87">
        <f t="shared" si="0"/>
        <v>100</v>
      </c>
      <c r="K33" s="87">
        <f t="shared" si="1"/>
        <v>100</v>
      </c>
      <c r="L33" s="87">
        <f t="shared" si="2"/>
        <v>100</v>
      </c>
      <c r="M33" s="87">
        <f t="shared" si="3"/>
        <v>100</v>
      </c>
      <c r="N33" s="88">
        <f t="shared" si="5"/>
        <v>100</v>
      </c>
      <c r="O33" s="45">
        <v>2</v>
      </c>
      <c r="P33" s="118">
        <v>100</v>
      </c>
      <c r="Q33" s="53">
        <v>-458680.65222222224</v>
      </c>
      <c r="R33" s="55" t="s">
        <v>281</v>
      </c>
      <c r="S33" s="88">
        <v>1</v>
      </c>
      <c r="T33" s="88">
        <v>1</v>
      </c>
      <c r="U33" s="113">
        <v>1</v>
      </c>
      <c r="V33" s="113">
        <v>1</v>
      </c>
      <c r="W33" s="88">
        <v>1</v>
      </c>
      <c r="X33" s="88">
        <v>1</v>
      </c>
      <c r="Y33" s="88">
        <v>1</v>
      </c>
      <c r="Z33" s="89">
        <f t="shared" si="6"/>
        <v>7</v>
      </c>
      <c r="AA33" s="111">
        <f t="shared" si="10"/>
        <v>50</v>
      </c>
      <c r="AB33" s="111">
        <f t="shared" si="10"/>
        <v>50</v>
      </c>
      <c r="AC33" s="111">
        <f t="shared" si="10"/>
        <v>50</v>
      </c>
      <c r="AD33" s="111">
        <f t="shared" si="10"/>
        <v>50</v>
      </c>
      <c r="AE33" s="111">
        <f t="shared" si="10"/>
        <v>50</v>
      </c>
      <c r="AF33" s="111">
        <f t="shared" si="10"/>
        <v>50</v>
      </c>
      <c r="AG33" s="112">
        <f t="shared" si="8"/>
        <v>100</v>
      </c>
      <c r="AH33" s="111">
        <f t="shared" si="9"/>
        <v>100</v>
      </c>
      <c r="AJ33" s="34"/>
    </row>
    <row r="34" spans="1:36" hidden="1" x14ac:dyDescent="0.7">
      <c r="A34" s="45">
        <v>30</v>
      </c>
      <c r="B34" s="46" t="s">
        <v>29</v>
      </c>
      <c r="C34" s="47" t="s">
        <v>39</v>
      </c>
      <c r="D34" s="70" t="s">
        <v>149</v>
      </c>
      <c r="E34" s="109">
        <v>5</v>
      </c>
      <c r="F34" s="45">
        <v>2</v>
      </c>
      <c r="G34" s="114">
        <v>0.19</v>
      </c>
      <c r="H34" s="115">
        <v>-7505539.4800000004</v>
      </c>
      <c r="I34" s="54"/>
      <c r="J34" s="87">
        <f t="shared" si="0"/>
        <v>100</v>
      </c>
      <c r="K34" s="87">
        <f t="shared" si="1"/>
        <v>100</v>
      </c>
      <c r="L34" s="87">
        <f t="shared" si="2"/>
        <v>0</v>
      </c>
      <c r="M34" s="87">
        <f t="shared" si="3"/>
        <v>0</v>
      </c>
      <c r="N34" s="88">
        <f t="shared" si="5"/>
        <v>57.142857142857139</v>
      </c>
      <c r="O34" s="45">
        <v>2</v>
      </c>
      <c r="P34" s="118">
        <v>57.142857142857139</v>
      </c>
      <c r="Q34" s="53">
        <v>-833948.83111111121</v>
      </c>
      <c r="R34" s="55" t="s">
        <v>281</v>
      </c>
      <c r="S34" s="88">
        <v>1</v>
      </c>
      <c r="T34" s="88">
        <v>1</v>
      </c>
      <c r="U34" s="113">
        <v>1</v>
      </c>
      <c r="V34" s="113">
        <v>1</v>
      </c>
      <c r="W34" s="88">
        <v>0</v>
      </c>
      <c r="X34" s="88">
        <v>0</v>
      </c>
      <c r="Y34" s="88">
        <v>0</v>
      </c>
      <c r="Z34" s="89">
        <f t="shared" si="6"/>
        <v>4</v>
      </c>
      <c r="AA34" s="111">
        <f t="shared" si="10"/>
        <v>50</v>
      </c>
      <c r="AB34" s="111">
        <f t="shared" si="10"/>
        <v>50</v>
      </c>
      <c r="AC34" s="111">
        <f t="shared" si="10"/>
        <v>50</v>
      </c>
      <c r="AD34" s="111">
        <f t="shared" si="10"/>
        <v>50</v>
      </c>
      <c r="AE34" s="111">
        <f t="shared" si="10"/>
        <v>0</v>
      </c>
      <c r="AF34" s="111">
        <f t="shared" si="10"/>
        <v>0</v>
      </c>
      <c r="AG34" s="112">
        <f t="shared" si="8"/>
        <v>0</v>
      </c>
      <c r="AH34" s="111">
        <f t="shared" si="9"/>
        <v>57.142857142857139</v>
      </c>
      <c r="AJ34" s="34"/>
    </row>
    <row r="35" spans="1:36" hidden="1" x14ac:dyDescent="0.7">
      <c r="A35" s="45">
        <v>31</v>
      </c>
      <c r="B35" s="46" t="s">
        <v>29</v>
      </c>
      <c r="C35" s="47" t="s">
        <v>40</v>
      </c>
      <c r="D35" s="70" t="s">
        <v>150</v>
      </c>
      <c r="E35" s="109">
        <v>6</v>
      </c>
      <c r="F35" s="45">
        <v>5</v>
      </c>
      <c r="G35" s="114">
        <v>0.19</v>
      </c>
      <c r="H35" s="115">
        <v>-878644.44</v>
      </c>
      <c r="I35" s="72" t="s">
        <v>6</v>
      </c>
      <c r="J35" s="87">
        <f t="shared" si="0"/>
        <v>100</v>
      </c>
      <c r="K35" s="87">
        <f t="shared" si="1"/>
        <v>100</v>
      </c>
      <c r="L35" s="87">
        <f t="shared" si="2"/>
        <v>100</v>
      </c>
      <c r="M35" s="87">
        <f t="shared" si="3"/>
        <v>100</v>
      </c>
      <c r="N35" s="88">
        <f t="shared" si="5"/>
        <v>100</v>
      </c>
      <c r="O35" s="45">
        <v>5</v>
      </c>
      <c r="P35" s="118">
        <v>100</v>
      </c>
      <c r="Q35" s="53">
        <v>-97627.159999999989</v>
      </c>
      <c r="R35" s="101" t="s">
        <v>283</v>
      </c>
      <c r="S35" s="88">
        <v>1</v>
      </c>
      <c r="T35" s="88">
        <v>1</v>
      </c>
      <c r="U35" s="113">
        <v>1</v>
      </c>
      <c r="V35" s="113">
        <v>1</v>
      </c>
      <c r="W35" s="88">
        <v>1</v>
      </c>
      <c r="X35" s="88">
        <v>1</v>
      </c>
      <c r="Y35" s="88">
        <v>1</v>
      </c>
      <c r="Z35" s="89">
        <f t="shared" si="6"/>
        <v>7</v>
      </c>
      <c r="AA35" s="111">
        <f t="shared" si="10"/>
        <v>50</v>
      </c>
      <c r="AB35" s="111">
        <f t="shared" si="10"/>
        <v>50</v>
      </c>
      <c r="AC35" s="111">
        <f t="shared" si="10"/>
        <v>50</v>
      </c>
      <c r="AD35" s="111">
        <f t="shared" si="10"/>
        <v>50</v>
      </c>
      <c r="AE35" s="111">
        <f t="shared" si="10"/>
        <v>50</v>
      </c>
      <c r="AF35" s="111">
        <f t="shared" si="10"/>
        <v>50</v>
      </c>
      <c r="AG35" s="112">
        <f t="shared" si="8"/>
        <v>100</v>
      </c>
      <c r="AH35" s="111">
        <f t="shared" si="9"/>
        <v>100</v>
      </c>
      <c r="AJ35" s="34"/>
    </row>
    <row r="36" spans="1:36" hidden="1" x14ac:dyDescent="0.7">
      <c r="A36" s="45">
        <v>32</v>
      </c>
      <c r="B36" s="46" t="s">
        <v>29</v>
      </c>
      <c r="C36" s="47" t="s">
        <v>41</v>
      </c>
      <c r="D36" s="70" t="s">
        <v>151</v>
      </c>
      <c r="E36" s="109">
        <v>12</v>
      </c>
      <c r="F36" s="45">
        <v>2</v>
      </c>
      <c r="G36" s="114">
        <v>0.56000000000000005</v>
      </c>
      <c r="H36" s="115">
        <v>-2505325.14</v>
      </c>
      <c r="I36" s="54"/>
      <c r="J36" s="87">
        <f t="shared" si="0"/>
        <v>0</v>
      </c>
      <c r="K36" s="87">
        <f t="shared" si="1"/>
        <v>100</v>
      </c>
      <c r="L36" s="87">
        <f t="shared" si="2"/>
        <v>0</v>
      </c>
      <c r="M36" s="87">
        <f t="shared" si="3"/>
        <v>100</v>
      </c>
      <c r="N36" s="88">
        <f t="shared" si="5"/>
        <v>42.857142857142854</v>
      </c>
      <c r="O36" s="45">
        <v>2</v>
      </c>
      <c r="P36" s="119">
        <v>42.857142857142854</v>
      </c>
      <c r="Q36" s="53">
        <v>-278369.46000000002</v>
      </c>
      <c r="R36" s="100" t="s">
        <v>282</v>
      </c>
      <c r="S36" s="88">
        <v>0</v>
      </c>
      <c r="T36" s="88">
        <v>0</v>
      </c>
      <c r="U36" s="113">
        <v>1</v>
      </c>
      <c r="V36" s="113">
        <v>1</v>
      </c>
      <c r="W36" s="88">
        <v>0</v>
      </c>
      <c r="X36" s="88">
        <v>0</v>
      </c>
      <c r="Y36" s="88">
        <v>1</v>
      </c>
      <c r="Z36" s="89">
        <f t="shared" si="6"/>
        <v>3</v>
      </c>
      <c r="AA36" s="111">
        <f t="shared" si="10"/>
        <v>0</v>
      </c>
      <c r="AB36" s="111">
        <f t="shared" si="10"/>
        <v>0</v>
      </c>
      <c r="AC36" s="111">
        <f t="shared" si="10"/>
        <v>50</v>
      </c>
      <c r="AD36" s="111">
        <f t="shared" si="10"/>
        <v>50</v>
      </c>
      <c r="AE36" s="111">
        <f t="shared" si="10"/>
        <v>0</v>
      </c>
      <c r="AF36" s="111">
        <f t="shared" si="10"/>
        <v>0</v>
      </c>
      <c r="AG36" s="112">
        <f t="shared" si="8"/>
        <v>100</v>
      </c>
      <c r="AH36" s="111">
        <f t="shared" si="9"/>
        <v>42.857142857142854</v>
      </c>
      <c r="AJ36" s="34"/>
    </row>
    <row r="37" spans="1:36" hidden="1" x14ac:dyDescent="0.7">
      <c r="A37" s="45">
        <v>33</v>
      </c>
      <c r="B37" s="46" t="s">
        <v>29</v>
      </c>
      <c r="C37" s="47" t="s">
        <v>42</v>
      </c>
      <c r="D37" s="70" t="s">
        <v>152</v>
      </c>
      <c r="E37" s="109">
        <v>6</v>
      </c>
      <c r="F37" s="45">
        <v>1</v>
      </c>
      <c r="G37" s="114">
        <v>2.04</v>
      </c>
      <c r="H37" s="115">
        <v>-12327786.119999999</v>
      </c>
      <c r="I37" s="54"/>
      <c r="J37" s="87">
        <f t="shared" si="0"/>
        <v>100</v>
      </c>
      <c r="K37" s="87">
        <f t="shared" si="1"/>
        <v>100</v>
      </c>
      <c r="L37" s="87">
        <f t="shared" si="2"/>
        <v>0</v>
      </c>
      <c r="M37" s="87">
        <f t="shared" si="3"/>
        <v>100</v>
      </c>
      <c r="N37" s="88">
        <f t="shared" si="5"/>
        <v>71.428571428571431</v>
      </c>
      <c r="O37" s="45">
        <v>1</v>
      </c>
      <c r="P37" s="118">
        <v>71.428571428571431</v>
      </c>
      <c r="Q37" s="53">
        <v>-1369754.0133333332</v>
      </c>
      <c r="R37" s="55" t="s">
        <v>281</v>
      </c>
      <c r="S37" s="88">
        <v>1</v>
      </c>
      <c r="T37" s="88">
        <v>1</v>
      </c>
      <c r="U37" s="113">
        <v>1</v>
      </c>
      <c r="V37" s="113">
        <v>1</v>
      </c>
      <c r="W37" s="88">
        <v>0</v>
      </c>
      <c r="X37" s="88">
        <v>0</v>
      </c>
      <c r="Y37" s="88">
        <v>1</v>
      </c>
      <c r="Z37" s="89">
        <f t="shared" si="6"/>
        <v>5</v>
      </c>
      <c r="AA37" s="111">
        <f t="shared" si="10"/>
        <v>50</v>
      </c>
      <c r="AB37" s="111">
        <f t="shared" si="10"/>
        <v>50</v>
      </c>
      <c r="AC37" s="111">
        <f t="shared" si="10"/>
        <v>50</v>
      </c>
      <c r="AD37" s="111">
        <f t="shared" si="10"/>
        <v>50</v>
      </c>
      <c r="AE37" s="111">
        <f t="shared" si="10"/>
        <v>0</v>
      </c>
      <c r="AF37" s="111">
        <f t="shared" si="10"/>
        <v>0</v>
      </c>
      <c r="AG37" s="112">
        <f t="shared" si="8"/>
        <v>100</v>
      </c>
      <c r="AH37" s="111">
        <f t="shared" si="9"/>
        <v>71.428571428571431</v>
      </c>
      <c r="AJ37" s="34"/>
    </row>
    <row r="38" spans="1:36" hidden="1" x14ac:dyDescent="0.7">
      <c r="A38" s="45">
        <v>34</v>
      </c>
      <c r="B38" s="46" t="s">
        <v>29</v>
      </c>
      <c r="C38" s="47" t="s">
        <v>43</v>
      </c>
      <c r="D38" s="70" t="s">
        <v>153</v>
      </c>
      <c r="E38" s="109">
        <v>5</v>
      </c>
      <c r="F38" s="45">
        <v>2</v>
      </c>
      <c r="G38" s="114">
        <v>0.49</v>
      </c>
      <c r="H38" s="115">
        <v>-4231182.21</v>
      </c>
      <c r="I38" s="54"/>
      <c r="J38" s="87">
        <f t="shared" si="0"/>
        <v>50</v>
      </c>
      <c r="K38" s="87">
        <f t="shared" si="1"/>
        <v>100</v>
      </c>
      <c r="L38" s="87">
        <f t="shared" si="2"/>
        <v>50</v>
      </c>
      <c r="M38" s="87">
        <f t="shared" si="3"/>
        <v>0</v>
      </c>
      <c r="N38" s="88">
        <f t="shared" si="5"/>
        <v>57.142857142857139</v>
      </c>
      <c r="O38" s="45">
        <v>2</v>
      </c>
      <c r="P38" s="118">
        <v>57.142857142857139</v>
      </c>
      <c r="Q38" s="53">
        <v>-470131.35666666669</v>
      </c>
      <c r="R38" s="100" t="s">
        <v>282</v>
      </c>
      <c r="S38" s="88">
        <v>0</v>
      </c>
      <c r="T38" s="88">
        <v>1</v>
      </c>
      <c r="U38" s="113">
        <v>1</v>
      </c>
      <c r="V38" s="113">
        <v>1</v>
      </c>
      <c r="W38" s="88">
        <v>1</v>
      </c>
      <c r="X38" s="88">
        <v>0</v>
      </c>
      <c r="Y38" s="88">
        <v>0</v>
      </c>
      <c r="Z38" s="89">
        <f t="shared" si="6"/>
        <v>4</v>
      </c>
      <c r="AA38" s="111">
        <f t="shared" si="10"/>
        <v>0</v>
      </c>
      <c r="AB38" s="111">
        <f t="shared" si="10"/>
        <v>50</v>
      </c>
      <c r="AC38" s="111">
        <f t="shared" si="10"/>
        <v>50</v>
      </c>
      <c r="AD38" s="111">
        <f t="shared" si="10"/>
        <v>50</v>
      </c>
      <c r="AE38" s="111">
        <f t="shared" si="10"/>
        <v>50</v>
      </c>
      <c r="AF38" s="111">
        <f t="shared" si="10"/>
        <v>0</v>
      </c>
      <c r="AG38" s="112">
        <f t="shared" si="8"/>
        <v>0</v>
      </c>
      <c r="AH38" s="111">
        <f t="shared" si="9"/>
        <v>57.142857142857139</v>
      </c>
      <c r="AJ38" s="34"/>
    </row>
    <row r="39" spans="1:36" hidden="1" x14ac:dyDescent="0.7">
      <c r="A39" s="45">
        <v>35</v>
      </c>
      <c r="B39" s="46" t="s">
        <v>44</v>
      </c>
      <c r="C39" s="47" t="s">
        <v>45</v>
      </c>
      <c r="D39" s="46" t="s">
        <v>44</v>
      </c>
      <c r="E39" s="108">
        <v>19</v>
      </c>
      <c r="F39" s="45">
        <v>1</v>
      </c>
      <c r="G39" s="114">
        <v>0.63</v>
      </c>
      <c r="H39" s="115">
        <v>561898906.84000003</v>
      </c>
      <c r="I39" s="110"/>
      <c r="J39" s="87">
        <f t="shared" si="0"/>
        <v>100</v>
      </c>
      <c r="K39" s="87">
        <f t="shared" si="1"/>
        <v>100</v>
      </c>
      <c r="L39" s="87">
        <f t="shared" si="2"/>
        <v>50</v>
      </c>
      <c r="M39" s="87">
        <f t="shared" si="3"/>
        <v>100</v>
      </c>
      <c r="N39" s="88">
        <f t="shared" si="5"/>
        <v>85.714285714285708</v>
      </c>
      <c r="O39" s="45">
        <v>1</v>
      </c>
      <c r="P39" s="118">
        <v>85.714285714285708</v>
      </c>
      <c r="Q39" s="53">
        <v>62433211.871111117</v>
      </c>
      <c r="R39" s="55" t="s">
        <v>281</v>
      </c>
      <c r="S39" s="88">
        <v>1</v>
      </c>
      <c r="T39" s="88">
        <v>1</v>
      </c>
      <c r="U39" s="113">
        <v>1</v>
      </c>
      <c r="V39" s="113">
        <v>1</v>
      </c>
      <c r="W39" s="88">
        <v>0</v>
      </c>
      <c r="X39" s="88">
        <v>1</v>
      </c>
      <c r="Y39" s="88">
        <v>1</v>
      </c>
      <c r="Z39" s="89">
        <f t="shared" si="6"/>
        <v>6</v>
      </c>
      <c r="AA39" s="111">
        <f t="shared" si="10"/>
        <v>50</v>
      </c>
      <c r="AB39" s="111">
        <f t="shared" si="10"/>
        <v>50</v>
      </c>
      <c r="AC39" s="111">
        <f t="shared" si="10"/>
        <v>50</v>
      </c>
      <c r="AD39" s="111">
        <f t="shared" si="10"/>
        <v>50</v>
      </c>
      <c r="AE39" s="111">
        <f t="shared" si="10"/>
        <v>0</v>
      </c>
      <c r="AF39" s="111">
        <f t="shared" si="10"/>
        <v>50</v>
      </c>
      <c r="AG39" s="112">
        <f t="shared" si="8"/>
        <v>100</v>
      </c>
      <c r="AH39" s="111">
        <f t="shared" si="9"/>
        <v>85.714285714285708</v>
      </c>
      <c r="AJ39" s="34"/>
    </row>
    <row r="40" spans="1:36" hidden="1" x14ac:dyDescent="0.7">
      <c r="A40" s="45">
        <v>36</v>
      </c>
      <c r="B40" s="46" t="s">
        <v>44</v>
      </c>
      <c r="C40" s="47" t="s">
        <v>46</v>
      </c>
      <c r="D40" s="46" t="s">
        <v>154</v>
      </c>
      <c r="E40" s="108">
        <v>6</v>
      </c>
      <c r="F40" s="45">
        <v>0</v>
      </c>
      <c r="G40" s="114">
        <v>4.28</v>
      </c>
      <c r="H40" s="115">
        <v>3981003.79</v>
      </c>
      <c r="I40" s="54"/>
      <c r="J40" s="87">
        <f t="shared" si="0"/>
        <v>100</v>
      </c>
      <c r="K40" s="87">
        <f t="shared" si="1"/>
        <v>100</v>
      </c>
      <c r="L40" s="87">
        <f t="shared" si="2"/>
        <v>100</v>
      </c>
      <c r="M40" s="87">
        <f t="shared" si="3"/>
        <v>0</v>
      </c>
      <c r="N40" s="88">
        <f t="shared" si="5"/>
        <v>85.714285714285708</v>
      </c>
      <c r="O40" s="45">
        <v>0</v>
      </c>
      <c r="P40" s="118">
        <v>85.714285714285708</v>
      </c>
      <c r="Q40" s="53">
        <v>442333.75444444444</v>
      </c>
      <c r="R40" s="55" t="s">
        <v>281</v>
      </c>
      <c r="S40" s="88">
        <v>1</v>
      </c>
      <c r="T40" s="88">
        <v>1</v>
      </c>
      <c r="U40" s="113">
        <v>1</v>
      </c>
      <c r="V40" s="113">
        <v>1</v>
      </c>
      <c r="W40" s="88">
        <v>1</v>
      </c>
      <c r="X40" s="88">
        <v>1</v>
      </c>
      <c r="Y40" s="88">
        <v>0</v>
      </c>
      <c r="Z40" s="89">
        <f t="shared" si="6"/>
        <v>6</v>
      </c>
      <c r="AA40" s="111">
        <f t="shared" si="10"/>
        <v>50</v>
      </c>
      <c r="AB40" s="111">
        <f t="shared" si="10"/>
        <v>50</v>
      </c>
      <c r="AC40" s="111">
        <f t="shared" si="10"/>
        <v>50</v>
      </c>
      <c r="AD40" s="111">
        <f t="shared" si="10"/>
        <v>50</v>
      </c>
      <c r="AE40" s="111">
        <f t="shared" si="10"/>
        <v>50</v>
      </c>
      <c r="AF40" s="111">
        <f t="shared" si="10"/>
        <v>50</v>
      </c>
      <c r="AG40" s="112">
        <f t="shared" si="8"/>
        <v>0</v>
      </c>
      <c r="AH40" s="111">
        <f t="shared" si="9"/>
        <v>85.714285714285708</v>
      </c>
      <c r="AJ40" s="34"/>
    </row>
    <row r="41" spans="1:36" hidden="1" x14ac:dyDescent="0.7">
      <c r="A41" s="45">
        <v>37</v>
      </c>
      <c r="B41" s="46" t="s">
        <v>44</v>
      </c>
      <c r="C41" s="47" t="s">
        <v>47</v>
      </c>
      <c r="D41" s="46" t="s">
        <v>155</v>
      </c>
      <c r="E41" s="108">
        <v>5</v>
      </c>
      <c r="F41" s="45">
        <v>1</v>
      </c>
      <c r="G41" s="114">
        <v>2.98</v>
      </c>
      <c r="H41" s="115">
        <v>-2352855.81</v>
      </c>
      <c r="I41" s="54"/>
      <c r="J41" s="87">
        <f t="shared" si="0"/>
        <v>50</v>
      </c>
      <c r="K41" s="87">
        <f t="shared" si="1"/>
        <v>100</v>
      </c>
      <c r="L41" s="87">
        <f t="shared" si="2"/>
        <v>100</v>
      </c>
      <c r="M41" s="87">
        <f t="shared" si="3"/>
        <v>100</v>
      </c>
      <c r="N41" s="88">
        <f t="shared" si="5"/>
        <v>85.714285714285708</v>
      </c>
      <c r="O41" s="45">
        <v>1</v>
      </c>
      <c r="P41" s="118">
        <v>85.714285714285708</v>
      </c>
      <c r="Q41" s="53">
        <v>-261428.42333333334</v>
      </c>
      <c r="R41" s="55" t="s">
        <v>281</v>
      </c>
      <c r="S41" s="88">
        <v>0</v>
      </c>
      <c r="T41" s="88">
        <v>1</v>
      </c>
      <c r="U41" s="113">
        <v>1</v>
      </c>
      <c r="V41" s="113">
        <v>1</v>
      </c>
      <c r="W41" s="88">
        <v>1</v>
      </c>
      <c r="X41" s="88">
        <v>1</v>
      </c>
      <c r="Y41" s="88">
        <v>1</v>
      </c>
      <c r="Z41" s="89">
        <f t="shared" si="6"/>
        <v>6</v>
      </c>
      <c r="AA41" s="111">
        <f t="shared" si="10"/>
        <v>0</v>
      </c>
      <c r="AB41" s="111">
        <f t="shared" si="10"/>
        <v>50</v>
      </c>
      <c r="AC41" s="111">
        <f t="shared" si="10"/>
        <v>50</v>
      </c>
      <c r="AD41" s="111">
        <f t="shared" si="10"/>
        <v>50</v>
      </c>
      <c r="AE41" s="111">
        <f t="shared" si="10"/>
        <v>50</v>
      </c>
      <c r="AF41" s="111">
        <f t="shared" si="10"/>
        <v>50</v>
      </c>
      <c r="AG41" s="112">
        <f t="shared" si="8"/>
        <v>100</v>
      </c>
      <c r="AH41" s="111">
        <f t="shared" si="9"/>
        <v>85.714285714285708</v>
      </c>
      <c r="AJ41" s="34"/>
    </row>
    <row r="42" spans="1:36" hidden="1" x14ac:dyDescent="0.7">
      <c r="A42" s="45">
        <v>38</v>
      </c>
      <c r="B42" s="46" t="s">
        <v>44</v>
      </c>
      <c r="C42" s="47" t="s">
        <v>48</v>
      </c>
      <c r="D42" s="46" t="s">
        <v>156</v>
      </c>
      <c r="E42" s="108">
        <v>10</v>
      </c>
      <c r="F42" s="45">
        <v>1</v>
      </c>
      <c r="G42" s="114">
        <v>0.43</v>
      </c>
      <c r="H42" s="115">
        <v>51981079.450000003</v>
      </c>
      <c r="I42" s="54"/>
      <c r="J42" s="87">
        <f t="shared" si="0"/>
        <v>100</v>
      </c>
      <c r="K42" s="87">
        <f t="shared" si="1"/>
        <v>100</v>
      </c>
      <c r="L42" s="87">
        <f t="shared" si="2"/>
        <v>100</v>
      </c>
      <c r="M42" s="87">
        <f t="shared" si="3"/>
        <v>100</v>
      </c>
      <c r="N42" s="88">
        <f t="shared" si="5"/>
        <v>100</v>
      </c>
      <c r="O42" s="45">
        <v>1</v>
      </c>
      <c r="P42" s="118">
        <v>100</v>
      </c>
      <c r="Q42" s="53">
        <v>5775675.4944444448</v>
      </c>
      <c r="R42" s="55" t="s">
        <v>281</v>
      </c>
      <c r="S42" s="88">
        <v>1</v>
      </c>
      <c r="T42" s="88">
        <v>1</v>
      </c>
      <c r="U42" s="113">
        <v>1</v>
      </c>
      <c r="V42" s="113">
        <v>1</v>
      </c>
      <c r="W42" s="88">
        <v>1</v>
      </c>
      <c r="X42" s="88">
        <v>1</v>
      </c>
      <c r="Y42" s="88">
        <v>1</v>
      </c>
      <c r="Z42" s="89">
        <f t="shared" si="6"/>
        <v>7</v>
      </c>
      <c r="AA42" s="111">
        <f t="shared" si="10"/>
        <v>50</v>
      </c>
      <c r="AB42" s="111">
        <f t="shared" si="10"/>
        <v>50</v>
      </c>
      <c r="AC42" s="111">
        <f t="shared" si="10"/>
        <v>50</v>
      </c>
      <c r="AD42" s="111">
        <f t="shared" si="10"/>
        <v>50</v>
      </c>
      <c r="AE42" s="111">
        <f t="shared" si="10"/>
        <v>50</v>
      </c>
      <c r="AF42" s="111">
        <f t="shared" si="10"/>
        <v>50</v>
      </c>
      <c r="AG42" s="112">
        <f t="shared" si="8"/>
        <v>100</v>
      </c>
      <c r="AH42" s="111">
        <f t="shared" si="9"/>
        <v>100</v>
      </c>
      <c r="AJ42" s="34"/>
    </row>
    <row r="43" spans="1:36" hidden="1" x14ac:dyDescent="0.7">
      <c r="A43" s="45">
        <v>39</v>
      </c>
      <c r="B43" s="46" t="s">
        <v>44</v>
      </c>
      <c r="C43" s="47" t="s">
        <v>49</v>
      </c>
      <c r="D43" s="46" t="s">
        <v>157</v>
      </c>
      <c r="E43" s="108">
        <v>13</v>
      </c>
      <c r="F43" s="45">
        <v>2</v>
      </c>
      <c r="G43" s="114">
        <v>0.66</v>
      </c>
      <c r="H43" s="115">
        <v>-5427686.5800000001</v>
      </c>
      <c r="I43" s="54"/>
      <c r="J43" s="87">
        <f t="shared" si="0"/>
        <v>100</v>
      </c>
      <c r="K43" s="87">
        <f t="shared" si="1"/>
        <v>100</v>
      </c>
      <c r="L43" s="87">
        <f t="shared" si="2"/>
        <v>100</v>
      </c>
      <c r="M43" s="87">
        <f t="shared" si="3"/>
        <v>100</v>
      </c>
      <c r="N43" s="88">
        <f t="shared" si="5"/>
        <v>100</v>
      </c>
      <c r="O43" s="45">
        <v>2</v>
      </c>
      <c r="P43" s="118">
        <v>100</v>
      </c>
      <c r="Q43" s="53">
        <v>-603076.28666666662</v>
      </c>
      <c r="R43" s="55" t="s">
        <v>281</v>
      </c>
      <c r="S43" s="88">
        <v>1</v>
      </c>
      <c r="T43" s="88">
        <v>1</v>
      </c>
      <c r="U43" s="113">
        <v>1</v>
      </c>
      <c r="V43" s="113">
        <v>1</v>
      </c>
      <c r="W43" s="88">
        <v>1</v>
      </c>
      <c r="X43" s="88">
        <v>1</v>
      </c>
      <c r="Y43" s="88">
        <v>1</v>
      </c>
      <c r="Z43" s="89">
        <f t="shared" si="6"/>
        <v>7</v>
      </c>
      <c r="AA43" s="111">
        <f t="shared" si="10"/>
        <v>50</v>
      </c>
      <c r="AB43" s="111">
        <f t="shared" si="10"/>
        <v>50</v>
      </c>
      <c r="AC43" s="111">
        <f t="shared" si="10"/>
        <v>50</v>
      </c>
      <c r="AD43" s="111">
        <f t="shared" si="10"/>
        <v>50</v>
      </c>
      <c r="AE43" s="111">
        <f t="shared" si="10"/>
        <v>50</v>
      </c>
      <c r="AF43" s="111">
        <f t="shared" si="10"/>
        <v>50</v>
      </c>
      <c r="AG43" s="112">
        <f t="shared" si="8"/>
        <v>100</v>
      </c>
      <c r="AH43" s="111">
        <f t="shared" si="9"/>
        <v>100</v>
      </c>
      <c r="AJ43" s="34"/>
    </row>
    <row r="44" spans="1:36" hidden="1" x14ac:dyDescent="0.7">
      <c r="A44" s="45">
        <v>40</v>
      </c>
      <c r="B44" s="46" t="s">
        <v>44</v>
      </c>
      <c r="C44" s="47" t="s">
        <v>50</v>
      </c>
      <c r="D44" s="46" t="s">
        <v>158</v>
      </c>
      <c r="E44" s="108">
        <v>6</v>
      </c>
      <c r="F44" s="45">
        <v>2</v>
      </c>
      <c r="G44" s="114">
        <v>0.6</v>
      </c>
      <c r="H44" s="115">
        <v>-6951794.6299999999</v>
      </c>
      <c r="I44" s="54"/>
      <c r="J44" s="87">
        <f t="shared" si="0"/>
        <v>50</v>
      </c>
      <c r="K44" s="87">
        <f t="shared" si="1"/>
        <v>100</v>
      </c>
      <c r="L44" s="87">
        <f t="shared" si="2"/>
        <v>50</v>
      </c>
      <c r="M44" s="87">
        <f t="shared" si="3"/>
        <v>100</v>
      </c>
      <c r="N44" s="88">
        <f t="shared" si="5"/>
        <v>71.428571428571431</v>
      </c>
      <c r="O44" s="45">
        <v>2</v>
      </c>
      <c r="P44" s="118">
        <v>71.428571428571431</v>
      </c>
      <c r="Q44" s="53">
        <v>-772421.62555555557</v>
      </c>
      <c r="R44" s="55" t="s">
        <v>281</v>
      </c>
      <c r="S44" s="88">
        <v>0</v>
      </c>
      <c r="T44" s="88">
        <v>1</v>
      </c>
      <c r="U44" s="113">
        <v>1</v>
      </c>
      <c r="V44" s="113">
        <v>1</v>
      </c>
      <c r="W44" s="88">
        <v>1</v>
      </c>
      <c r="X44" s="88">
        <v>0</v>
      </c>
      <c r="Y44" s="88">
        <v>1</v>
      </c>
      <c r="Z44" s="89">
        <f t="shared" si="6"/>
        <v>5</v>
      </c>
      <c r="AA44" s="111">
        <f t="shared" si="10"/>
        <v>0</v>
      </c>
      <c r="AB44" s="111">
        <f t="shared" si="10"/>
        <v>50</v>
      </c>
      <c r="AC44" s="111">
        <f t="shared" si="10"/>
        <v>50</v>
      </c>
      <c r="AD44" s="111">
        <f t="shared" si="10"/>
        <v>50</v>
      </c>
      <c r="AE44" s="111">
        <f t="shared" si="10"/>
        <v>50</v>
      </c>
      <c r="AF44" s="111">
        <f t="shared" si="10"/>
        <v>0</v>
      </c>
      <c r="AG44" s="112">
        <f t="shared" si="8"/>
        <v>100</v>
      </c>
      <c r="AH44" s="111">
        <f t="shared" si="9"/>
        <v>71.428571428571431</v>
      </c>
      <c r="AJ44" s="34"/>
    </row>
    <row r="45" spans="1:36" hidden="1" x14ac:dyDescent="0.7">
      <c r="A45" s="45">
        <v>41</v>
      </c>
      <c r="B45" s="46" t="s">
        <v>44</v>
      </c>
      <c r="C45" s="47" t="s">
        <v>51</v>
      </c>
      <c r="D45" s="46" t="s">
        <v>159</v>
      </c>
      <c r="E45" s="108">
        <v>2</v>
      </c>
      <c r="F45" s="45">
        <v>1</v>
      </c>
      <c r="G45" s="114">
        <v>1.41</v>
      </c>
      <c r="H45" s="115">
        <v>-7261642.1900000004</v>
      </c>
      <c r="I45" s="54"/>
      <c r="J45" s="87">
        <f t="shared" si="0"/>
        <v>50</v>
      </c>
      <c r="K45" s="87">
        <f t="shared" si="1"/>
        <v>100</v>
      </c>
      <c r="L45" s="87">
        <f t="shared" si="2"/>
        <v>100</v>
      </c>
      <c r="M45" s="87">
        <f t="shared" si="3"/>
        <v>100</v>
      </c>
      <c r="N45" s="88">
        <f t="shared" si="5"/>
        <v>85.714285714285708</v>
      </c>
      <c r="O45" s="45">
        <v>1</v>
      </c>
      <c r="P45" s="118">
        <v>85.714285714285708</v>
      </c>
      <c r="Q45" s="53">
        <v>-806849.13222222228</v>
      </c>
      <c r="R45" s="55" t="s">
        <v>281</v>
      </c>
      <c r="S45" s="88">
        <v>0</v>
      </c>
      <c r="T45" s="88">
        <v>1</v>
      </c>
      <c r="U45" s="113">
        <v>1</v>
      </c>
      <c r="V45" s="113">
        <v>1</v>
      </c>
      <c r="W45" s="88">
        <v>1</v>
      </c>
      <c r="X45" s="88">
        <v>1</v>
      </c>
      <c r="Y45" s="88">
        <v>1</v>
      </c>
      <c r="Z45" s="89">
        <f t="shared" si="6"/>
        <v>6</v>
      </c>
      <c r="AA45" s="111">
        <f t="shared" si="10"/>
        <v>0</v>
      </c>
      <c r="AB45" s="111">
        <f t="shared" si="10"/>
        <v>50</v>
      </c>
      <c r="AC45" s="111">
        <f t="shared" si="10"/>
        <v>50</v>
      </c>
      <c r="AD45" s="111">
        <f t="shared" si="10"/>
        <v>50</v>
      </c>
      <c r="AE45" s="111">
        <f t="shared" si="10"/>
        <v>50</v>
      </c>
      <c r="AF45" s="111">
        <f t="shared" si="10"/>
        <v>50</v>
      </c>
      <c r="AG45" s="112">
        <f t="shared" si="8"/>
        <v>100</v>
      </c>
      <c r="AH45" s="111">
        <f t="shared" si="9"/>
        <v>85.714285714285708</v>
      </c>
      <c r="AJ45" s="34"/>
    </row>
    <row r="46" spans="1:36" hidden="1" x14ac:dyDescent="0.7">
      <c r="A46" s="45">
        <v>42</v>
      </c>
      <c r="B46" s="46" t="s">
        <v>44</v>
      </c>
      <c r="C46" s="47" t="s">
        <v>52</v>
      </c>
      <c r="D46" s="46" t="s">
        <v>160</v>
      </c>
      <c r="E46" s="108">
        <v>15</v>
      </c>
      <c r="F46" s="45">
        <v>1</v>
      </c>
      <c r="G46" s="114">
        <v>0.67</v>
      </c>
      <c r="H46" s="115">
        <v>46440489.600000001</v>
      </c>
      <c r="I46" s="54"/>
      <c r="J46" s="87">
        <f t="shared" si="0"/>
        <v>50</v>
      </c>
      <c r="K46" s="87">
        <f t="shared" si="1"/>
        <v>50</v>
      </c>
      <c r="L46" s="87">
        <f t="shared" si="2"/>
        <v>100</v>
      </c>
      <c r="M46" s="87">
        <f t="shared" si="3"/>
        <v>100</v>
      </c>
      <c r="N46" s="88">
        <f t="shared" si="5"/>
        <v>71.428571428571431</v>
      </c>
      <c r="O46" s="45">
        <v>1</v>
      </c>
      <c r="P46" s="118">
        <v>71.428571428571431</v>
      </c>
      <c r="Q46" s="53">
        <v>5160054.4000000004</v>
      </c>
      <c r="R46" s="55" t="s">
        <v>281</v>
      </c>
      <c r="S46" s="88">
        <v>0</v>
      </c>
      <c r="T46" s="88">
        <v>1</v>
      </c>
      <c r="U46" s="113">
        <v>0</v>
      </c>
      <c r="V46" s="113">
        <v>1</v>
      </c>
      <c r="W46" s="88">
        <v>1</v>
      </c>
      <c r="X46" s="88">
        <v>1</v>
      </c>
      <c r="Y46" s="88">
        <v>1</v>
      </c>
      <c r="Z46" s="89">
        <f t="shared" si="6"/>
        <v>5</v>
      </c>
      <c r="AA46" s="111">
        <f t="shared" si="10"/>
        <v>0</v>
      </c>
      <c r="AB46" s="111">
        <f t="shared" si="10"/>
        <v>50</v>
      </c>
      <c r="AC46" s="111">
        <f t="shared" si="10"/>
        <v>0</v>
      </c>
      <c r="AD46" s="111">
        <f t="shared" si="10"/>
        <v>50</v>
      </c>
      <c r="AE46" s="111">
        <f t="shared" si="10"/>
        <v>50</v>
      </c>
      <c r="AF46" s="111">
        <f t="shared" si="10"/>
        <v>50</v>
      </c>
      <c r="AG46" s="112">
        <f t="shared" si="8"/>
        <v>100</v>
      </c>
      <c r="AH46" s="111">
        <f t="shared" si="9"/>
        <v>71.428571428571431</v>
      </c>
      <c r="AJ46" s="34"/>
    </row>
    <row r="47" spans="1:36" hidden="1" x14ac:dyDescent="0.7">
      <c r="A47" s="45">
        <v>43</v>
      </c>
      <c r="B47" s="46" t="s">
        <v>44</v>
      </c>
      <c r="C47" s="47" t="s">
        <v>53</v>
      </c>
      <c r="D47" s="46" t="s">
        <v>161</v>
      </c>
      <c r="E47" s="108">
        <v>6</v>
      </c>
      <c r="F47" s="45">
        <v>1</v>
      </c>
      <c r="G47" s="114">
        <v>2.0699999999999998</v>
      </c>
      <c r="H47" s="115">
        <v>-4179923.46</v>
      </c>
      <c r="I47" s="54"/>
      <c r="J47" s="87">
        <f t="shared" si="0"/>
        <v>50</v>
      </c>
      <c r="K47" s="87">
        <f t="shared" si="1"/>
        <v>100</v>
      </c>
      <c r="L47" s="87">
        <f t="shared" si="2"/>
        <v>100</v>
      </c>
      <c r="M47" s="87">
        <f t="shared" si="3"/>
        <v>100</v>
      </c>
      <c r="N47" s="88">
        <f t="shared" si="5"/>
        <v>85.714285714285708</v>
      </c>
      <c r="O47" s="45">
        <v>1</v>
      </c>
      <c r="P47" s="118">
        <v>85.714285714285708</v>
      </c>
      <c r="Q47" s="53">
        <v>-464435.94</v>
      </c>
      <c r="R47" s="55" t="s">
        <v>281</v>
      </c>
      <c r="S47" s="88">
        <v>0</v>
      </c>
      <c r="T47" s="88">
        <v>1</v>
      </c>
      <c r="U47" s="113">
        <v>1</v>
      </c>
      <c r="V47" s="113">
        <v>1</v>
      </c>
      <c r="W47" s="88">
        <v>1</v>
      </c>
      <c r="X47" s="88">
        <v>1</v>
      </c>
      <c r="Y47" s="88">
        <v>1</v>
      </c>
      <c r="Z47" s="89">
        <f t="shared" si="6"/>
        <v>6</v>
      </c>
      <c r="AA47" s="111">
        <f t="shared" si="10"/>
        <v>0</v>
      </c>
      <c r="AB47" s="111">
        <f t="shared" si="10"/>
        <v>50</v>
      </c>
      <c r="AC47" s="111">
        <f t="shared" si="10"/>
        <v>50</v>
      </c>
      <c r="AD47" s="111">
        <f t="shared" si="10"/>
        <v>50</v>
      </c>
      <c r="AE47" s="111">
        <f t="shared" si="10"/>
        <v>50</v>
      </c>
      <c r="AF47" s="111">
        <f t="shared" si="10"/>
        <v>50</v>
      </c>
      <c r="AG47" s="112">
        <f t="shared" si="8"/>
        <v>100</v>
      </c>
      <c r="AH47" s="111">
        <f t="shared" si="9"/>
        <v>85.714285714285708</v>
      </c>
      <c r="AJ47" s="34"/>
    </row>
    <row r="48" spans="1:36" hidden="1" x14ac:dyDescent="0.7">
      <c r="A48" s="45">
        <v>44</v>
      </c>
      <c r="B48" s="46" t="s">
        <v>44</v>
      </c>
      <c r="C48" s="47" t="s">
        <v>54</v>
      </c>
      <c r="D48" s="46" t="s">
        <v>162</v>
      </c>
      <c r="E48" s="108">
        <v>10</v>
      </c>
      <c r="F48" s="45">
        <v>2</v>
      </c>
      <c r="G48" s="114">
        <v>0.63</v>
      </c>
      <c r="H48" s="115">
        <v>2762310.92</v>
      </c>
      <c r="I48" s="54"/>
      <c r="J48" s="87">
        <f t="shared" si="0"/>
        <v>100</v>
      </c>
      <c r="K48" s="87">
        <f t="shared" si="1"/>
        <v>100</v>
      </c>
      <c r="L48" s="87">
        <f t="shared" si="2"/>
        <v>100</v>
      </c>
      <c r="M48" s="87">
        <f t="shared" si="3"/>
        <v>100</v>
      </c>
      <c r="N48" s="88">
        <f t="shared" si="5"/>
        <v>100</v>
      </c>
      <c r="O48" s="45">
        <v>2</v>
      </c>
      <c r="P48" s="118">
        <v>100</v>
      </c>
      <c r="Q48" s="53">
        <v>306923.43555555557</v>
      </c>
      <c r="R48" s="116" t="s">
        <v>281</v>
      </c>
      <c r="S48" s="88">
        <v>1</v>
      </c>
      <c r="T48" s="88">
        <v>1</v>
      </c>
      <c r="U48" s="113">
        <v>1</v>
      </c>
      <c r="V48" s="113">
        <v>1</v>
      </c>
      <c r="W48" s="88">
        <v>1</v>
      </c>
      <c r="X48" s="88">
        <v>1</v>
      </c>
      <c r="Y48" s="88">
        <v>1</v>
      </c>
      <c r="Z48" s="89">
        <f t="shared" si="6"/>
        <v>7</v>
      </c>
      <c r="AA48" s="111">
        <f t="shared" si="10"/>
        <v>50</v>
      </c>
      <c r="AB48" s="111">
        <f t="shared" si="10"/>
        <v>50</v>
      </c>
      <c r="AC48" s="111">
        <f t="shared" si="10"/>
        <v>50</v>
      </c>
      <c r="AD48" s="111">
        <f t="shared" si="10"/>
        <v>50</v>
      </c>
      <c r="AE48" s="111">
        <f t="shared" si="10"/>
        <v>50</v>
      </c>
      <c r="AF48" s="111">
        <f t="shared" si="10"/>
        <v>50</v>
      </c>
      <c r="AG48" s="112">
        <f t="shared" si="8"/>
        <v>100</v>
      </c>
      <c r="AH48" s="111">
        <f t="shared" si="9"/>
        <v>100</v>
      </c>
      <c r="AJ48" s="34"/>
    </row>
    <row r="49" spans="1:36" hidden="1" x14ac:dyDescent="0.7">
      <c r="A49" s="45">
        <v>45</v>
      </c>
      <c r="B49" s="46" t="s">
        <v>44</v>
      </c>
      <c r="C49" s="47" t="s">
        <v>55</v>
      </c>
      <c r="D49" s="46" t="s">
        <v>163</v>
      </c>
      <c r="E49" s="108">
        <v>10</v>
      </c>
      <c r="F49" s="45">
        <v>2</v>
      </c>
      <c r="G49" s="114">
        <v>0.41</v>
      </c>
      <c r="H49" s="115">
        <v>-3242497.09</v>
      </c>
      <c r="I49" s="54"/>
      <c r="J49" s="87">
        <f t="shared" si="0"/>
        <v>100</v>
      </c>
      <c r="K49" s="87">
        <f t="shared" si="1"/>
        <v>100</v>
      </c>
      <c r="L49" s="87">
        <f t="shared" si="2"/>
        <v>100</v>
      </c>
      <c r="M49" s="87">
        <f t="shared" si="3"/>
        <v>100</v>
      </c>
      <c r="N49" s="88">
        <f t="shared" si="5"/>
        <v>100</v>
      </c>
      <c r="O49" s="45">
        <v>2</v>
      </c>
      <c r="P49" s="118">
        <v>100</v>
      </c>
      <c r="Q49" s="53">
        <v>-360277.45444444445</v>
      </c>
      <c r="R49" s="55" t="s">
        <v>281</v>
      </c>
      <c r="S49" s="88">
        <v>1</v>
      </c>
      <c r="T49" s="88">
        <v>1</v>
      </c>
      <c r="U49" s="113">
        <v>1</v>
      </c>
      <c r="V49" s="113">
        <v>1</v>
      </c>
      <c r="W49" s="88">
        <v>1</v>
      </c>
      <c r="X49" s="88">
        <v>1</v>
      </c>
      <c r="Y49" s="88">
        <v>1</v>
      </c>
      <c r="Z49" s="89">
        <f t="shared" si="6"/>
        <v>7</v>
      </c>
      <c r="AA49" s="111">
        <f t="shared" si="10"/>
        <v>50</v>
      </c>
      <c r="AB49" s="111">
        <f t="shared" si="10"/>
        <v>50</v>
      </c>
      <c r="AC49" s="111">
        <f t="shared" si="10"/>
        <v>50</v>
      </c>
      <c r="AD49" s="111">
        <f t="shared" si="10"/>
        <v>50</v>
      </c>
      <c r="AE49" s="111">
        <f t="shared" si="10"/>
        <v>50</v>
      </c>
      <c r="AF49" s="111">
        <f t="shared" si="10"/>
        <v>50</v>
      </c>
      <c r="AG49" s="112">
        <f t="shared" si="8"/>
        <v>100</v>
      </c>
      <c r="AH49" s="111">
        <f t="shared" si="9"/>
        <v>100</v>
      </c>
      <c r="AJ49" s="34"/>
    </row>
    <row r="50" spans="1:36" hidden="1" x14ac:dyDescent="0.7">
      <c r="A50" s="45">
        <v>46</v>
      </c>
      <c r="B50" s="46" t="s">
        <v>44</v>
      </c>
      <c r="C50" s="47" t="s">
        <v>56</v>
      </c>
      <c r="D50" s="46" t="s">
        <v>164</v>
      </c>
      <c r="E50" s="108">
        <v>5</v>
      </c>
      <c r="F50" s="45">
        <v>1</v>
      </c>
      <c r="G50" s="114">
        <v>2.38</v>
      </c>
      <c r="H50" s="115">
        <v>824268.02</v>
      </c>
      <c r="I50" s="54"/>
      <c r="J50" s="87">
        <f t="shared" si="0"/>
        <v>100</v>
      </c>
      <c r="K50" s="87">
        <f t="shared" si="1"/>
        <v>100</v>
      </c>
      <c r="L50" s="87">
        <f t="shared" si="2"/>
        <v>100</v>
      </c>
      <c r="M50" s="87">
        <f t="shared" si="3"/>
        <v>100</v>
      </c>
      <c r="N50" s="88">
        <f t="shared" si="5"/>
        <v>100</v>
      </c>
      <c r="O50" s="45">
        <v>1</v>
      </c>
      <c r="P50" s="118">
        <v>100</v>
      </c>
      <c r="Q50" s="53">
        <v>91585.335555555561</v>
      </c>
      <c r="R50" s="55" t="s">
        <v>281</v>
      </c>
      <c r="S50" s="88">
        <v>1</v>
      </c>
      <c r="T50" s="88">
        <v>1</v>
      </c>
      <c r="U50" s="113">
        <v>1</v>
      </c>
      <c r="V50" s="113">
        <v>1</v>
      </c>
      <c r="W50" s="88">
        <v>1</v>
      </c>
      <c r="X50" s="88">
        <v>1</v>
      </c>
      <c r="Y50" s="88">
        <v>1</v>
      </c>
      <c r="Z50" s="89">
        <f t="shared" si="6"/>
        <v>7</v>
      </c>
      <c r="AA50" s="111">
        <f t="shared" si="10"/>
        <v>50</v>
      </c>
      <c r="AB50" s="111">
        <f t="shared" si="10"/>
        <v>50</v>
      </c>
      <c r="AC50" s="111">
        <f t="shared" si="10"/>
        <v>50</v>
      </c>
      <c r="AD50" s="111">
        <f t="shared" si="10"/>
        <v>50</v>
      </c>
      <c r="AE50" s="111">
        <f t="shared" si="10"/>
        <v>50</v>
      </c>
      <c r="AF50" s="111">
        <f t="shared" si="10"/>
        <v>50</v>
      </c>
      <c r="AG50" s="112">
        <f t="shared" si="8"/>
        <v>100</v>
      </c>
      <c r="AH50" s="111">
        <f t="shared" si="9"/>
        <v>100</v>
      </c>
      <c r="AJ50" s="34"/>
    </row>
    <row r="51" spans="1:36" hidden="1" x14ac:dyDescent="0.7">
      <c r="A51" s="45">
        <v>47</v>
      </c>
      <c r="B51" s="46" t="s">
        <v>44</v>
      </c>
      <c r="C51" s="47" t="s">
        <v>57</v>
      </c>
      <c r="D51" s="46" t="s">
        <v>165</v>
      </c>
      <c r="E51" s="108">
        <v>5</v>
      </c>
      <c r="F51" s="45">
        <v>1</v>
      </c>
      <c r="G51" s="114">
        <v>1.2</v>
      </c>
      <c r="H51" s="115">
        <v>-6374867.0999999996</v>
      </c>
      <c r="I51" s="54"/>
      <c r="J51" s="87">
        <f t="shared" si="0"/>
        <v>50</v>
      </c>
      <c r="K51" s="87">
        <f t="shared" si="1"/>
        <v>100</v>
      </c>
      <c r="L51" s="87">
        <f t="shared" si="2"/>
        <v>100</v>
      </c>
      <c r="M51" s="87">
        <f t="shared" si="3"/>
        <v>100</v>
      </c>
      <c r="N51" s="88">
        <f t="shared" si="5"/>
        <v>85.714285714285708</v>
      </c>
      <c r="O51" s="45">
        <v>1</v>
      </c>
      <c r="P51" s="118">
        <v>85.714285714285708</v>
      </c>
      <c r="Q51" s="53">
        <v>-708318.56666666665</v>
      </c>
      <c r="R51" s="55" t="s">
        <v>281</v>
      </c>
      <c r="S51" s="88">
        <v>0</v>
      </c>
      <c r="T51" s="88">
        <v>1</v>
      </c>
      <c r="U51" s="113">
        <v>1</v>
      </c>
      <c r="V51" s="113">
        <v>1</v>
      </c>
      <c r="W51" s="88">
        <v>1</v>
      </c>
      <c r="X51" s="88">
        <v>1</v>
      </c>
      <c r="Y51" s="88">
        <v>1</v>
      </c>
      <c r="Z51" s="89">
        <f t="shared" si="6"/>
        <v>6</v>
      </c>
      <c r="AA51" s="111">
        <f t="shared" si="10"/>
        <v>0</v>
      </c>
      <c r="AB51" s="111">
        <f t="shared" si="10"/>
        <v>50</v>
      </c>
      <c r="AC51" s="111">
        <f t="shared" si="10"/>
        <v>50</v>
      </c>
      <c r="AD51" s="111">
        <f t="shared" si="10"/>
        <v>50</v>
      </c>
      <c r="AE51" s="111">
        <f t="shared" si="10"/>
        <v>50</v>
      </c>
      <c r="AF51" s="111">
        <f t="shared" si="10"/>
        <v>50</v>
      </c>
      <c r="AG51" s="112">
        <f t="shared" si="8"/>
        <v>100</v>
      </c>
      <c r="AH51" s="111">
        <f t="shared" si="9"/>
        <v>85.714285714285708</v>
      </c>
      <c r="AJ51" s="34"/>
    </row>
    <row r="52" spans="1:36" hidden="1" x14ac:dyDescent="0.7">
      <c r="A52" s="45">
        <v>48</v>
      </c>
      <c r="B52" s="46" t="s">
        <v>44</v>
      </c>
      <c r="C52" s="47" t="s">
        <v>58</v>
      </c>
      <c r="D52" s="46" t="s">
        <v>166</v>
      </c>
      <c r="E52" s="108">
        <v>5</v>
      </c>
      <c r="F52" s="45">
        <v>1</v>
      </c>
      <c r="G52" s="114">
        <v>2.23</v>
      </c>
      <c r="H52" s="115">
        <v>1687047.39</v>
      </c>
      <c r="I52" s="54"/>
      <c r="J52" s="87">
        <f t="shared" si="0"/>
        <v>100</v>
      </c>
      <c r="K52" s="87">
        <f t="shared" si="1"/>
        <v>100</v>
      </c>
      <c r="L52" s="87">
        <f t="shared" si="2"/>
        <v>50</v>
      </c>
      <c r="M52" s="87">
        <f t="shared" si="3"/>
        <v>100</v>
      </c>
      <c r="N52" s="88">
        <f t="shared" si="5"/>
        <v>85.714285714285708</v>
      </c>
      <c r="O52" s="45">
        <v>1</v>
      </c>
      <c r="P52" s="118">
        <v>85.714285714285708</v>
      </c>
      <c r="Q52" s="53">
        <v>187449.71</v>
      </c>
      <c r="R52" s="55" t="s">
        <v>281</v>
      </c>
      <c r="S52" s="88">
        <v>1</v>
      </c>
      <c r="T52" s="88">
        <v>1</v>
      </c>
      <c r="U52" s="113">
        <v>1</v>
      </c>
      <c r="V52" s="113">
        <v>1</v>
      </c>
      <c r="W52" s="88">
        <v>1</v>
      </c>
      <c r="X52" s="88">
        <v>0</v>
      </c>
      <c r="Y52" s="88">
        <v>1</v>
      </c>
      <c r="Z52" s="89">
        <f t="shared" si="6"/>
        <v>6</v>
      </c>
      <c r="AA52" s="111">
        <f t="shared" si="10"/>
        <v>50</v>
      </c>
      <c r="AB52" s="111">
        <f t="shared" si="10"/>
        <v>50</v>
      </c>
      <c r="AC52" s="111">
        <f t="shared" si="10"/>
        <v>50</v>
      </c>
      <c r="AD52" s="111">
        <f t="shared" si="10"/>
        <v>50</v>
      </c>
      <c r="AE52" s="111">
        <f t="shared" si="10"/>
        <v>50</v>
      </c>
      <c r="AF52" s="111">
        <f t="shared" si="10"/>
        <v>0</v>
      </c>
      <c r="AG52" s="112">
        <f t="shared" si="8"/>
        <v>100</v>
      </c>
      <c r="AH52" s="111">
        <f t="shared" si="9"/>
        <v>85.714285714285708</v>
      </c>
      <c r="AJ52" s="34"/>
    </row>
    <row r="53" spans="1:36" hidden="1" x14ac:dyDescent="0.7">
      <c r="A53" s="45">
        <v>49</v>
      </c>
      <c r="B53" s="46" t="s">
        <v>44</v>
      </c>
      <c r="C53" s="47" t="s">
        <v>59</v>
      </c>
      <c r="D53" s="46" t="s">
        <v>167</v>
      </c>
      <c r="E53" s="108">
        <v>6</v>
      </c>
      <c r="F53" s="45">
        <v>0</v>
      </c>
      <c r="G53" s="114">
        <v>1.01</v>
      </c>
      <c r="H53" s="115">
        <v>4467020.66</v>
      </c>
      <c r="I53" s="54"/>
      <c r="J53" s="87">
        <f t="shared" si="0"/>
        <v>100</v>
      </c>
      <c r="K53" s="87">
        <f t="shared" si="1"/>
        <v>100</v>
      </c>
      <c r="L53" s="87">
        <f t="shared" si="2"/>
        <v>100</v>
      </c>
      <c r="M53" s="87">
        <f t="shared" si="3"/>
        <v>100</v>
      </c>
      <c r="N53" s="88">
        <f t="shared" si="5"/>
        <v>100</v>
      </c>
      <c r="O53" s="45">
        <v>0</v>
      </c>
      <c r="P53" s="118">
        <v>100</v>
      </c>
      <c r="Q53" s="53">
        <v>496335.62888888892</v>
      </c>
      <c r="R53" s="55" t="s">
        <v>281</v>
      </c>
      <c r="S53" s="88">
        <v>1</v>
      </c>
      <c r="T53" s="88">
        <v>1</v>
      </c>
      <c r="U53" s="113">
        <v>1</v>
      </c>
      <c r="V53" s="113">
        <v>1</v>
      </c>
      <c r="W53" s="88">
        <v>1</v>
      </c>
      <c r="X53" s="88">
        <v>1</v>
      </c>
      <c r="Y53" s="88">
        <v>1</v>
      </c>
      <c r="Z53" s="89">
        <f t="shared" si="6"/>
        <v>7</v>
      </c>
      <c r="AA53" s="111">
        <f t="shared" si="10"/>
        <v>50</v>
      </c>
      <c r="AB53" s="111">
        <f t="shared" si="10"/>
        <v>50</v>
      </c>
      <c r="AC53" s="111">
        <f t="shared" si="10"/>
        <v>50</v>
      </c>
      <c r="AD53" s="111">
        <f t="shared" si="10"/>
        <v>50</v>
      </c>
      <c r="AE53" s="111">
        <f t="shared" si="10"/>
        <v>50</v>
      </c>
      <c r="AF53" s="111">
        <f t="shared" si="10"/>
        <v>50</v>
      </c>
      <c r="AG53" s="112">
        <f t="shared" si="8"/>
        <v>100</v>
      </c>
      <c r="AH53" s="111">
        <f t="shared" si="9"/>
        <v>100</v>
      </c>
      <c r="AJ53" s="34"/>
    </row>
    <row r="54" spans="1:36" hidden="1" x14ac:dyDescent="0.7">
      <c r="A54" s="45">
        <v>50</v>
      </c>
      <c r="B54" s="46" t="s">
        <v>44</v>
      </c>
      <c r="C54" s="47" t="s">
        <v>60</v>
      </c>
      <c r="D54" s="46" t="s">
        <v>168</v>
      </c>
      <c r="E54" s="108">
        <v>5</v>
      </c>
      <c r="F54" s="45">
        <v>1</v>
      </c>
      <c r="G54" s="114">
        <v>4.49</v>
      </c>
      <c r="H54" s="115">
        <v>-2125778.61</v>
      </c>
      <c r="I54" s="54"/>
      <c r="J54" s="87">
        <f t="shared" si="0"/>
        <v>50</v>
      </c>
      <c r="K54" s="87">
        <f t="shared" si="1"/>
        <v>100</v>
      </c>
      <c r="L54" s="87">
        <f t="shared" si="2"/>
        <v>100</v>
      </c>
      <c r="M54" s="87">
        <f t="shared" si="3"/>
        <v>100</v>
      </c>
      <c r="N54" s="88">
        <f t="shared" si="5"/>
        <v>85.714285714285708</v>
      </c>
      <c r="O54" s="45">
        <v>1</v>
      </c>
      <c r="P54" s="118">
        <v>85.714285714285708</v>
      </c>
      <c r="Q54" s="53">
        <v>-236197.62333333332</v>
      </c>
      <c r="R54" s="55" t="s">
        <v>281</v>
      </c>
      <c r="S54" s="88">
        <v>0</v>
      </c>
      <c r="T54" s="88">
        <v>1</v>
      </c>
      <c r="U54" s="113">
        <v>1</v>
      </c>
      <c r="V54" s="113">
        <v>1</v>
      </c>
      <c r="W54" s="88">
        <v>1</v>
      </c>
      <c r="X54" s="88">
        <v>1</v>
      </c>
      <c r="Y54" s="88">
        <v>1</v>
      </c>
      <c r="Z54" s="89">
        <f t="shared" si="6"/>
        <v>6</v>
      </c>
      <c r="AA54" s="111">
        <f t="shared" si="10"/>
        <v>0</v>
      </c>
      <c r="AB54" s="111">
        <f t="shared" si="10"/>
        <v>50</v>
      </c>
      <c r="AC54" s="111">
        <f t="shared" si="10"/>
        <v>50</v>
      </c>
      <c r="AD54" s="111">
        <f t="shared" si="10"/>
        <v>50</v>
      </c>
      <c r="AE54" s="111">
        <f t="shared" si="10"/>
        <v>50</v>
      </c>
      <c r="AF54" s="111">
        <f t="shared" si="10"/>
        <v>50</v>
      </c>
      <c r="AG54" s="112">
        <f t="shared" si="8"/>
        <v>100</v>
      </c>
      <c r="AH54" s="111">
        <f t="shared" si="9"/>
        <v>85.714285714285708</v>
      </c>
      <c r="AJ54" s="34"/>
    </row>
    <row r="55" spans="1:36" hidden="1" x14ac:dyDescent="0.7">
      <c r="A55" s="45">
        <v>51</v>
      </c>
      <c r="B55" s="46" t="s">
        <v>44</v>
      </c>
      <c r="C55" s="47" t="s">
        <v>61</v>
      </c>
      <c r="D55" s="46" t="s">
        <v>169</v>
      </c>
      <c r="E55" s="108">
        <v>16</v>
      </c>
      <c r="F55" s="45">
        <v>0</v>
      </c>
      <c r="G55" s="114">
        <v>3.37</v>
      </c>
      <c r="H55" s="115">
        <v>61796072.25</v>
      </c>
      <c r="I55" s="54"/>
      <c r="J55" s="87">
        <f t="shared" si="0"/>
        <v>50</v>
      </c>
      <c r="K55" s="87">
        <f t="shared" si="1"/>
        <v>100</v>
      </c>
      <c r="L55" s="87">
        <f t="shared" si="2"/>
        <v>100</v>
      </c>
      <c r="M55" s="87">
        <f t="shared" si="3"/>
        <v>0</v>
      </c>
      <c r="N55" s="88">
        <f t="shared" si="5"/>
        <v>71.428571428571431</v>
      </c>
      <c r="O55" s="45">
        <v>0</v>
      </c>
      <c r="P55" s="118">
        <v>71.428571428571431</v>
      </c>
      <c r="Q55" s="53">
        <v>6866230.25</v>
      </c>
      <c r="R55" s="55" t="s">
        <v>281</v>
      </c>
      <c r="S55" s="88">
        <v>0</v>
      </c>
      <c r="T55" s="88">
        <v>1</v>
      </c>
      <c r="U55" s="113">
        <v>1</v>
      </c>
      <c r="V55" s="113">
        <v>1</v>
      </c>
      <c r="W55" s="88">
        <v>1</v>
      </c>
      <c r="X55" s="88">
        <v>1</v>
      </c>
      <c r="Y55" s="88">
        <v>0</v>
      </c>
      <c r="Z55" s="89">
        <f t="shared" si="6"/>
        <v>5</v>
      </c>
      <c r="AA55" s="111">
        <f t="shared" si="10"/>
        <v>0</v>
      </c>
      <c r="AB55" s="111">
        <f t="shared" si="10"/>
        <v>50</v>
      </c>
      <c r="AC55" s="111">
        <f t="shared" si="10"/>
        <v>50</v>
      </c>
      <c r="AD55" s="111">
        <f t="shared" si="10"/>
        <v>50</v>
      </c>
      <c r="AE55" s="111">
        <f t="shared" si="10"/>
        <v>50</v>
      </c>
      <c r="AF55" s="111">
        <f t="shared" si="10"/>
        <v>50</v>
      </c>
      <c r="AG55" s="112">
        <f t="shared" si="8"/>
        <v>0</v>
      </c>
      <c r="AH55" s="111">
        <f t="shared" si="9"/>
        <v>71.428571428571431</v>
      </c>
      <c r="AJ55" s="34"/>
    </row>
    <row r="56" spans="1:36" hidden="1" x14ac:dyDescent="0.7">
      <c r="A56" s="45">
        <v>52</v>
      </c>
      <c r="B56" s="46" t="s">
        <v>44</v>
      </c>
      <c r="C56" s="47" t="s">
        <v>62</v>
      </c>
      <c r="D56" s="46" t="s">
        <v>170</v>
      </c>
      <c r="E56" s="108">
        <v>5</v>
      </c>
      <c r="F56" s="45">
        <v>1</v>
      </c>
      <c r="G56" s="114">
        <v>4.6900000000000004</v>
      </c>
      <c r="H56" s="115">
        <v>2080823.33</v>
      </c>
      <c r="I56" s="54"/>
      <c r="J56" s="87">
        <f t="shared" si="0"/>
        <v>100</v>
      </c>
      <c r="K56" s="87">
        <f t="shared" si="1"/>
        <v>100</v>
      </c>
      <c r="L56" s="87">
        <f t="shared" si="2"/>
        <v>100</v>
      </c>
      <c r="M56" s="87">
        <f t="shared" si="3"/>
        <v>100</v>
      </c>
      <c r="N56" s="88">
        <f t="shared" si="5"/>
        <v>100</v>
      </c>
      <c r="O56" s="45">
        <v>1</v>
      </c>
      <c r="P56" s="118">
        <v>100</v>
      </c>
      <c r="Q56" s="53">
        <v>231202.59222222224</v>
      </c>
      <c r="R56" s="55" t="s">
        <v>281</v>
      </c>
      <c r="S56" s="88">
        <v>1</v>
      </c>
      <c r="T56" s="88">
        <v>1</v>
      </c>
      <c r="U56" s="113">
        <v>1</v>
      </c>
      <c r="V56" s="113">
        <v>1</v>
      </c>
      <c r="W56" s="88">
        <v>1</v>
      </c>
      <c r="X56" s="88">
        <v>1</v>
      </c>
      <c r="Y56" s="88">
        <v>1</v>
      </c>
      <c r="Z56" s="89">
        <f t="shared" si="6"/>
        <v>7</v>
      </c>
      <c r="AA56" s="111">
        <f t="shared" si="10"/>
        <v>50</v>
      </c>
      <c r="AB56" s="111">
        <f t="shared" si="10"/>
        <v>50</v>
      </c>
      <c r="AC56" s="111">
        <f t="shared" si="10"/>
        <v>50</v>
      </c>
      <c r="AD56" s="111">
        <f t="shared" si="10"/>
        <v>50</v>
      </c>
      <c r="AE56" s="111">
        <f t="shared" si="10"/>
        <v>50</v>
      </c>
      <c r="AF56" s="111">
        <f t="shared" si="10"/>
        <v>50</v>
      </c>
      <c r="AG56" s="112">
        <f t="shared" si="8"/>
        <v>100</v>
      </c>
      <c r="AH56" s="111">
        <f t="shared" si="9"/>
        <v>100</v>
      </c>
      <c r="AJ56" s="34"/>
    </row>
    <row r="57" spans="1:36" hidden="1" x14ac:dyDescent="0.7">
      <c r="A57" s="45">
        <v>53</v>
      </c>
      <c r="B57" s="46" t="s">
        <v>63</v>
      </c>
      <c r="C57" s="47" t="s">
        <v>64</v>
      </c>
      <c r="D57" s="46" t="s">
        <v>63</v>
      </c>
      <c r="E57" s="108">
        <v>17</v>
      </c>
      <c r="F57" s="45">
        <v>0</v>
      </c>
      <c r="G57" s="114">
        <v>3.61</v>
      </c>
      <c r="H57" s="115">
        <v>118495773.19</v>
      </c>
      <c r="I57" s="54"/>
      <c r="J57" s="87">
        <f t="shared" si="0"/>
        <v>100</v>
      </c>
      <c r="K57" s="87">
        <f t="shared" si="1"/>
        <v>100</v>
      </c>
      <c r="L57" s="87">
        <f t="shared" si="2"/>
        <v>50</v>
      </c>
      <c r="M57" s="87">
        <f t="shared" si="3"/>
        <v>100</v>
      </c>
      <c r="N57" s="88">
        <f t="shared" si="5"/>
        <v>85.714285714285708</v>
      </c>
      <c r="O57" s="45">
        <v>0</v>
      </c>
      <c r="P57" s="118">
        <v>85.714285714285708</v>
      </c>
      <c r="Q57" s="53">
        <v>13166197.02111111</v>
      </c>
      <c r="R57" s="55" t="s">
        <v>281</v>
      </c>
      <c r="S57" s="88">
        <v>1</v>
      </c>
      <c r="T57" s="88">
        <v>1</v>
      </c>
      <c r="U57" s="113">
        <v>1</v>
      </c>
      <c r="V57" s="113">
        <v>1</v>
      </c>
      <c r="W57" s="88">
        <v>0</v>
      </c>
      <c r="X57" s="88">
        <v>1</v>
      </c>
      <c r="Y57" s="88">
        <v>1</v>
      </c>
      <c r="Z57" s="89">
        <f t="shared" si="6"/>
        <v>6</v>
      </c>
      <c r="AA57" s="111">
        <f t="shared" si="10"/>
        <v>50</v>
      </c>
      <c r="AB57" s="111">
        <f t="shared" si="10"/>
        <v>50</v>
      </c>
      <c r="AC57" s="111">
        <f t="shared" si="10"/>
        <v>50</v>
      </c>
      <c r="AD57" s="111">
        <f t="shared" si="10"/>
        <v>50</v>
      </c>
      <c r="AE57" s="111">
        <f t="shared" si="10"/>
        <v>0</v>
      </c>
      <c r="AF57" s="111">
        <f t="shared" si="10"/>
        <v>50</v>
      </c>
      <c r="AG57" s="112">
        <f t="shared" si="8"/>
        <v>100</v>
      </c>
      <c r="AH57" s="111">
        <f t="shared" si="9"/>
        <v>85.714285714285708</v>
      </c>
      <c r="AJ57" s="34"/>
    </row>
    <row r="58" spans="1:36" hidden="1" x14ac:dyDescent="0.7">
      <c r="A58" s="45">
        <v>54</v>
      </c>
      <c r="B58" s="46" t="s">
        <v>63</v>
      </c>
      <c r="C58" s="47" t="s">
        <v>65</v>
      </c>
      <c r="D58" s="46" t="s">
        <v>171</v>
      </c>
      <c r="E58" s="108">
        <v>13</v>
      </c>
      <c r="F58" s="45">
        <v>3</v>
      </c>
      <c r="G58" s="114">
        <v>0.2</v>
      </c>
      <c r="H58" s="115">
        <v>-27373496.34</v>
      </c>
      <c r="I58" s="54"/>
      <c r="J58" s="87">
        <f t="shared" si="0"/>
        <v>0</v>
      </c>
      <c r="K58" s="87">
        <f t="shared" si="1"/>
        <v>50</v>
      </c>
      <c r="L58" s="87">
        <f t="shared" si="2"/>
        <v>0</v>
      </c>
      <c r="M58" s="87">
        <f t="shared" si="3"/>
        <v>0</v>
      </c>
      <c r="N58" s="88">
        <f t="shared" si="5"/>
        <v>14.285714285714285</v>
      </c>
      <c r="O58" s="45">
        <v>3</v>
      </c>
      <c r="P58" s="119">
        <v>14.285714285714285</v>
      </c>
      <c r="Q58" s="53">
        <v>-3041499.5933333333</v>
      </c>
      <c r="R58" s="100" t="s">
        <v>282</v>
      </c>
      <c r="S58" s="88">
        <v>0</v>
      </c>
      <c r="T58" s="88">
        <v>0</v>
      </c>
      <c r="U58" s="113">
        <v>0</v>
      </c>
      <c r="V58" s="113">
        <v>1</v>
      </c>
      <c r="W58" s="88">
        <v>0</v>
      </c>
      <c r="X58" s="88">
        <v>0</v>
      </c>
      <c r="Y58" s="88">
        <v>0</v>
      </c>
      <c r="Z58" s="89">
        <f t="shared" si="6"/>
        <v>1</v>
      </c>
      <c r="AA58" s="111">
        <f t="shared" ref="AA58:AF92" si="11">IF(S58=1,50,0)</f>
        <v>0</v>
      </c>
      <c r="AB58" s="111">
        <f t="shared" si="11"/>
        <v>0</v>
      </c>
      <c r="AC58" s="111">
        <f t="shared" si="11"/>
        <v>0</v>
      </c>
      <c r="AD58" s="111">
        <f t="shared" si="11"/>
        <v>50</v>
      </c>
      <c r="AE58" s="111">
        <f t="shared" si="11"/>
        <v>0</v>
      </c>
      <c r="AF58" s="111">
        <f t="shared" si="11"/>
        <v>0</v>
      </c>
      <c r="AG58" s="112">
        <f t="shared" si="8"/>
        <v>0</v>
      </c>
      <c r="AH58" s="111">
        <f t="shared" si="9"/>
        <v>14.285714285714285</v>
      </c>
      <c r="AJ58" s="34"/>
    </row>
    <row r="59" spans="1:36" hidden="1" x14ac:dyDescent="0.7">
      <c r="A59" s="45">
        <v>55</v>
      </c>
      <c r="B59" s="46" t="s">
        <v>63</v>
      </c>
      <c r="C59" s="47" t="s">
        <v>66</v>
      </c>
      <c r="D59" s="46" t="s">
        <v>172</v>
      </c>
      <c r="E59" s="108">
        <v>5</v>
      </c>
      <c r="F59" s="45">
        <v>4</v>
      </c>
      <c r="G59" s="114">
        <v>0.2</v>
      </c>
      <c r="H59" s="115">
        <v>-8638056.9900000002</v>
      </c>
      <c r="I59" s="72" t="s">
        <v>6</v>
      </c>
      <c r="J59" s="87">
        <f t="shared" si="0"/>
        <v>100</v>
      </c>
      <c r="K59" s="87">
        <f t="shared" si="1"/>
        <v>100</v>
      </c>
      <c r="L59" s="87">
        <f t="shared" si="2"/>
        <v>100</v>
      </c>
      <c r="M59" s="87">
        <f t="shared" si="3"/>
        <v>100</v>
      </c>
      <c r="N59" s="88">
        <f t="shared" si="5"/>
        <v>100</v>
      </c>
      <c r="O59" s="45">
        <v>4</v>
      </c>
      <c r="P59" s="118">
        <v>100</v>
      </c>
      <c r="Q59" s="53">
        <v>-959784.11</v>
      </c>
      <c r="R59" s="101" t="s">
        <v>283</v>
      </c>
      <c r="S59" s="88">
        <v>1</v>
      </c>
      <c r="T59" s="88">
        <v>1</v>
      </c>
      <c r="U59" s="113">
        <v>1</v>
      </c>
      <c r="V59" s="113">
        <v>1</v>
      </c>
      <c r="W59" s="88">
        <v>1</v>
      </c>
      <c r="X59" s="88">
        <v>1</v>
      </c>
      <c r="Y59" s="88">
        <v>1</v>
      </c>
      <c r="Z59" s="89">
        <f t="shared" si="6"/>
        <v>7</v>
      </c>
      <c r="AA59" s="111">
        <f t="shared" si="11"/>
        <v>50</v>
      </c>
      <c r="AB59" s="111">
        <f t="shared" si="11"/>
        <v>50</v>
      </c>
      <c r="AC59" s="111">
        <f t="shared" si="11"/>
        <v>50</v>
      </c>
      <c r="AD59" s="111">
        <f t="shared" si="11"/>
        <v>50</v>
      </c>
      <c r="AE59" s="111">
        <f t="shared" si="11"/>
        <v>50</v>
      </c>
      <c r="AF59" s="111">
        <f t="shared" si="11"/>
        <v>50</v>
      </c>
      <c r="AG59" s="112">
        <f t="shared" si="8"/>
        <v>100</v>
      </c>
      <c r="AH59" s="111">
        <f t="shared" si="9"/>
        <v>100</v>
      </c>
      <c r="AJ59" s="34"/>
    </row>
    <row r="60" spans="1:36" hidden="1" x14ac:dyDescent="0.7">
      <c r="A60" s="45">
        <v>56</v>
      </c>
      <c r="B60" s="46" t="s">
        <v>63</v>
      </c>
      <c r="C60" s="47" t="s">
        <v>67</v>
      </c>
      <c r="D60" s="46" t="s">
        <v>173</v>
      </c>
      <c r="E60" s="108">
        <v>5</v>
      </c>
      <c r="F60" s="45">
        <v>2</v>
      </c>
      <c r="G60" s="114">
        <v>0.23</v>
      </c>
      <c r="H60" s="115">
        <v>8111855.5899999999</v>
      </c>
      <c r="I60" s="54"/>
      <c r="J60" s="87">
        <f t="shared" si="0"/>
        <v>100</v>
      </c>
      <c r="K60" s="87">
        <f t="shared" si="1"/>
        <v>100</v>
      </c>
      <c r="L60" s="87">
        <f t="shared" si="2"/>
        <v>50</v>
      </c>
      <c r="M60" s="87">
        <f t="shared" si="3"/>
        <v>100</v>
      </c>
      <c r="N60" s="88">
        <f t="shared" si="5"/>
        <v>85.714285714285708</v>
      </c>
      <c r="O60" s="45">
        <v>2</v>
      </c>
      <c r="P60" s="118">
        <v>85.714285714285708</v>
      </c>
      <c r="Q60" s="53">
        <v>901317.28777777776</v>
      </c>
      <c r="R60" s="55" t="s">
        <v>281</v>
      </c>
      <c r="S60" s="88">
        <v>1</v>
      </c>
      <c r="T60" s="88">
        <v>1</v>
      </c>
      <c r="U60" s="113">
        <v>1</v>
      </c>
      <c r="V60" s="113">
        <v>1</v>
      </c>
      <c r="W60" s="88">
        <v>1</v>
      </c>
      <c r="X60" s="88">
        <v>0</v>
      </c>
      <c r="Y60" s="88">
        <v>1</v>
      </c>
      <c r="Z60" s="89">
        <f t="shared" si="6"/>
        <v>6</v>
      </c>
      <c r="AA60" s="111">
        <f t="shared" si="11"/>
        <v>50</v>
      </c>
      <c r="AB60" s="111">
        <f t="shared" si="11"/>
        <v>50</v>
      </c>
      <c r="AC60" s="111">
        <f t="shared" si="11"/>
        <v>50</v>
      </c>
      <c r="AD60" s="111">
        <f t="shared" si="11"/>
        <v>50</v>
      </c>
      <c r="AE60" s="111">
        <f t="shared" si="11"/>
        <v>50</v>
      </c>
      <c r="AF60" s="111">
        <f t="shared" si="11"/>
        <v>0</v>
      </c>
      <c r="AG60" s="112">
        <f t="shared" si="8"/>
        <v>100</v>
      </c>
      <c r="AH60" s="111">
        <f t="shared" si="9"/>
        <v>85.714285714285708</v>
      </c>
      <c r="AJ60" s="34"/>
    </row>
    <row r="61" spans="1:36" hidden="1" x14ac:dyDescent="0.7">
      <c r="A61" s="45">
        <v>57</v>
      </c>
      <c r="B61" s="46" t="s">
        <v>63</v>
      </c>
      <c r="C61" s="47" t="s">
        <v>68</v>
      </c>
      <c r="D61" s="46" t="s">
        <v>174</v>
      </c>
      <c r="E61" s="108">
        <v>15</v>
      </c>
      <c r="F61" s="45">
        <v>2</v>
      </c>
      <c r="G61" s="114">
        <v>0.41</v>
      </c>
      <c r="H61" s="115">
        <v>80171973.209999993</v>
      </c>
      <c r="I61" s="54"/>
      <c r="J61" s="87">
        <f t="shared" si="0"/>
        <v>100</v>
      </c>
      <c r="K61" s="87">
        <f t="shared" si="1"/>
        <v>100</v>
      </c>
      <c r="L61" s="87">
        <f t="shared" si="2"/>
        <v>0</v>
      </c>
      <c r="M61" s="87">
        <f t="shared" si="3"/>
        <v>100</v>
      </c>
      <c r="N61" s="88">
        <f t="shared" si="5"/>
        <v>71.428571428571431</v>
      </c>
      <c r="O61" s="45">
        <v>2</v>
      </c>
      <c r="P61" s="118">
        <v>71.428571428571431</v>
      </c>
      <c r="Q61" s="53">
        <v>8907997.0233333334</v>
      </c>
      <c r="R61" s="120" t="s">
        <v>282</v>
      </c>
      <c r="S61" s="88">
        <v>1</v>
      </c>
      <c r="T61" s="88">
        <v>1</v>
      </c>
      <c r="U61" s="113">
        <v>1</v>
      </c>
      <c r="V61" s="113">
        <v>1</v>
      </c>
      <c r="W61" s="88">
        <v>0</v>
      </c>
      <c r="X61" s="88">
        <v>0</v>
      </c>
      <c r="Y61" s="88">
        <v>1</v>
      </c>
      <c r="Z61" s="89">
        <f t="shared" si="6"/>
        <v>5</v>
      </c>
      <c r="AA61" s="111">
        <f t="shared" si="11"/>
        <v>50</v>
      </c>
      <c r="AB61" s="111">
        <f t="shared" si="11"/>
        <v>50</v>
      </c>
      <c r="AC61" s="111">
        <f t="shared" si="11"/>
        <v>50</v>
      </c>
      <c r="AD61" s="111">
        <f t="shared" si="11"/>
        <v>50</v>
      </c>
      <c r="AE61" s="111">
        <f t="shared" si="11"/>
        <v>0</v>
      </c>
      <c r="AF61" s="111">
        <f t="shared" si="11"/>
        <v>0</v>
      </c>
      <c r="AG61" s="112">
        <f t="shared" si="8"/>
        <v>100</v>
      </c>
      <c r="AH61" s="111">
        <f t="shared" si="9"/>
        <v>71.428571428571431</v>
      </c>
      <c r="AJ61" s="34"/>
    </row>
    <row r="62" spans="1:36" hidden="1" x14ac:dyDescent="0.7">
      <c r="A62" s="45">
        <v>58</v>
      </c>
      <c r="B62" s="46" t="s">
        <v>63</v>
      </c>
      <c r="C62" s="47" t="s">
        <v>69</v>
      </c>
      <c r="D62" s="46" t="s">
        <v>175</v>
      </c>
      <c r="E62" s="108">
        <v>5</v>
      </c>
      <c r="F62" s="45">
        <v>1</v>
      </c>
      <c r="G62" s="114">
        <v>4.4000000000000004</v>
      </c>
      <c r="H62" s="115">
        <v>-1678522.26</v>
      </c>
      <c r="I62" s="54"/>
      <c r="J62" s="87">
        <f t="shared" si="0"/>
        <v>100</v>
      </c>
      <c r="K62" s="87">
        <f t="shared" si="1"/>
        <v>100</v>
      </c>
      <c r="L62" s="87">
        <f t="shared" si="2"/>
        <v>100</v>
      </c>
      <c r="M62" s="87">
        <f t="shared" si="3"/>
        <v>100</v>
      </c>
      <c r="N62" s="88">
        <f t="shared" si="5"/>
        <v>100</v>
      </c>
      <c r="O62" s="45">
        <v>1</v>
      </c>
      <c r="P62" s="118">
        <v>100</v>
      </c>
      <c r="Q62" s="53">
        <v>-186502.47333333333</v>
      </c>
      <c r="R62" s="55" t="s">
        <v>281</v>
      </c>
      <c r="S62" s="88">
        <v>1</v>
      </c>
      <c r="T62" s="88">
        <v>1</v>
      </c>
      <c r="U62" s="113">
        <v>1</v>
      </c>
      <c r="V62" s="113">
        <v>1</v>
      </c>
      <c r="W62" s="88">
        <v>1</v>
      </c>
      <c r="X62" s="88">
        <v>1</v>
      </c>
      <c r="Y62" s="88">
        <v>1</v>
      </c>
      <c r="Z62" s="89">
        <f t="shared" si="6"/>
        <v>7</v>
      </c>
      <c r="AA62" s="111">
        <f t="shared" si="11"/>
        <v>50</v>
      </c>
      <c r="AB62" s="111">
        <f t="shared" si="11"/>
        <v>50</v>
      </c>
      <c r="AC62" s="111">
        <f t="shared" si="11"/>
        <v>50</v>
      </c>
      <c r="AD62" s="111">
        <f t="shared" si="11"/>
        <v>50</v>
      </c>
      <c r="AE62" s="111">
        <f t="shared" si="11"/>
        <v>50</v>
      </c>
      <c r="AF62" s="111">
        <f t="shared" si="11"/>
        <v>50</v>
      </c>
      <c r="AG62" s="112">
        <f t="shared" si="8"/>
        <v>100</v>
      </c>
      <c r="AH62" s="111">
        <f t="shared" si="9"/>
        <v>100</v>
      </c>
      <c r="AJ62" s="34"/>
    </row>
    <row r="63" spans="1:36" hidden="1" x14ac:dyDescent="0.7">
      <c r="A63" s="45">
        <v>59</v>
      </c>
      <c r="B63" s="46" t="s">
        <v>63</v>
      </c>
      <c r="C63" s="47" t="s">
        <v>70</v>
      </c>
      <c r="D63" s="46" t="s">
        <v>176</v>
      </c>
      <c r="E63" s="108">
        <v>2</v>
      </c>
      <c r="F63" s="45">
        <v>3</v>
      </c>
      <c r="G63" s="114">
        <v>0.23</v>
      </c>
      <c r="H63" s="115">
        <v>2747084.95</v>
      </c>
      <c r="I63" s="54"/>
      <c r="J63" s="87">
        <f t="shared" si="0"/>
        <v>50</v>
      </c>
      <c r="K63" s="87">
        <f t="shared" si="1"/>
        <v>100</v>
      </c>
      <c r="L63" s="87">
        <f t="shared" si="2"/>
        <v>100</v>
      </c>
      <c r="M63" s="87">
        <f t="shared" si="3"/>
        <v>0</v>
      </c>
      <c r="N63" s="88">
        <f t="shared" si="5"/>
        <v>71.428571428571431</v>
      </c>
      <c r="O63" s="45">
        <v>3</v>
      </c>
      <c r="P63" s="118">
        <v>71.428571428571431</v>
      </c>
      <c r="Q63" s="53">
        <v>305231.66111111111</v>
      </c>
      <c r="R63" s="55" t="s">
        <v>281</v>
      </c>
      <c r="S63" s="88">
        <v>0</v>
      </c>
      <c r="T63" s="88">
        <v>1</v>
      </c>
      <c r="U63" s="113">
        <v>1</v>
      </c>
      <c r="V63" s="113">
        <v>1</v>
      </c>
      <c r="W63" s="88">
        <v>1</v>
      </c>
      <c r="X63" s="88">
        <v>1</v>
      </c>
      <c r="Y63" s="88">
        <v>0</v>
      </c>
      <c r="Z63" s="89">
        <f t="shared" si="6"/>
        <v>5</v>
      </c>
      <c r="AA63" s="111">
        <f t="shared" si="11"/>
        <v>0</v>
      </c>
      <c r="AB63" s="111">
        <f t="shared" si="11"/>
        <v>50</v>
      </c>
      <c r="AC63" s="111">
        <f t="shared" si="11"/>
        <v>50</v>
      </c>
      <c r="AD63" s="111">
        <f t="shared" si="11"/>
        <v>50</v>
      </c>
      <c r="AE63" s="111">
        <f t="shared" si="11"/>
        <v>50</v>
      </c>
      <c r="AF63" s="111">
        <f t="shared" si="11"/>
        <v>50</v>
      </c>
      <c r="AG63" s="112">
        <f t="shared" si="8"/>
        <v>0</v>
      </c>
      <c r="AH63" s="111">
        <f t="shared" si="9"/>
        <v>71.428571428571431</v>
      </c>
      <c r="AJ63" s="34"/>
    </row>
    <row r="64" spans="1:36" hidden="1" x14ac:dyDescent="0.7">
      <c r="A64" s="45">
        <v>60</v>
      </c>
      <c r="B64" s="46" t="s">
        <v>63</v>
      </c>
      <c r="C64" s="47" t="s">
        <v>71</v>
      </c>
      <c r="D64" s="46" t="s">
        <v>177</v>
      </c>
      <c r="E64" s="108">
        <v>6</v>
      </c>
      <c r="F64" s="45">
        <v>1</v>
      </c>
      <c r="G64" s="114">
        <v>0.9</v>
      </c>
      <c r="H64" s="115">
        <v>-1780747.25</v>
      </c>
      <c r="I64" s="54"/>
      <c r="J64" s="87">
        <f t="shared" si="0"/>
        <v>100</v>
      </c>
      <c r="K64" s="87">
        <f t="shared" si="1"/>
        <v>100</v>
      </c>
      <c r="L64" s="87">
        <f t="shared" si="2"/>
        <v>0</v>
      </c>
      <c r="M64" s="87">
        <f t="shared" si="3"/>
        <v>0</v>
      </c>
      <c r="N64" s="88">
        <f t="shared" si="5"/>
        <v>57.142857142857139</v>
      </c>
      <c r="O64" s="45">
        <v>1</v>
      </c>
      <c r="P64" s="118">
        <v>57.142857142857139</v>
      </c>
      <c r="Q64" s="53">
        <v>-197860.80555555556</v>
      </c>
      <c r="R64" s="55" t="s">
        <v>281</v>
      </c>
      <c r="S64" s="88">
        <v>1</v>
      </c>
      <c r="T64" s="88">
        <v>1</v>
      </c>
      <c r="U64" s="113">
        <v>1</v>
      </c>
      <c r="V64" s="113">
        <v>1</v>
      </c>
      <c r="W64" s="88">
        <v>0</v>
      </c>
      <c r="X64" s="88">
        <v>0</v>
      </c>
      <c r="Y64" s="88">
        <v>0</v>
      </c>
      <c r="Z64" s="89">
        <f t="shared" si="6"/>
        <v>4</v>
      </c>
      <c r="AA64" s="111">
        <f t="shared" si="11"/>
        <v>50</v>
      </c>
      <c r="AB64" s="111">
        <f t="shared" si="11"/>
        <v>50</v>
      </c>
      <c r="AC64" s="111">
        <f t="shared" si="11"/>
        <v>50</v>
      </c>
      <c r="AD64" s="111">
        <f t="shared" si="11"/>
        <v>50</v>
      </c>
      <c r="AE64" s="111">
        <f t="shared" si="11"/>
        <v>0</v>
      </c>
      <c r="AF64" s="111">
        <f t="shared" si="11"/>
        <v>0</v>
      </c>
      <c r="AG64" s="112">
        <f t="shared" si="8"/>
        <v>0</v>
      </c>
      <c r="AH64" s="111">
        <f t="shared" si="9"/>
        <v>57.142857142857139</v>
      </c>
      <c r="AJ64" s="34"/>
    </row>
    <row r="65" spans="1:36" hidden="1" x14ac:dyDescent="0.7">
      <c r="A65" s="45">
        <v>61</v>
      </c>
      <c r="B65" s="46" t="s">
        <v>63</v>
      </c>
      <c r="C65" s="47" t="s">
        <v>72</v>
      </c>
      <c r="D65" s="46" t="s">
        <v>178</v>
      </c>
      <c r="E65" s="108">
        <v>5</v>
      </c>
      <c r="F65" s="45">
        <v>1</v>
      </c>
      <c r="G65" s="114">
        <v>0.53</v>
      </c>
      <c r="H65" s="115">
        <v>-630412.49</v>
      </c>
      <c r="I65" s="54"/>
      <c r="J65" s="87">
        <f t="shared" si="0"/>
        <v>50</v>
      </c>
      <c r="K65" s="87">
        <f t="shared" si="1"/>
        <v>100</v>
      </c>
      <c r="L65" s="87">
        <f t="shared" si="2"/>
        <v>0</v>
      </c>
      <c r="M65" s="87">
        <f t="shared" si="3"/>
        <v>100</v>
      </c>
      <c r="N65" s="88">
        <f t="shared" si="5"/>
        <v>57.142857142857139</v>
      </c>
      <c r="O65" s="45">
        <v>1</v>
      </c>
      <c r="P65" s="118">
        <v>57.142857142857139</v>
      </c>
      <c r="Q65" s="53">
        <v>-70045.83222222222</v>
      </c>
      <c r="R65" s="55" t="s">
        <v>281</v>
      </c>
      <c r="S65" s="88">
        <v>0</v>
      </c>
      <c r="T65" s="88">
        <v>1</v>
      </c>
      <c r="U65" s="113">
        <v>1</v>
      </c>
      <c r="V65" s="113">
        <v>1</v>
      </c>
      <c r="W65" s="88">
        <v>0</v>
      </c>
      <c r="X65" s="88">
        <v>0</v>
      </c>
      <c r="Y65" s="88">
        <v>1</v>
      </c>
      <c r="Z65" s="89">
        <f t="shared" si="6"/>
        <v>4</v>
      </c>
      <c r="AA65" s="111">
        <f t="shared" si="11"/>
        <v>0</v>
      </c>
      <c r="AB65" s="111">
        <f t="shared" si="11"/>
        <v>50</v>
      </c>
      <c r="AC65" s="111">
        <f t="shared" si="11"/>
        <v>50</v>
      </c>
      <c r="AD65" s="111">
        <f t="shared" si="11"/>
        <v>50</v>
      </c>
      <c r="AE65" s="111">
        <f t="shared" si="11"/>
        <v>0</v>
      </c>
      <c r="AF65" s="111">
        <f t="shared" si="11"/>
        <v>0</v>
      </c>
      <c r="AG65" s="112">
        <f t="shared" si="8"/>
        <v>100</v>
      </c>
      <c r="AH65" s="111">
        <f t="shared" si="9"/>
        <v>57.142857142857139</v>
      </c>
      <c r="AJ65" s="34"/>
    </row>
    <row r="66" spans="1:36" x14ac:dyDescent="0.7">
      <c r="A66" s="45">
        <v>62</v>
      </c>
      <c r="B66" s="46" t="s">
        <v>73</v>
      </c>
      <c r="C66" s="47" t="s">
        <v>74</v>
      </c>
      <c r="D66" s="46" t="s">
        <v>73</v>
      </c>
      <c r="E66" s="108">
        <v>16</v>
      </c>
      <c r="F66" s="45">
        <v>0</v>
      </c>
      <c r="G66" s="114">
        <v>2.4</v>
      </c>
      <c r="H66" s="115">
        <v>120235141.48999999</v>
      </c>
      <c r="I66" s="54"/>
      <c r="J66" s="87">
        <f t="shared" si="0"/>
        <v>100</v>
      </c>
      <c r="K66" s="87">
        <f t="shared" si="1"/>
        <v>100</v>
      </c>
      <c r="L66" s="87">
        <f t="shared" si="2"/>
        <v>0</v>
      </c>
      <c r="M66" s="87">
        <f t="shared" si="3"/>
        <v>0</v>
      </c>
      <c r="N66" s="88">
        <f t="shared" si="5"/>
        <v>57.142857142857139</v>
      </c>
      <c r="O66" s="45">
        <v>0</v>
      </c>
      <c r="P66" s="118">
        <v>57.142857142857139</v>
      </c>
      <c r="Q66" s="53">
        <v>13359460.165555555</v>
      </c>
      <c r="R66" s="55" t="s">
        <v>281</v>
      </c>
      <c r="S66" s="88">
        <v>1</v>
      </c>
      <c r="T66" s="88">
        <v>1</v>
      </c>
      <c r="U66" s="113">
        <v>1</v>
      </c>
      <c r="V66" s="113">
        <v>1</v>
      </c>
      <c r="W66" s="88">
        <v>0</v>
      </c>
      <c r="X66" s="88">
        <v>0</v>
      </c>
      <c r="Y66" s="88">
        <v>0</v>
      </c>
      <c r="Z66" s="89">
        <f t="shared" si="6"/>
        <v>4</v>
      </c>
      <c r="AA66" s="111">
        <f t="shared" si="11"/>
        <v>50</v>
      </c>
      <c r="AB66" s="111">
        <f t="shared" si="11"/>
        <v>50</v>
      </c>
      <c r="AC66" s="111">
        <f t="shared" si="11"/>
        <v>50</v>
      </c>
      <c r="AD66" s="111">
        <f t="shared" si="11"/>
        <v>50</v>
      </c>
      <c r="AE66" s="111">
        <f t="shared" si="11"/>
        <v>0</v>
      </c>
      <c r="AF66" s="111">
        <f t="shared" si="11"/>
        <v>0</v>
      </c>
      <c r="AG66" s="112">
        <f t="shared" si="8"/>
        <v>0</v>
      </c>
      <c r="AH66" s="111">
        <f t="shared" si="9"/>
        <v>57.142857142857139</v>
      </c>
      <c r="AJ66" s="34"/>
    </row>
    <row r="67" spans="1:36" x14ac:dyDescent="0.7">
      <c r="A67" s="45">
        <v>63</v>
      </c>
      <c r="B67" s="46" t="s">
        <v>73</v>
      </c>
      <c r="C67" s="47" t="s">
        <v>75</v>
      </c>
      <c r="D67" s="46" t="s">
        <v>179</v>
      </c>
      <c r="E67" s="108">
        <v>10</v>
      </c>
      <c r="F67" s="45">
        <v>2</v>
      </c>
      <c r="G67" s="114">
        <v>0.66</v>
      </c>
      <c r="H67" s="115">
        <v>-17385393.550000001</v>
      </c>
      <c r="I67" s="54"/>
      <c r="J67" s="87">
        <f t="shared" si="0"/>
        <v>0</v>
      </c>
      <c r="K67" s="87">
        <f t="shared" si="1"/>
        <v>100</v>
      </c>
      <c r="L67" s="87">
        <f t="shared" si="2"/>
        <v>100</v>
      </c>
      <c r="M67" s="87">
        <f t="shared" si="3"/>
        <v>100</v>
      </c>
      <c r="N67" s="88">
        <f t="shared" si="5"/>
        <v>71.428571428571431</v>
      </c>
      <c r="O67" s="45">
        <v>2</v>
      </c>
      <c r="P67" s="118">
        <v>71.428571428571431</v>
      </c>
      <c r="Q67" s="53">
        <v>-1931710.3944444444</v>
      </c>
      <c r="R67" s="100" t="s">
        <v>282</v>
      </c>
      <c r="S67" s="88">
        <v>0</v>
      </c>
      <c r="T67" s="88">
        <v>0</v>
      </c>
      <c r="U67" s="113">
        <v>1</v>
      </c>
      <c r="V67" s="113">
        <v>1</v>
      </c>
      <c r="W67" s="88">
        <v>1</v>
      </c>
      <c r="X67" s="88">
        <v>1</v>
      </c>
      <c r="Y67" s="88">
        <v>1</v>
      </c>
      <c r="Z67" s="89">
        <f t="shared" si="6"/>
        <v>5</v>
      </c>
      <c r="AA67" s="111">
        <f t="shared" si="11"/>
        <v>0</v>
      </c>
      <c r="AB67" s="111">
        <f t="shared" si="11"/>
        <v>0</v>
      </c>
      <c r="AC67" s="111">
        <f t="shared" si="11"/>
        <v>50</v>
      </c>
      <c r="AD67" s="111">
        <f t="shared" si="11"/>
        <v>50</v>
      </c>
      <c r="AE67" s="111">
        <f t="shared" si="11"/>
        <v>50</v>
      </c>
      <c r="AF67" s="111">
        <f t="shared" si="11"/>
        <v>50</v>
      </c>
      <c r="AG67" s="112">
        <f t="shared" si="8"/>
        <v>100</v>
      </c>
      <c r="AH67" s="111">
        <f t="shared" si="9"/>
        <v>71.428571428571431</v>
      </c>
      <c r="AJ67" s="34"/>
    </row>
    <row r="68" spans="1:36" x14ac:dyDescent="0.7">
      <c r="A68" s="45">
        <v>64</v>
      </c>
      <c r="B68" s="46" t="s">
        <v>73</v>
      </c>
      <c r="C68" s="47" t="s">
        <v>76</v>
      </c>
      <c r="D68" s="46" t="s">
        <v>180</v>
      </c>
      <c r="E68" s="108">
        <v>6</v>
      </c>
      <c r="F68" s="45">
        <v>1</v>
      </c>
      <c r="G68" s="114">
        <v>1.05</v>
      </c>
      <c r="H68" s="115">
        <v>-2483412.34</v>
      </c>
      <c r="I68" s="54"/>
      <c r="J68" s="87">
        <f t="shared" si="0"/>
        <v>50</v>
      </c>
      <c r="K68" s="87">
        <f t="shared" si="1"/>
        <v>50</v>
      </c>
      <c r="L68" s="87">
        <f t="shared" si="2"/>
        <v>100</v>
      </c>
      <c r="M68" s="87">
        <f t="shared" si="3"/>
        <v>0</v>
      </c>
      <c r="N68" s="88">
        <f t="shared" si="5"/>
        <v>57.142857142857139</v>
      </c>
      <c r="O68" s="45">
        <v>1</v>
      </c>
      <c r="P68" s="118">
        <v>57.142857142857139</v>
      </c>
      <c r="Q68" s="53">
        <v>-275934.70444444445</v>
      </c>
      <c r="R68" s="55" t="s">
        <v>281</v>
      </c>
      <c r="S68" s="88">
        <v>0</v>
      </c>
      <c r="T68" s="88">
        <v>1</v>
      </c>
      <c r="U68" s="113">
        <v>0</v>
      </c>
      <c r="V68" s="113">
        <v>1</v>
      </c>
      <c r="W68" s="88">
        <v>1</v>
      </c>
      <c r="X68" s="88">
        <v>1</v>
      </c>
      <c r="Y68" s="88">
        <v>0</v>
      </c>
      <c r="Z68" s="89">
        <f t="shared" si="6"/>
        <v>4</v>
      </c>
      <c r="AA68" s="111">
        <f t="shared" si="11"/>
        <v>0</v>
      </c>
      <c r="AB68" s="111">
        <f t="shared" si="11"/>
        <v>50</v>
      </c>
      <c r="AC68" s="111">
        <f t="shared" si="11"/>
        <v>0</v>
      </c>
      <c r="AD68" s="111">
        <f t="shared" si="11"/>
        <v>50</v>
      </c>
      <c r="AE68" s="111">
        <f t="shared" si="11"/>
        <v>50</v>
      </c>
      <c r="AF68" s="111">
        <f t="shared" si="11"/>
        <v>50</v>
      </c>
      <c r="AG68" s="112">
        <f t="shared" si="8"/>
        <v>0</v>
      </c>
      <c r="AH68" s="111">
        <f t="shared" si="9"/>
        <v>57.142857142857139</v>
      </c>
      <c r="AJ68" s="34"/>
    </row>
    <row r="69" spans="1:36" x14ac:dyDescent="0.7">
      <c r="A69" s="45">
        <v>65</v>
      </c>
      <c r="B69" s="46" t="s">
        <v>73</v>
      </c>
      <c r="C69" s="47" t="s">
        <v>77</v>
      </c>
      <c r="D69" s="46" t="s">
        <v>181</v>
      </c>
      <c r="E69" s="108">
        <v>12</v>
      </c>
      <c r="F69" s="45">
        <v>3</v>
      </c>
      <c r="G69" s="114">
        <v>0.25</v>
      </c>
      <c r="H69" s="115">
        <v>-9179821.5700000003</v>
      </c>
      <c r="I69" s="54"/>
      <c r="J69" s="87">
        <f t="shared" ref="J69:J92" si="12">AA69+AB69</f>
        <v>100</v>
      </c>
      <c r="K69" s="87">
        <f t="shared" ref="K69:K92" si="13">AC69+AD69</f>
        <v>100</v>
      </c>
      <c r="L69" s="87">
        <f t="shared" ref="L69:L92" si="14">AE69+AF69</f>
        <v>0</v>
      </c>
      <c r="M69" s="87">
        <f t="shared" ref="M69:M92" si="15">AG69</f>
        <v>100</v>
      </c>
      <c r="N69" s="88">
        <f t="shared" si="5"/>
        <v>71.428571428571431</v>
      </c>
      <c r="O69" s="45">
        <v>3</v>
      </c>
      <c r="P69" s="118">
        <v>71.428571428571431</v>
      </c>
      <c r="Q69" s="53">
        <v>-1019980.1744444445</v>
      </c>
      <c r="R69" s="100" t="s">
        <v>282</v>
      </c>
      <c r="S69" s="88">
        <v>1</v>
      </c>
      <c r="T69" s="88">
        <v>1</v>
      </c>
      <c r="U69" s="113">
        <v>1</v>
      </c>
      <c r="V69" s="113">
        <v>1</v>
      </c>
      <c r="W69" s="88">
        <v>0</v>
      </c>
      <c r="X69" s="88">
        <v>0</v>
      </c>
      <c r="Y69" s="88">
        <v>1</v>
      </c>
      <c r="Z69" s="89">
        <f t="shared" si="6"/>
        <v>5</v>
      </c>
      <c r="AA69" s="111">
        <f t="shared" si="11"/>
        <v>50</v>
      </c>
      <c r="AB69" s="111">
        <f t="shared" si="11"/>
        <v>50</v>
      </c>
      <c r="AC69" s="111">
        <f t="shared" si="11"/>
        <v>50</v>
      </c>
      <c r="AD69" s="111">
        <f t="shared" si="11"/>
        <v>50</v>
      </c>
      <c r="AE69" s="111">
        <f t="shared" si="11"/>
        <v>0</v>
      </c>
      <c r="AF69" s="111">
        <f t="shared" si="11"/>
        <v>0</v>
      </c>
      <c r="AG69" s="112">
        <f t="shared" si="8"/>
        <v>100</v>
      </c>
      <c r="AH69" s="111">
        <f t="shared" si="9"/>
        <v>71.428571428571431</v>
      </c>
      <c r="AJ69" s="34"/>
    </row>
    <row r="70" spans="1:36" x14ac:dyDescent="0.7">
      <c r="A70" s="45">
        <v>66</v>
      </c>
      <c r="B70" s="46" t="s">
        <v>73</v>
      </c>
      <c r="C70" s="47" t="s">
        <v>78</v>
      </c>
      <c r="D70" s="46" t="s">
        <v>182</v>
      </c>
      <c r="E70" s="108">
        <v>10</v>
      </c>
      <c r="F70" s="45">
        <v>2</v>
      </c>
      <c r="G70" s="114">
        <v>0.48</v>
      </c>
      <c r="H70" s="115">
        <v>-15604828.65</v>
      </c>
      <c r="I70" s="54"/>
      <c r="J70" s="87">
        <f t="shared" si="12"/>
        <v>50</v>
      </c>
      <c r="K70" s="87">
        <f t="shared" si="13"/>
        <v>0</v>
      </c>
      <c r="L70" s="87">
        <f t="shared" si="14"/>
        <v>100</v>
      </c>
      <c r="M70" s="87">
        <f t="shared" si="15"/>
        <v>0</v>
      </c>
      <c r="N70" s="88">
        <f t="shared" ref="N70:N92" si="16">(S70+T70+U70+V70+W70+X70+Y70)/7*100</f>
        <v>42.857142857142854</v>
      </c>
      <c r="O70" s="45">
        <v>2</v>
      </c>
      <c r="P70" s="119">
        <v>42.857142857142854</v>
      </c>
      <c r="Q70" s="53">
        <v>-1733869.85</v>
      </c>
      <c r="R70" s="55" t="s">
        <v>281</v>
      </c>
      <c r="S70" s="88">
        <v>1</v>
      </c>
      <c r="T70" s="88">
        <v>0</v>
      </c>
      <c r="U70" s="113">
        <v>0</v>
      </c>
      <c r="V70" s="113">
        <v>0</v>
      </c>
      <c r="W70" s="88">
        <v>1</v>
      </c>
      <c r="X70" s="88">
        <v>1</v>
      </c>
      <c r="Y70" s="88">
        <v>0</v>
      </c>
      <c r="Z70" s="89">
        <f t="shared" ref="Z70:Z92" si="17">S70+T70+U70+V70+W70+X70+Y70</f>
        <v>3</v>
      </c>
      <c r="AA70" s="111">
        <f t="shared" si="11"/>
        <v>50</v>
      </c>
      <c r="AB70" s="111">
        <f t="shared" si="11"/>
        <v>0</v>
      </c>
      <c r="AC70" s="111">
        <f t="shared" si="11"/>
        <v>0</v>
      </c>
      <c r="AD70" s="111">
        <f t="shared" si="11"/>
        <v>0</v>
      </c>
      <c r="AE70" s="111">
        <f t="shared" si="11"/>
        <v>50</v>
      </c>
      <c r="AF70" s="111">
        <f t="shared" si="11"/>
        <v>50</v>
      </c>
      <c r="AG70" s="112">
        <f t="shared" ref="AG70:AG92" si="18">IF(Y70=1,100,0)</f>
        <v>0</v>
      </c>
      <c r="AH70" s="111">
        <f t="shared" ref="AH70:AH92" si="19">Z70/7*100</f>
        <v>42.857142857142854</v>
      </c>
      <c r="AJ70" s="34"/>
    </row>
    <row r="71" spans="1:36" x14ac:dyDescent="0.7">
      <c r="A71" s="45">
        <v>67</v>
      </c>
      <c r="B71" s="46" t="s">
        <v>73</v>
      </c>
      <c r="C71" s="47" t="s">
        <v>79</v>
      </c>
      <c r="D71" s="46" t="s">
        <v>183</v>
      </c>
      <c r="E71" s="108">
        <v>5</v>
      </c>
      <c r="F71" s="45">
        <v>2</v>
      </c>
      <c r="G71" s="114">
        <v>0.4</v>
      </c>
      <c r="H71" s="115">
        <v>-15133658.83</v>
      </c>
      <c r="I71" s="54"/>
      <c r="J71" s="87">
        <f t="shared" si="12"/>
        <v>50</v>
      </c>
      <c r="K71" s="87">
        <f t="shared" si="13"/>
        <v>50</v>
      </c>
      <c r="L71" s="87">
        <f t="shared" si="14"/>
        <v>0</v>
      </c>
      <c r="M71" s="87">
        <f t="shared" si="15"/>
        <v>100</v>
      </c>
      <c r="N71" s="88">
        <f t="shared" si="16"/>
        <v>42.857142857142854</v>
      </c>
      <c r="O71" s="45">
        <v>2</v>
      </c>
      <c r="P71" s="119">
        <v>42.857142857142854</v>
      </c>
      <c r="Q71" s="53">
        <v>-1681517.6477777779</v>
      </c>
      <c r="R71" s="116" t="s">
        <v>281</v>
      </c>
      <c r="S71" s="88">
        <v>0</v>
      </c>
      <c r="T71" s="88">
        <v>1</v>
      </c>
      <c r="U71" s="113">
        <v>0</v>
      </c>
      <c r="V71" s="113">
        <v>1</v>
      </c>
      <c r="W71" s="88">
        <v>0</v>
      </c>
      <c r="X71" s="88">
        <v>0</v>
      </c>
      <c r="Y71" s="88">
        <v>1</v>
      </c>
      <c r="Z71" s="89">
        <f t="shared" si="17"/>
        <v>3</v>
      </c>
      <c r="AA71" s="111">
        <f t="shared" si="11"/>
        <v>0</v>
      </c>
      <c r="AB71" s="111">
        <f t="shared" si="11"/>
        <v>50</v>
      </c>
      <c r="AC71" s="111">
        <f t="shared" si="11"/>
        <v>0</v>
      </c>
      <c r="AD71" s="111">
        <f t="shared" si="11"/>
        <v>50</v>
      </c>
      <c r="AE71" s="111">
        <f t="shared" si="11"/>
        <v>0</v>
      </c>
      <c r="AF71" s="111">
        <f t="shared" si="11"/>
        <v>0</v>
      </c>
      <c r="AG71" s="112">
        <f t="shared" si="18"/>
        <v>100</v>
      </c>
      <c r="AH71" s="111">
        <f t="shared" si="19"/>
        <v>42.857142857142854</v>
      </c>
      <c r="AJ71" s="34"/>
    </row>
    <row r="72" spans="1:36" x14ac:dyDescent="0.7">
      <c r="A72" s="45">
        <v>68</v>
      </c>
      <c r="B72" s="46" t="s">
        <v>80</v>
      </c>
      <c r="C72" s="47" t="s">
        <v>81</v>
      </c>
      <c r="D72" s="46" t="s">
        <v>80</v>
      </c>
      <c r="E72" s="108">
        <v>20</v>
      </c>
      <c r="F72" s="45">
        <v>0</v>
      </c>
      <c r="G72" s="114">
        <v>1.23</v>
      </c>
      <c r="H72" s="115">
        <v>196746817.19999999</v>
      </c>
      <c r="I72" s="54"/>
      <c r="J72" s="87">
        <f t="shared" si="12"/>
        <v>50</v>
      </c>
      <c r="K72" s="87">
        <f t="shared" si="13"/>
        <v>100</v>
      </c>
      <c r="L72" s="87">
        <f t="shared" si="14"/>
        <v>50</v>
      </c>
      <c r="M72" s="87">
        <f t="shared" si="15"/>
        <v>100</v>
      </c>
      <c r="N72" s="88">
        <f t="shared" si="16"/>
        <v>71.428571428571431</v>
      </c>
      <c r="O72" s="45">
        <v>0</v>
      </c>
      <c r="P72" s="118">
        <v>71.428571428571431</v>
      </c>
      <c r="Q72" s="53">
        <v>21860757.466666665</v>
      </c>
      <c r="R72" s="100" t="s">
        <v>282</v>
      </c>
      <c r="S72" s="88">
        <v>1</v>
      </c>
      <c r="T72" s="88">
        <v>0</v>
      </c>
      <c r="U72" s="113">
        <v>1</v>
      </c>
      <c r="V72" s="113">
        <v>1</v>
      </c>
      <c r="W72" s="88">
        <v>0</v>
      </c>
      <c r="X72" s="88">
        <v>1</v>
      </c>
      <c r="Y72" s="88">
        <v>1</v>
      </c>
      <c r="Z72" s="89">
        <f t="shared" si="17"/>
        <v>5</v>
      </c>
      <c r="AA72" s="111">
        <f t="shared" si="11"/>
        <v>50</v>
      </c>
      <c r="AB72" s="111">
        <f t="shared" si="11"/>
        <v>0</v>
      </c>
      <c r="AC72" s="111">
        <f t="shared" si="11"/>
        <v>50</v>
      </c>
      <c r="AD72" s="111">
        <f t="shared" si="11"/>
        <v>50</v>
      </c>
      <c r="AE72" s="111">
        <f t="shared" si="11"/>
        <v>0</v>
      </c>
      <c r="AF72" s="111">
        <f t="shared" si="11"/>
        <v>50</v>
      </c>
      <c r="AG72" s="112">
        <f t="shared" si="18"/>
        <v>100</v>
      </c>
      <c r="AH72" s="111">
        <f t="shared" si="19"/>
        <v>71.428571428571431</v>
      </c>
      <c r="AJ72" s="34"/>
    </row>
    <row r="73" spans="1:36" x14ac:dyDescent="0.7">
      <c r="A73" s="45">
        <v>69</v>
      </c>
      <c r="B73" s="46" t="s">
        <v>80</v>
      </c>
      <c r="C73" s="47" t="s">
        <v>82</v>
      </c>
      <c r="D73" s="46" t="s">
        <v>184</v>
      </c>
      <c r="E73" s="108">
        <v>10</v>
      </c>
      <c r="F73" s="45">
        <v>3</v>
      </c>
      <c r="G73" s="114">
        <v>0.23</v>
      </c>
      <c r="H73" s="115">
        <v>-9675401.6099999994</v>
      </c>
      <c r="I73" s="54"/>
      <c r="J73" s="87">
        <f t="shared" si="12"/>
        <v>100</v>
      </c>
      <c r="K73" s="87">
        <f t="shared" si="13"/>
        <v>100</v>
      </c>
      <c r="L73" s="87">
        <f t="shared" si="14"/>
        <v>100</v>
      </c>
      <c r="M73" s="87">
        <f t="shared" si="15"/>
        <v>100</v>
      </c>
      <c r="N73" s="88">
        <f t="shared" si="16"/>
        <v>100</v>
      </c>
      <c r="O73" s="45">
        <v>3</v>
      </c>
      <c r="P73" s="118">
        <v>100</v>
      </c>
      <c r="Q73" s="53">
        <v>-1075044.6233333333</v>
      </c>
      <c r="R73" s="116" t="s">
        <v>281</v>
      </c>
      <c r="S73" s="88">
        <v>1</v>
      </c>
      <c r="T73" s="88">
        <v>1</v>
      </c>
      <c r="U73" s="113">
        <v>1</v>
      </c>
      <c r="V73" s="113">
        <v>1</v>
      </c>
      <c r="W73" s="88">
        <v>1</v>
      </c>
      <c r="X73" s="88">
        <v>1</v>
      </c>
      <c r="Y73" s="88">
        <v>1</v>
      </c>
      <c r="Z73" s="89">
        <f t="shared" si="17"/>
        <v>7</v>
      </c>
      <c r="AA73" s="111">
        <f t="shared" si="11"/>
        <v>50</v>
      </c>
      <c r="AB73" s="111">
        <f t="shared" si="11"/>
        <v>50</v>
      </c>
      <c r="AC73" s="111">
        <f t="shared" si="11"/>
        <v>50</v>
      </c>
      <c r="AD73" s="111">
        <f t="shared" si="11"/>
        <v>50</v>
      </c>
      <c r="AE73" s="111">
        <f t="shared" si="11"/>
        <v>50</v>
      </c>
      <c r="AF73" s="111">
        <f t="shared" si="11"/>
        <v>50</v>
      </c>
      <c r="AG73" s="112">
        <f t="shared" si="18"/>
        <v>100</v>
      </c>
      <c r="AH73" s="111">
        <f>Z73/7*100</f>
        <v>100</v>
      </c>
      <c r="AJ73" s="34"/>
    </row>
    <row r="74" spans="1:36" x14ac:dyDescent="0.7">
      <c r="A74" s="45">
        <v>70</v>
      </c>
      <c r="B74" s="46" t="s">
        <v>80</v>
      </c>
      <c r="C74" s="47" t="s">
        <v>83</v>
      </c>
      <c r="D74" s="46" t="s">
        <v>185</v>
      </c>
      <c r="E74" s="108">
        <v>9</v>
      </c>
      <c r="F74" s="45">
        <v>3</v>
      </c>
      <c r="G74" s="114">
        <v>0.28000000000000003</v>
      </c>
      <c r="H74" s="115">
        <v>-1821881.03</v>
      </c>
      <c r="I74" s="54"/>
      <c r="J74" s="87">
        <f t="shared" si="12"/>
        <v>50</v>
      </c>
      <c r="K74" s="87">
        <f t="shared" si="13"/>
        <v>100</v>
      </c>
      <c r="L74" s="87">
        <f t="shared" si="14"/>
        <v>100</v>
      </c>
      <c r="M74" s="87">
        <f t="shared" si="15"/>
        <v>0</v>
      </c>
      <c r="N74" s="88">
        <f t="shared" si="16"/>
        <v>71.428571428571431</v>
      </c>
      <c r="O74" s="45">
        <v>3</v>
      </c>
      <c r="P74" s="118">
        <v>71.428571428571431</v>
      </c>
      <c r="Q74" s="53">
        <v>-202431.22555555555</v>
      </c>
      <c r="R74" s="55" t="s">
        <v>281</v>
      </c>
      <c r="S74" s="88">
        <v>0</v>
      </c>
      <c r="T74" s="88">
        <v>1</v>
      </c>
      <c r="U74" s="113">
        <v>1</v>
      </c>
      <c r="V74" s="113">
        <v>1</v>
      </c>
      <c r="W74" s="88">
        <v>1</v>
      </c>
      <c r="X74" s="88">
        <v>1</v>
      </c>
      <c r="Y74" s="88">
        <v>0</v>
      </c>
      <c r="Z74" s="89">
        <f t="shared" si="17"/>
        <v>5</v>
      </c>
      <c r="AA74" s="111">
        <f t="shared" si="11"/>
        <v>0</v>
      </c>
      <c r="AB74" s="111">
        <f t="shared" si="11"/>
        <v>50</v>
      </c>
      <c r="AC74" s="111">
        <f t="shared" si="11"/>
        <v>50</v>
      </c>
      <c r="AD74" s="111">
        <f t="shared" si="11"/>
        <v>50</v>
      </c>
      <c r="AE74" s="111">
        <f t="shared" si="11"/>
        <v>50</v>
      </c>
      <c r="AF74" s="111">
        <f t="shared" si="11"/>
        <v>50</v>
      </c>
      <c r="AG74" s="112">
        <f t="shared" si="18"/>
        <v>0</v>
      </c>
      <c r="AH74" s="111">
        <f t="shared" si="19"/>
        <v>71.428571428571431</v>
      </c>
      <c r="AJ74" s="34"/>
    </row>
    <row r="75" spans="1:36" x14ac:dyDescent="0.7">
      <c r="A75" s="45">
        <v>71</v>
      </c>
      <c r="B75" s="46" t="s">
        <v>80</v>
      </c>
      <c r="C75" s="47" t="s">
        <v>84</v>
      </c>
      <c r="D75" s="46" t="s">
        <v>186</v>
      </c>
      <c r="E75" s="108">
        <v>16</v>
      </c>
      <c r="F75" s="45">
        <v>2</v>
      </c>
      <c r="G75" s="114">
        <v>0.7</v>
      </c>
      <c r="H75" s="115">
        <v>-1539043.51</v>
      </c>
      <c r="I75" s="54"/>
      <c r="J75" s="87">
        <f t="shared" si="12"/>
        <v>50</v>
      </c>
      <c r="K75" s="87">
        <f t="shared" si="13"/>
        <v>100</v>
      </c>
      <c r="L75" s="87">
        <f t="shared" si="14"/>
        <v>0</v>
      </c>
      <c r="M75" s="87">
        <f t="shared" si="15"/>
        <v>100</v>
      </c>
      <c r="N75" s="88">
        <f t="shared" si="16"/>
        <v>57.142857142857139</v>
      </c>
      <c r="O75" s="45">
        <v>2</v>
      </c>
      <c r="P75" s="118">
        <v>57.142857142857139</v>
      </c>
      <c r="Q75" s="53">
        <v>-171004.83444444445</v>
      </c>
      <c r="R75" s="100" t="s">
        <v>282</v>
      </c>
      <c r="S75" s="88">
        <v>0</v>
      </c>
      <c r="T75" s="88">
        <v>1</v>
      </c>
      <c r="U75" s="113">
        <v>1</v>
      </c>
      <c r="V75" s="113">
        <v>1</v>
      </c>
      <c r="W75" s="88">
        <v>0</v>
      </c>
      <c r="X75" s="88">
        <v>0</v>
      </c>
      <c r="Y75" s="88">
        <v>1</v>
      </c>
      <c r="Z75" s="89">
        <f t="shared" si="17"/>
        <v>4</v>
      </c>
      <c r="AA75" s="111">
        <f t="shared" si="11"/>
        <v>0</v>
      </c>
      <c r="AB75" s="111">
        <f t="shared" si="11"/>
        <v>50</v>
      </c>
      <c r="AC75" s="111">
        <f t="shared" si="11"/>
        <v>50</v>
      </c>
      <c r="AD75" s="111">
        <f t="shared" si="11"/>
        <v>50</v>
      </c>
      <c r="AE75" s="111">
        <f t="shared" si="11"/>
        <v>0</v>
      </c>
      <c r="AF75" s="111">
        <f t="shared" si="11"/>
        <v>0</v>
      </c>
      <c r="AG75" s="112">
        <f t="shared" si="18"/>
        <v>100</v>
      </c>
      <c r="AH75" s="111">
        <f t="shared" si="19"/>
        <v>57.142857142857139</v>
      </c>
      <c r="AJ75" s="34"/>
    </row>
    <row r="76" spans="1:36" x14ac:dyDescent="0.7">
      <c r="A76" s="45">
        <v>72</v>
      </c>
      <c r="B76" s="46" t="s">
        <v>80</v>
      </c>
      <c r="C76" s="47" t="s">
        <v>85</v>
      </c>
      <c r="D76" s="46" t="s">
        <v>187</v>
      </c>
      <c r="E76" s="108">
        <v>2</v>
      </c>
      <c r="F76" s="45">
        <v>1</v>
      </c>
      <c r="G76" s="114">
        <v>1.48</v>
      </c>
      <c r="H76" s="115">
        <v>251442</v>
      </c>
      <c r="I76" s="54"/>
      <c r="J76" s="87">
        <f t="shared" si="12"/>
        <v>50</v>
      </c>
      <c r="K76" s="87">
        <f t="shared" si="13"/>
        <v>50</v>
      </c>
      <c r="L76" s="87">
        <f t="shared" si="14"/>
        <v>50</v>
      </c>
      <c r="M76" s="87">
        <f t="shared" si="15"/>
        <v>0</v>
      </c>
      <c r="N76" s="88">
        <f t="shared" si="16"/>
        <v>42.857142857142854</v>
      </c>
      <c r="O76" s="45">
        <v>1</v>
      </c>
      <c r="P76" s="119">
        <v>42.857142857142854</v>
      </c>
      <c r="Q76" s="53">
        <v>27938</v>
      </c>
      <c r="R76" s="116" t="s">
        <v>281</v>
      </c>
      <c r="S76" s="88">
        <v>0</v>
      </c>
      <c r="T76" s="88">
        <v>1</v>
      </c>
      <c r="U76" s="113">
        <v>1</v>
      </c>
      <c r="V76" s="113">
        <v>0</v>
      </c>
      <c r="W76" s="88">
        <v>0</v>
      </c>
      <c r="X76" s="88">
        <v>1</v>
      </c>
      <c r="Y76" s="88">
        <v>0</v>
      </c>
      <c r="Z76" s="89">
        <f t="shared" si="17"/>
        <v>3</v>
      </c>
      <c r="AA76" s="111">
        <f t="shared" si="11"/>
        <v>0</v>
      </c>
      <c r="AB76" s="111">
        <f t="shared" si="11"/>
        <v>50</v>
      </c>
      <c r="AC76" s="111">
        <f t="shared" si="11"/>
        <v>50</v>
      </c>
      <c r="AD76" s="111">
        <f t="shared" si="11"/>
        <v>0</v>
      </c>
      <c r="AE76" s="111">
        <f t="shared" si="11"/>
        <v>0</v>
      </c>
      <c r="AF76" s="111">
        <f t="shared" si="11"/>
        <v>50</v>
      </c>
      <c r="AG76" s="112">
        <f t="shared" si="18"/>
        <v>0</v>
      </c>
      <c r="AH76" s="111">
        <f t="shared" si="19"/>
        <v>42.857142857142854</v>
      </c>
      <c r="AJ76" s="34"/>
    </row>
    <row r="77" spans="1:36" x14ac:dyDescent="0.7">
      <c r="A77" s="45">
        <v>73</v>
      </c>
      <c r="B77" s="46" t="s">
        <v>80</v>
      </c>
      <c r="C77" s="47" t="s">
        <v>86</v>
      </c>
      <c r="D77" s="46" t="s">
        <v>188</v>
      </c>
      <c r="E77" s="108">
        <v>6</v>
      </c>
      <c r="F77" s="45">
        <v>3</v>
      </c>
      <c r="G77" s="114">
        <v>0.41</v>
      </c>
      <c r="H77" s="115">
        <v>-2134809.08</v>
      </c>
      <c r="I77" s="54"/>
      <c r="J77" s="87">
        <f t="shared" si="12"/>
        <v>50</v>
      </c>
      <c r="K77" s="87">
        <f t="shared" si="13"/>
        <v>100</v>
      </c>
      <c r="L77" s="87">
        <f t="shared" si="14"/>
        <v>50</v>
      </c>
      <c r="M77" s="87">
        <f t="shared" si="15"/>
        <v>100</v>
      </c>
      <c r="N77" s="88">
        <f t="shared" si="16"/>
        <v>71.428571428571431</v>
      </c>
      <c r="O77" s="45">
        <v>3</v>
      </c>
      <c r="P77" s="118">
        <v>71.428571428571431</v>
      </c>
      <c r="Q77" s="53">
        <v>-237201.0088888889</v>
      </c>
      <c r="R77" s="116" t="s">
        <v>281</v>
      </c>
      <c r="S77" s="88">
        <v>0</v>
      </c>
      <c r="T77" s="88">
        <v>1</v>
      </c>
      <c r="U77" s="113">
        <v>1</v>
      </c>
      <c r="V77" s="113">
        <v>1</v>
      </c>
      <c r="W77" s="88">
        <v>1</v>
      </c>
      <c r="X77" s="88">
        <v>0</v>
      </c>
      <c r="Y77" s="88">
        <v>1</v>
      </c>
      <c r="Z77" s="89">
        <f t="shared" si="17"/>
        <v>5</v>
      </c>
      <c r="AA77" s="111">
        <f t="shared" si="11"/>
        <v>0</v>
      </c>
      <c r="AB77" s="111">
        <f t="shared" si="11"/>
        <v>50</v>
      </c>
      <c r="AC77" s="111">
        <f t="shared" si="11"/>
        <v>50</v>
      </c>
      <c r="AD77" s="111">
        <f t="shared" si="11"/>
        <v>50</v>
      </c>
      <c r="AE77" s="111">
        <f t="shared" si="11"/>
        <v>50</v>
      </c>
      <c r="AF77" s="111">
        <f t="shared" si="11"/>
        <v>0</v>
      </c>
      <c r="AG77" s="112">
        <f t="shared" si="18"/>
        <v>100</v>
      </c>
      <c r="AH77" s="111">
        <f t="shared" si="19"/>
        <v>71.428571428571431</v>
      </c>
      <c r="AJ77" s="34"/>
    </row>
    <row r="78" spans="1:36" x14ac:dyDescent="0.7">
      <c r="A78" s="45">
        <v>74</v>
      </c>
      <c r="B78" s="46" t="s">
        <v>80</v>
      </c>
      <c r="C78" s="47" t="s">
        <v>87</v>
      </c>
      <c r="D78" s="46" t="s">
        <v>189</v>
      </c>
      <c r="E78" s="108">
        <v>13</v>
      </c>
      <c r="F78" s="45">
        <v>3</v>
      </c>
      <c r="G78" s="114">
        <v>0.32</v>
      </c>
      <c r="H78" s="115">
        <v>-84094.42</v>
      </c>
      <c r="I78" s="54"/>
      <c r="J78" s="87">
        <f t="shared" si="12"/>
        <v>100</v>
      </c>
      <c r="K78" s="87">
        <f t="shared" si="13"/>
        <v>100</v>
      </c>
      <c r="L78" s="87">
        <f t="shared" si="14"/>
        <v>100</v>
      </c>
      <c r="M78" s="87">
        <f t="shared" si="15"/>
        <v>100</v>
      </c>
      <c r="N78" s="88">
        <f t="shared" si="16"/>
        <v>100</v>
      </c>
      <c r="O78" s="45">
        <v>3</v>
      </c>
      <c r="P78" s="118">
        <v>100</v>
      </c>
      <c r="Q78" s="53">
        <v>-9343.8244444444445</v>
      </c>
      <c r="R78" s="55" t="s">
        <v>281</v>
      </c>
      <c r="S78" s="88">
        <v>1</v>
      </c>
      <c r="T78" s="88">
        <v>1</v>
      </c>
      <c r="U78" s="113">
        <v>1</v>
      </c>
      <c r="V78" s="113">
        <v>1</v>
      </c>
      <c r="W78" s="88">
        <v>1</v>
      </c>
      <c r="X78" s="88">
        <v>1</v>
      </c>
      <c r="Y78" s="88">
        <v>1</v>
      </c>
      <c r="Z78" s="89">
        <f t="shared" si="17"/>
        <v>7</v>
      </c>
      <c r="AA78" s="111">
        <f t="shared" si="11"/>
        <v>50</v>
      </c>
      <c r="AB78" s="111">
        <f t="shared" si="11"/>
        <v>50</v>
      </c>
      <c r="AC78" s="111">
        <f t="shared" si="11"/>
        <v>50</v>
      </c>
      <c r="AD78" s="111">
        <f t="shared" si="11"/>
        <v>50</v>
      </c>
      <c r="AE78" s="111">
        <f t="shared" si="11"/>
        <v>50</v>
      </c>
      <c r="AF78" s="111">
        <f t="shared" si="11"/>
        <v>50</v>
      </c>
      <c r="AG78" s="112">
        <f t="shared" si="18"/>
        <v>100</v>
      </c>
      <c r="AH78" s="111">
        <f t="shared" si="19"/>
        <v>100</v>
      </c>
      <c r="AJ78" s="34"/>
    </row>
    <row r="79" spans="1:36" x14ac:dyDescent="0.7">
      <c r="A79" s="45">
        <v>75</v>
      </c>
      <c r="B79" s="46" t="s">
        <v>80</v>
      </c>
      <c r="C79" s="47" t="s">
        <v>88</v>
      </c>
      <c r="D79" s="46" t="s">
        <v>190</v>
      </c>
      <c r="E79" s="108">
        <v>5</v>
      </c>
      <c r="F79" s="45">
        <v>3</v>
      </c>
      <c r="G79" s="114">
        <v>0.4</v>
      </c>
      <c r="H79" s="115">
        <v>-2953890.07</v>
      </c>
      <c r="I79" s="54"/>
      <c r="J79" s="87">
        <f t="shared" si="12"/>
        <v>50</v>
      </c>
      <c r="K79" s="87">
        <f t="shared" si="13"/>
        <v>100</v>
      </c>
      <c r="L79" s="87">
        <f t="shared" si="14"/>
        <v>100</v>
      </c>
      <c r="M79" s="87">
        <f t="shared" si="15"/>
        <v>0</v>
      </c>
      <c r="N79" s="88">
        <f t="shared" si="16"/>
        <v>71.428571428571431</v>
      </c>
      <c r="O79" s="45">
        <v>3</v>
      </c>
      <c r="P79" s="118">
        <v>71.428571428571431</v>
      </c>
      <c r="Q79" s="53">
        <v>-328210.00777777773</v>
      </c>
      <c r="R79" s="120" t="s">
        <v>282</v>
      </c>
      <c r="S79" s="88">
        <v>0</v>
      </c>
      <c r="T79" s="88">
        <v>1</v>
      </c>
      <c r="U79" s="113">
        <v>1</v>
      </c>
      <c r="V79" s="113">
        <v>1</v>
      </c>
      <c r="W79" s="88">
        <v>1</v>
      </c>
      <c r="X79" s="88">
        <v>1</v>
      </c>
      <c r="Y79" s="88">
        <v>0</v>
      </c>
      <c r="Z79" s="89">
        <f t="shared" si="17"/>
        <v>5</v>
      </c>
      <c r="AA79" s="111">
        <f t="shared" si="11"/>
        <v>0</v>
      </c>
      <c r="AB79" s="111">
        <f t="shared" si="11"/>
        <v>50</v>
      </c>
      <c r="AC79" s="111">
        <f t="shared" si="11"/>
        <v>50</v>
      </c>
      <c r="AD79" s="111">
        <f t="shared" si="11"/>
        <v>50</v>
      </c>
      <c r="AE79" s="111">
        <f t="shared" si="11"/>
        <v>50</v>
      </c>
      <c r="AF79" s="111">
        <f t="shared" si="11"/>
        <v>50</v>
      </c>
      <c r="AG79" s="112">
        <f t="shared" si="18"/>
        <v>0</v>
      </c>
      <c r="AH79" s="111">
        <f t="shared" si="19"/>
        <v>71.428571428571431</v>
      </c>
      <c r="AJ79" s="34"/>
    </row>
    <row r="80" spans="1:36" x14ac:dyDescent="0.7">
      <c r="A80" s="45">
        <v>76</v>
      </c>
      <c r="B80" s="46" t="s">
        <v>80</v>
      </c>
      <c r="C80" s="47" t="s">
        <v>89</v>
      </c>
      <c r="D80" s="46" t="s">
        <v>191</v>
      </c>
      <c r="E80" s="108">
        <v>5</v>
      </c>
      <c r="F80" s="45">
        <v>3</v>
      </c>
      <c r="G80" s="114">
        <v>0.12</v>
      </c>
      <c r="H80" s="115">
        <v>-2291492.7000000002</v>
      </c>
      <c r="I80" s="54"/>
      <c r="J80" s="87">
        <f t="shared" si="12"/>
        <v>50</v>
      </c>
      <c r="K80" s="87">
        <f t="shared" si="13"/>
        <v>100</v>
      </c>
      <c r="L80" s="87">
        <f t="shared" si="14"/>
        <v>100</v>
      </c>
      <c r="M80" s="87">
        <f t="shared" si="15"/>
        <v>0</v>
      </c>
      <c r="N80" s="88">
        <f t="shared" si="16"/>
        <v>71.428571428571431</v>
      </c>
      <c r="O80" s="45">
        <v>3</v>
      </c>
      <c r="P80" s="118">
        <v>71.428571428571431</v>
      </c>
      <c r="Q80" s="53">
        <v>-254610.30000000002</v>
      </c>
      <c r="R80" s="55" t="s">
        <v>281</v>
      </c>
      <c r="S80" s="88">
        <v>0</v>
      </c>
      <c r="T80" s="88">
        <v>1</v>
      </c>
      <c r="U80" s="113">
        <v>1</v>
      </c>
      <c r="V80" s="113">
        <v>1</v>
      </c>
      <c r="W80" s="88">
        <v>1</v>
      </c>
      <c r="X80" s="88">
        <v>1</v>
      </c>
      <c r="Y80" s="88">
        <v>0</v>
      </c>
      <c r="Z80" s="89">
        <f t="shared" si="17"/>
        <v>5</v>
      </c>
      <c r="AA80" s="111">
        <f t="shared" si="11"/>
        <v>0</v>
      </c>
      <c r="AB80" s="111">
        <f t="shared" si="11"/>
        <v>50</v>
      </c>
      <c r="AC80" s="111">
        <f t="shared" si="11"/>
        <v>50</v>
      </c>
      <c r="AD80" s="111">
        <f t="shared" si="11"/>
        <v>50</v>
      </c>
      <c r="AE80" s="111">
        <f t="shared" si="11"/>
        <v>50</v>
      </c>
      <c r="AF80" s="111">
        <f t="shared" si="11"/>
        <v>50</v>
      </c>
      <c r="AG80" s="112">
        <f t="shared" si="18"/>
        <v>0</v>
      </c>
      <c r="AH80" s="111">
        <f t="shared" si="19"/>
        <v>71.428571428571431</v>
      </c>
      <c r="AJ80" s="34"/>
    </row>
    <row r="81" spans="1:36" x14ac:dyDescent="0.7">
      <c r="A81" s="45">
        <v>77</v>
      </c>
      <c r="B81" s="46" t="s">
        <v>80</v>
      </c>
      <c r="C81" s="47" t="s">
        <v>90</v>
      </c>
      <c r="D81" s="46" t="s">
        <v>192</v>
      </c>
      <c r="E81" s="108">
        <v>6</v>
      </c>
      <c r="F81" s="45">
        <v>1</v>
      </c>
      <c r="G81" s="114">
        <v>0.8</v>
      </c>
      <c r="H81" s="115">
        <v>-9056760.6199999992</v>
      </c>
      <c r="I81" s="54"/>
      <c r="J81" s="87">
        <f t="shared" si="12"/>
        <v>100</v>
      </c>
      <c r="K81" s="87">
        <f t="shared" si="13"/>
        <v>100</v>
      </c>
      <c r="L81" s="87">
        <f t="shared" si="14"/>
        <v>100</v>
      </c>
      <c r="M81" s="87">
        <f t="shared" si="15"/>
        <v>100</v>
      </c>
      <c r="N81" s="88">
        <f t="shared" si="16"/>
        <v>100</v>
      </c>
      <c r="O81" s="45">
        <v>1</v>
      </c>
      <c r="P81" s="118">
        <v>100</v>
      </c>
      <c r="Q81" s="53">
        <v>-1006306.7355555554</v>
      </c>
      <c r="R81" s="55" t="s">
        <v>281</v>
      </c>
      <c r="S81" s="88">
        <v>1</v>
      </c>
      <c r="T81" s="88">
        <v>1</v>
      </c>
      <c r="U81" s="113">
        <v>1</v>
      </c>
      <c r="V81" s="113">
        <v>1</v>
      </c>
      <c r="W81" s="88">
        <v>1</v>
      </c>
      <c r="X81" s="88">
        <v>1</v>
      </c>
      <c r="Y81" s="88">
        <v>1</v>
      </c>
      <c r="Z81" s="89">
        <f t="shared" si="17"/>
        <v>7</v>
      </c>
      <c r="AA81" s="111">
        <f t="shared" si="11"/>
        <v>50</v>
      </c>
      <c r="AB81" s="111">
        <f t="shared" si="11"/>
        <v>50</v>
      </c>
      <c r="AC81" s="111">
        <f t="shared" si="11"/>
        <v>50</v>
      </c>
      <c r="AD81" s="111">
        <f t="shared" si="11"/>
        <v>50</v>
      </c>
      <c r="AE81" s="111">
        <f t="shared" si="11"/>
        <v>50</v>
      </c>
      <c r="AF81" s="111">
        <f t="shared" si="11"/>
        <v>50</v>
      </c>
      <c r="AG81" s="112">
        <f t="shared" si="18"/>
        <v>100</v>
      </c>
      <c r="AH81" s="111">
        <f t="shared" si="19"/>
        <v>100</v>
      </c>
      <c r="AJ81" s="34"/>
    </row>
    <row r="82" spans="1:36" x14ac:dyDescent="0.7">
      <c r="A82" s="45">
        <v>78</v>
      </c>
      <c r="B82" s="46" t="s">
        <v>80</v>
      </c>
      <c r="C82" s="47" t="s">
        <v>91</v>
      </c>
      <c r="D82" s="46" t="s">
        <v>193</v>
      </c>
      <c r="E82" s="108">
        <v>9</v>
      </c>
      <c r="F82" s="45">
        <v>3</v>
      </c>
      <c r="G82" s="114">
        <v>0.26</v>
      </c>
      <c r="H82" s="115">
        <v>-5205650.71</v>
      </c>
      <c r="I82" s="54"/>
      <c r="J82" s="87">
        <f t="shared" si="12"/>
        <v>100</v>
      </c>
      <c r="K82" s="87">
        <f t="shared" si="13"/>
        <v>100</v>
      </c>
      <c r="L82" s="87">
        <f t="shared" si="14"/>
        <v>50</v>
      </c>
      <c r="M82" s="87">
        <f t="shared" si="15"/>
        <v>100</v>
      </c>
      <c r="N82" s="88">
        <f t="shared" si="16"/>
        <v>85.714285714285708</v>
      </c>
      <c r="O82" s="45">
        <v>3</v>
      </c>
      <c r="P82" s="118">
        <v>85.714285714285708</v>
      </c>
      <c r="Q82" s="53">
        <v>-578405.63444444444</v>
      </c>
      <c r="R82" s="55" t="s">
        <v>281</v>
      </c>
      <c r="S82" s="88">
        <v>1</v>
      </c>
      <c r="T82" s="88">
        <v>1</v>
      </c>
      <c r="U82" s="113">
        <v>1</v>
      </c>
      <c r="V82" s="113">
        <v>1</v>
      </c>
      <c r="W82" s="88">
        <v>1</v>
      </c>
      <c r="X82" s="88">
        <v>0</v>
      </c>
      <c r="Y82" s="88">
        <v>1</v>
      </c>
      <c r="Z82" s="89">
        <f t="shared" si="17"/>
        <v>6</v>
      </c>
      <c r="AA82" s="111">
        <f t="shared" si="11"/>
        <v>50</v>
      </c>
      <c r="AB82" s="111">
        <f t="shared" si="11"/>
        <v>50</v>
      </c>
      <c r="AC82" s="111">
        <f t="shared" si="11"/>
        <v>50</v>
      </c>
      <c r="AD82" s="111">
        <f t="shared" si="11"/>
        <v>50</v>
      </c>
      <c r="AE82" s="111">
        <f t="shared" si="11"/>
        <v>50</v>
      </c>
      <c r="AF82" s="111">
        <f t="shared" si="11"/>
        <v>0</v>
      </c>
      <c r="AG82" s="112">
        <f t="shared" si="18"/>
        <v>100</v>
      </c>
      <c r="AH82" s="111">
        <f t="shared" si="19"/>
        <v>85.714285714285708</v>
      </c>
      <c r="AJ82" s="34"/>
    </row>
    <row r="83" spans="1:36" x14ac:dyDescent="0.7">
      <c r="A83" s="45">
        <v>79</v>
      </c>
      <c r="B83" s="46" t="s">
        <v>80</v>
      </c>
      <c r="C83" s="47" t="s">
        <v>92</v>
      </c>
      <c r="D83" s="46" t="s">
        <v>194</v>
      </c>
      <c r="E83" s="108">
        <v>13</v>
      </c>
      <c r="F83" s="45">
        <v>3</v>
      </c>
      <c r="G83" s="114">
        <v>0.39</v>
      </c>
      <c r="H83" s="115">
        <v>-15026257.93</v>
      </c>
      <c r="I83" s="54"/>
      <c r="J83" s="87">
        <f t="shared" si="12"/>
        <v>50</v>
      </c>
      <c r="K83" s="87">
        <f t="shared" si="13"/>
        <v>100</v>
      </c>
      <c r="L83" s="87">
        <f t="shared" si="14"/>
        <v>100</v>
      </c>
      <c r="M83" s="87">
        <f t="shared" si="15"/>
        <v>0</v>
      </c>
      <c r="N83" s="88">
        <f t="shared" si="16"/>
        <v>71.428571428571431</v>
      </c>
      <c r="O83" s="45">
        <v>3</v>
      </c>
      <c r="P83" s="118">
        <v>71.428571428571431</v>
      </c>
      <c r="Q83" s="53">
        <v>-1669584.2144444445</v>
      </c>
      <c r="R83" s="55" t="s">
        <v>281</v>
      </c>
      <c r="S83" s="88">
        <v>0</v>
      </c>
      <c r="T83" s="88">
        <v>1</v>
      </c>
      <c r="U83" s="113">
        <v>1</v>
      </c>
      <c r="V83" s="113">
        <v>1</v>
      </c>
      <c r="W83" s="88">
        <v>1</v>
      </c>
      <c r="X83" s="88">
        <v>1</v>
      </c>
      <c r="Y83" s="88">
        <v>0</v>
      </c>
      <c r="Z83" s="89">
        <f t="shared" si="17"/>
        <v>5</v>
      </c>
      <c r="AA83" s="111">
        <f t="shared" si="11"/>
        <v>0</v>
      </c>
      <c r="AB83" s="111">
        <f t="shared" si="11"/>
        <v>50</v>
      </c>
      <c r="AC83" s="111">
        <f t="shared" si="11"/>
        <v>50</v>
      </c>
      <c r="AD83" s="111">
        <f t="shared" si="11"/>
        <v>50</v>
      </c>
      <c r="AE83" s="111">
        <f t="shared" si="11"/>
        <v>50</v>
      </c>
      <c r="AF83" s="111">
        <f t="shared" si="11"/>
        <v>50</v>
      </c>
      <c r="AG83" s="112">
        <f t="shared" si="18"/>
        <v>0</v>
      </c>
      <c r="AH83" s="111">
        <f t="shared" si="19"/>
        <v>71.428571428571431</v>
      </c>
      <c r="AJ83" s="34"/>
    </row>
    <row r="84" spans="1:36" x14ac:dyDescent="0.7">
      <c r="A84" s="45">
        <v>80</v>
      </c>
      <c r="B84" s="46" t="s">
        <v>80</v>
      </c>
      <c r="C84" s="47" t="s">
        <v>93</v>
      </c>
      <c r="D84" s="46" t="s">
        <v>195</v>
      </c>
      <c r="E84" s="108">
        <v>6</v>
      </c>
      <c r="F84" s="45">
        <v>1</v>
      </c>
      <c r="G84" s="114">
        <v>1.6</v>
      </c>
      <c r="H84" s="115">
        <v>-3454651.35</v>
      </c>
      <c r="I84" s="54"/>
      <c r="J84" s="87">
        <f t="shared" si="12"/>
        <v>100</v>
      </c>
      <c r="K84" s="87">
        <f t="shared" si="13"/>
        <v>100</v>
      </c>
      <c r="L84" s="87">
        <f t="shared" si="14"/>
        <v>50</v>
      </c>
      <c r="M84" s="87">
        <f t="shared" si="15"/>
        <v>0</v>
      </c>
      <c r="N84" s="88">
        <f t="shared" si="16"/>
        <v>71.428571428571431</v>
      </c>
      <c r="O84" s="45">
        <v>1</v>
      </c>
      <c r="P84" s="118">
        <v>71.428571428571431</v>
      </c>
      <c r="Q84" s="53">
        <v>-383850.15</v>
      </c>
      <c r="R84" s="55" t="s">
        <v>281</v>
      </c>
      <c r="S84" s="88">
        <v>1</v>
      </c>
      <c r="T84" s="88">
        <v>1</v>
      </c>
      <c r="U84" s="113">
        <v>1</v>
      </c>
      <c r="V84" s="113">
        <v>1</v>
      </c>
      <c r="W84" s="88">
        <v>1</v>
      </c>
      <c r="X84" s="88">
        <v>0</v>
      </c>
      <c r="Y84" s="88">
        <v>0</v>
      </c>
      <c r="Z84" s="89">
        <f t="shared" si="17"/>
        <v>5</v>
      </c>
      <c r="AA84" s="111">
        <f t="shared" si="11"/>
        <v>50</v>
      </c>
      <c r="AB84" s="111">
        <f t="shared" si="11"/>
        <v>50</v>
      </c>
      <c r="AC84" s="111">
        <f t="shared" si="11"/>
        <v>50</v>
      </c>
      <c r="AD84" s="111">
        <f t="shared" si="11"/>
        <v>50</v>
      </c>
      <c r="AE84" s="111">
        <f t="shared" si="11"/>
        <v>50</v>
      </c>
      <c r="AF84" s="111">
        <f t="shared" si="11"/>
        <v>0</v>
      </c>
      <c r="AG84" s="112">
        <f t="shared" si="18"/>
        <v>0</v>
      </c>
      <c r="AH84" s="111">
        <f t="shared" si="19"/>
        <v>71.428571428571431</v>
      </c>
      <c r="AJ84" s="34"/>
    </row>
    <row r="85" spans="1:36" x14ac:dyDescent="0.7">
      <c r="A85" s="45">
        <v>81</v>
      </c>
      <c r="B85" s="46" t="s">
        <v>80</v>
      </c>
      <c r="C85" s="47" t="s">
        <v>94</v>
      </c>
      <c r="D85" s="46" t="s">
        <v>196</v>
      </c>
      <c r="E85" s="108">
        <v>13</v>
      </c>
      <c r="F85" s="45">
        <v>2</v>
      </c>
      <c r="G85" s="114">
        <v>0.59</v>
      </c>
      <c r="H85" s="115">
        <v>-9699162.8499999996</v>
      </c>
      <c r="I85" s="54"/>
      <c r="J85" s="87">
        <f t="shared" si="12"/>
        <v>0</v>
      </c>
      <c r="K85" s="87">
        <f t="shared" si="13"/>
        <v>100</v>
      </c>
      <c r="L85" s="87">
        <f t="shared" si="14"/>
        <v>50</v>
      </c>
      <c r="M85" s="87">
        <f t="shared" si="15"/>
        <v>0</v>
      </c>
      <c r="N85" s="88">
        <f t="shared" si="16"/>
        <v>42.857142857142854</v>
      </c>
      <c r="O85" s="45">
        <v>2</v>
      </c>
      <c r="P85" s="119">
        <v>42.857142857142854</v>
      </c>
      <c r="Q85" s="53">
        <v>-1077684.7611111111</v>
      </c>
      <c r="R85" s="100" t="s">
        <v>282</v>
      </c>
      <c r="S85" s="88">
        <v>0</v>
      </c>
      <c r="T85" s="88">
        <v>0</v>
      </c>
      <c r="U85" s="113">
        <v>1</v>
      </c>
      <c r="V85" s="113">
        <v>1</v>
      </c>
      <c r="W85" s="88">
        <v>1</v>
      </c>
      <c r="X85" s="88">
        <v>0</v>
      </c>
      <c r="Y85" s="88">
        <v>0</v>
      </c>
      <c r="Z85" s="89">
        <f t="shared" si="17"/>
        <v>3</v>
      </c>
      <c r="AA85" s="111">
        <f t="shared" si="11"/>
        <v>0</v>
      </c>
      <c r="AB85" s="111">
        <f t="shared" si="11"/>
        <v>0</v>
      </c>
      <c r="AC85" s="111">
        <f t="shared" si="11"/>
        <v>50</v>
      </c>
      <c r="AD85" s="111">
        <f t="shared" si="11"/>
        <v>50</v>
      </c>
      <c r="AE85" s="111">
        <f t="shared" si="11"/>
        <v>50</v>
      </c>
      <c r="AF85" s="111">
        <f t="shared" si="11"/>
        <v>0</v>
      </c>
      <c r="AG85" s="112">
        <f t="shared" si="18"/>
        <v>0</v>
      </c>
      <c r="AH85" s="111">
        <f t="shared" si="19"/>
        <v>42.857142857142854</v>
      </c>
      <c r="AJ85" s="34"/>
    </row>
    <row r="86" spans="1:36" x14ac:dyDescent="0.7">
      <c r="A86" s="45">
        <v>82</v>
      </c>
      <c r="B86" s="46" t="s">
        <v>80</v>
      </c>
      <c r="C86" s="47" t="s">
        <v>95</v>
      </c>
      <c r="D86" s="46" t="s">
        <v>197</v>
      </c>
      <c r="E86" s="108">
        <v>5</v>
      </c>
      <c r="F86" s="45">
        <v>4</v>
      </c>
      <c r="G86" s="114">
        <v>0.34</v>
      </c>
      <c r="H86" s="115">
        <v>-7880681.6799999997</v>
      </c>
      <c r="I86" s="72" t="s">
        <v>6</v>
      </c>
      <c r="J86" s="87">
        <f t="shared" si="12"/>
        <v>0</v>
      </c>
      <c r="K86" s="87">
        <f t="shared" si="13"/>
        <v>100</v>
      </c>
      <c r="L86" s="87">
        <f t="shared" si="14"/>
        <v>100</v>
      </c>
      <c r="M86" s="87">
        <f t="shared" si="15"/>
        <v>0</v>
      </c>
      <c r="N86" s="88">
        <f t="shared" si="16"/>
        <v>57.142857142857139</v>
      </c>
      <c r="O86" s="45">
        <v>4</v>
      </c>
      <c r="P86" s="118">
        <v>57.142857142857139</v>
      </c>
      <c r="Q86" s="53">
        <v>-875631.29777777777</v>
      </c>
      <c r="R86" s="121" t="s">
        <v>400</v>
      </c>
      <c r="S86" s="88">
        <v>0</v>
      </c>
      <c r="T86" s="88">
        <v>0</v>
      </c>
      <c r="U86" s="113">
        <v>1</v>
      </c>
      <c r="V86" s="113">
        <v>1</v>
      </c>
      <c r="W86" s="88">
        <v>1</v>
      </c>
      <c r="X86" s="88">
        <v>1</v>
      </c>
      <c r="Y86" s="88">
        <v>0</v>
      </c>
      <c r="Z86" s="89">
        <f t="shared" si="17"/>
        <v>4</v>
      </c>
      <c r="AA86" s="111">
        <f t="shared" si="11"/>
        <v>0</v>
      </c>
      <c r="AB86" s="111">
        <f t="shared" si="11"/>
        <v>0</v>
      </c>
      <c r="AC86" s="111">
        <f t="shared" si="11"/>
        <v>50</v>
      </c>
      <c r="AD86" s="111">
        <f t="shared" si="11"/>
        <v>50</v>
      </c>
      <c r="AE86" s="111">
        <f t="shared" si="11"/>
        <v>50</v>
      </c>
      <c r="AF86" s="111">
        <f t="shared" si="11"/>
        <v>50</v>
      </c>
      <c r="AG86" s="112">
        <f t="shared" si="18"/>
        <v>0</v>
      </c>
      <c r="AH86" s="111">
        <f t="shared" si="19"/>
        <v>57.142857142857139</v>
      </c>
      <c r="AJ86" s="34"/>
    </row>
    <row r="87" spans="1:36" x14ac:dyDescent="0.7">
      <c r="A87" s="45">
        <v>83</v>
      </c>
      <c r="B87" s="46" t="s">
        <v>80</v>
      </c>
      <c r="C87" s="47" t="s">
        <v>96</v>
      </c>
      <c r="D87" s="46" t="s">
        <v>198</v>
      </c>
      <c r="E87" s="108">
        <v>5</v>
      </c>
      <c r="F87" s="45">
        <v>3</v>
      </c>
      <c r="G87" s="114">
        <v>0.34</v>
      </c>
      <c r="H87" s="115">
        <v>-4546884.9000000004</v>
      </c>
      <c r="I87" s="54"/>
      <c r="J87" s="87">
        <f t="shared" si="12"/>
        <v>50</v>
      </c>
      <c r="K87" s="87">
        <f t="shared" si="13"/>
        <v>100</v>
      </c>
      <c r="L87" s="87">
        <f t="shared" si="14"/>
        <v>0</v>
      </c>
      <c r="M87" s="87">
        <f t="shared" si="15"/>
        <v>0</v>
      </c>
      <c r="N87" s="88">
        <f t="shared" si="16"/>
        <v>42.857142857142854</v>
      </c>
      <c r="O87" s="45">
        <v>3</v>
      </c>
      <c r="P87" s="119">
        <v>42.857142857142854</v>
      </c>
      <c r="Q87" s="53">
        <v>-505209.43333333335</v>
      </c>
      <c r="R87" s="100" t="s">
        <v>282</v>
      </c>
      <c r="S87" s="88">
        <v>0</v>
      </c>
      <c r="T87" s="88">
        <v>1</v>
      </c>
      <c r="U87" s="113">
        <v>1</v>
      </c>
      <c r="V87" s="113">
        <v>1</v>
      </c>
      <c r="W87" s="88">
        <v>0</v>
      </c>
      <c r="X87" s="88">
        <v>0</v>
      </c>
      <c r="Y87" s="88">
        <v>0</v>
      </c>
      <c r="Z87" s="89">
        <f t="shared" si="17"/>
        <v>3</v>
      </c>
      <c r="AA87" s="111">
        <f t="shared" si="11"/>
        <v>0</v>
      </c>
      <c r="AB87" s="111">
        <f t="shared" si="11"/>
        <v>50</v>
      </c>
      <c r="AC87" s="111">
        <f t="shared" si="11"/>
        <v>50</v>
      </c>
      <c r="AD87" s="111">
        <f t="shared" si="11"/>
        <v>50</v>
      </c>
      <c r="AE87" s="111">
        <f t="shared" si="11"/>
        <v>0</v>
      </c>
      <c r="AF87" s="111">
        <f t="shared" si="11"/>
        <v>0</v>
      </c>
      <c r="AG87" s="112">
        <f t="shared" si="18"/>
        <v>0</v>
      </c>
      <c r="AH87" s="111">
        <f t="shared" si="19"/>
        <v>42.857142857142854</v>
      </c>
      <c r="AJ87" s="34"/>
    </row>
    <row r="88" spans="1:36" x14ac:dyDescent="0.7">
      <c r="A88" s="45">
        <v>84</v>
      </c>
      <c r="B88" s="46" t="s">
        <v>80</v>
      </c>
      <c r="C88" s="47" t="s">
        <v>97</v>
      </c>
      <c r="D88" s="46" t="s">
        <v>199</v>
      </c>
      <c r="E88" s="108">
        <v>5</v>
      </c>
      <c r="F88" s="45">
        <v>3</v>
      </c>
      <c r="G88" s="114">
        <v>0.51</v>
      </c>
      <c r="H88" s="115">
        <v>-2808972.85</v>
      </c>
      <c r="I88" s="54"/>
      <c r="J88" s="87">
        <f t="shared" si="12"/>
        <v>50</v>
      </c>
      <c r="K88" s="87">
        <f t="shared" si="13"/>
        <v>100</v>
      </c>
      <c r="L88" s="87">
        <f t="shared" si="14"/>
        <v>100</v>
      </c>
      <c r="M88" s="87">
        <f t="shared" si="15"/>
        <v>0</v>
      </c>
      <c r="N88" s="88">
        <f t="shared" si="16"/>
        <v>71.428571428571431</v>
      </c>
      <c r="O88" s="45">
        <v>3</v>
      </c>
      <c r="P88" s="118">
        <v>71.428571428571431</v>
      </c>
      <c r="Q88" s="53">
        <v>-312108.09444444446</v>
      </c>
      <c r="R88" s="55" t="s">
        <v>281</v>
      </c>
      <c r="S88" s="88">
        <v>0</v>
      </c>
      <c r="T88" s="88">
        <v>1</v>
      </c>
      <c r="U88" s="113">
        <v>1</v>
      </c>
      <c r="V88" s="113">
        <v>1</v>
      </c>
      <c r="W88" s="88">
        <v>1</v>
      </c>
      <c r="X88" s="88">
        <v>1</v>
      </c>
      <c r="Y88" s="88">
        <v>0</v>
      </c>
      <c r="Z88" s="89">
        <f t="shared" si="17"/>
        <v>5</v>
      </c>
      <c r="AA88" s="111">
        <f t="shared" si="11"/>
        <v>0</v>
      </c>
      <c r="AB88" s="111">
        <f t="shared" si="11"/>
        <v>50</v>
      </c>
      <c r="AC88" s="111">
        <f t="shared" si="11"/>
        <v>50</v>
      </c>
      <c r="AD88" s="111">
        <f t="shared" si="11"/>
        <v>50</v>
      </c>
      <c r="AE88" s="111">
        <f t="shared" si="11"/>
        <v>50</v>
      </c>
      <c r="AF88" s="111">
        <f t="shared" si="11"/>
        <v>50</v>
      </c>
      <c r="AG88" s="112">
        <f t="shared" si="18"/>
        <v>0</v>
      </c>
      <c r="AH88" s="111">
        <f t="shared" si="19"/>
        <v>71.428571428571431</v>
      </c>
      <c r="AJ88" s="34"/>
    </row>
    <row r="89" spans="1:36" x14ac:dyDescent="0.7">
      <c r="A89" s="45">
        <v>85</v>
      </c>
      <c r="B89" s="46" t="s">
        <v>80</v>
      </c>
      <c r="C89" s="47" t="s">
        <v>98</v>
      </c>
      <c r="D89" s="46" t="s">
        <v>200</v>
      </c>
      <c r="E89" s="108">
        <v>5</v>
      </c>
      <c r="F89" s="45">
        <v>2</v>
      </c>
      <c r="G89" s="114">
        <v>0.59</v>
      </c>
      <c r="H89" s="115">
        <v>-3301491.53</v>
      </c>
      <c r="I89" s="54"/>
      <c r="J89" s="87">
        <f t="shared" si="12"/>
        <v>50</v>
      </c>
      <c r="K89" s="87">
        <f t="shared" si="13"/>
        <v>100</v>
      </c>
      <c r="L89" s="87">
        <f t="shared" si="14"/>
        <v>100</v>
      </c>
      <c r="M89" s="87">
        <f t="shared" si="15"/>
        <v>100</v>
      </c>
      <c r="N89" s="88">
        <f t="shared" si="16"/>
        <v>85.714285714285708</v>
      </c>
      <c r="O89" s="45">
        <v>2</v>
      </c>
      <c r="P89" s="118">
        <v>85.714285714285708</v>
      </c>
      <c r="Q89" s="53">
        <v>-366832.39222222217</v>
      </c>
      <c r="R89" s="55" t="s">
        <v>281</v>
      </c>
      <c r="S89" s="88">
        <v>0</v>
      </c>
      <c r="T89" s="88">
        <v>1</v>
      </c>
      <c r="U89" s="113">
        <v>1</v>
      </c>
      <c r="V89" s="113">
        <v>1</v>
      </c>
      <c r="W89" s="88">
        <v>1</v>
      </c>
      <c r="X89" s="88">
        <v>1</v>
      </c>
      <c r="Y89" s="88">
        <v>1</v>
      </c>
      <c r="Z89" s="89">
        <f t="shared" si="17"/>
        <v>6</v>
      </c>
      <c r="AA89" s="111">
        <f t="shared" si="11"/>
        <v>0</v>
      </c>
      <c r="AB89" s="111">
        <f t="shared" si="11"/>
        <v>50</v>
      </c>
      <c r="AC89" s="111">
        <f t="shared" si="11"/>
        <v>50</v>
      </c>
      <c r="AD89" s="111">
        <f t="shared" si="11"/>
        <v>50</v>
      </c>
      <c r="AE89" s="111">
        <f t="shared" si="11"/>
        <v>50</v>
      </c>
      <c r="AF89" s="111">
        <f t="shared" si="11"/>
        <v>50</v>
      </c>
      <c r="AG89" s="112">
        <f t="shared" si="18"/>
        <v>100</v>
      </c>
      <c r="AH89" s="111">
        <f t="shared" si="19"/>
        <v>85.714285714285708</v>
      </c>
      <c r="AJ89" s="34"/>
    </row>
    <row r="90" spans="1:36" x14ac:dyDescent="0.7">
      <c r="A90" s="45">
        <v>86</v>
      </c>
      <c r="B90" s="46" t="s">
        <v>80</v>
      </c>
      <c r="C90" s="47" t="s">
        <v>99</v>
      </c>
      <c r="D90" s="46" t="s">
        <v>201</v>
      </c>
      <c r="E90" s="108">
        <v>13</v>
      </c>
      <c r="F90" s="45">
        <v>3</v>
      </c>
      <c r="G90" s="114">
        <v>0.24</v>
      </c>
      <c r="H90" s="115">
        <v>-9596933.1600000001</v>
      </c>
      <c r="I90" s="54"/>
      <c r="J90" s="87">
        <f t="shared" si="12"/>
        <v>100</v>
      </c>
      <c r="K90" s="87">
        <f t="shared" si="13"/>
        <v>100</v>
      </c>
      <c r="L90" s="87">
        <f t="shared" si="14"/>
        <v>100</v>
      </c>
      <c r="M90" s="87">
        <f t="shared" si="15"/>
        <v>0</v>
      </c>
      <c r="N90" s="88">
        <f t="shared" si="16"/>
        <v>85.714285714285708</v>
      </c>
      <c r="O90" s="45">
        <v>3</v>
      </c>
      <c r="P90" s="118">
        <v>85.714285714285708</v>
      </c>
      <c r="Q90" s="53">
        <v>-1066325.9066666667</v>
      </c>
      <c r="R90" s="55" t="s">
        <v>281</v>
      </c>
      <c r="S90" s="88">
        <v>1</v>
      </c>
      <c r="T90" s="88">
        <v>1</v>
      </c>
      <c r="U90" s="113">
        <v>1</v>
      </c>
      <c r="V90" s="113">
        <v>1</v>
      </c>
      <c r="W90" s="88">
        <v>1</v>
      </c>
      <c r="X90" s="88">
        <v>1</v>
      </c>
      <c r="Y90" s="88">
        <v>0</v>
      </c>
      <c r="Z90" s="89">
        <f t="shared" si="17"/>
        <v>6</v>
      </c>
      <c r="AA90" s="111">
        <f t="shared" si="11"/>
        <v>50</v>
      </c>
      <c r="AB90" s="111">
        <f t="shared" si="11"/>
        <v>50</v>
      </c>
      <c r="AC90" s="111">
        <f t="shared" si="11"/>
        <v>50</v>
      </c>
      <c r="AD90" s="111">
        <f t="shared" si="11"/>
        <v>50</v>
      </c>
      <c r="AE90" s="111">
        <f t="shared" si="11"/>
        <v>50</v>
      </c>
      <c r="AF90" s="111">
        <f t="shared" si="11"/>
        <v>50</v>
      </c>
      <c r="AG90" s="112">
        <f t="shared" si="18"/>
        <v>0</v>
      </c>
      <c r="AH90" s="111">
        <f t="shared" si="19"/>
        <v>85.714285714285708</v>
      </c>
      <c r="AJ90" s="34"/>
    </row>
    <row r="91" spans="1:36" x14ac:dyDescent="0.7">
      <c r="A91" s="45">
        <v>87</v>
      </c>
      <c r="B91" s="46" t="s">
        <v>80</v>
      </c>
      <c r="C91" s="47" t="s">
        <v>100</v>
      </c>
      <c r="D91" s="46" t="s">
        <v>202</v>
      </c>
      <c r="E91" s="108">
        <v>5</v>
      </c>
      <c r="F91" s="45">
        <v>2</v>
      </c>
      <c r="G91" s="114">
        <v>0.6</v>
      </c>
      <c r="H91" s="115">
        <v>1583556.82</v>
      </c>
      <c r="I91" s="54"/>
      <c r="J91" s="87">
        <f t="shared" si="12"/>
        <v>50</v>
      </c>
      <c r="K91" s="87">
        <f t="shared" si="13"/>
        <v>100</v>
      </c>
      <c r="L91" s="87">
        <f t="shared" si="14"/>
        <v>100</v>
      </c>
      <c r="M91" s="87">
        <f t="shared" si="15"/>
        <v>0</v>
      </c>
      <c r="N91" s="88">
        <f t="shared" si="16"/>
        <v>71.428571428571431</v>
      </c>
      <c r="O91" s="45">
        <v>2</v>
      </c>
      <c r="P91" s="118">
        <v>71.428571428571431</v>
      </c>
      <c r="Q91" s="53">
        <v>175950.75777777779</v>
      </c>
      <c r="R91" s="116" t="s">
        <v>281</v>
      </c>
      <c r="S91" s="88">
        <v>0</v>
      </c>
      <c r="T91" s="88">
        <v>1</v>
      </c>
      <c r="U91" s="113">
        <v>1</v>
      </c>
      <c r="V91" s="113">
        <v>1</v>
      </c>
      <c r="W91" s="88">
        <v>1</v>
      </c>
      <c r="X91" s="88">
        <v>1</v>
      </c>
      <c r="Y91" s="88">
        <v>0</v>
      </c>
      <c r="Z91" s="89">
        <f t="shared" si="17"/>
        <v>5</v>
      </c>
      <c r="AA91" s="111">
        <f t="shared" si="11"/>
        <v>0</v>
      </c>
      <c r="AB91" s="111">
        <f t="shared" si="11"/>
        <v>50</v>
      </c>
      <c r="AC91" s="111">
        <f t="shared" si="11"/>
        <v>50</v>
      </c>
      <c r="AD91" s="111">
        <f t="shared" si="11"/>
        <v>50</v>
      </c>
      <c r="AE91" s="111">
        <f t="shared" si="11"/>
        <v>50</v>
      </c>
      <c r="AF91" s="111">
        <f t="shared" si="11"/>
        <v>50</v>
      </c>
      <c r="AG91" s="112">
        <f t="shared" si="18"/>
        <v>0</v>
      </c>
      <c r="AH91" s="111">
        <f t="shared" si="19"/>
        <v>71.428571428571431</v>
      </c>
      <c r="AJ91" s="34"/>
    </row>
    <row r="92" spans="1:36" x14ac:dyDescent="0.7">
      <c r="A92" s="45">
        <v>88</v>
      </c>
      <c r="B92" s="46" t="s">
        <v>80</v>
      </c>
      <c r="C92" s="47" t="s">
        <v>101</v>
      </c>
      <c r="D92" s="46" t="s">
        <v>203</v>
      </c>
      <c r="E92" s="108">
        <v>3</v>
      </c>
      <c r="F92" s="45">
        <v>1</v>
      </c>
      <c r="G92" s="114">
        <v>1.45</v>
      </c>
      <c r="H92" s="115">
        <v>791165.79</v>
      </c>
      <c r="I92" s="54"/>
      <c r="J92" s="87">
        <f t="shared" si="12"/>
        <v>50</v>
      </c>
      <c r="K92" s="87">
        <f t="shared" si="13"/>
        <v>100</v>
      </c>
      <c r="L92" s="87">
        <f t="shared" si="14"/>
        <v>50</v>
      </c>
      <c r="M92" s="87">
        <f t="shared" si="15"/>
        <v>0</v>
      </c>
      <c r="N92" s="88">
        <f t="shared" si="16"/>
        <v>57.142857142857139</v>
      </c>
      <c r="O92" s="45">
        <v>1</v>
      </c>
      <c r="P92" s="118">
        <v>57.142857142857139</v>
      </c>
      <c r="Q92" s="53">
        <v>87907.31</v>
      </c>
      <c r="R92" s="120" t="s">
        <v>282</v>
      </c>
      <c r="S92" s="88">
        <v>0</v>
      </c>
      <c r="T92" s="88">
        <v>1</v>
      </c>
      <c r="U92" s="113">
        <v>1</v>
      </c>
      <c r="V92" s="113">
        <v>1</v>
      </c>
      <c r="W92" s="88">
        <v>1</v>
      </c>
      <c r="X92" s="88">
        <v>0</v>
      </c>
      <c r="Y92" s="88">
        <v>0</v>
      </c>
      <c r="Z92" s="89">
        <f t="shared" si="17"/>
        <v>4</v>
      </c>
      <c r="AA92" s="111">
        <f t="shared" si="11"/>
        <v>0</v>
      </c>
      <c r="AB92" s="111">
        <f t="shared" si="11"/>
        <v>50</v>
      </c>
      <c r="AC92" s="111">
        <f t="shared" si="11"/>
        <v>50</v>
      </c>
      <c r="AD92" s="111">
        <f t="shared" si="11"/>
        <v>50</v>
      </c>
      <c r="AE92" s="111">
        <f t="shared" si="11"/>
        <v>50</v>
      </c>
      <c r="AF92" s="111">
        <f t="shared" si="11"/>
        <v>0</v>
      </c>
      <c r="AG92" s="112">
        <f t="shared" si="18"/>
        <v>0</v>
      </c>
      <c r="AH92" s="111">
        <f t="shared" si="19"/>
        <v>57.142857142857139</v>
      </c>
      <c r="AJ92" s="34"/>
    </row>
  </sheetData>
  <mergeCells count="10">
    <mergeCell ref="J3:N3"/>
    <mergeCell ref="O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5F527-A25D-4284-AB47-ABB8B0F9F5FA}">
  <dimension ref="A2:AJ92"/>
  <sheetViews>
    <sheetView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3" sqref="A3:A4"/>
    </sheetView>
  </sheetViews>
  <sheetFormatPr defaultColWidth="9" defaultRowHeight="24.6" x14ac:dyDescent="0.7"/>
  <cols>
    <col min="1" max="1" width="4.5" style="37" customWidth="1"/>
    <col min="2" max="2" width="10" style="34" customWidth="1"/>
    <col min="3" max="3" width="5.59765625" style="34" customWidth="1"/>
    <col min="4" max="4" width="13.19921875" style="34" customWidth="1"/>
    <col min="5" max="5" width="7.19921875" style="35" customWidth="1"/>
    <col min="6" max="6" width="11" style="35" customWidth="1"/>
    <col min="7" max="7" width="14.09765625" style="35" customWidth="1"/>
    <col min="8" max="9" width="14.8984375" style="36" customWidth="1"/>
    <col min="10" max="10" width="11.8984375" style="34" customWidth="1"/>
    <col min="11" max="14" width="9" style="34"/>
    <col min="15" max="16" width="12.59765625" style="34" customWidth="1"/>
    <col min="17" max="17" width="14.59765625" style="34" customWidth="1"/>
    <col min="18" max="18" width="30.3984375" style="34" customWidth="1"/>
    <col min="19" max="23" width="10.59765625" style="34" customWidth="1"/>
    <col min="24" max="24" width="13.69921875" style="34" customWidth="1"/>
    <col min="25" max="26" width="10.59765625" style="34" customWidth="1"/>
    <col min="27" max="33" width="9" style="34"/>
    <col min="34" max="34" width="19.09765625" style="34" customWidth="1"/>
    <col min="35" max="36" width="9" style="36"/>
    <col min="37" max="38" width="9" style="34"/>
    <col min="39" max="39" width="7.3984375" style="34" customWidth="1"/>
    <col min="40" max="16384" width="9" style="34"/>
  </cols>
  <sheetData>
    <row r="2" spans="1:36" x14ac:dyDescent="0.7">
      <c r="A2" s="33" t="s">
        <v>413</v>
      </c>
      <c r="B2" s="33"/>
      <c r="C2" s="33"/>
      <c r="D2" s="33"/>
      <c r="E2" s="107"/>
      <c r="F2" s="33"/>
      <c r="G2" s="33"/>
      <c r="H2" s="33"/>
      <c r="O2" s="33"/>
      <c r="P2" s="33"/>
      <c r="Q2" s="33"/>
      <c r="R2" s="33"/>
    </row>
    <row r="3" spans="1:36" x14ac:dyDescent="0.7">
      <c r="A3" s="227" t="s">
        <v>0</v>
      </c>
      <c r="B3" s="229" t="s">
        <v>1</v>
      </c>
      <c r="C3" s="229" t="s">
        <v>2</v>
      </c>
      <c r="D3" s="229" t="s">
        <v>3</v>
      </c>
      <c r="E3" s="231" t="s">
        <v>204</v>
      </c>
      <c r="F3" s="213" t="s">
        <v>102</v>
      </c>
      <c r="G3" s="214"/>
      <c r="H3" s="214"/>
      <c r="I3" s="215"/>
      <c r="J3" s="209" t="s">
        <v>116</v>
      </c>
      <c r="K3" s="209"/>
      <c r="L3" s="209"/>
      <c r="M3" s="209"/>
      <c r="N3" s="209"/>
      <c r="O3" s="218" t="s">
        <v>249</v>
      </c>
      <c r="P3" s="219"/>
      <c r="Q3" s="219"/>
      <c r="R3" s="220"/>
      <c r="S3" s="224" t="s">
        <v>104</v>
      </c>
      <c r="T3" s="225"/>
      <c r="U3" s="225"/>
      <c r="V3" s="225"/>
      <c r="W3" s="225"/>
      <c r="X3" s="225"/>
      <c r="Y3" s="225"/>
      <c r="Z3" s="226"/>
      <c r="AA3" s="224" t="s">
        <v>120</v>
      </c>
      <c r="AB3" s="225"/>
      <c r="AC3" s="225"/>
      <c r="AD3" s="225"/>
      <c r="AE3" s="225"/>
      <c r="AF3" s="225"/>
      <c r="AG3" s="225"/>
      <c r="AH3" s="226"/>
    </row>
    <row r="4" spans="1:36" s="44" customFormat="1" ht="73.8" x14ac:dyDescent="0.25">
      <c r="A4" s="228"/>
      <c r="B4" s="230"/>
      <c r="C4" s="230"/>
      <c r="D4" s="230"/>
      <c r="E4" s="232"/>
      <c r="F4" s="81" t="s">
        <v>103</v>
      </c>
      <c r="G4" s="40" t="s">
        <v>209</v>
      </c>
      <c r="H4" s="10" t="s">
        <v>5</v>
      </c>
      <c r="I4" s="82" t="s">
        <v>4</v>
      </c>
      <c r="J4" s="83" t="s">
        <v>111</v>
      </c>
      <c r="K4" s="84" t="s">
        <v>112</v>
      </c>
      <c r="L4" s="40" t="s">
        <v>113</v>
      </c>
      <c r="M4" s="42" t="s">
        <v>110</v>
      </c>
      <c r="N4" s="43" t="s">
        <v>205</v>
      </c>
      <c r="O4" s="42" t="s">
        <v>117</v>
      </c>
      <c r="P4" s="43" t="s">
        <v>115</v>
      </c>
      <c r="Q4" s="40" t="s">
        <v>279</v>
      </c>
      <c r="R4" s="42" t="s">
        <v>278</v>
      </c>
      <c r="S4" s="85" t="s">
        <v>105</v>
      </c>
      <c r="T4" s="85" t="s">
        <v>106</v>
      </c>
      <c r="U4" s="84" t="s">
        <v>107</v>
      </c>
      <c r="V4" s="84" t="s">
        <v>409</v>
      </c>
      <c r="W4" s="40" t="s">
        <v>108</v>
      </c>
      <c r="X4" s="40" t="s">
        <v>109</v>
      </c>
      <c r="Y4" s="42" t="s">
        <v>110</v>
      </c>
      <c r="Z4" s="42" t="s">
        <v>121</v>
      </c>
      <c r="AA4" s="85" t="s">
        <v>105</v>
      </c>
      <c r="AB4" s="85" t="s">
        <v>106</v>
      </c>
      <c r="AC4" s="84" t="s">
        <v>107</v>
      </c>
      <c r="AD4" s="84" t="s">
        <v>409</v>
      </c>
      <c r="AE4" s="40" t="s">
        <v>108</v>
      </c>
      <c r="AF4" s="40" t="s">
        <v>109</v>
      </c>
      <c r="AG4" s="42" t="s">
        <v>110</v>
      </c>
      <c r="AH4" s="43" t="s">
        <v>206</v>
      </c>
    </row>
    <row r="5" spans="1:36" x14ac:dyDescent="0.7">
      <c r="A5" s="45">
        <v>1</v>
      </c>
      <c r="B5" s="46" t="s">
        <v>7</v>
      </c>
      <c r="C5" s="47" t="s">
        <v>8</v>
      </c>
      <c r="D5" s="46" t="s">
        <v>122</v>
      </c>
      <c r="E5" s="108">
        <v>16</v>
      </c>
      <c r="F5" s="45">
        <v>0</v>
      </c>
      <c r="G5" s="49">
        <v>0.82</v>
      </c>
      <c r="H5" s="53">
        <v>136071521.93000001</v>
      </c>
      <c r="I5" s="54"/>
      <c r="J5" s="87">
        <f t="shared" ref="J5:J68" si="0">AA5+AB5</f>
        <v>100</v>
      </c>
      <c r="K5" s="87">
        <f t="shared" ref="K5:K68" si="1">AC5+AD5</f>
        <v>100</v>
      </c>
      <c r="L5" s="87">
        <f t="shared" ref="L5:L68" si="2">AE5+AF5</f>
        <v>0</v>
      </c>
      <c r="M5" s="87">
        <f t="shared" ref="M5:M68" si="3">AG5</f>
        <v>100</v>
      </c>
      <c r="N5" s="88">
        <f>(S5+T5+U5+V5+W5+X5+Y5)/7*100</f>
        <v>71.428571428571431</v>
      </c>
      <c r="O5" s="45">
        <v>0</v>
      </c>
      <c r="P5" s="99">
        <v>71.428571428571431</v>
      </c>
      <c r="Q5" s="53">
        <v>17008940.241250001</v>
      </c>
      <c r="R5" s="55" t="s">
        <v>281</v>
      </c>
      <c r="S5" s="88">
        <v>1</v>
      </c>
      <c r="T5" s="88">
        <v>1</v>
      </c>
      <c r="U5" s="88">
        <v>1</v>
      </c>
      <c r="V5" s="88">
        <v>1</v>
      </c>
      <c r="W5" s="88">
        <v>0</v>
      </c>
      <c r="X5" s="88">
        <v>0</v>
      </c>
      <c r="Y5" s="88">
        <v>1</v>
      </c>
      <c r="Z5" s="89">
        <f>S5+T5+U5+V5+W5+X5+Y5</f>
        <v>5</v>
      </c>
      <c r="AA5" s="92">
        <f>IF(S5=1,50,0)</f>
        <v>50</v>
      </c>
      <c r="AB5" s="92">
        <f t="shared" ref="AB5:AF20" si="4">IF(T5=1,50,0)</f>
        <v>50</v>
      </c>
      <c r="AC5" s="92">
        <f t="shared" si="4"/>
        <v>50</v>
      </c>
      <c r="AD5" s="92">
        <f t="shared" si="4"/>
        <v>50</v>
      </c>
      <c r="AE5" s="92">
        <f t="shared" si="4"/>
        <v>0</v>
      </c>
      <c r="AF5" s="92">
        <f t="shared" si="4"/>
        <v>0</v>
      </c>
      <c r="AG5" s="93">
        <f>IF(Y5=1,100,0)</f>
        <v>100</v>
      </c>
      <c r="AH5" s="92">
        <f>Z5/7*100</f>
        <v>71.428571428571431</v>
      </c>
      <c r="AJ5" s="34"/>
    </row>
    <row r="6" spans="1:36" x14ac:dyDescent="0.7">
      <c r="A6" s="45">
        <v>2</v>
      </c>
      <c r="B6" s="46" t="s">
        <v>7</v>
      </c>
      <c r="C6" s="47" t="s">
        <v>9</v>
      </c>
      <c r="D6" s="46" t="s">
        <v>123</v>
      </c>
      <c r="E6" s="108">
        <v>6</v>
      </c>
      <c r="F6" s="45">
        <v>1</v>
      </c>
      <c r="G6" s="49">
        <v>3.24</v>
      </c>
      <c r="H6" s="53">
        <v>-13229692.060000001</v>
      </c>
      <c r="I6" s="54"/>
      <c r="J6" s="87">
        <f t="shared" si="0"/>
        <v>50</v>
      </c>
      <c r="K6" s="87">
        <f t="shared" si="1"/>
        <v>100</v>
      </c>
      <c r="L6" s="87">
        <f t="shared" si="2"/>
        <v>100</v>
      </c>
      <c r="M6" s="87">
        <f t="shared" si="3"/>
        <v>0</v>
      </c>
      <c r="N6" s="88">
        <f t="shared" ref="N6:N69" si="5">(S6+T6+U6+V6+W6+X6+Y6)/7*100</f>
        <v>71.428571428571431</v>
      </c>
      <c r="O6" s="45">
        <v>1</v>
      </c>
      <c r="P6" s="99">
        <v>71.428571428571431</v>
      </c>
      <c r="Q6" s="53">
        <v>-1653711.5075000001</v>
      </c>
      <c r="R6" s="55" t="s">
        <v>281</v>
      </c>
      <c r="S6" s="88">
        <v>0</v>
      </c>
      <c r="T6" s="88">
        <v>1</v>
      </c>
      <c r="U6" s="88">
        <v>1</v>
      </c>
      <c r="V6" s="88">
        <v>1</v>
      </c>
      <c r="W6" s="88">
        <v>1</v>
      </c>
      <c r="X6" s="88">
        <v>1</v>
      </c>
      <c r="Y6" s="88">
        <v>0</v>
      </c>
      <c r="Z6" s="89">
        <f t="shared" ref="Z6:Z69" si="6">S6+T6+U6+V6+W6+X6+Y6</f>
        <v>5</v>
      </c>
      <c r="AA6" s="92">
        <f t="shared" ref="AA6:AF21" si="7">IF(S6=1,50,0)</f>
        <v>0</v>
      </c>
      <c r="AB6" s="92">
        <f t="shared" si="4"/>
        <v>50</v>
      </c>
      <c r="AC6" s="92">
        <f t="shared" si="4"/>
        <v>50</v>
      </c>
      <c r="AD6" s="92">
        <f t="shared" si="4"/>
        <v>50</v>
      </c>
      <c r="AE6" s="92">
        <f t="shared" si="4"/>
        <v>50</v>
      </c>
      <c r="AF6" s="92">
        <f t="shared" si="4"/>
        <v>50</v>
      </c>
      <c r="AG6" s="93">
        <f t="shared" ref="AG6:AG69" si="8">IF(Y6=1,100,0)</f>
        <v>0</v>
      </c>
      <c r="AH6" s="92">
        <f t="shared" ref="AH6:AH69" si="9">Z6/7*100</f>
        <v>71.428571428571431</v>
      </c>
      <c r="AJ6" s="34"/>
    </row>
    <row r="7" spans="1:36" x14ac:dyDescent="0.7">
      <c r="A7" s="45">
        <v>3</v>
      </c>
      <c r="B7" s="46" t="s">
        <v>7</v>
      </c>
      <c r="C7" s="47" t="s">
        <v>10</v>
      </c>
      <c r="D7" s="46" t="s">
        <v>124</v>
      </c>
      <c r="E7" s="108">
        <v>6</v>
      </c>
      <c r="F7" s="45">
        <v>1</v>
      </c>
      <c r="G7" s="49">
        <v>2.78</v>
      </c>
      <c r="H7" s="53">
        <v>-16691849.220000001</v>
      </c>
      <c r="I7" s="54"/>
      <c r="J7" s="87">
        <f t="shared" si="0"/>
        <v>0</v>
      </c>
      <c r="K7" s="87">
        <f t="shared" si="1"/>
        <v>100</v>
      </c>
      <c r="L7" s="87">
        <f t="shared" si="2"/>
        <v>0</v>
      </c>
      <c r="M7" s="87">
        <f t="shared" si="3"/>
        <v>100</v>
      </c>
      <c r="N7" s="88">
        <f t="shared" si="5"/>
        <v>42.857142857142854</v>
      </c>
      <c r="O7" s="45">
        <v>1</v>
      </c>
      <c r="P7" s="58">
        <v>42.857142857142854</v>
      </c>
      <c r="Q7" s="53">
        <v>-2086481.1525000001</v>
      </c>
      <c r="R7" s="55" t="s">
        <v>281</v>
      </c>
      <c r="S7" s="88">
        <v>0</v>
      </c>
      <c r="T7" s="88">
        <v>0</v>
      </c>
      <c r="U7" s="88">
        <v>1</v>
      </c>
      <c r="V7" s="88">
        <v>1</v>
      </c>
      <c r="W7" s="88">
        <v>0</v>
      </c>
      <c r="X7" s="88">
        <v>0</v>
      </c>
      <c r="Y7" s="88">
        <v>1</v>
      </c>
      <c r="Z7" s="89">
        <f t="shared" si="6"/>
        <v>3</v>
      </c>
      <c r="AA7" s="92">
        <f t="shared" si="7"/>
        <v>0</v>
      </c>
      <c r="AB7" s="92">
        <f t="shared" si="4"/>
        <v>0</v>
      </c>
      <c r="AC7" s="92">
        <f t="shared" si="4"/>
        <v>50</v>
      </c>
      <c r="AD7" s="92">
        <f t="shared" si="4"/>
        <v>50</v>
      </c>
      <c r="AE7" s="92">
        <f t="shared" si="4"/>
        <v>0</v>
      </c>
      <c r="AF7" s="92">
        <f t="shared" si="4"/>
        <v>0</v>
      </c>
      <c r="AG7" s="93">
        <f t="shared" si="8"/>
        <v>100</v>
      </c>
      <c r="AH7" s="92">
        <f t="shared" si="9"/>
        <v>42.857142857142854</v>
      </c>
      <c r="AJ7" s="34"/>
    </row>
    <row r="8" spans="1:36" x14ac:dyDescent="0.7">
      <c r="A8" s="45">
        <v>4</v>
      </c>
      <c r="B8" s="46" t="s">
        <v>7</v>
      </c>
      <c r="C8" s="47" t="s">
        <v>11</v>
      </c>
      <c r="D8" s="46" t="s">
        <v>125</v>
      </c>
      <c r="E8" s="108">
        <v>5</v>
      </c>
      <c r="F8" s="45">
        <v>1</v>
      </c>
      <c r="G8" s="49">
        <v>1.1100000000000001</v>
      </c>
      <c r="H8" s="53">
        <v>-19545334.25</v>
      </c>
      <c r="I8" s="54"/>
      <c r="J8" s="87">
        <f t="shared" si="0"/>
        <v>50</v>
      </c>
      <c r="K8" s="87">
        <f t="shared" si="1"/>
        <v>50</v>
      </c>
      <c r="L8" s="87">
        <f t="shared" si="2"/>
        <v>100</v>
      </c>
      <c r="M8" s="87">
        <f t="shared" si="3"/>
        <v>0</v>
      </c>
      <c r="N8" s="88">
        <f t="shared" si="5"/>
        <v>57.142857142857139</v>
      </c>
      <c r="O8" s="45">
        <v>1</v>
      </c>
      <c r="P8" s="99">
        <v>57.142857142857139</v>
      </c>
      <c r="Q8" s="53">
        <v>-2443166.78125</v>
      </c>
      <c r="R8" s="55" t="s">
        <v>281</v>
      </c>
      <c r="S8" s="88">
        <v>0</v>
      </c>
      <c r="T8" s="88">
        <v>1</v>
      </c>
      <c r="U8" s="88">
        <v>1</v>
      </c>
      <c r="V8" s="88">
        <v>0</v>
      </c>
      <c r="W8" s="88">
        <v>1</v>
      </c>
      <c r="X8" s="88">
        <v>1</v>
      </c>
      <c r="Y8" s="88">
        <v>0</v>
      </c>
      <c r="Z8" s="89">
        <f t="shared" si="6"/>
        <v>4</v>
      </c>
      <c r="AA8" s="92">
        <f t="shared" si="7"/>
        <v>0</v>
      </c>
      <c r="AB8" s="92">
        <f t="shared" si="4"/>
        <v>50</v>
      </c>
      <c r="AC8" s="92">
        <f t="shared" si="4"/>
        <v>50</v>
      </c>
      <c r="AD8" s="92">
        <f t="shared" si="4"/>
        <v>0</v>
      </c>
      <c r="AE8" s="92">
        <f t="shared" si="4"/>
        <v>50</v>
      </c>
      <c r="AF8" s="92">
        <f t="shared" si="4"/>
        <v>50</v>
      </c>
      <c r="AG8" s="93">
        <f t="shared" si="8"/>
        <v>0</v>
      </c>
      <c r="AH8" s="92">
        <f t="shared" si="9"/>
        <v>57.142857142857139</v>
      </c>
      <c r="AJ8" s="34"/>
    </row>
    <row r="9" spans="1:36" x14ac:dyDescent="0.7">
      <c r="A9" s="45">
        <v>5</v>
      </c>
      <c r="B9" s="46" t="s">
        <v>7</v>
      </c>
      <c r="C9" s="47" t="s">
        <v>12</v>
      </c>
      <c r="D9" s="46" t="s">
        <v>126</v>
      </c>
      <c r="E9" s="108">
        <v>5</v>
      </c>
      <c r="F9" s="45">
        <v>1</v>
      </c>
      <c r="G9" s="49">
        <v>1.18</v>
      </c>
      <c r="H9" s="53">
        <v>-4157708.22</v>
      </c>
      <c r="I9" s="54"/>
      <c r="J9" s="87">
        <f t="shared" si="0"/>
        <v>50</v>
      </c>
      <c r="K9" s="87">
        <f t="shared" si="1"/>
        <v>100</v>
      </c>
      <c r="L9" s="87">
        <f t="shared" si="2"/>
        <v>0</v>
      </c>
      <c r="M9" s="87">
        <f t="shared" si="3"/>
        <v>0</v>
      </c>
      <c r="N9" s="88">
        <f t="shared" si="5"/>
        <v>42.857142857142854</v>
      </c>
      <c r="O9" s="45">
        <v>1</v>
      </c>
      <c r="P9" s="58">
        <v>42.857142857142854</v>
      </c>
      <c r="Q9" s="53">
        <v>-519713.52750000003</v>
      </c>
      <c r="R9" s="100" t="s">
        <v>281</v>
      </c>
      <c r="S9" s="88">
        <v>0</v>
      </c>
      <c r="T9" s="88">
        <v>1</v>
      </c>
      <c r="U9" s="88">
        <v>1</v>
      </c>
      <c r="V9" s="88">
        <v>1</v>
      </c>
      <c r="W9" s="88">
        <v>0</v>
      </c>
      <c r="X9" s="88">
        <v>0</v>
      </c>
      <c r="Y9" s="88">
        <v>0</v>
      </c>
      <c r="Z9" s="89">
        <f t="shared" si="6"/>
        <v>3</v>
      </c>
      <c r="AA9" s="92">
        <f t="shared" si="7"/>
        <v>0</v>
      </c>
      <c r="AB9" s="92">
        <f t="shared" si="4"/>
        <v>50</v>
      </c>
      <c r="AC9" s="92">
        <f t="shared" si="4"/>
        <v>50</v>
      </c>
      <c r="AD9" s="92">
        <f t="shared" si="4"/>
        <v>50</v>
      </c>
      <c r="AE9" s="92">
        <f t="shared" si="4"/>
        <v>0</v>
      </c>
      <c r="AF9" s="92">
        <f t="shared" si="4"/>
        <v>0</v>
      </c>
      <c r="AG9" s="93">
        <f t="shared" si="8"/>
        <v>0</v>
      </c>
      <c r="AH9" s="92">
        <f t="shared" si="9"/>
        <v>42.857142857142854</v>
      </c>
      <c r="AJ9" s="34"/>
    </row>
    <row r="10" spans="1:36" x14ac:dyDescent="0.7">
      <c r="A10" s="45">
        <v>6</v>
      </c>
      <c r="B10" s="46" t="s">
        <v>7</v>
      </c>
      <c r="C10" s="47" t="s">
        <v>13</v>
      </c>
      <c r="D10" s="46" t="s">
        <v>127</v>
      </c>
      <c r="E10" s="108">
        <v>6</v>
      </c>
      <c r="F10" s="45">
        <v>2</v>
      </c>
      <c r="G10" s="62">
        <v>0.38</v>
      </c>
      <c r="H10" s="53">
        <v>-12591736.76</v>
      </c>
      <c r="I10" s="54"/>
      <c r="J10" s="87">
        <f t="shared" si="0"/>
        <v>50</v>
      </c>
      <c r="K10" s="87">
        <f t="shared" si="1"/>
        <v>100</v>
      </c>
      <c r="L10" s="87">
        <f t="shared" si="2"/>
        <v>100</v>
      </c>
      <c r="M10" s="87">
        <f t="shared" si="3"/>
        <v>0</v>
      </c>
      <c r="N10" s="88">
        <f t="shared" si="5"/>
        <v>71.428571428571431</v>
      </c>
      <c r="O10" s="45">
        <v>2</v>
      </c>
      <c r="P10" s="99">
        <v>71.428571428571431</v>
      </c>
      <c r="Q10" s="53">
        <v>-1573967.095</v>
      </c>
      <c r="R10" s="100" t="s">
        <v>282</v>
      </c>
      <c r="S10" s="88">
        <v>1</v>
      </c>
      <c r="T10" s="88">
        <v>0</v>
      </c>
      <c r="U10" s="88">
        <v>1</v>
      </c>
      <c r="V10" s="88">
        <v>1</v>
      </c>
      <c r="W10" s="88">
        <v>1</v>
      </c>
      <c r="X10" s="88">
        <v>1</v>
      </c>
      <c r="Y10" s="88">
        <v>0</v>
      </c>
      <c r="Z10" s="89">
        <f t="shared" si="6"/>
        <v>5</v>
      </c>
      <c r="AA10" s="92">
        <f t="shared" si="7"/>
        <v>50</v>
      </c>
      <c r="AB10" s="92">
        <f t="shared" si="4"/>
        <v>0</v>
      </c>
      <c r="AC10" s="92">
        <f t="shared" si="4"/>
        <v>50</v>
      </c>
      <c r="AD10" s="92">
        <f t="shared" si="4"/>
        <v>50</v>
      </c>
      <c r="AE10" s="92">
        <f t="shared" si="4"/>
        <v>50</v>
      </c>
      <c r="AF10" s="92">
        <f t="shared" si="4"/>
        <v>50</v>
      </c>
      <c r="AG10" s="93">
        <f t="shared" si="8"/>
        <v>0</v>
      </c>
      <c r="AH10" s="92">
        <f t="shared" si="9"/>
        <v>71.428571428571431</v>
      </c>
      <c r="AJ10" s="34"/>
    </row>
    <row r="11" spans="1:36" x14ac:dyDescent="0.7">
      <c r="A11" s="45">
        <v>7</v>
      </c>
      <c r="B11" s="46" t="s">
        <v>7</v>
      </c>
      <c r="C11" s="47" t="s">
        <v>14</v>
      </c>
      <c r="D11" s="46" t="s">
        <v>128</v>
      </c>
      <c r="E11" s="108">
        <v>6</v>
      </c>
      <c r="F11" s="45">
        <v>1</v>
      </c>
      <c r="G11" s="49">
        <v>1.62</v>
      </c>
      <c r="H11" s="53">
        <v>-18680736.469999999</v>
      </c>
      <c r="I11" s="54"/>
      <c r="J11" s="87">
        <f t="shared" si="0"/>
        <v>50</v>
      </c>
      <c r="K11" s="87">
        <f t="shared" si="1"/>
        <v>100</v>
      </c>
      <c r="L11" s="87">
        <f t="shared" si="2"/>
        <v>100</v>
      </c>
      <c r="M11" s="87">
        <f t="shared" si="3"/>
        <v>0</v>
      </c>
      <c r="N11" s="88">
        <f t="shared" si="5"/>
        <v>71.428571428571431</v>
      </c>
      <c r="O11" s="45">
        <v>1</v>
      </c>
      <c r="P11" s="99">
        <v>71.428571428571431</v>
      </c>
      <c r="Q11" s="53">
        <v>-2335092.0587499999</v>
      </c>
      <c r="R11" s="55" t="s">
        <v>281</v>
      </c>
      <c r="S11" s="88">
        <v>0</v>
      </c>
      <c r="T11" s="88">
        <v>1</v>
      </c>
      <c r="U11" s="88">
        <v>1</v>
      </c>
      <c r="V11" s="88">
        <v>1</v>
      </c>
      <c r="W11" s="88">
        <v>1</v>
      </c>
      <c r="X11" s="88">
        <v>1</v>
      </c>
      <c r="Y11" s="88">
        <v>0</v>
      </c>
      <c r="Z11" s="89">
        <f t="shared" si="6"/>
        <v>5</v>
      </c>
      <c r="AA11" s="92">
        <f t="shared" si="7"/>
        <v>0</v>
      </c>
      <c r="AB11" s="92">
        <f t="shared" si="4"/>
        <v>50</v>
      </c>
      <c r="AC11" s="92">
        <f t="shared" si="4"/>
        <v>50</v>
      </c>
      <c r="AD11" s="92">
        <f t="shared" si="4"/>
        <v>50</v>
      </c>
      <c r="AE11" s="92">
        <f t="shared" si="4"/>
        <v>50</v>
      </c>
      <c r="AF11" s="92">
        <f t="shared" si="4"/>
        <v>50</v>
      </c>
      <c r="AG11" s="93">
        <f t="shared" si="8"/>
        <v>0</v>
      </c>
      <c r="AH11" s="92">
        <f t="shared" si="9"/>
        <v>71.428571428571431</v>
      </c>
      <c r="AJ11" s="34"/>
    </row>
    <row r="12" spans="1:36" x14ac:dyDescent="0.7">
      <c r="A12" s="45">
        <v>8</v>
      </c>
      <c r="B12" s="46" t="s">
        <v>7</v>
      </c>
      <c r="C12" s="47" t="s">
        <v>15</v>
      </c>
      <c r="D12" s="46" t="s">
        <v>129</v>
      </c>
      <c r="E12" s="108">
        <v>12</v>
      </c>
      <c r="F12" s="45">
        <v>2</v>
      </c>
      <c r="G12" s="49">
        <v>0.52</v>
      </c>
      <c r="H12" s="53">
        <v>-29281248.719999999</v>
      </c>
      <c r="I12" s="54"/>
      <c r="J12" s="87">
        <f t="shared" si="0"/>
        <v>50</v>
      </c>
      <c r="K12" s="87">
        <f t="shared" si="1"/>
        <v>100</v>
      </c>
      <c r="L12" s="87">
        <f t="shared" si="2"/>
        <v>50</v>
      </c>
      <c r="M12" s="87">
        <f t="shared" si="3"/>
        <v>0</v>
      </c>
      <c r="N12" s="88">
        <f t="shared" si="5"/>
        <v>57.142857142857139</v>
      </c>
      <c r="O12" s="45">
        <v>2</v>
      </c>
      <c r="P12" s="99">
        <v>57.142857142857139</v>
      </c>
      <c r="Q12" s="53">
        <v>-3660156.09</v>
      </c>
      <c r="R12" s="55" t="s">
        <v>281</v>
      </c>
      <c r="S12" s="88">
        <v>0</v>
      </c>
      <c r="T12" s="88">
        <v>1</v>
      </c>
      <c r="U12" s="88">
        <v>1</v>
      </c>
      <c r="V12" s="88">
        <v>1</v>
      </c>
      <c r="W12" s="88">
        <v>0</v>
      </c>
      <c r="X12" s="88">
        <v>1</v>
      </c>
      <c r="Y12" s="88">
        <v>0</v>
      </c>
      <c r="Z12" s="89">
        <f t="shared" si="6"/>
        <v>4</v>
      </c>
      <c r="AA12" s="92">
        <f t="shared" si="7"/>
        <v>0</v>
      </c>
      <c r="AB12" s="92">
        <f t="shared" si="4"/>
        <v>50</v>
      </c>
      <c r="AC12" s="92">
        <f t="shared" si="4"/>
        <v>50</v>
      </c>
      <c r="AD12" s="92">
        <f t="shared" si="4"/>
        <v>50</v>
      </c>
      <c r="AE12" s="92">
        <f t="shared" si="4"/>
        <v>0</v>
      </c>
      <c r="AF12" s="92">
        <f t="shared" si="4"/>
        <v>50</v>
      </c>
      <c r="AG12" s="93">
        <f t="shared" si="8"/>
        <v>0</v>
      </c>
      <c r="AH12" s="92">
        <f t="shared" si="9"/>
        <v>57.142857142857139</v>
      </c>
      <c r="AJ12" s="34"/>
    </row>
    <row r="13" spans="1:36" x14ac:dyDescent="0.7">
      <c r="A13" s="45">
        <v>9</v>
      </c>
      <c r="B13" s="46" t="s">
        <v>7</v>
      </c>
      <c r="C13" s="47" t="s">
        <v>16</v>
      </c>
      <c r="D13" s="46" t="s">
        <v>130</v>
      </c>
      <c r="E13" s="108">
        <v>6</v>
      </c>
      <c r="F13" s="45">
        <v>1</v>
      </c>
      <c r="G13" s="49">
        <v>1.62</v>
      </c>
      <c r="H13" s="53">
        <v>-11841741.92</v>
      </c>
      <c r="I13" s="54"/>
      <c r="J13" s="87">
        <f t="shared" si="0"/>
        <v>50</v>
      </c>
      <c r="K13" s="87">
        <f t="shared" si="1"/>
        <v>100</v>
      </c>
      <c r="L13" s="87">
        <f t="shared" si="2"/>
        <v>100</v>
      </c>
      <c r="M13" s="87">
        <f t="shared" si="3"/>
        <v>0</v>
      </c>
      <c r="N13" s="88">
        <f t="shared" si="5"/>
        <v>71.428571428571431</v>
      </c>
      <c r="O13" s="45">
        <v>1</v>
      </c>
      <c r="P13" s="99">
        <v>71.428571428571431</v>
      </c>
      <c r="Q13" s="53">
        <v>-1480217.74</v>
      </c>
      <c r="R13" s="100" t="s">
        <v>281</v>
      </c>
      <c r="S13" s="88">
        <v>0</v>
      </c>
      <c r="T13" s="88">
        <v>1</v>
      </c>
      <c r="U13" s="88">
        <v>1</v>
      </c>
      <c r="V13" s="88">
        <v>1</v>
      </c>
      <c r="W13" s="88">
        <v>1</v>
      </c>
      <c r="X13" s="88">
        <v>1</v>
      </c>
      <c r="Y13" s="88">
        <v>0</v>
      </c>
      <c r="Z13" s="89">
        <f t="shared" si="6"/>
        <v>5</v>
      </c>
      <c r="AA13" s="92">
        <f t="shared" si="7"/>
        <v>0</v>
      </c>
      <c r="AB13" s="92">
        <f t="shared" si="4"/>
        <v>50</v>
      </c>
      <c r="AC13" s="92">
        <f t="shared" si="4"/>
        <v>50</v>
      </c>
      <c r="AD13" s="92">
        <f t="shared" si="4"/>
        <v>50</v>
      </c>
      <c r="AE13" s="92">
        <f t="shared" si="4"/>
        <v>50</v>
      </c>
      <c r="AF13" s="92">
        <f t="shared" si="4"/>
        <v>50</v>
      </c>
      <c r="AG13" s="93">
        <f t="shared" si="8"/>
        <v>0</v>
      </c>
      <c r="AH13" s="92">
        <f t="shared" si="9"/>
        <v>71.428571428571431</v>
      </c>
      <c r="AJ13" s="34"/>
    </row>
    <row r="14" spans="1:36" x14ac:dyDescent="0.7">
      <c r="A14" s="45">
        <v>10</v>
      </c>
      <c r="B14" s="46" t="s">
        <v>7</v>
      </c>
      <c r="C14" s="47" t="s">
        <v>17</v>
      </c>
      <c r="D14" s="46" t="s">
        <v>131</v>
      </c>
      <c r="E14" s="108">
        <v>6</v>
      </c>
      <c r="F14" s="45">
        <v>1</v>
      </c>
      <c r="G14" s="49">
        <v>1.32</v>
      </c>
      <c r="H14" s="53">
        <v>-18072990.57</v>
      </c>
      <c r="I14" s="54"/>
      <c r="J14" s="87">
        <f t="shared" si="0"/>
        <v>100</v>
      </c>
      <c r="K14" s="87">
        <f t="shared" si="1"/>
        <v>100</v>
      </c>
      <c r="L14" s="87">
        <f t="shared" si="2"/>
        <v>100</v>
      </c>
      <c r="M14" s="87">
        <f t="shared" si="3"/>
        <v>0</v>
      </c>
      <c r="N14" s="88">
        <f t="shared" si="5"/>
        <v>85.714285714285708</v>
      </c>
      <c r="O14" s="45">
        <v>1</v>
      </c>
      <c r="P14" s="99">
        <v>85.714285714285708</v>
      </c>
      <c r="Q14" s="53">
        <v>-2259123.82125</v>
      </c>
      <c r="R14" s="55" t="s">
        <v>281</v>
      </c>
      <c r="S14" s="88">
        <v>1</v>
      </c>
      <c r="T14" s="88">
        <v>1</v>
      </c>
      <c r="U14" s="88">
        <v>1</v>
      </c>
      <c r="V14" s="88">
        <v>1</v>
      </c>
      <c r="W14" s="88">
        <v>1</v>
      </c>
      <c r="X14" s="88">
        <v>1</v>
      </c>
      <c r="Y14" s="88">
        <v>0</v>
      </c>
      <c r="Z14" s="89">
        <f t="shared" si="6"/>
        <v>6</v>
      </c>
      <c r="AA14" s="92">
        <f t="shared" si="7"/>
        <v>50</v>
      </c>
      <c r="AB14" s="92">
        <f t="shared" si="4"/>
        <v>50</v>
      </c>
      <c r="AC14" s="92">
        <f t="shared" si="4"/>
        <v>50</v>
      </c>
      <c r="AD14" s="92">
        <f t="shared" si="4"/>
        <v>50</v>
      </c>
      <c r="AE14" s="92">
        <f t="shared" si="4"/>
        <v>50</v>
      </c>
      <c r="AF14" s="92">
        <f t="shared" si="4"/>
        <v>50</v>
      </c>
      <c r="AG14" s="93">
        <f t="shared" si="8"/>
        <v>0</v>
      </c>
      <c r="AH14" s="92">
        <f t="shared" si="9"/>
        <v>85.714285714285708</v>
      </c>
      <c r="AJ14" s="34"/>
    </row>
    <row r="15" spans="1:36" x14ac:dyDescent="0.7">
      <c r="A15" s="45">
        <v>11</v>
      </c>
      <c r="B15" s="46" t="s">
        <v>7</v>
      </c>
      <c r="C15" s="47" t="s">
        <v>18</v>
      </c>
      <c r="D15" s="46" t="s">
        <v>132</v>
      </c>
      <c r="E15" s="108">
        <v>13</v>
      </c>
      <c r="F15" s="45">
        <v>2</v>
      </c>
      <c r="G15" s="62">
        <v>0.21</v>
      </c>
      <c r="H15" s="53">
        <v>-1205473.46</v>
      </c>
      <c r="I15" s="54"/>
      <c r="J15" s="87">
        <f t="shared" si="0"/>
        <v>50</v>
      </c>
      <c r="K15" s="87">
        <f t="shared" si="1"/>
        <v>100</v>
      </c>
      <c r="L15" s="87">
        <f t="shared" si="2"/>
        <v>100</v>
      </c>
      <c r="M15" s="87">
        <f t="shared" si="3"/>
        <v>100</v>
      </c>
      <c r="N15" s="88">
        <f t="shared" si="5"/>
        <v>85.714285714285708</v>
      </c>
      <c r="O15" s="45">
        <v>2</v>
      </c>
      <c r="P15" s="99">
        <v>85.714285714285708</v>
      </c>
      <c r="Q15" s="53">
        <v>-150684.1825</v>
      </c>
      <c r="R15" s="55" t="s">
        <v>281</v>
      </c>
      <c r="S15" s="88">
        <v>0</v>
      </c>
      <c r="T15" s="88">
        <v>1</v>
      </c>
      <c r="U15" s="88">
        <v>1</v>
      </c>
      <c r="V15" s="88">
        <v>1</v>
      </c>
      <c r="W15" s="88">
        <v>1</v>
      </c>
      <c r="X15" s="88">
        <v>1</v>
      </c>
      <c r="Y15" s="88">
        <v>1</v>
      </c>
      <c r="Z15" s="89">
        <f t="shared" si="6"/>
        <v>6</v>
      </c>
      <c r="AA15" s="92">
        <f t="shared" si="7"/>
        <v>0</v>
      </c>
      <c r="AB15" s="92">
        <f t="shared" si="4"/>
        <v>50</v>
      </c>
      <c r="AC15" s="92">
        <f t="shared" si="4"/>
        <v>50</v>
      </c>
      <c r="AD15" s="92">
        <f t="shared" si="4"/>
        <v>50</v>
      </c>
      <c r="AE15" s="92">
        <f t="shared" si="4"/>
        <v>50</v>
      </c>
      <c r="AF15" s="92">
        <f t="shared" si="4"/>
        <v>50</v>
      </c>
      <c r="AG15" s="93">
        <f t="shared" si="8"/>
        <v>100</v>
      </c>
      <c r="AH15" s="92">
        <f t="shared" si="9"/>
        <v>85.714285714285708</v>
      </c>
      <c r="AJ15" s="34"/>
    </row>
    <row r="16" spans="1:36" x14ac:dyDescent="0.7">
      <c r="A16" s="45">
        <v>12</v>
      </c>
      <c r="B16" s="46" t="s">
        <v>7</v>
      </c>
      <c r="C16" s="47" t="s">
        <v>19</v>
      </c>
      <c r="D16" s="46" t="s">
        <v>133</v>
      </c>
      <c r="E16" s="108">
        <v>2</v>
      </c>
      <c r="F16" s="45">
        <v>4</v>
      </c>
      <c r="G16" s="62">
        <v>0.31</v>
      </c>
      <c r="H16" s="53">
        <v>-1744766.13</v>
      </c>
      <c r="I16" s="72" t="s">
        <v>6</v>
      </c>
      <c r="J16" s="87">
        <f t="shared" si="0"/>
        <v>50</v>
      </c>
      <c r="K16" s="87">
        <f t="shared" si="1"/>
        <v>100</v>
      </c>
      <c r="L16" s="87">
        <f t="shared" si="2"/>
        <v>100</v>
      </c>
      <c r="M16" s="87">
        <f t="shared" si="3"/>
        <v>0</v>
      </c>
      <c r="N16" s="88">
        <f t="shared" si="5"/>
        <v>71.428571428571431</v>
      </c>
      <c r="O16" s="45">
        <v>4</v>
      </c>
      <c r="P16" s="99">
        <v>71.428571428571431</v>
      </c>
      <c r="Q16" s="53">
        <v>-218095.76624999999</v>
      </c>
      <c r="R16" s="101" t="s">
        <v>283</v>
      </c>
      <c r="S16" s="88">
        <v>0</v>
      </c>
      <c r="T16" s="88">
        <v>1</v>
      </c>
      <c r="U16" s="88">
        <v>1</v>
      </c>
      <c r="V16" s="88">
        <v>1</v>
      </c>
      <c r="W16" s="88">
        <v>1</v>
      </c>
      <c r="X16" s="88">
        <v>1</v>
      </c>
      <c r="Y16" s="88">
        <v>0</v>
      </c>
      <c r="Z16" s="89">
        <f t="shared" si="6"/>
        <v>5</v>
      </c>
      <c r="AA16" s="92">
        <f t="shared" si="7"/>
        <v>0</v>
      </c>
      <c r="AB16" s="92">
        <f t="shared" si="4"/>
        <v>50</v>
      </c>
      <c r="AC16" s="92">
        <f t="shared" si="4"/>
        <v>50</v>
      </c>
      <c r="AD16" s="92">
        <f t="shared" si="4"/>
        <v>50</v>
      </c>
      <c r="AE16" s="92">
        <f t="shared" si="4"/>
        <v>50</v>
      </c>
      <c r="AF16" s="92">
        <f t="shared" si="4"/>
        <v>50</v>
      </c>
      <c r="AG16" s="93">
        <f t="shared" si="8"/>
        <v>0</v>
      </c>
      <c r="AH16" s="92">
        <f t="shared" si="9"/>
        <v>71.428571428571431</v>
      </c>
      <c r="AJ16" s="34"/>
    </row>
    <row r="17" spans="1:36" x14ac:dyDescent="0.7">
      <c r="A17" s="45">
        <v>13</v>
      </c>
      <c r="B17" s="46" t="s">
        <v>20</v>
      </c>
      <c r="C17" s="47" t="s">
        <v>21</v>
      </c>
      <c r="D17" s="70" t="s">
        <v>20</v>
      </c>
      <c r="E17" s="109">
        <v>16</v>
      </c>
      <c r="F17" s="45">
        <v>1</v>
      </c>
      <c r="G17" s="49">
        <v>1.29</v>
      </c>
      <c r="H17" s="53">
        <v>16187648.51</v>
      </c>
      <c r="I17" s="54"/>
      <c r="J17" s="87">
        <f t="shared" si="0"/>
        <v>50</v>
      </c>
      <c r="K17" s="87">
        <f t="shared" si="1"/>
        <v>50</v>
      </c>
      <c r="L17" s="87">
        <f t="shared" si="2"/>
        <v>0</v>
      </c>
      <c r="M17" s="87">
        <f t="shared" si="3"/>
        <v>100</v>
      </c>
      <c r="N17" s="88">
        <f t="shared" si="5"/>
        <v>42.857142857142854</v>
      </c>
      <c r="O17" s="45">
        <v>1</v>
      </c>
      <c r="P17" s="58">
        <v>42.857142857142854</v>
      </c>
      <c r="Q17" s="53">
        <v>2023456.06375</v>
      </c>
      <c r="R17" s="100" t="s">
        <v>282</v>
      </c>
      <c r="S17" s="88">
        <v>0</v>
      </c>
      <c r="T17" s="88">
        <v>1</v>
      </c>
      <c r="U17" s="88">
        <v>0</v>
      </c>
      <c r="V17" s="88">
        <v>1</v>
      </c>
      <c r="W17" s="88">
        <v>0</v>
      </c>
      <c r="X17" s="88">
        <v>0</v>
      </c>
      <c r="Y17" s="88">
        <v>1</v>
      </c>
      <c r="Z17" s="89">
        <f t="shared" si="6"/>
        <v>3</v>
      </c>
      <c r="AA17" s="92">
        <f t="shared" si="7"/>
        <v>0</v>
      </c>
      <c r="AB17" s="92">
        <f t="shared" si="4"/>
        <v>50</v>
      </c>
      <c r="AC17" s="92">
        <f t="shared" si="4"/>
        <v>0</v>
      </c>
      <c r="AD17" s="92">
        <f t="shared" si="4"/>
        <v>50</v>
      </c>
      <c r="AE17" s="92">
        <f t="shared" si="4"/>
        <v>0</v>
      </c>
      <c r="AF17" s="92">
        <f t="shared" si="4"/>
        <v>0</v>
      </c>
      <c r="AG17" s="93">
        <f t="shared" si="8"/>
        <v>100</v>
      </c>
      <c r="AH17" s="92">
        <f t="shared" si="9"/>
        <v>42.857142857142854</v>
      </c>
      <c r="AJ17" s="34"/>
    </row>
    <row r="18" spans="1:36" x14ac:dyDescent="0.7">
      <c r="A18" s="45">
        <v>14</v>
      </c>
      <c r="B18" s="46" t="s">
        <v>20</v>
      </c>
      <c r="C18" s="47" t="s">
        <v>22</v>
      </c>
      <c r="D18" s="70" t="s">
        <v>134</v>
      </c>
      <c r="E18" s="109">
        <v>6</v>
      </c>
      <c r="F18" s="45">
        <v>1</v>
      </c>
      <c r="G18" s="49">
        <v>1.48</v>
      </c>
      <c r="H18" s="53">
        <v>-11507508.210000001</v>
      </c>
      <c r="I18" s="54"/>
      <c r="J18" s="87">
        <f t="shared" si="0"/>
        <v>100</v>
      </c>
      <c r="K18" s="87">
        <f t="shared" si="1"/>
        <v>100</v>
      </c>
      <c r="L18" s="87">
        <f t="shared" si="2"/>
        <v>100</v>
      </c>
      <c r="M18" s="87">
        <f t="shared" si="3"/>
        <v>100</v>
      </c>
      <c r="N18" s="88">
        <f t="shared" si="5"/>
        <v>100</v>
      </c>
      <c r="O18" s="45">
        <v>1</v>
      </c>
      <c r="P18" s="99">
        <v>100</v>
      </c>
      <c r="Q18" s="53">
        <v>-1438438.5262500001</v>
      </c>
      <c r="R18" s="55" t="s">
        <v>281</v>
      </c>
      <c r="S18" s="88">
        <v>1</v>
      </c>
      <c r="T18" s="88">
        <v>1</v>
      </c>
      <c r="U18" s="88">
        <v>1</v>
      </c>
      <c r="V18" s="88">
        <v>1</v>
      </c>
      <c r="W18" s="88">
        <v>1</v>
      </c>
      <c r="X18" s="88">
        <v>1</v>
      </c>
      <c r="Y18" s="88">
        <v>1</v>
      </c>
      <c r="Z18" s="89">
        <f t="shared" si="6"/>
        <v>7</v>
      </c>
      <c r="AA18" s="92">
        <f t="shared" si="7"/>
        <v>50</v>
      </c>
      <c r="AB18" s="92">
        <f t="shared" si="4"/>
        <v>50</v>
      </c>
      <c r="AC18" s="92">
        <f t="shared" si="4"/>
        <v>50</v>
      </c>
      <c r="AD18" s="92">
        <f t="shared" si="4"/>
        <v>50</v>
      </c>
      <c r="AE18" s="92">
        <f t="shared" si="4"/>
        <v>50</v>
      </c>
      <c r="AF18" s="92">
        <f t="shared" si="4"/>
        <v>50</v>
      </c>
      <c r="AG18" s="93">
        <f t="shared" si="8"/>
        <v>100</v>
      </c>
      <c r="AH18" s="92">
        <f t="shared" si="9"/>
        <v>100</v>
      </c>
      <c r="AJ18" s="34"/>
    </row>
    <row r="19" spans="1:36" x14ac:dyDescent="0.7">
      <c r="A19" s="45">
        <v>15</v>
      </c>
      <c r="B19" s="46" t="s">
        <v>20</v>
      </c>
      <c r="C19" s="47" t="s">
        <v>23</v>
      </c>
      <c r="D19" s="70" t="s">
        <v>135</v>
      </c>
      <c r="E19" s="109">
        <v>9</v>
      </c>
      <c r="F19" s="45">
        <v>2</v>
      </c>
      <c r="G19" s="62">
        <v>0.39</v>
      </c>
      <c r="H19" s="53">
        <v>-8719430.9299999997</v>
      </c>
      <c r="I19" s="54"/>
      <c r="J19" s="87">
        <f t="shared" si="0"/>
        <v>50</v>
      </c>
      <c r="K19" s="87">
        <f t="shared" si="1"/>
        <v>100</v>
      </c>
      <c r="L19" s="87">
        <f t="shared" si="2"/>
        <v>100</v>
      </c>
      <c r="M19" s="87">
        <f t="shared" si="3"/>
        <v>100</v>
      </c>
      <c r="N19" s="88">
        <f t="shared" si="5"/>
        <v>85.714285714285708</v>
      </c>
      <c r="O19" s="45">
        <v>2</v>
      </c>
      <c r="P19" s="99">
        <v>85.714285714285708</v>
      </c>
      <c r="Q19" s="53">
        <v>-1089928.86625</v>
      </c>
      <c r="R19" s="55" t="s">
        <v>281</v>
      </c>
      <c r="S19" s="88">
        <v>0</v>
      </c>
      <c r="T19" s="88">
        <v>1</v>
      </c>
      <c r="U19" s="88">
        <v>1</v>
      </c>
      <c r="V19" s="88">
        <v>1</v>
      </c>
      <c r="W19" s="88">
        <v>1</v>
      </c>
      <c r="X19" s="88">
        <v>1</v>
      </c>
      <c r="Y19" s="88">
        <v>1</v>
      </c>
      <c r="Z19" s="89">
        <f t="shared" si="6"/>
        <v>6</v>
      </c>
      <c r="AA19" s="92">
        <f t="shared" si="7"/>
        <v>0</v>
      </c>
      <c r="AB19" s="92">
        <f t="shared" si="4"/>
        <v>50</v>
      </c>
      <c r="AC19" s="92">
        <f t="shared" si="4"/>
        <v>50</v>
      </c>
      <c r="AD19" s="92">
        <f t="shared" si="4"/>
        <v>50</v>
      </c>
      <c r="AE19" s="92">
        <f t="shared" si="4"/>
        <v>50</v>
      </c>
      <c r="AF19" s="92">
        <f t="shared" si="4"/>
        <v>50</v>
      </c>
      <c r="AG19" s="93">
        <f t="shared" si="8"/>
        <v>100</v>
      </c>
      <c r="AH19" s="92">
        <f t="shared" si="9"/>
        <v>85.714285714285708</v>
      </c>
      <c r="AJ19" s="34"/>
    </row>
    <row r="20" spans="1:36" x14ac:dyDescent="0.7">
      <c r="A20" s="45">
        <v>16</v>
      </c>
      <c r="B20" s="46" t="s">
        <v>20</v>
      </c>
      <c r="C20" s="47" t="s">
        <v>24</v>
      </c>
      <c r="D20" s="70" t="s">
        <v>136</v>
      </c>
      <c r="E20" s="109">
        <v>13</v>
      </c>
      <c r="F20" s="45">
        <v>1</v>
      </c>
      <c r="G20" s="49">
        <v>0.82</v>
      </c>
      <c r="H20" s="53">
        <v>-2487968.11</v>
      </c>
      <c r="I20" s="54"/>
      <c r="J20" s="87">
        <f t="shared" si="0"/>
        <v>0</v>
      </c>
      <c r="K20" s="87">
        <f t="shared" si="1"/>
        <v>50</v>
      </c>
      <c r="L20" s="87">
        <f t="shared" si="2"/>
        <v>0</v>
      </c>
      <c r="M20" s="87">
        <f t="shared" si="3"/>
        <v>100</v>
      </c>
      <c r="N20" s="88">
        <f t="shared" si="5"/>
        <v>28.571428571428569</v>
      </c>
      <c r="O20" s="45">
        <v>1</v>
      </c>
      <c r="P20" s="58">
        <v>28.571428571428569</v>
      </c>
      <c r="Q20" s="53">
        <v>-310996.01374999998</v>
      </c>
      <c r="R20" s="100" t="s">
        <v>282</v>
      </c>
      <c r="S20" s="88">
        <v>0</v>
      </c>
      <c r="T20" s="88">
        <v>0</v>
      </c>
      <c r="U20" s="88">
        <v>0</v>
      </c>
      <c r="V20" s="88">
        <v>1</v>
      </c>
      <c r="W20" s="88">
        <v>0</v>
      </c>
      <c r="X20" s="88">
        <v>0</v>
      </c>
      <c r="Y20" s="88">
        <v>1</v>
      </c>
      <c r="Z20" s="89">
        <f t="shared" si="6"/>
        <v>2</v>
      </c>
      <c r="AA20" s="92">
        <f t="shared" si="7"/>
        <v>0</v>
      </c>
      <c r="AB20" s="92">
        <f t="shared" si="4"/>
        <v>0</v>
      </c>
      <c r="AC20" s="92">
        <f t="shared" si="4"/>
        <v>0</v>
      </c>
      <c r="AD20" s="92">
        <f t="shared" si="4"/>
        <v>50</v>
      </c>
      <c r="AE20" s="92">
        <f t="shared" si="4"/>
        <v>0</v>
      </c>
      <c r="AF20" s="92">
        <f t="shared" si="4"/>
        <v>0</v>
      </c>
      <c r="AG20" s="93">
        <f t="shared" si="8"/>
        <v>100</v>
      </c>
      <c r="AH20" s="92">
        <f t="shared" si="9"/>
        <v>28.571428571428569</v>
      </c>
      <c r="AJ20" s="34"/>
    </row>
    <row r="21" spans="1:36" x14ac:dyDescent="0.7">
      <c r="A21" s="45">
        <v>17</v>
      </c>
      <c r="B21" s="46" t="s">
        <v>20</v>
      </c>
      <c r="C21" s="47" t="s">
        <v>25</v>
      </c>
      <c r="D21" s="70" t="s">
        <v>137</v>
      </c>
      <c r="E21" s="109">
        <v>6</v>
      </c>
      <c r="F21" s="45">
        <v>1</v>
      </c>
      <c r="G21" s="49">
        <v>1.61</v>
      </c>
      <c r="H21" s="53">
        <v>-12562151.310000001</v>
      </c>
      <c r="I21" s="54"/>
      <c r="J21" s="87">
        <f t="shared" si="0"/>
        <v>100</v>
      </c>
      <c r="K21" s="87">
        <f t="shared" si="1"/>
        <v>100</v>
      </c>
      <c r="L21" s="87">
        <f t="shared" si="2"/>
        <v>50</v>
      </c>
      <c r="M21" s="87">
        <f t="shared" si="3"/>
        <v>100</v>
      </c>
      <c r="N21" s="88">
        <f t="shared" si="5"/>
        <v>85.714285714285708</v>
      </c>
      <c r="O21" s="45">
        <v>1</v>
      </c>
      <c r="P21" s="99">
        <v>85.714285714285708</v>
      </c>
      <c r="Q21" s="53">
        <v>-1570268.9137500001</v>
      </c>
      <c r="R21" s="55" t="s">
        <v>281</v>
      </c>
      <c r="S21" s="88">
        <v>1</v>
      </c>
      <c r="T21" s="88">
        <v>1</v>
      </c>
      <c r="U21" s="88">
        <v>1</v>
      </c>
      <c r="V21" s="88">
        <v>1</v>
      </c>
      <c r="W21" s="88">
        <v>0</v>
      </c>
      <c r="X21" s="88">
        <v>1</v>
      </c>
      <c r="Y21" s="88">
        <v>1</v>
      </c>
      <c r="Z21" s="89">
        <f t="shared" si="6"/>
        <v>6</v>
      </c>
      <c r="AA21" s="92">
        <f t="shared" si="7"/>
        <v>50</v>
      </c>
      <c r="AB21" s="92">
        <f t="shared" si="7"/>
        <v>50</v>
      </c>
      <c r="AC21" s="92">
        <f t="shared" si="7"/>
        <v>50</v>
      </c>
      <c r="AD21" s="92">
        <f t="shared" si="7"/>
        <v>50</v>
      </c>
      <c r="AE21" s="92">
        <f t="shared" si="7"/>
        <v>0</v>
      </c>
      <c r="AF21" s="92">
        <f t="shared" si="7"/>
        <v>50</v>
      </c>
      <c r="AG21" s="93">
        <f t="shared" si="8"/>
        <v>100</v>
      </c>
      <c r="AH21" s="92">
        <f t="shared" si="9"/>
        <v>85.714285714285708</v>
      </c>
      <c r="AJ21" s="34"/>
    </row>
    <row r="22" spans="1:36" x14ac:dyDescent="0.7">
      <c r="A22" s="45">
        <v>18</v>
      </c>
      <c r="B22" s="46" t="s">
        <v>20</v>
      </c>
      <c r="C22" s="47" t="s">
        <v>26</v>
      </c>
      <c r="D22" s="70" t="s">
        <v>138</v>
      </c>
      <c r="E22" s="109">
        <v>6</v>
      </c>
      <c r="F22" s="45">
        <v>0</v>
      </c>
      <c r="G22" s="49">
        <v>2.09</v>
      </c>
      <c r="H22" s="53">
        <v>6375724.8600000003</v>
      </c>
      <c r="I22" s="54"/>
      <c r="J22" s="87">
        <f t="shared" si="0"/>
        <v>50</v>
      </c>
      <c r="K22" s="87">
        <f t="shared" si="1"/>
        <v>100</v>
      </c>
      <c r="L22" s="87">
        <f t="shared" si="2"/>
        <v>50</v>
      </c>
      <c r="M22" s="87">
        <f t="shared" si="3"/>
        <v>0</v>
      </c>
      <c r="N22" s="88">
        <f t="shared" si="5"/>
        <v>57.142857142857139</v>
      </c>
      <c r="O22" s="45">
        <v>0</v>
      </c>
      <c r="P22" s="99">
        <v>57.142857142857139</v>
      </c>
      <c r="Q22" s="53">
        <v>796965.60750000004</v>
      </c>
      <c r="R22" s="55" t="s">
        <v>281</v>
      </c>
      <c r="S22" s="88">
        <v>0</v>
      </c>
      <c r="T22" s="88">
        <v>1</v>
      </c>
      <c r="U22" s="88">
        <v>1</v>
      </c>
      <c r="V22" s="88">
        <v>1</v>
      </c>
      <c r="W22" s="88">
        <v>0</v>
      </c>
      <c r="X22" s="88">
        <v>1</v>
      </c>
      <c r="Y22" s="88">
        <v>0</v>
      </c>
      <c r="Z22" s="89">
        <f t="shared" si="6"/>
        <v>4</v>
      </c>
      <c r="AA22" s="92">
        <f t="shared" ref="AA22:AF57" si="10">IF(S22=1,50,0)</f>
        <v>0</v>
      </c>
      <c r="AB22" s="92">
        <f t="shared" si="10"/>
        <v>50</v>
      </c>
      <c r="AC22" s="92">
        <f t="shared" si="10"/>
        <v>50</v>
      </c>
      <c r="AD22" s="92">
        <f t="shared" si="10"/>
        <v>50</v>
      </c>
      <c r="AE22" s="92">
        <f t="shared" si="10"/>
        <v>0</v>
      </c>
      <c r="AF22" s="92">
        <f t="shared" si="10"/>
        <v>50</v>
      </c>
      <c r="AG22" s="93">
        <f t="shared" si="8"/>
        <v>0</v>
      </c>
      <c r="AH22" s="92">
        <f t="shared" si="9"/>
        <v>57.142857142857139</v>
      </c>
      <c r="AJ22" s="34"/>
    </row>
    <row r="23" spans="1:36" x14ac:dyDescent="0.7">
      <c r="A23" s="45">
        <v>19</v>
      </c>
      <c r="B23" s="46" t="s">
        <v>20</v>
      </c>
      <c r="C23" s="47" t="s">
        <v>27</v>
      </c>
      <c r="D23" s="70" t="s">
        <v>139</v>
      </c>
      <c r="E23" s="109">
        <v>6</v>
      </c>
      <c r="F23" s="45">
        <v>1</v>
      </c>
      <c r="G23" s="49">
        <v>0.85</v>
      </c>
      <c r="H23" s="53">
        <v>-9853546.9800000004</v>
      </c>
      <c r="I23" s="54"/>
      <c r="J23" s="87">
        <f t="shared" si="0"/>
        <v>50</v>
      </c>
      <c r="K23" s="87">
        <f t="shared" si="1"/>
        <v>100</v>
      </c>
      <c r="L23" s="87">
        <f t="shared" si="2"/>
        <v>50</v>
      </c>
      <c r="M23" s="87">
        <f t="shared" si="3"/>
        <v>100</v>
      </c>
      <c r="N23" s="88">
        <f t="shared" si="5"/>
        <v>71.428571428571431</v>
      </c>
      <c r="O23" s="45">
        <v>1</v>
      </c>
      <c r="P23" s="99">
        <v>71.428571428571431</v>
      </c>
      <c r="Q23" s="53">
        <v>-1231693.3725000001</v>
      </c>
      <c r="R23" s="55" t="s">
        <v>281</v>
      </c>
      <c r="S23" s="88">
        <v>0</v>
      </c>
      <c r="T23" s="88">
        <v>1</v>
      </c>
      <c r="U23" s="88">
        <v>1</v>
      </c>
      <c r="V23" s="88">
        <v>1</v>
      </c>
      <c r="W23" s="88">
        <v>1</v>
      </c>
      <c r="X23" s="88">
        <v>0</v>
      </c>
      <c r="Y23" s="88">
        <v>1</v>
      </c>
      <c r="Z23" s="89">
        <f t="shared" si="6"/>
        <v>5</v>
      </c>
      <c r="AA23" s="92">
        <f t="shared" si="10"/>
        <v>0</v>
      </c>
      <c r="AB23" s="92">
        <f t="shared" si="10"/>
        <v>50</v>
      </c>
      <c r="AC23" s="92">
        <f t="shared" si="10"/>
        <v>50</v>
      </c>
      <c r="AD23" s="92">
        <f t="shared" si="10"/>
        <v>50</v>
      </c>
      <c r="AE23" s="92">
        <f t="shared" si="10"/>
        <v>50</v>
      </c>
      <c r="AF23" s="92">
        <f t="shared" si="10"/>
        <v>0</v>
      </c>
      <c r="AG23" s="93">
        <f t="shared" si="8"/>
        <v>100</v>
      </c>
      <c r="AH23" s="92">
        <f t="shared" si="9"/>
        <v>71.428571428571431</v>
      </c>
      <c r="AJ23" s="34"/>
    </row>
    <row r="24" spans="1:36" x14ac:dyDescent="0.7">
      <c r="A24" s="45">
        <v>20</v>
      </c>
      <c r="B24" s="46" t="s">
        <v>20</v>
      </c>
      <c r="C24" s="47" t="s">
        <v>28</v>
      </c>
      <c r="D24" s="70" t="s">
        <v>140</v>
      </c>
      <c r="E24" s="109">
        <v>2</v>
      </c>
      <c r="F24" s="45">
        <v>3</v>
      </c>
      <c r="G24" s="62">
        <v>0.25</v>
      </c>
      <c r="H24" s="53">
        <v>-4529537.45</v>
      </c>
      <c r="I24" s="54"/>
      <c r="J24" s="87">
        <f t="shared" si="0"/>
        <v>50</v>
      </c>
      <c r="K24" s="87">
        <f t="shared" si="1"/>
        <v>100</v>
      </c>
      <c r="L24" s="87">
        <f t="shared" si="2"/>
        <v>100</v>
      </c>
      <c r="M24" s="87">
        <f t="shared" si="3"/>
        <v>0</v>
      </c>
      <c r="N24" s="88">
        <f t="shared" si="5"/>
        <v>71.428571428571431</v>
      </c>
      <c r="O24" s="45">
        <v>3</v>
      </c>
      <c r="P24" s="99">
        <v>71.428571428571431</v>
      </c>
      <c r="Q24" s="53">
        <v>-566192.18125000002</v>
      </c>
      <c r="R24" s="100" t="s">
        <v>282</v>
      </c>
      <c r="S24" s="88">
        <v>0</v>
      </c>
      <c r="T24" s="88">
        <v>1</v>
      </c>
      <c r="U24" s="88">
        <v>1</v>
      </c>
      <c r="V24" s="88">
        <v>1</v>
      </c>
      <c r="W24" s="88">
        <v>1</v>
      </c>
      <c r="X24" s="88">
        <v>1</v>
      </c>
      <c r="Y24" s="88">
        <v>0</v>
      </c>
      <c r="Z24" s="89">
        <f t="shared" si="6"/>
        <v>5</v>
      </c>
      <c r="AA24" s="92">
        <f t="shared" si="10"/>
        <v>0</v>
      </c>
      <c r="AB24" s="92">
        <f t="shared" si="10"/>
        <v>50</v>
      </c>
      <c r="AC24" s="92">
        <f t="shared" si="10"/>
        <v>50</v>
      </c>
      <c r="AD24" s="92">
        <f t="shared" si="10"/>
        <v>50</v>
      </c>
      <c r="AE24" s="92">
        <f t="shared" si="10"/>
        <v>50</v>
      </c>
      <c r="AF24" s="92">
        <f t="shared" si="10"/>
        <v>50</v>
      </c>
      <c r="AG24" s="93">
        <f t="shared" si="8"/>
        <v>0</v>
      </c>
      <c r="AH24" s="92">
        <f t="shared" si="9"/>
        <v>71.428571428571431</v>
      </c>
      <c r="AJ24" s="34"/>
    </row>
    <row r="25" spans="1:36" x14ac:dyDescent="0.7">
      <c r="A25" s="45">
        <v>21</v>
      </c>
      <c r="B25" s="46" t="s">
        <v>29</v>
      </c>
      <c r="C25" s="47" t="s">
        <v>30</v>
      </c>
      <c r="D25" s="70" t="s">
        <v>29</v>
      </c>
      <c r="E25" s="109">
        <v>17</v>
      </c>
      <c r="F25" s="45">
        <v>1</v>
      </c>
      <c r="G25" s="49">
        <v>0.76</v>
      </c>
      <c r="H25" s="53">
        <v>618817390.61000001</v>
      </c>
      <c r="I25" s="54"/>
      <c r="J25" s="87">
        <f t="shared" si="0"/>
        <v>100</v>
      </c>
      <c r="K25" s="87">
        <f t="shared" si="1"/>
        <v>50</v>
      </c>
      <c r="L25" s="87">
        <f t="shared" si="2"/>
        <v>0</v>
      </c>
      <c r="M25" s="87">
        <f t="shared" si="3"/>
        <v>100</v>
      </c>
      <c r="N25" s="88">
        <f t="shared" si="5"/>
        <v>57.142857142857139</v>
      </c>
      <c r="O25" s="45">
        <v>1</v>
      </c>
      <c r="P25" s="99">
        <v>57.142857142857139</v>
      </c>
      <c r="Q25" s="53">
        <v>77352173.826250002</v>
      </c>
      <c r="R25" s="100" t="s">
        <v>282</v>
      </c>
      <c r="S25" s="88">
        <v>1</v>
      </c>
      <c r="T25" s="88">
        <v>1</v>
      </c>
      <c r="U25" s="88">
        <v>0</v>
      </c>
      <c r="V25" s="88">
        <v>1</v>
      </c>
      <c r="W25" s="88">
        <v>0</v>
      </c>
      <c r="X25" s="88">
        <v>0</v>
      </c>
      <c r="Y25" s="88">
        <v>1</v>
      </c>
      <c r="Z25" s="89">
        <f t="shared" si="6"/>
        <v>4</v>
      </c>
      <c r="AA25" s="92">
        <f t="shared" si="10"/>
        <v>50</v>
      </c>
      <c r="AB25" s="92">
        <f t="shared" si="10"/>
        <v>50</v>
      </c>
      <c r="AC25" s="92">
        <f t="shared" si="10"/>
        <v>0</v>
      </c>
      <c r="AD25" s="92">
        <f t="shared" si="10"/>
        <v>50</v>
      </c>
      <c r="AE25" s="92">
        <f t="shared" si="10"/>
        <v>0</v>
      </c>
      <c r="AF25" s="92">
        <f t="shared" si="10"/>
        <v>0</v>
      </c>
      <c r="AG25" s="93">
        <f t="shared" si="8"/>
        <v>100</v>
      </c>
      <c r="AH25" s="92">
        <f t="shared" si="9"/>
        <v>57.142857142857139</v>
      </c>
      <c r="AJ25" s="34"/>
    </row>
    <row r="26" spans="1:36" x14ac:dyDescent="0.7">
      <c r="A26" s="45">
        <v>22</v>
      </c>
      <c r="B26" s="46" t="s">
        <v>29</v>
      </c>
      <c r="C26" s="47" t="s">
        <v>31</v>
      </c>
      <c r="D26" s="70" t="s">
        <v>141</v>
      </c>
      <c r="E26" s="109">
        <v>5</v>
      </c>
      <c r="F26" s="45">
        <v>1</v>
      </c>
      <c r="G26" s="49">
        <v>2.57</v>
      </c>
      <c r="H26" s="53">
        <v>-4999122.13</v>
      </c>
      <c r="I26" s="54"/>
      <c r="J26" s="87">
        <f t="shared" si="0"/>
        <v>100</v>
      </c>
      <c r="K26" s="87">
        <f t="shared" si="1"/>
        <v>100</v>
      </c>
      <c r="L26" s="87">
        <f t="shared" si="2"/>
        <v>100</v>
      </c>
      <c r="M26" s="87">
        <f t="shared" si="3"/>
        <v>100</v>
      </c>
      <c r="N26" s="88">
        <f t="shared" si="5"/>
        <v>100</v>
      </c>
      <c r="O26" s="45">
        <v>1</v>
      </c>
      <c r="P26" s="99">
        <v>100</v>
      </c>
      <c r="Q26" s="53">
        <v>-624890.26624999999</v>
      </c>
      <c r="R26" s="55" t="s">
        <v>281</v>
      </c>
      <c r="S26" s="88">
        <v>1</v>
      </c>
      <c r="T26" s="88">
        <v>1</v>
      </c>
      <c r="U26" s="88">
        <v>1</v>
      </c>
      <c r="V26" s="88">
        <v>1</v>
      </c>
      <c r="W26" s="88">
        <v>1</v>
      </c>
      <c r="X26" s="88">
        <v>1</v>
      </c>
      <c r="Y26" s="88">
        <v>1</v>
      </c>
      <c r="Z26" s="89">
        <f t="shared" si="6"/>
        <v>7</v>
      </c>
      <c r="AA26" s="92">
        <f t="shared" si="10"/>
        <v>50</v>
      </c>
      <c r="AB26" s="92">
        <f t="shared" si="10"/>
        <v>50</v>
      </c>
      <c r="AC26" s="92">
        <f t="shared" si="10"/>
        <v>50</v>
      </c>
      <c r="AD26" s="92">
        <f t="shared" si="10"/>
        <v>50</v>
      </c>
      <c r="AE26" s="92">
        <f t="shared" si="10"/>
        <v>50</v>
      </c>
      <c r="AF26" s="92">
        <f t="shared" si="10"/>
        <v>50</v>
      </c>
      <c r="AG26" s="93">
        <f t="shared" si="8"/>
        <v>100</v>
      </c>
      <c r="AH26" s="92">
        <f t="shared" si="9"/>
        <v>100</v>
      </c>
      <c r="AJ26" s="34"/>
    </row>
    <row r="27" spans="1:36" x14ac:dyDescent="0.7">
      <c r="A27" s="45">
        <v>23</v>
      </c>
      <c r="B27" s="46" t="s">
        <v>29</v>
      </c>
      <c r="C27" s="47" t="s">
        <v>32</v>
      </c>
      <c r="D27" s="70" t="s">
        <v>142</v>
      </c>
      <c r="E27" s="109">
        <v>6</v>
      </c>
      <c r="F27" s="45">
        <v>2</v>
      </c>
      <c r="G27" s="49">
        <v>0.54</v>
      </c>
      <c r="H27" s="53">
        <v>3728494.09</v>
      </c>
      <c r="I27" s="54"/>
      <c r="J27" s="87">
        <f t="shared" si="0"/>
        <v>100</v>
      </c>
      <c r="K27" s="87">
        <f t="shared" si="1"/>
        <v>100</v>
      </c>
      <c r="L27" s="87">
        <f t="shared" si="2"/>
        <v>50</v>
      </c>
      <c r="M27" s="87">
        <f t="shared" si="3"/>
        <v>0</v>
      </c>
      <c r="N27" s="88">
        <f t="shared" si="5"/>
        <v>71.428571428571431</v>
      </c>
      <c r="O27" s="45">
        <v>2</v>
      </c>
      <c r="P27" s="99">
        <v>71.428571428571431</v>
      </c>
      <c r="Q27" s="53">
        <v>466061.76124999998</v>
      </c>
      <c r="R27" s="55" t="s">
        <v>281</v>
      </c>
      <c r="S27" s="88">
        <v>1</v>
      </c>
      <c r="T27" s="88">
        <v>1</v>
      </c>
      <c r="U27" s="88">
        <v>1</v>
      </c>
      <c r="V27" s="88">
        <v>1</v>
      </c>
      <c r="W27" s="88">
        <v>1</v>
      </c>
      <c r="X27" s="88">
        <v>0</v>
      </c>
      <c r="Y27" s="88">
        <v>0</v>
      </c>
      <c r="Z27" s="89">
        <f t="shared" si="6"/>
        <v>5</v>
      </c>
      <c r="AA27" s="92">
        <f t="shared" si="10"/>
        <v>50</v>
      </c>
      <c r="AB27" s="92">
        <f t="shared" si="10"/>
        <v>50</v>
      </c>
      <c r="AC27" s="92">
        <f t="shared" si="10"/>
        <v>50</v>
      </c>
      <c r="AD27" s="92">
        <f t="shared" si="10"/>
        <v>50</v>
      </c>
      <c r="AE27" s="92">
        <f t="shared" si="10"/>
        <v>50</v>
      </c>
      <c r="AF27" s="92">
        <f t="shared" si="10"/>
        <v>0</v>
      </c>
      <c r="AG27" s="93">
        <f t="shared" si="8"/>
        <v>0</v>
      </c>
      <c r="AH27" s="92">
        <f t="shared" si="9"/>
        <v>71.428571428571431</v>
      </c>
      <c r="AJ27" s="34"/>
    </row>
    <row r="28" spans="1:36" x14ac:dyDescent="0.7">
      <c r="A28" s="45">
        <v>24</v>
      </c>
      <c r="B28" s="46" t="s">
        <v>29</v>
      </c>
      <c r="C28" s="47" t="s">
        <v>33</v>
      </c>
      <c r="D28" s="70" t="s">
        <v>143</v>
      </c>
      <c r="E28" s="109">
        <v>6</v>
      </c>
      <c r="F28" s="45">
        <v>0</v>
      </c>
      <c r="G28" s="49">
        <v>1.0900000000000001</v>
      </c>
      <c r="H28" s="53">
        <v>8303657.6900000004</v>
      </c>
      <c r="I28" s="54"/>
      <c r="J28" s="87">
        <f t="shared" si="0"/>
        <v>100</v>
      </c>
      <c r="K28" s="87">
        <f t="shared" si="1"/>
        <v>100</v>
      </c>
      <c r="L28" s="87">
        <f t="shared" si="2"/>
        <v>100</v>
      </c>
      <c r="M28" s="87">
        <f t="shared" si="3"/>
        <v>0</v>
      </c>
      <c r="N28" s="88">
        <f t="shared" si="5"/>
        <v>85.714285714285708</v>
      </c>
      <c r="O28" s="45">
        <v>0</v>
      </c>
      <c r="P28" s="99">
        <v>85.714285714285708</v>
      </c>
      <c r="Q28" s="53">
        <v>1037957.2112500001</v>
      </c>
      <c r="R28" s="55" t="s">
        <v>281</v>
      </c>
      <c r="S28" s="88">
        <v>1</v>
      </c>
      <c r="T28" s="88">
        <v>1</v>
      </c>
      <c r="U28" s="88">
        <v>1</v>
      </c>
      <c r="V28" s="88">
        <v>1</v>
      </c>
      <c r="W28" s="88">
        <v>1</v>
      </c>
      <c r="X28" s="88">
        <v>1</v>
      </c>
      <c r="Y28" s="88">
        <v>0</v>
      </c>
      <c r="Z28" s="89">
        <f t="shared" si="6"/>
        <v>6</v>
      </c>
      <c r="AA28" s="92">
        <f t="shared" si="10"/>
        <v>50</v>
      </c>
      <c r="AB28" s="92">
        <f t="shared" si="10"/>
        <v>50</v>
      </c>
      <c r="AC28" s="92">
        <f t="shared" si="10"/>
        <v>50</v>
      </c>
      <c r="AD28" s="92">
        <f t="shared" si="10"/>
        <v>50</v>
      </c>
      <c r="AE28" s="92">
        <f t="shared" si="10"/>
        <v>50</v>
      </c>
      <c r="AF28" s="92">
        <f t="shared" si="10"/>
        <v>50</v>
      </c>
      <c r="AG28" s="93">
        <f t="shared" si="8"/>
        <v>0</v>
      </c>
      <c r="AH28" s="92">
        <f t="shared" si="9"/>
        <v>85.714285714285708</v>
      </c>
      <c r="AJ28" s="34"/>
    </row>
    <row r="29" spans="1:36" x14ac:dyDescent="0.7">
      <c r="A29" s="45">
        <v>25</v>
      </c>
      <c r="B29" s="46" t="s">
        <v>29</v>
      </c>
      <c r="C29" s="47" t="s">
        <v>34</v>
      </c>
      <c r="D29" s="70" t="s">
        <v>144</v>
      </c>
      <c r="E29" s="109">
        <v>2</v>
      </c>
      <c r="F29" s="45">
        <v>3</v>
      </c>
      <c r="G29" s="62">
        <v>0.18</v>
      </c>
      <c r="H29" s="53">
        <v>-281817.14</v>
      </c>
      <c r="I29" s="54"/>
      <c r="J29" s="87">
        <f t="shared" si="0"/>
        <v>50</v>
      </c>
      <c r="K29" s="87">
        <f t="shared" si="1"/>
        <v>50</v>
      </c>
      <c r="L29" s="87">
        <f t="shared" si="2"/>
        <v>100</v>
      </c>
      <c r="M29" s="87">
        <f t="shared" si="3"/>
        <v>100</v>
      </c>
      <c r="N29" s="88">
        <f t="shared" si="5"/>
        <v>71.428571428571431</v>
      </c>
      <c r="O29" s="45">
        <v>3</v>
      </c>
      <c r="P29" s="99">
        <v>71.428571428571431</v>
      </c>
      <c r="Q29" s="53">
        <v>-35227.142500000002</v>
      </c>
      <c r="R29" s="55" t="s">
        <v>281</v>
      </c>
      <c r="S29" s="88">
        <v>0</v>
      </c>
      <c r="T29" s="88">
        <v>1</v>
      </c>
      <c r="U29" s="88">
        <v>0</v>
      </c>
      <c r="V29" s="88">
        <v>1</v>
      </c>
      <c r="W29" s="88">
        <v>1</v>
      </c>
      <c r="X29" s="88">
        <v>1</v>
      </c>
      <c r="Y29" s="88">
        <v>1</v>
      </c>
      <c r="Z29" s="89">
        <f t="shared" si="6"/>
        <v>5</v>
      </c>
      <c r="AA29" s="92">
        <f t="shared" si="10"/>
        <v>0</v>
      </c>
      <c r="AB29" s="92">
        <f t="shared" si="10"/>
        <v>50</v>
      </c>
      <c r="AC29" s="92">
        <f t="shared" si="10"/>
        <v>0</v>
      </c>
      <c r="AD29" s="92">
        <f t="shared" si="10"/>
        <v>50</v>
      </c>
      <c r="AE29" s="92">
        <f t="shared" si="10"/>
        <v>50</v>
      </c>
      <c r="AF29" s="92">
        <f t="shared" si="10"/>
        <v>50</v>
      </c>
      <c r="AG29" s="93">
        <f t="shared" si="8"/>
        <v>100</v>
      </c>
      <c r="AH29" s="92">
        <f t="shared" si="9"/>
        <v>71.428571428571431</v>
      </c>
      <c r="AJ29" s="34"/>
    </row>
    <row r="30" spans="1:36" x14ac:dyDescent="0.7">
      <c r="A30" s="45">
        <v>26</v>
      </c>
      <c r="B30" s="46" t="s">
        <v>29</v>
      </c>
      <c r="C30" s="47" t="s">
        <v>35</v>
      </c>
      <c r="D30" s="70" t="s">
        <v>145</v>
      </c>
      <c r="E30" s="109">
        <v>5</v>
      </c>
      <c r="F30" s="45">
        <v>1</v>
      </c>
      <c r="G30" s="49">
        <v>0.96</v>
      </c>
      <c r="H30" s="53">
        <v>-2531679.14</v>
      </c>
      <c r="I30" s="54"/>
      <c r="J30" s="87">
        <f t="shared" si="0"/>
        <v>50</v>
      </c>
      <c r="K30" s="87">
        <f t="shared" si="1"/>
        <v>100</v>
      </c>
      <c r="L30" s="87">
        <f t="shared" si="2"/>
        <v>100</v>
      </c>
      <c r="M30" s="87">
        <f t="shared" si="3"/>
        <v>0</v>
      </c>
      <c r="N30" s="88">
        <f t="shared" si="5"/>
        <v>71.428571428571431</v>
      </c>
      <c r="O30" s="45">
        <v>1</v>
      </c>
      <c r="P30" s="99">
        <v>71.428571428571431</v>
      </c>
      <c r="Q30" s="53">
        <v>-316459.89250000002</v>
      </c>
      <c r="R30" s="55" t="s">
        <v>281</v>
      </c>
      <c r="S30" s="88">
        <v>0</v>
      </c>
      <c r="T30" s="88">
        <v>1</v>
      </c>
      <c r="U30" s="88">
        <v>1</v>
      </c>
      <c r="V30" s="88">
        <v>1</v>
      </c>
      <c r="W30" s="88">
        <v>1</v>
      </c>
      <c r="X30" s="88">
        <v>1</v>
      </c>
      <c r="Y30" s="88">
        <v>0</v>
      </c>
      <c r="Z30" s="89">
        <f t="shared" si="6"/>
        <v>5</v>
      </c>
      <c r="AA30" s="92">
        <f t="shared" si="10"/>
        <v>0</v>
      </c>
      <c r="AB30" s="92">
        <f t="shared" si="10"/>
        <v>50</v>
      </c>
      <c r="AC30" s="92">
        <f t="shared" si="10"/>
        <v>50</v>
      </c>
      <c r="AD30" s="92">
        <f t="shared" si="10"/>
        <v>50</v>
      </c>
      <c r="AE30" s="92">
        <f t="shared" si="10"/>
        <v>50</v>
      </c>
      <c r="AF30" s="92">
        <f t="shared" si="10"/>
        <v>50</v>
      </c>
      <c r="AG30" s="93">
        <f t="shared" si="8"/>
        <v>0</v>
      </c>
      <c r="AH30" s="92">
        <f t="shared" si="9"/>
        <v>71.428571428571431</v>
      </c>
      <c r="AJ30" s="34"/>
    </row>
    <row r="31" spans="1:36" x14ac:dyDescent="0.7">
      <c r="A31" s="45">
        <v>27</v>
      </c>
      <c r="B31" s="46" t="s">
        <v>29</v>
      </c>
      <c r="C31" s="47" t="s">
        <v>36</v>
      </c>
      <c r="D31" s="70" t="s">
        <v>146</v>
      </c>
      <c r="E31" s="109">
        <v>5</v>
      </c>
      <c r="F31" s="45">
        <v>1</v>
      </c>
      <c r="G31" s="49">
        <v>0.9</v>
      </c>
      <c r="H31" s="53">
        <v>-9136864.9199999999</v>
      </c>
      <c r="I31" s="54"/>
      <c r="J31" s="87">
        <f t="shared" si="0"/>
        <v>50</v>
      </c>
      <c r="K31" s="87">
        <f t="shared" si="1"/>
        <v>100</v>
      </c>
      <c r="L31" s="87">
        <f t="shared" si="2"/>
        <v>0</v>
      </c>
      <c r="M31" s="87">
        <f t="shared" si="3"/>
        <v>100</v>
      </c>
      <c r="N31" s="88">
        <f t="shared" si="5"/>
        <v>57.142857142857139</v>
      </c>
      <c r="O31" s="45">
        <v>1</v>
      </c>
      <c r="P31" s="99">
        <v>57.142857142857139</v>
      </c>
      <c r="Q31" s="53">
        <v>-1142108.115</v>
      </c>
      <c r="R31" s="100" t="s">
        <v>282</v>
      </c>
      <c r="S31" s="88">
        <v>0</v>
      </c>
      <c r="T31" s="88">
        <v>1</v>
      </c>
      <c r="U31" s="88">
        <v>1</v>
      </c>
      <c r="V31" s="88">
        <v>1</v>
      </c>
      <c r="W31" s="88">
        <v>0</v>
      </c>
      <c r="X31" s="88">
        <v>0</v>
      </c>
      <c r="Y31" s="88">
        <v>1</v>
      </c>
      <c r="Z31" s="89">
        <f t="shared" si="6"/>
        <v>4</v>
      </c>
      <c r="AA31" s="92">
        <f t="shared" si="10"/>
        <v>0</v>
      </c>
      <c r="AB31" s="92">
        <f t="shared" si="10"/>
        <v>50</v>
      </c>
      <c r="AC31" s="92">
        <f t="shared" si="10"/>
        <v>50</v>
      </c>
      <c r="AD31" s="92">
        <f t="shared" si="10"/>
        <v>50</v>
      </c>
      <c r="AE31" s="92">
        <f t="shared" si="10"/>
        <v>0</v>
      </c>
      <c r="AF31" s="92">
        <f t="shared" si="10"/>
        <v>0</v>
      </c>
      <c r="AG31" s="93">
        <f t="shared" si="8"/>
        <v>100</v>
      </c>
      <c r="AH31" s="92">
        <f t="shared" si="9"/>
        <v>57.142857142857139</v>
      </c>
      <c r="AJ31" s="34"/>
    </row>
    <row r="32" spans="1:36" x14ac:dyDescent="0.7">
      <c r="A32" s="45">
        <v>28</v>
      </c>
      <c r="B32" s="46" t="s">
        <v>29</v>
      </c>
      <c r="C32" s="47" t="s">
        <v>37</v>
      </c>
      <c r="D32" s="70" t="s">
        <v>147</v>
      </c>
      <c r="E32" s="109">
        <v>13</v>
      </c>
      <c r="F32" s="45">
        <v>4</v>
      </c>
      <c r="G32" s="62">
        <v>0.22</v>
      </c>
      <c r="H32" s="53">
        <v>-19544324.449999999</v>
      </c>
      <c r="I32" s="72" t="s">
        <v>6</v>
      </c>
      <c r="J32" s="87">
        <f t="shared" si="0"/>
        <v>100</v>
      </c>
      <c r="K32" s="87">
        <f t="shared" si="1"/>
        <v>100</v>
      </c>
      <c r="L32" s="87">
        <f t="shared" si="2"/>
        <v>100</v>
      </c>
      <c r="M32" s="87">
        <f t="shared" si="3"/>
        <v>100</v>
      </c>
      <c r="N32" s="88">
        <f t="shared" si="5"/>
        <v>100</v>
      </c>
      <c r="O32" s="45">
        <v>4</v>
      </c>
      <c r="P32" s="99">
        <v>100</v>
      </c>
      <c r="Q32" s="53">
        <v>-2443040.5562499999</v>
      </c>
      <c r="R32" s="101" t="s">
        <v>283</v>
      </c>
      <c r="S32" s="88">
        <v>1</v>
      </c>
      <c r="T32" s="88">
        <v>1</v>
      </c>
      <c r="U32" s="88">
        <v>1</v>
      </c>
      <c r="V32" s="88">
        <v>1</v>
      </c>
      <c r="W32" s="88">
        <v>1</v>
      </c>
      <c r="X32" s="88">
        <v>1</v>
      </c>
      <c r="Y32" s="88">
        <v>1</v>
      </c>
      <c r="Z32" s="89">
        <f t="shared" si="6"/>
        <v>7</v>
      </c>
      <c r="AA32" s="92">
        <f t="shared" si="10"/>
        <v>50</v>
      </c>
      <c r="AB32" s="92">
        <f t="shared" si="10"/>
        <v>50</v>
      </c>
      <c r="AC32" s="92">
        <f t="shared" si="10"/>
        <v>50</v>
      </c>
      <c r="AD32" s="92">
        <f t="shared" si="10"/>
        <v>50</v>
      </c>
      <c r="AE32" s="92">
        <f t="shared" si="10"/>
        <v>50</v>
      </c>
      <c r="AF32" s="92">
        <f t="shared" si="10"/>
        <v>50</v>
      </c>
      <c r="AG32" s="93">
        <f t="shared" si="8"/>
        <v>100</v>
      </c>
      <c r="AH32" s="92">
        <f t="shared" si="9"/>
        <v>100</v>
      </c>
      <c r="AJ32" s="34"/>
    </row>
    <row r="33" spans="1:36" x14ac:dyDescent="0.7">
      <c r="A33" s="45">
        <v>29</v>
      </c>
      <c r="B33" s="46" t="s">
        <v>29</v>
      </c>
      <c r="C33" s="47" t="s">
        <v>38</v>
      </c>
      <c r="D33" s="70" t="s">
        <v>148</v>
      </c>
      <c r="E33" s="109">
        <v>5</v>
      </c>
      <c r="F33" s="45">
        <v>2</v>
      </c>
      <c r="G33" s="49">
        <v>0.6</v>
      </c>
      <c r="H33" s="53">
        <v>-1570001.13</v>
      </c>
      <c r="I33" s="54"/>
      <c r="J33" s="87">
        <f t="shared" si="0"/>
        <v>100</v>
      </c>
      <c r="K33" s="87">
        <f t="shared" si="1"/>
        <v>100</v>
      </c>
      <c r="L33" s="87">
        <f t="shared" si="2"/>
        <v>100</v>
      </c>
      <c r="M33" s="87">
        <f t="shared" si="3"/>
        <v>100</v>
      </c>
      <c r="N33" s="88">
        <f t="shared" si="5"/>
        <v>100</v>
      </c>
      <c r="O33" s="45">
        <v>2</v>
      </c>
      <c r="P33" s="99">
        <v>100</v>
      </c>
      <c r="Q33" s="53">
        <v>-196250.14124999999</v>
      </c>
      <c r="R33" s="55" t="s">
        <v>281</v>
      </c>
      <c r="S33" s="88">
        <v>1</v>
      </c>
      <c r="T33" s="88">
        <v>1</v>
      </c>
      <c r="U33" s="88">
        <v>1</v>
      </c>
      <c r="V33" s="88">
        <v>1</v>
      </c>
      <c r="W33" s="88">
        <v>1</v>
      </c>
      <c r="X33" s="88">
        <v>1</v>
      </c>
      <c r="Y33" s="88">
        <v>1</v>
      </c>
      <c r="Z33" s="89">
        <f t="shared" si="6"/>
        <v>7</v>
      </c>
      <c r="AA33" s="92">
        <f t="shared" si="10"/>
        <v>50</v>
      </c>
      <c r="AB33" s="92">
        <f t="shared" si="10"/>
        <v>50</v>
      </c>
      <c r="AC33" s="92">
        <f t="shared" si="10"/>
        <v>50</v>
      </c>
      <c r="AD33" s="92">
        <f t="shared" si="10"/>
        <v>50</v>
      </c>
      <c r="AE33" s="92">
        <f t="shared" si="10"/>
        <v>50</v>
      </c>
      <c r="AF33" s="92">
        <f t="shared" si="10"/>
        <v>50</v>
      </c>
      <c r="AG33" s="93">
        <f t="shared" si="8"/>
        <v>100</v>
      </c>
      <c r="AH33" s="92">
        <f t="shared" si="9"/>
        <v>100</v>
      </c>
      <c r="AJ33" s="34"/>
    </row>
    <row r="34" spans="1:36" x14ac:dyDescent="0.7">
      <c r="A34" s="45">
        <v>30</v>
      </c>
      <c r="B34" s="46" t="s">
        <v>29</v>
      </c>
      <c r="C34" s="47" t="s">
        <v>39</v>
      </c>
      <c r="D34" s="70" t="s">
        <v>149</v>
      </c>
      <c r="E34" s="109">
        <v>5</v>
      </c>
      <c r="F34" s="45">
        <v>2</v>
      </c>
      <c r="G34" s="62">
        <v>0.23</v>
      </c>
      <c r="H34" s="53">
        <v>-5520415.2000000002</v>
      </c>
      <c r="I34" s="54"/>
      <c r="J34" s="87">
        <f t="shared" si="0"/>
        <v>100</v>
      </c>
      <c r="K34" s="87">
        <f t="shared" si="1"/>
        <v>100</v>
      </c>
      <c r="L34" s="87">
        <f t="shared" si="2"/>
        <v>0</v>
      </c>
      <c r="M34" s="87">
        <f t="shared" si="3"/>
        <v>0</v>
      </c>
      <c r="N34" s="88">
        <f t="shared" si="5"/>
        <v>57.142857142857139</v>
      </c>
      <c r="O34" s="45">
        <v>2</v>
      </c>
      <c r="P34" s="99">
        <v>57.142857142857139</v>
      </c>
      <c r="Q34" s="53">
        <v>-690051.9</v>
      </c>
      <c r="R34" s="55" t="s">
        <v>281</v>
      </c>
      <c r="S34" s="88">
        <v>1</v>
      </c>
      <c r="T34" s="88">
        <v>1</v>
      </c>
      <c r="U34" s="88">
        <v>1</v>
      </c>
      <c r="V34" s="88">
        <v>1</v>
      </c>
      <c r="W34" s="88">
        <v>0</v>
      </c>
      <c r="X34" s="88">
        <v>0</v>
      </c>
      <c r="Y34" s="88">
        <v>0</v>
      </c>
      <c r="Z34" s="89">
        <f t="shared" si="6"/>
        <v>4</v>
      </c>
      <c r="AA34" s="92">
        <f t="shared" si="10"/>
        <v>50</v>
      </c>
      <c r="AB34" s="92">
        <f t="shared" si="10"/>
        <v>50</v>
      </c>
      <c r="AC34" s="92">
        <f t="shared" si="10"/>
        <v>50</v>
      </c>
      <c r="AD34" s="92">
        <f t="shared" si="10"/>
        <v>50</v>
      </c>
      <c r="AE34" s="92">
        <f t="shared" si="10"/>
        <v>0</v>
      </c>
      <c r="AF34" s="92">
        <f t="shared" si="10"/>
        <v>0</v>
      </c>
      <c r="AG34" s="93">
        <f t="shared" si="8"/>
        <v>0</v>
      </c>
      <c r="AH34" s="92">
        <f t="shared" si="9"/>
        <v>57.142857142857139</v>
      </c>
      <c r="AJ34" s="34"/>
    </row>
    <row r="35" spans="1:36" x14ac:dyDescent="0.7">
      <c r="A35" s="45">
        <v>31</v>
      </c>
      <c r="B35" s="46" t="s">
        <v>29</v>
      </c>
      <c r="C35" s="47" t="s">
        <v>40</v>
      </c>
      <c r="D35" s="70" t="s">
        <v>150</v>
      </c>
      <c r="E35" s="109">
        <v>6</v>
      </c>
      <c r="F35" s="45">
        <v>4</v>
      </c>
      <c r="G35" s="62">
        <v>0.25</v>
      </c>
      <c r="H35" s="53">
        <v>2691732.92</v>
      </c>
      <c r="I35" s="72" t="s">
        <v>208</v>
      </c>
      <c r="J35" s="87">
        <f t="shared" si="0"/>
        <v>100</v>
      </c>
      <c r="K35" s="87">
        <f t="shared" si="1"/>
        <v>100</v>
      </c>
      <c r="L35" s="87">
        <f t="shared" si="2"/>
        <v>100</v>
      </c>
      <c r="M35" s="87">
        <f t="shared" si="3"/>
        <v>100</v>
      </c>
      <c r="N35" s="88">
        <f t="shared" si="5"/>
        <v>100</v>
      </c>
      <c r="O35" s="45">
        <v>4</v>
      </c>
      <c r="P35" s="99">
        <v>100</v>
      </c>
      <c r="Q35" s="53">
        <v>336466.61499999999</v>
      </c>
      <c r="R35" s="101" t="s">
        <v>283</v>
      </c>
      <c r="S35" s="88">
        <v>1</v>
      </c>
      <c r="T35" s="88">
        <v>1</v>
      </c>
      <c r="U35" s="88">
        <v>1</v>
      </c>
      <c r="V35" s="88">
        <v>1</v>
      </c>
      <c r="W35" s="88">
        <v>1</v>
      </c>
      <c r="X35" s="88">
        <v>1</v>
      </c>
      <c r="Y35" s="88">
        <v>1</v>
      </c>
      <c r="Z35" s="89">
        <f t="shared" si="6"/>
        <v>7</v>
      </c>
      <c r="AA35" s="92">
        <f t="shared" si="10"/>
        <v>50</v>
      </c>
      <c r="AB35" s="92">
        <f t="shared" si="10"/>
        <v>50</v>
      </c>
      <c r="AC35" s="92">
        <f t="shared" si="10"/>
        <v>50</v>
      </c>
      <c r="AD35" s="92">
        <f t="shared" si="10"/>
        <v>50</v>
      </c>
      <c r="AE35" s="92">
        <f t="shared" si="10"/>
        <v>50</v>
      </c>
      <c r="AF35" s="92">
        <f t="shared" si="10"/>
        <v>50</v>
      </c>
      <c r="AG35" s="93">
        <f t="shared" si="8"/>
        <v>100</v>
      </c>
      <c r="AH35" s="92">
        <f t="shared" si="9"/>
        <v>100</v>
      </c>
      <c r="AJ35" s="34"/>
    </row>
    <row r="36" spans="1:36" x14ac:dyDescent="0.7">
      <c r="A36" s="45">
        <v>32</v>
      </c>
      <c r="B36" s="46" t="s">
        <v>29</v>
      </c>
      <c r="C36" s="47" t="s">
        <v>41</v>
      </c>
      <c r="D36" s="70" t="s">
        <v>151</v>
      </c>
      <c r="E36" s="109">
        <v>12</v>
      </c>
      <c r="F36" s="45">
        <v>2</v>
      </c>
      <c r="G36" s="49">
        <v>0.53</v>
      </c>
      <c r="H36" s="53">
        <v>59314.86</v>
      </c>
      <c r="I36" s="54"/>
      <c r="J36" s="87">
        <f t="shared" si="0"/>
        <v>0</v>
      </c>
      <c r="K36" s="87">
        <f t="shared" si="1"/>
        <v>100</v>
      </c>
      <c r="L36" s="87">
        <f t="shared" si="2"/>
        <v>0</v>
      </c>
      <c r="M36" s="87">
        <f t="shared" si="3"/>
        <v>100</v>
      </c>
      <c r="N36" s="88">
        <f t="shared" si="5"/>
        <v>42.857142857142854</v>
      </c>
      <c r="O36" s="45">
        <v>2</v>
      </c>
      <c r="P36" s="58">
        <v>42.857142857142854</v>
      </c>
      <c r="Q36" s="53">
        <v>7414.3575000000001</v>
      </c>
      <c r="R36" s="100" t="s">
        <v>282</v>
      </c>
      <c r="S36" s="88">
        <v>0</v>
      </c>
      <c r="T36" s="88">
        <v>0</v>
      </c>
      <c r="U36" s="88">
        <v>1</v>
      </c>
      <c r="V36" s="88">
        <v>1</v>
      </c>
      <c r="W36" s="88">
        <v>0</v>
      </c>
      <c r="X36" s="88">
        <v>0</v>
      </c>
      <c r="Y36" s="88">
        <v>1</v>
      </c>
      <c r="Z36" s="89">
        <f t="shared" si="6"/>
        <v>3</v>
      </c>
      <c r="AA36" s="92">
        <f t="shared" si="10"/>
        <v>0</v>
      </c>
      <c r="AB36" s="92">
        <f t="shared" si="10"/>
        <v>0</v>
      </c>
      <c r="AC36" s="92">
        <f t="shared" si="10"/>
        <v>50</v>
      </c>
      <c r="AD36" s="92">
        <f t="shared" si="10"/>
        <v>50</v>
      </c>
      <c r="AE36" s="92">
        <f t="shared" si="10"/>
        <v>0</v>
      </c>
      <c r="AF36" s="92">
        <f t="shared" si="10"/>
        <v>0</v>
      </c>
      <c r="AG36" s="93">
        <f t="shared" si="8"/>
        <v>100</v>
      </c>
      <c r="AH36" s="92">
        <f t="shared" si="9"/>
        <v>42.857142857142854</v>
      </c>
      <c r="AJ36" s="34"/>
    </row>
    <row r="37" spans="1:36" x14ac:dyDescent="0.7">
      <c r="A37" s="45">
        <v>33</v>
      </c>
      <c r="B37" s="46" t="s">
        <v>29</v>
      </c>
      <c r="C37" s="47" t="s">
        <v>42</v>
      </c>
      <c r="D37" s="70" t="s">
        <v>152</v>
      </c>
      <c r="E37" s="109">
        <v>6</v>
      </c>
      <c r="F37" s="45">
        <v>1</v>
      </c>
      <c r="G37" s="49">
        <v>2.66</v>
      </c>
      <c r="H37" s="53">
        <v>-9218341.7599999998</v>
      </c>
      <c r="I37" s="54"/>
      <c r="J37" s="87">
        <f t="shared" si="0"/>
        <v>50</v>
      </c>
      <c r="K37" s="87">
        <f t="shared" si="1"/>
        <v>50</v>
      </c>
      <c r="L37" s="87">
        <f t="shared" si="2"/>
        <v>100</v>
      </c>
      <c r="M37" s="87">
        <f t="shared" si="3"/>
        <v>100</v>
      </c>
      <c r="N37" s="88">
        <f t="shared" si="5"/>
        <v>71.428571428571431</v>
      </c>
      <c r="O37" s="45">
        <v>1</v>
      </c>
      <c r="P37" s="99">
        <v>71.428571428571431</v>
      </c>
      <c r="Q37" s="53">
        <v>-1152292.72</v>
      </c>
      <c r="R37" s="55" t="s">
        <v>281</v>
      </c>
      <c r="S37" s="88">
        <v>1</v>
      </c>
      <c r="T37" s="88">
        <v>0</v>
      </c>
      <c r="U37" s="88">
        <v>1</v>
      </c>
      <c r="V37" s="88">
        <v>0</v>
      </c>
      <c r="W37" s="88">
        <v>1</v>
      </c>
      <c r="X37" s="88">
        <v>1</v>
      </c>
      <c r="Y37" s="88">
        <v>1</v>
      </c>
      <c r="Z37" s="89">
        <f t="shared" si="6"/>
        <v>5</v>
      </c>
      <c r="AA37" s="92">
        <f t="shared" si="10"/>
        <v>50</v>
      </c>
      <c r="AB37" s="92">
        <f t="shared" si="10"/>
        <v>0</v>
      </c>
      <c r="AC37" s="92">
        <f t="shared" si="10"/>
        <v>50</v>
      </c>
      <c r="AD37" s="92">
        <f t="shared" si="10"/>
        <v>0</v>
      </c>
      <c r="AE37" s="92">
        <f t="shared" si="10"/>
        <v>50</v>
      </c>
      <c r="AF37" s="92">
        <f t="shared" si="10"/>
        <v>50</v>
      </c>
      <c r="AG37" s="93">
        <f t="shared" si="8"/>
        <v>100</v>
      </c>
      <c r="AH37" s="92">
        <f t="shared" si="9"/>
        <v>71.428571428571431</v>
      </c>
      <c r="AJ37" s="34"/>
    </row>
    <row r="38" spans="1:36" x14ac:dyDescent="0.7">
      <c r="A38" s="45">
        <v>34</v>
      </c>
      <c r="B38" s="46" t="s">
        <v>29</v>
      </c>
      <c r="C38" s="47" t="s">
        <v>43</v>
      </c>
      <c r="D38" s="70" t="s">
        <v>153</v>
      </c>
      <c r="E38" s="109">
        <v>5</v>
      </c>
      <c r="F38" s="45">
        <v>2</v>
      </c>
      <c r="G38" s="49">
        <v>0.6</v>
      </c>
      <c r="H38" s="53">
        <v>-2062312.29</v>
      </c>
      <c r="I38" s="54"/>
      <c r="J38" s="87">
        <f t="shared" si="0"/>
        <v>0</v>
      </c>
      <c r="K38" s="87">
        <f t="shared" si="1"/>
        <v>100</v>
      </c>
      <c r="L38" s="87">
        <f t="shared" si="2"/>
        <v>50</v>
      </c>
      <c r="M38" s="87">
        <f t="shared" si="3"/>
        <v>0</v>
      </c>
      <c r="N38" s="88">
        <f t="shared" si="5"/>
        <v>42.857142857142854</v>
      </c>
      <c r="O38" s="45">
        <v>2</v>
      </c>
      <c r="P38" s="58">
        <v>42.857142857142854</v>
      </c>
      <c r="Q38" s="53">
        <v>-257789.03625</v>
      </c>
      <c r="R38" s="100" t="s">
        <v>282</v>
      </c>
      <c r="S38" s="88">
        <v>0</v>
      </c>
      <c r="T38" s="88">
        <v>0</v>
      </c>
      <c r="U38" s="88">
        <v>1</v>
      </c>
      <c r="V38" s="88">
        <v>1</v>
      </c>
      <c r="W38" s="88">
        <v>1</v>
      </c>
      <c r="X38" s="88">
        <v>0</v>
      </c>
      <c r="Y38" s="88">
        <v>0</v>
      </c>
      <c r="Z38" s="89">
        <f t="shared" si="6"/>
        <v>3</v>
      </c>
      <c r="AA38" s="92">
        <f t="shared" si="10"/>
        <v>0</v>
      </c>
      <c r="AB38" s="92">
        <f t="shared" si="10"/>
        <v>0</v>
      </c>
      <c r="AC38" s="92">
        <f t="shared" si="10"/>
        <v>50</v>
      </c>
      <c r="AD38" s="92">
        <f t="shared" si="10"/>
        <v>50</v>
      </c>
      <c r="AE38" s="92">
        <f t="shared" si="10"/>
        <v>50</v>
      </c>
      <c r="AF38" s="92">
        <f t="shared" si="10"/>
        <v>0</v>
      </c>
      <c r="AG38" s="93">
        <f t="shared" si="8"/>
        <v>0</v>
      </c>
      <c r="AH38" s="92">
        <f t="shared" si="9"/>
        <v>42.857142857142854</v>
      </c>
      <c r="AJ38" s="34"/>
    </row>
    <row r="39" spans="1:36" x14ac:dyDescent="0.7">
      <c r="A39" s="45">
        <v>35</v>
      </c>
      <c r="B39" s="46" t="s">
        <v>44</v>
      </c>
      <c r="C39" s="47" t="s">
        <v>45</v>
      </c>
      <c r="D39" s="46" t="s">
        <v>44</v>
      </c>
      <c r="E39" s="108">
        <v>19</v>
      </c>
      <c r="F39" s="45">
        <v>1</v>
      </c>
      <c r="G39" s="49">
        <v>0.64</v>
      </c>
      <c r="H39" s="53">
        <v>490779668.56</v>
      </c>
      <c r="I39" s="54"/>
      <c r="J39" s="87">
        <f t="shared" si="0"/>
        <v>100</v>
      </c>
      <c r="K39" s="87">
        <f t="shared" si="1"/>
        <v>100</v>
      </c>
      <c r="L39" s="87">
        <f t="shared" si="2"/>
        <v>50</v>
      </c>
      <c r="M39" s="87">
        <f t="shared" si="3"/>
        <v>100</v>
      </c>
      <c r="N39" s="88">
        <f t="shared" si="5"/>
        <v>85.714285714285708</v>
      </c>
      <c r="O39" s="45">
        <v>1</v>
      </c>
      <c r="P39" s="99">
        <v>85.714285714285708</v>
      </c>
      <c r="Q39" s="53">
        <v>61347458.57</v>
      </c>
      <c r="R39" s="55" t="s">
        <v>281</v>
      </c>
      <c r="S39" s="88">
        <v>1</v>
      </c>
      <c r="T39" s="88">
        <v>1</v>
      </c>
      <c r="U39" s="88">
        <v>1</v>
      </c>
      <c r="V39" s="88">
        <v>1</v>
      </c>
      <c r="W39" s="88">
        <v>0</v>
      </c>
      <c r="X39" s="88">
        <v>1</v>
      </c>
      <c r="Y39" s="88">
        <v>1</v>
      </c>
      <c r="Z39" s="89">
        <f t="shared" si="6"/>
        <v>6</v>
      </c>
      <c r="AA39" s="92">
        <f t="shared" si="10"/>
        <v>50</v>
      </c>
      <c r="AB39" s="92">
        <f t="shared" si="10"/>
        <v>50</v>
      </c>
      <c r="AC39" s="92">
        <f t="shared" si="10"/>
        <v>50</v>
      </c>
      <c r="AD39" s="92">
        <f t="shared" si="10"/>
        <v>50</v>
      </c>
      <c r="AE39" s="92">
        <f t="shared" si="10"/>
        <v>0</v>
      </c>
      <c r="AF39" s="92">
        <f t="shared" si="10"/>
        <v>50</v>
      </c>
      <c r="AG39" s="93">
        <f t="shared" si="8"/>
        <v>100</v>
      </c>
      <c r="AH39" s="92">
        <f t="shared" si="9"/>
        <v>85.714285714285708</v>
      </c>
      <c r="AJ39" s="34"/>
    </row>
    <row r="40" spans="1:36" x14ac:dyDescent="0.7">
      <c r="A40" s="45">
        <v>36</v>
      </c>
      <c r="B40" s="46" t="s">
        <v>44</v>
      </c>
      <c r="C40" s="47" t="s">
        <v>46</v>
      </c>
      <c r="D40" s="46" t="s">
        <v>154</v>
      </c>
      <c r="E40" s="108">
        <v>6</v>
      </c>
      <c r="F40" s="45">
        <v>0</v>
      </c>
      <c r="G40" s="49">
        <v>4.75</v>
      </c>
      <c r="H40" s="53">
        <v>8604536.0399999991</v>
      </c>
      <c r="I40" s="54"/>
      <c r="J40" s="87">
        <f t="shared" si="0"/>
        <v>100</v>
      </c>
      <c r="K40" s="87">
        <f t="shared" si="1"/>
        <v>100</v>
      </c>
      <c r="L40" s="87">
        <f t="shared" si="2"/>
        <v>100</v>
      </c>
      <c r="M40" s="87">
        <f t="shared" si="3"/>
        <v>100</v>
      </c>
      <c r="N40" s="88">
        <f t="shared" si="5"/>
        <v>100</v>
      </c>
      <c r="O40" s="45">
        <v>0</v>
      </c>
      <c r="P40" s="99">
        <v>100</v>
      </c>
      <c r="Q40" s="53">
        <v>1075567.0049999999</v>
      </c>
      <c r="R40" s="55" t="s">
        <v>281</v>
      </c>
      <c r="S40" s="88">
        <v>1</v>
      </c>
      <c r="T40" s="88">
        <v>1</v>
      </c>
      <c r="U40" s="88">
        <v>1</v>
      </c>
      <c r="V40" s="88">
        <v>1</v>
      </c>
      <c r="W40" s="88">
        <v>1</v>
      </c>
      <c r="X40" s="88">
        <v>1</v>
      </c>
      <c r="Y40" s="88">
        <v>1</v>
      </c>
      <c r="Z40" s="89">
        <f t="shared" si="6"/>
        <v>7</v>
      </c>
      <c r="AA40" s="92">
        <f t="shared" si="10"/>
        <v>50</v>
      </c>
      <c r="AB40" s="92">
        <f t="shared" si="10"/>
        <v>50</v>
      </c>
      <c r="AC40" s="92">
        <f t="shared" si="10"/>
        <v>50</v>
      </c>
      <c r="AD40" s="92">
        <f t="shared" si="10"/>
        <v>50</v>
      </c>
      <c r="AE40" s="92">
        <f t="shared" si="10"/>
        <v>50</v>
      </c>
      <c r="AF40" s="92">
        <f t="shared" si="10"/>
        <v>50</v>
      </c>
      <c r="AG40" s="93">
        <f t="shared" si="8"/>
        <v>100</v>
      </c>
      <c r="AH40" s="92">
        <f t="shared" si="9"/>
        <v>100</v>
      </c>
      <c r="AJ40" s="34"/>
    </row>
    <row r="41" spans="1:36" x14ac:dyDescent="0.7">
      <c r="A41" s="45">
        <v>37</v>
      </c>
      <c r="B41" s="46" t="s">
        <v>44</v>
      </c>
      <c r="C41" s="47" t="s">
        <v>47</v>
      </c>
      <c r="D41" s="46" t="s">
        <v>155</v>
      </c>
      <c r="E41" s="108">
        <v>5</v>
      </c>
      <c r="F41" s="45">
        <v>1</v>
      </c>
      <c r="G41" s="49">
        <v>3.2</v>
      </c>
      <c r="H41" s="53">
        <v>-466630.08</v>
      </c>
      <c r="I41" s="54"/>
      <c r="J41" s="87">
        <f t="shared" si="0"/>
        <v>50</v>
      </c>
      <c r="K41" s="87">
        <f t="shared" si="1"/>
        <v>100</v>
      </c>
      <c r="L41" s="87">
        <f t="shared" si="2"/>
        <v>100</v>
      </c>
      <c r="M41" s="87">
        <f t="shared" si="3"/>
        <v>100</v>
      </c>
      <c r="N41" s="88">
        <f t="shared" si="5"/>
        <v>85.714285714285708</v>
      </c>
      <c r="O41" s="45">
        <v>1</v>
      </c>
      <c r="P41" s="99">
        <v>85.714285714285708</v>
      </c>
      <c r="Q41" s="53">
        <v>-58328.76</v>
      </c>
      <c r="R41" s="55" t="s">
        <v>281</v>
      </c>
      <c r="S41" s="88">
        <v>0</v>
      </c>
      <c r="T41" s="88">
        <v>1</v>
      </c>
      <c r="U41" s="88">
        <v>1</v>
      </c>
      <c r="V41" s="88">
        <v>1</v>
      </c>
      <c r="W41" s="88">
        <v>1</v>
      </c>
      <c r="X41" s="88">
        <v>1</v>
      </c>
      <c r="Y41" s="88">
        <v>1</v>
      </c>
      <c r="Z41" s="89">
        <f t="shared" si="6"/>
        <v>6</v>
      </c>
      <c r="AA41" s="106">
        <f t="shared" si="10"/>
        <v>0</v>
      </c>
      <c r="AB41" s="92">
        <f t="shared" si="10"/>
        <v>50</v>
      </c>
      <c r="AC41" s="92">
        <f t="shared" si="10"/>
        <v>50</v>
      </c>
      <c r="AD41" s="92">
        <f t="shared" si="10"/>
        <v>50</v>
      </c>
      <c r="AE41" s="92">
        <f t="shared" si="10"/>
        <v>50</v>
      </c>
      <c r="AF41" s="92">
        <f t="shared" si="10"/>
        <v>50</v>
      </c>
      <c r="AG41" s="93">
        <f t="shared" si="8"/>
        <v>100</v>
      </c>
      <c r="AH41" s="92">
        <f t="shared" si="9"/>
        <v>85.714285714285708</v>
      </c>
      <c r="AJ41" s="34"/>
    </row>
    <row r="42" spans="1:36" x14ac:dyDescent="0.7">
      <c r="A42" s="45">
        <v>38</v>
      </c>
      <c r="B42" s="46" t="s">
        <v>44</v>
      </c>
      <c r="C42" s="47" t="s">
        <v>48</v>
      </c>
      <c r="D42" s="46" t="s">
        <v>156</v>
      </c>
      <c r="E42" s="108">
        <v>10</v>
      </c>
      <c r="F42" s="45">
        <v>1</v>
      </c>
      <c r="G42" s="62">
        <v>0.49</v>
      </c>
      <c r="H42" s="53">
        <v>62370915.460000001</v>
      </c>
      <c r="I42" s="54"/>
      <c r="J42" s="87">
        <f t="shared" si="0"/>
        <v>100</v>
      </c>
      <c r="K42" s="87">
        <f t="shared" si="1"/>
        <v>100</v>
      </c>
      <c r="L42" s="87">
        <f t="shared" si="2"/>
        <v>100</v>
      </c>
      <c r="M42" s="87">
        <f t="shared" si="3"/>
        <v>100</v>
      </c>
      <c r="N42" s="88">
        <f t="shared" si="5"/>
        <v>100</v>
      </c>
      <c r="O42" s="45">
        <v>1</v>
      </c>
      <c r="P42" s="99">
        <v>100</v>
      </c>
      <c r="Q42" s="53">
        <v>7796364.4325000001</v>
      </c>
      <c r="R42" s="55" t="s">
        <v>281</v>
      </c>
      <c r="S42" s="88">
        <v>1</v>
      </c>
      <c r="T42" s="88">
        <v>1</v>
      </c>
      <c r="U42" s="88">
        <v>1</v>
      </c>
      <c r="V42" s="88">
        <v>1</v>
      </c>
      <c r="W42" s="88">
        <v>1</v>
      </c>
      <c r="X42" s="88">
        <v>1</v>
      </c>
      <c r="Y42" s="88">
        <v>1</v>
      </c>
      <c r="Z42" s="89">
        <f t="shared" si="6"/>
        <v>7</v>
      </c>
      <c r="AA42" s="92">
        <f t="shared" si="10"/>
        <v>50</v>
      </c>
      <c r="AB42" s="92">
        <f t="shared" si="10"/>
        <v>50</v>
      </c>
      <c r="AC42" s="92">
        <f t="shared" si="10"/>
        <v>50</v>
      </c>
      <c r="AD42" s="92">
        <f t="shared" si="10"/>
        <v>50</v>
      </c>
      <c r="AE42" s="92">
        <f t="shared" si="10"/>
        <v>50</v>
      </c>
      <c r="AF42" s="92">
        <f t="shared" si="10"/>
        <v>50</v>
      </c>
      <c r="AG42" s="93">
        <f t="shared" si="8"/>
        <v>100</v>
      </c>
      <c r="AH42" s="92">
        <f t="shared" si="9"/>
        <v>100</v>
      </c>
      <c r="AJ42" s="34"/>
    </row>
    <row r="43" spans="1:36" x14ac:dyDescent="0.7">
      <c r="A43" s="45">
        <v>39</v>
      </c>
      <c r="B43" s="46" t="s">
        <v>44</v>
      </c>
      <c r="C43" s="47" t="s">
        <v>49</v>
      </c>
      <c r="D43" s="46" t="s">
        <v>157</v>
      </c>
      <c r="E43" s="108">
        <v>13</v>
      </c>
      <c r="F43" s="45">
        <v>2</v>
      </c>
      <c r="G43" s="49">
        <v>0.79</v>
      </c>
      <c r="H43" s="53">
        <v>-2765366.37</v>
      </c>
      <c r="I43" s="54"/>
      <c r="J43" s="87">
        <f t="shared" si="0"/>
        <v>100</v>
      </c>
      <c r="K43" s="87">
        <f t="shared" si="1"/>
        <v>100</v>
      </c>
      <c r="L43" s="87">
        <f t="shared" si="2"/>
        <v>100</v>
      </c>
      <c r="M43" s="87">
        <f t="shared" si="3"/>
        <v>100</v>
      </c>
      <c r="N43" s="88">
        <f t="shared" si="5"/>
        <v>100</v>
      </c>
      <c r="O43" s="45">
        <v>2</v>
      </c>
      <c r="P43" s="99">
        <v>100</v>
      </c>
      <c r="Q43" s="53">
        <v>-345670.79625000001</v>
      </c>
      <c r="R43" s="55" t="s">
        <v>281</v>
      </c>
      <c r="S43" s="88">
        <v>1</v>
      </c>
      <c r="T43" s="88">
        <v>1</v>
      </c>
      <c r="U43" s="88">
        <v>1</v>
      </c>
      <c r="V43" s="88">
        <v>1</v>
      </c>
      <c r="W43" s="88">
        <v>1</v>
      </c>
      <c r="X43" s="88">
        <v>1</v>
      </c>
      <c r="Y43" s="88">
        <v>1</v>
      </c>
      <c r="Z43" s="89">
        <f t="shared" si="6"/>
        <v>7</v>
      </c>
      <c r="AA43" s="92">
        <f t="shared" si="10"/>
        <v>50</v>
      </c>
      <c r="AB43" s="92">
        <f t="shared" si="10"/>
        <v>50</v>
      </c>
      <c r="AC43" s="92">
        <f t="shared" si="10"/>
        <v>50</v>
      </c>
      <c r="AD43" s="92">
        <f t="shared" si="10"/>
        <v>50</v>
      </c>
      <c r="AE43" s="92">
        <f t="shared" si="10"/>
        <v>50</v>
      </c>
      <c r="AF43" s="92">
        <f t="shared" si="10"/>
        <v>50</v>
      </c>
      <c r="AG43" s="93">
        <f t="shared" si="8"/>
        <v>100</v>
      </c>
      <c r="AH43" s="92">
        <f t="shared" si="9"/>
        <v>100</v>
      </c>
      <c r="AJ43" s="34"/>
    </row>
    <row r="44" spans="1:36" x14ac:dyDescent="0.7">
      <c r="A44" s="45">
        <v>40</v>
      </c>
      <c r="B44" s="46" t="s">
        <v>44</v>
      </c>
      <c r="C44" s="47" t="s">
        <v>50</v>
      </c>
      <c r="D44" s="46" t="s">
        <v>158</v>
      </c>
      <c r="E44" s="108">
        <v>6</v>
      </c>
      <c r="F44" s="45">
        <v>2</v>
      </c>
      <c r="G44" s="49">
        <v>0.62</v>
      </c>
      <c r="H44" s="53">
        <v>-4821157.6100000003</v>
      </c>
      <c r="I44" s="54"/>
      <c r="J44" s="87">
        <f t="shared" si="0"/>
        <v>50</v>
      </c>
      <c r="K44" s="87">
        <f t="shared" si="1"/>
        <v>100</v>
      </c>
      <c r="L44" s="87">
        <f t="shared" si="2"/>
        <v>100</v>
      </c>
      <c r="M44" s="87">
        <f t="shared" si="3"/>
        <v>100</v>
      </c>
      <c r="N44" s="88">
        <f t="shared" si="5"/>
        <v>85.714285714285708</v>
      </c>
      <c r="O44" s="45">
        <v>2</v>
      </c>
      <c r="P44" s="99">
        <v>85.714285714285708</v>
      </c>
      <c r="Q44" s="53">
        <v>-602644.70125000004</v>
      </c>
      <c r="R44" s="55" t="s">
        <v>281</v>
      </c>
      <c r="S44" s="88">
        <v>0</v>
      </c>
      <c r="T44" s="88">
        <v>1</v>
      </c>
      <c r="U44" s="88">
        <v>1</v>
      </c>
      <c r="V44" s="88">
        <v>1</v>
      </c>
      <c r="W44" s="88">
        <v>1</v>
      </c>
      <c r="X44" s="88">
        <v>1</v>
      </c>
      <c r="Y44" s="88">
        <v>1</v>
      </c>
      <c r="Z44" s="89">
        <f t="shared" si="6"/>
        <v>6</v>
      </c>
      <c r="AA44" s="106">
        <f t="shared" si="10"/>
        <v>0</v>
      </c>
      <c r="AB44" s="92">
        <f t="shared" si="10"/>
        <v>50</v>
      </c>
      <c r="AC44" s="92">
        <f t="shared" si="10"/>
        <v>50</v>
      </c>
      <c r="AD44" s="92">
        <f t="shared" si="10"/>
        <v>50</v>
      </c>
      <c r="AE44" s="92">
        <f t="shared" si="10"/>
        <v>50</v>
      </c>
      <c r="AF44" s="92">
        <f t="shared" si="10"/>
        <v>50</v>
      </c>
      <c r="AG44" s="93">
        <f t="shared" si="8"/>
        <v>100</v>
      </c>
      <c r="AH44" s="92">
        <f t="shared" si="9"/>
        <v>85.714285714285708</v>
      </c>
      <c r="AJ44" s="34"/>
    </row>
    <row r="45" spans="1:36" x14ac:dyDescent="0.7">
      <c r="A45" s="45">
        <v>41</v>
      </c>
      <c r="B45" s="46" t="s">
        <v>44</v>
      </c>
      <c r="C45" s="47" t="s">
        <v>51</v>
      </c>
      <c r="D45" s="46" t="s">
        <v>159</v>
      </c>
      <c r="E45" s="108">
        <v>2</v>
      </c>
      <c r="F45" s="45">
        <v>1</v>
      </c>
      <c r="G45" s="49">
        <v>1.63</v>
      </c>
      <c r="H45" s="53">
        <v>-6114867.6600000001</v>
      </c>
      <c r="I45" s="54"/>
      <c r="J45" s="87">
        <f t="shared" si="0"/>
        <v>50</v>
      </c>
      <c r="K45" s="87">
        <f t="shared" si="1"/>
        <v>100</v>
      </c>
      <c r="L45" s="87">
        <f t="shared" si="2"/>
        <v>100</v>
      </c>
      <c r="M45" s="87">
        <f t="shared" si="3"/>
        <v>100</v>
      </c>
      <c r="N45" s="88">
        <f t="shared" si="5"/>
        <v>85.714285714285708</v>
      </c>
      <c r="O45" s="45">
        <v>1</v>
      </c>
      <c r="P45" s="99">
        <v>85.714285714285708</v>
      </c>
      <c r="Q45" s="53">
        <v>-764358.45750000002</v>
      </c>
      <c r="R45" s="55" t="s">
        <v>281</v>
      </c>
      <c r="S45" s="88">
        <v>0</v>
      </c>
      <c r="T45" s="88">
        <v>1</v>
      </c>
      <c r="U45" s="88">
        <v>1</v>
      </c>
      <c r="V45" s="88">
        <v>1</v>
      </c>
      <c r="W45" s="88">
        <v>1</v>
      </c>
      <c r="X45" s="88">
        <v>1</v>
      </c>
      <c r="Y45" s="88">
        <v>1</v>
      </c>
      <c r="Z45" s="89">
        <f t="shared" si="6"/>
        <v>6</v>
      </c>
      <c r="AA45" s="106">
        <f t="shared" si="10"/>
        <v>0</v>
      </c>
      <c r="AB45" s="92">
        <f t="shared" si="10"/>
        <v>50</v>
      </c>
      <c r="AC45" s="92">
        <f t="shared" si="10"/>
        <v>50</v>
      </c>
      <c r="AD45" s="92">
        <f t="shared" si="10"/>
        <v>50</v>
      </c>
      <c r="AE45" s="92">
        <f t="shared" si="10"/>
        <v>50</v>
      </c>
      <c r="AF45" s="92">
        <f t="shared" si="10"/>
        <v>50</v>
      </c>
      <c r="AG45" s="93">
        <f t="shared" si="8"/>
        <v>100</v>
      </c>
      <c r="AH45" s="92">
        <f t="shared" si="9"/>
        <v>85.714285714285708</v>
      </c>
      <c r="AJ45" s="34"/>
    </row>
    <row r="46" spans="1:36" x14ac:dyDescent="0.7">
      <c r="A46" s="45">
        <v>42</v>
      </c>
      <c r="B46" s="46" t="s">
        <v>44</v>
      </c>
      <c r="C46" s="47" t="s">
        <v>52</v>
      </c>
      <c r="D46" s="46" t="s">
        <v>160</v>
      </c>
      <c r="E46" s="108">
        <v>15</v>
      </c>
      <c r="F46" s="45">
        <v>1</v>
      </c>
      <c r="G46" s="49">
        <v>0.68</v>
      </c>
      <c r="H46" s="53">
        <v>56584785.219999999</v>
      </c>
      <c r="I46" s="54"/>
      <c r="J46" s="87">
        <f t="shared" si="0"/>
        <v>50</v>
      </c>
      <c r="K46" s="87">
        <f t="shared" si="1"/>
        <v>50</v>
      </c>
      <c r="L46" s="87">
        <f t="shared" si="2"/>
        <v>100</v>
      </c>
      <c r="M46" s="87">
        <f t="shared" si="3"/>
        <v>100</v>
      </c>
      <c r="N46" s="88">
        <f t="shared" si="5"/>
        <v>71.428571428571431</v>
      </c>
      <c r="O46" s="45">
        <v>1</v>
      </c>
      <c r="P46" s="99">
        <v>71.428571428571431</v>
      </c>
      <c r="Q46" s="53">
        <v>7073098.1524999999</v>
      </c>
      <c r="R46" s="55" t="s">
        <v>281</v>
      </c>
      <c r="S46" s="88">
        <v>0</v>
      </c>
      <c r="T46" s="88">
        <v>1</v>
      </c>
      <c r="U46" s="88">
        <v>0</v>
      </c>
      <c r="V46" s="88">
        <v>1</v>
      </c>
      <c r="W46" s="88">
        <v>1</v>
      </c>
      <c r="X46" s="88">
        <v>1</v>
      </c>
      <c r="Y46" s="88">
        <v>1</v>
      </c>
      <c r="Z46" s="89">
        <f t="shared" si="6"/>
        <v>5</v>
      </c>
      <c r="AA46" s="106">
        <f t="shared" si="10"/>
        <v>0</v>
      </c>
      <c r="AB46" s="92">
        <f t="shared" si="10"/>
        <v>50</v>
      </c>
      <c r="AC46" s="106">
        <f t="shared" si="10"/>
        <v>0</v>
      </c>
      <c r="AD46" s="92">
        <f t="shared" si="10"/>
        <v>50</v>
      </c>
      <c r="AE46" s="92">
        <f t="shared" si="10"/>
        <v>50</v>
      </c>
      <c r="AF46" s="92">
        <f t="shared" si="10"/>
        <v>50</v>
      </c>
      <c r="AG46" s="93">
        <f t="shared" si="8"/>
        <v>100</v>
      </c>
      <c r="AH46" s="92">
        <f t="shared" si="9"/>
        <v>71.428571428571431</v>
      </c>
      <c r="AJ46" s="34"/>
    </row>
    <row r="47" spans="1:36" x14ac:dyDescent="0.7">
      <c r="A47" s="45">
        <v>43</v>
      </c>
      <c r="B47" s="46" t="s">
        <v>44</v>
      </c>
      <c r="C47" s="47" t="s">
        <v>53</v>
      </c>
      <c r="D47" s="46" t="s">
        <v>161</v>
      </c>
      <c r="E47" s="108">
        <v>6</v>
      </c>
      <c r="F47" s="45">
        <v>1</v>
      </c>
      <c r="G47" s="49">
        <v>2.6</v>
      </c>
      <c r="H47" s="53">
        <v>-1440016.86</v>
      </c>
      <c r="I47" s="54"/>
      <c r="J47" s="87">
        <f t="shared" si="0"/>
        <v>50</v>
      </c>
      <c r="K47" s="87">
        <f t="shared" si="1"/>
        <v>100</v>
      </c>
      <c r="L47" s="87">
        <f t="shared" si="2"/>
        <v>100</v>
      </c>
      <c r="M47" s="87">
        <f t="shared" si="3"/>
        <v>100</v>
      </c>
      <c r="N47" s="88">
        <f t="shared" si="5"/>
        <v>85.714285714285708</v>
      </c>
      <c r="O47" s="45">
        <v>1</v>
      </c>
      <c r="P47" s="99">
        <v>85.714285714285708</v>
      </c>
      <c r="Q47" s="53">
        <v>-180002.10750000001</v>
      </c>
      <c r="R47" s="55" t="s">
        <v>281</v>
      </c>
      <c r="S47" s="88">
        <v>0</v>
      </c>
      <c r="T47" s="88">
        <v>1</v>
      </c>
      <c r="U47" s="88">
        <v>1</v>
      </c>
      <c r="V47" s="88">
        <v>1</v>
      </c>
      <c r="W47" s="88">
        <v>1</v>
      </c>
      <c r="X47" s="88">
        <v>1</v>
      </c>
      <c r="Y47" s="88">
        <v>1</v>
      </c>
      <c r="Z47" s="89">
        <f t="shared" si="6"/>
        <v>6</v>
      </c>
      <c r="AA47" s="106">
        <f t="shared" si="10"/>
        <v>0</v>
      </c>
      <c r="AB47" s="92">
        <f t="shared" si="10"/>
        <v>50</v>
      </c>
      <c r="AC47" s="92">
        <f t="shared" si="10"/>
        <v>50</v>
      </c>
      <c r="AD47" s="92">
        <f t="shared" si="10"/>
        <v>50</v>
      </c>
      <c r="AE47" s="92">
        <f t="shared" si="10"/>
        <v>50</v>
      </c>
      <c r="AF47" s="92">
        <f t="shared" si="10"/>
        <v>50</v>
      </c>
      <c r="AG47" s="93">
        <f t="shared" si="8"/>
        <v>100</v>
      </c>
      <c r="AH47" s="92">
        <f t="shared" si="9"/>
        <v>85.714285714285708</v>
      </c>
      <c r="AJ47" s="34"/>
    </row>
    <row r="48" spans="1:36" x14ac:dyDescent="0.7">
      <c r="A48" s="45">
        <v>44</v>
      </c>
      <c r="B48" s="46" t="s">
        <v>44</v>
      </c>
      <c r="C48" s="47" t="s">
        <v>54</v>
      </c>
      <c r="D48" s="46" t="s">
        <v>162</v>
      </c>
      <c r="E48" s="108">
        <v>10</v>
      </c>
      <c r="F48" s="45">
        <v>2</v>
      </c>
      <c r="G48" s="49">
        <v>0.65</v>
      </c>
      <c r="H48" s="53">
        <v>4430040.5</v>
      </c>
      <c r="I48" s="54"/>
      <c r="J48" s="87">
        <f t="shared" si="0"/>
        <v>100</v>
      </c>
      <c r="K48" s="87">
        <f t="shared" si="1"/>
        <v>100</v>
      </c>
      <c r="L48" s="87">
        <f t="shared" si="2"/>
        <v>50</v>
      </c>
      <c r="M48" s="87">
        <f t="shared" si="3"/>
        <v>100</v>
      </c>
      <c r="N48" s="88">
        <f t="shared" si="5"/>
        <v>85.714285714285708</v>
      </c>
      <c r="O48" s="45">
        <v>2</v>
      </c>
      <c r="P48" s="99">
        <v>85.714285714285708</v>
      </c>
      <c r="Q48" s="53">
        <v>553755.0625</v>
      </c>
      <c r="R48" s="100" t="s">
        <v>282</v>
      </c>
      <c r="S48" s="88">
        <v>1</v>
      </c>
      <c r="T48" s="88">
        <v>1</v>
      </c>
      <c r="U48" s="88">
        <v>1</v>
      </c>
      <c r="V48" s="88">
        <v>1</v>
      </c>
      <c r="W48" s="88">
        <v>1</v>
      </c>
      <c r="X48" s="88">
        <v>0</v>
      </c>
      <c r="Y48" s="88">
        <v>1</v>
      </c>
      <c r="Z48" s="89">
        <f t="shared" si="6"/>
        <v>6</v>
      </c>
      <c r="AA48" s="92">
        <f t="shared" si="10"/>
        <v>50</v>
      </c>
      <c r="AB48" s="92">
        <f t="shared" si="10"/>
        <v>50</v>
      </c>
      <c r="AC48" s="92">
        <f t="shared" si="10"/>
        <v>50</v>
      </c>
      <c r="AD48" s="92">
        <f t="shared" si="10"/>
        <v>50</v>
      </c>
      <c r="AE48" s="92">
        <f t="shared" si="10"/>
        <v>50</v>
      </c>
      <c r="AF48" s="92">
        <f t="shared" si="10"/>
        <v>0</v>
      </c>
      <c r="AG48" s="93">
        <f t="shared" si="8"/>
        <v>100</v>
      </c>
      <c r="AH48" s="92">
        <f t="shared" si="9"/>
        <v>85.714285714285708</v>
      </c>
      <c r="AJ48" s="34"/>
    </row>
    <row r="49" spans="1:36" x14ac:dyDescent="0.7">
      <c r="A49" s="45">
        <v>45</v>
      </c>
      <c r="B49" s="46" t="s">
        <v>44</v>
      </c>
      <c r="C49" s="47" t="s">
        <v>55</v>
      </c>
      <c r="D49" s="46" t="s">
        <v>163</v>
      </c>
      <c r="E49" s="108">
        <v>10</v>
      </c>
      <c r="F49" s="45">
        <v>2</v>
      </c>
      <c r="G49" s="49">
        <v>0.52</v>
      </c>
      <c r="H49" s="53">
        <v>1703067.1</v>
      </c>
      <c r="I49" s="54"/>
      <c r="J49" s="87">
        <f t="shared" si="0"/>
        <v>100</v>
      </c>
      <c r="K49" s="87">
        <f t="shared" si="1"/>
        <v>100</v>
      </c>
      <c r="L49" s="87">
        <f t="shared" si="2"/>
        <v>100</v>
      </c>
      <c r="M49" s="87">
        <f t="shared" si="3"/>
        <v>100</v>
      </c>
      <c r="N49" s="88">
        <f t="shared" si="5"/>
        <v>100</v>
      </c>
      <c r="O49" s="45">
        <v>2</v>
      </c>
      <c r="P49" s="99">
        <v>100</v>
      </c>
      <c r="Q49" s="53">
        <v>212883.38750000001</v>
      </c>
      <c r="R49" s="55" t="s">
        <v>281</v>
      </c>
      <c r="S49" s="88">
        <v>1</v>
      </c>
      <c r="T49" s="88">
        <v>1</v>
      </c>
      <c r="U49" s="88">
        <v>1</v>
      </c>
      <c r="V49" s="88">
        <v>1</v>
      </c>
      <c r="W49" s="88">
        <v>1</v>
      </c>
      <c r="X49" s="88">
        <v>1</v>
      </c>
      <c r="Y49" s="88">
        <v>1</v>
      </c>
      <c r="Z49" s="89">
        <f t="shared" si="6"/>
        <v>7</v>
      </c>
      <c r="AA49" s="92">
        <f t="shared" si="10"/>
        <v>50</v>
      </c>
      <c r="AB49" s="92">
        <f t="shared" si="10"/>
        <v>50</v>
      </c>
      <c r="AC49" s="92">
        <f t="shared" si="10"/>
        <v>50</v>
      </c>
      <c r="AD49" s="92">
        <f t="shared" si="10"/>
        <v>50</v>
      </c>
      <c r="AE49" s="92">
        <f t="shared" si="10"/>
        <v>50</v>
      </c>
      <c r="AF49" s="92">
        <f t="shared" si="10"/>
        <v>50</v>
      </c>
      <c r="AG49" s="93">
        <f t="shared" si="8"/>
        <v>100</v>
      </c>
      <c r="AH49" s="92">
        <f t="shared" si="9"/>
        <v>100</v>
      </c>
      <c r="AJ49" s="34"/>
    </row>
    <row r="50" spans="1:36" x14ac:dyDescent="0.7">
      <c r="A50" s="45">
        <v>46</v>
      </c>
      <c r="B50" s="46" t="s">
        <v>44</v>
      </c>
      <c r="C50" s="47" t="s">
        <v>56</v>
      </c>
      <c r="D50" s="46" t="s">
        <v>164</v>
      </c>
      <c r="E50" s="108">
        <v>5</v>
      </c>
      <c r="F50" s="45">
        <v>1</v>
      </c>
      <c r="G50" s="49">
        <v>2.65</v>
      </c>
      <c r="H50" s="53">
        <v>2849312.35</v>
      </c>
      <c r="I50" s="54"/>
      <c r="J50" s="87">
        <f t="shared" si="0"/>
        <v>100</v>
      </c>
      <c r="K50" s="87">
        <f t="shared" si="1"/>
        <v>100</v>
      </c>
      <c r="L50" s="87">
        <f t="shared" si="2"/>
        <v>100</v>
      </c>
      <c r="M50" s="87">
        <f t="shared" si="3"/>
        <v>100</v>
      </c>
      <c r="N50" s="88">
        <f t="shared" si="5"/>
        <v>100</v>
      </c>
      <c r="O50" s="45">
        <v>1</v>
      </c>
      <c r="P50" s="99">
        <v>100</v>
      </c>
      <c r="Q50" s="53">
        <v>356164.04375000001</v>
      </c>
      <c r="R50" s="55" t="s">
        <v>281</v>
      </c>
      <c r="S50" s="88">
        <v>1</v>
      </c>
      <c r="T50" s="88">
        <v>1</v>
      </c>
      <c r="U50" s="88">
        <v>1</v>
      </c>
      <c r="V50" s="88">
        <v>1</v>
      </c>
      <c r="W50" s="88">
        <v>1</v>
      </c>
      <c r="X50" s="88">
        <v>1</v>
      </c>
      <c r="Y50" s="88">
        <v>1</v>
      </c>
      <c r="Z50" s="89">
        <f t="shared" si="6"/>
        <v>7</v>
      </c>
      <c r="AA50" s="92">
        <f t="shared" si="10"/>
        <v>50</v>
      </c>
      <c r="AB50" s="92">
        <f t="shared" si="10"/>
        <v>50</v>
      </c>
      <c r="AC50" s="92">
        <f t="shared" si="10"/>
        <v>50</v>
      </c>
      <c r="AD50" s="92">
        <f t="shared" si="10"/>
        <v>50</v>
      </c>
      <c r="AE50" s="92">
        <f t="shared" si="10"/>
        <v>50</v>
      </c>
      <c r="AF50" s="92">
        <f t="shared" si="10"/>
        <v>50</v>
      </c>
      <c r="AG50" s="93">
        <f t="shared" si="8"/>
        <v>100</v>
      </c>
      <c r="AH50" s="92">
        <f t="shared" si="9"/>
        <v>100</v>
      </c>
      <c r="AJ50" s="34"/>
    </row>
    <row r="51" spans="1:36" x14ac:dyDescent="0.7">
      <c r="A51" s="45">
        <v>47</v>
      </c>
      <c r="B51" s="46" t="s">
        <v>44</v>
      </c>
      <c r="C51" s="47" t="s">
        <v>57</v>
      </c>
      <c r="D51" s="46" t="s">
        <v>165</v>
      </c>
      <c r="E51" s="108">
        <v>5</v>
      </c>
      <c r="F51" s="45">
        <v>1</v>
      </c>
      <c r="G51" s="49">
        <v>1.52</v>
      </c>
      <c r="H51" s="53">
        <v>-4453551.71</v>
      </c>
      <c r="I51" s="54"/>
      <c r="J51" s="87">
        <f t="shared" si="0"/>
        <v>50</v>
      </c>
      <c r="K51" s="87">
        <f t="shared" si="1"/>
        <v>100</v>
      </c>
      <c r="L51" s="87">
        <f t="shared" si="2"/>
        <v>50</v>
      </c>
      <c r="M51" s="87">
        <f t="shared" si="3"/>
        <v>100</v>
      </c>
      <c r="N51" s="88">
        <f t="shared" si="5"/>
        <v>71.428571428571431</v>
      </c>
      <c r="O51" s="45">
        <v>1</v>
      </c>
      <c r="P51" s="99">
        <v>71.428571428571431</v>
      </c>
      <c r="Q51" s="53">
        <v>-556693.96375</v>
      </c>
      <c r="R51" s="55" t="s">
        <v>281</v>
      </c>
      <c r="S51" s="88">
        <v>0</v>
      </c>
      <c r="T51" s="88">
        <v>1</v>
      </c>
      <c r="U51" s="88">
        <v>1</v>
      </c>
      <c r="V51" s="88">
        <v>1</v>
      </c>
      <c r="W51" s="88">
        <v>1</v>
      </c>
      <c r="X51" s="88">
        <v>0</v>
      </c>
      <c r="Y51" s="88">
        <v>1</v>
      </c>
      <c r="Z51" s="89">
        <f t="shared" si="6"/>
        <v>5</v>
      </c>
      <c r="AA51" s="106">
        <f t="shared" si="10"/>
        <v>0</v>
      </c>
      <c r="AB51" s="92">
        <f t="shared" si="10"/>
        <v>50</v>
      </c>
      <c r="AC51" s="92">
        <f t="shared" si="10"/>
        <v>50</v>
      </c>
      <c r="AD51" s="92">
        <f t="shared" si="10"/>
        <v>50</v>
      </c>
      <c r="AE51" s="92">
        <f t="shared" si="10"/>
        <v>50</v>
      </c>
      <c r="AF51" s="92">
        <f t="shared" si="10"/>
        <v>0</v>
      </c>
      <c r="AG51" s="93">
        <f t="shared" si="8"/>
        <v>100</v>
      </c>
      <c r="AH51" s="92">
        <f t="shared" si="9"/>
        <v>71.428571428571431</v>
      </c>
      <c r="AJ51" s="34"/>
    </row>
    <row r="52" spans="1:36" x14ac:dyDescent="0.7">
      <c r="A52" s="45">
        <v>48</v>
      </c>
      <c r="B52" s="46" t="s">
        <v>44</v>
      </c>
      <c r="C52" s="47" t="s">
        <v>58</v>
      </c>
      <c r="D52" s="46" t="s">
        <v>166</v>
      </c>
      <c r="E52" s="108">
        <v>5</v>
      </c>
      <c r="F52" s="45">
        <v>1</v>
      </c>
      <c r="G52" s="49">
        <v>2.2999999999999998</v>
      </c>
      <c r="H52" s="53">
        <v>3732340.77</v>
      </c>
      <c r="I52" s="54"/>
      <c r="J52" s="87">
        <f t="shared" si="0"/>
        <v>100</v>
      </c>
      <c r="K52" s="87">
        <f t="shared" si="1"/>
        <v>100</v>
      </c>
      <c r="L52" s="87">
        <f t="shared" si="2"/>
        <v>50</v>
      </c>
      <c r="M52" s="87">
        <f t="shared" si="3"/>
        <v>100</v>
      </c>
      <c r="N52" s="88">
        <f t="shared" si="5"/>
        <v>85.714285714285708</v>
      </c>
      <c r="O52" s="45">
        <v>1</v>
      </c>
      <c r="P52" s="99">
        <v>85.714285714285708</v>
      </c>
      <c r="Q52" s="53">
        <v>466542.59625</v>
      </c>
      <c r="R52" s="55" t="s">
        <v>281</v>
      </c>
      <c r="S52" s="88">
        <v>1</v>
      </c>
      <c r="T52" s="88">
        <v>1</v>
      </c>
      <c r="U52" s="88">
        <v>1</v>
      </c>
      <c r="V52" s="88">
        <v>1</v>
      </c>
      <c r="W52" s="88">
        <v>1</v>
      </c>
      <c r="X52" s="88">
        <v>0</v>
      </c>
      <c r="Y52" s="88">
        <v>1</v>
      </c>
      <c r="Z52" s="89">
        <f t="shared" si="6"/>
        <v>6</v>
      </c>
      <c r="AA52" s="92">
        <f t="shared" si="10"/>
        <v>50</v>
      </c>
      <c r="AB52" s="92">
        <f t="shared" si="10"/>
        <v>50</v>
      </c>
      <c r="AC52" s="92">
        <f t="shared" si="10"/>
        <v>50</v>
      </c>
      <c r="AD52" s="92">
        <f t="shared" si="10"/>
        <v>50</v>
      </c>
      <c r="AE52" s="92">
        <f t="shared" si="10"/>
        <v>50</v>
      </c>
      <c r="AF52" s="92">
        <f t="shared" si="10"/>
        <v>0</v>
      </c>
      <c r="AG52" s="93">
        <f t="shared" si="8"/>
        <v>100</v>
      </c>
      <c r="AH52" s="92">
        <f t="shared" si="9"/>
        <v>85.714285714285708</v>
      </c>
      <c r="AJ52" s="34"/>
    </row>
    <row r="53" spans="1:36" x14ac:dyDescent="0.7">
      <c r="A53" s="45">
        <v>49</v>
      </c>
      <c r="B53" s="46" t="s">
        <v>44</v>
      </c>
      <c r="C53" s="47" t="s">
        <v>59</v>
      </c>
      <c r="D53" s="46" t="s">
        <v>167</v>
      </c>
      <c r="E53" s="108">
        <v>6</v>
      </c>
      <c r="F53" s="45">
        <v>1</v>
      </c>
      <c r="G53" s="49">
        <v>1.06</v>
      </c>
      <c r="H53" s="53">
        <v>3935539.98</v>
      </c>
      <c r="I53" s="54"/>
      <c r="J53" s="87">
        <f t="shared" si="0"/>
        <v>50</v>
      </c>
      <c r="K53" s="87">
        <f t="shared" si="1"/>
        <v>100</v>
      </c>
      <c r="L53" s="87">
        <f t="shared" si="2"/>
        <v>100</v>
      </c>
      <c r="M53" s="87">
        <f t="shared" si="3"/>
        <v>100</v>
      </c>
      <c r="N53" s="88">
        <f t="shared" si="5"/>
        <v>85.714285714285708</v>
      </c>
      <c r="O53" s="45">
        <v>1</v>
      </c>
      <c r="P53" s="99">
        <v>85.714285714285708</v>
      </c>
      <c r="Q53" s="53">
        <v>491942.4975</v>
      </c>
      <c r="R53" s="55" t="s">
        <v>281</v>
      </c>
      <c r="S53" s="88">
        <v>0</v>
      </c>
      <c r="T53" s="88">
        <v>1</v>
      </c>
      <c r="U53" s="88">
        <v>1</v>
      </c>
      <c r="V53" s="88">
        <v>1</v>
      </c>
      <c r="W53" s="88">
        <v>1</v>
      </c>
      <c r="X53" s="88">
        <v>1</v>
      </c>
      <c r="Y53" s="88">
        <v>1</v>
      </c>
      <c r="Z53" s="89">
        <f t="shared" si="6"/>
        <v>6</v>
      </c>
      <c r="AA53" s="106">
        <f t="shared" si="10"/>
        <v>0</v>
      </c>
      <c r="AB53" s="92">
        <f t="shared" si="10"/>
        <v>50</v>
      </c>
      <c r="AC53" s="92">
        <f t="shared" si="10"/>
        <v>50</v>
      </c>
      <c r="AD53" s="92">
        <f t="shared" si="10"/>
        <v>50</v>
      </c>
      <c r="AE53" s="92">
        <f t="shared" si="10"/>
        <v>50</v>
      </c>
      <c r="AF53" s="92">
        <f t="shared" si="10"/>
        <v>50</v>
      </c>
      <c r="AG53" s="93">
        <f t="shared" si="8"/>
        <v>100</v>
      </c>
      <c r="AH53" s="92">
        <f t="shared" si="9"/>
        <v>85.714285714285708</v>
      </c>
      <c r="AJ53" s="34"/>
    </row>
    <row r="54" spans="1:36" x14ac:dyDescent="0.7">
      <c r="A54" s="45">
        <v>50</v>
      </c>
      <c r="B54" s="46" t="s">
        <v>44</v>
      </c>
      <c r="C54" s="47" t="s">
        <v>60</v>
      </c>
      <c r="D54" s="46" t="s">
        <v>168</v>
      </c>
      <c r="E54" s="108">
        <v>5</v>
      </c>
      <c r="F54" s="45">
        <v>1</v>
      </c>
      <c r="G54" s="49">
        <v>4.83</v>
      </c>
      <c r="H54" s="53">
        <v>75030.009999999995</v>
      </c>
      <c r="I54" s="54"/>
      <c r="J54" s="87">
        <f t="shared" si="0"/>
        <v>50</v>
      </c>
      <c r="K54" s="87">
        <f t="shared" si="1"/>
        <v>100</v>
      </c>
      <c r="L54" s="87">
        <f t="shared" si="2"/>
        <v>100</v>
      </c>
      <c r="M54" s="87">
        <f t="shared" si="3"/>
        <v>100</v>
      </c>
      <c r="N54" s="88">
        <f t="shared" si="5"/>
        <v>85.714285714285708</v>
      </c>
      <c r="O54" s="45">
        <v>1</v>
      </c>
      <c r="P54" s="99">
        <v>85.714285714285708</v>
      </c>
      <c r="Q54" s="53">
        <v>9378.7512499999993</v>
      </c>
      <c r="R54" s="55" t="s">
        <v>281</v>
      </c>
      <c r="S54" s="88">
        <v>0</v>
      </c>
      <c r="T54" s="88">
        <v>1</v>
      </c>
      <c r="U54" s="88">
        <v>1</v>
      </c>
      <c r="V54" s="88">
        <v>1</v>
      </c>
      <c r="W54" s="88">
        <v>1</v>
      </c>
      <c r="X54" s="88">
        <v>1</v>
      </c>
      <c r="Y54" s="88">
        <v>1</v>
      </c>
      <c r="Z54" s="89">
        <f t="shared" si="6"/>
        <v>6</v>
      </c>
      <c r="AA54" s="106">
        <f t="shared" si="10"/>
        <v>0</v>
      </c>
      <c r="AB54" s="92">
        <f t="shared" si="10"/>
        <v>50</v>
      </c>
      <c r="AC54" s="92">
        <f t="shared" si="10"/>
        <v>50</v>
      </c>
      <c r="AD54" s="92">
        <f t="shared" si="10"/>
        <v>50</v>
      </c>
      <c r="AE54" s="92">
        <f t="shared" si="10"/>
        <v>50</v>
      </c>
      <c r="AF54" s="92">
        <f t="shared" si="10"/>
        <v>50</v>
      </c>
      <c r="AG54" s="93">
        <f t="shared" si="8"/>
        <v>100</v>
      </c>
      <c r="AH54" s="92">
        <f t="shared" si="9"/>
        <v>85.714285714285708</v>
      </c>
      <c r="AJ54" s="34"/>
    </row>
    <row r="55" spans="1:36" x14ac:dyDescent="0.7">
      <c r="A55" s="45">
        <v>51</v>
      </c>
      <c r="B55" s="46" t="s">
        <v>44</v>
      </c>
      <c r="C55" s="47" t="s">
        <v>61</v>
      </c>
      <c r="D55" s="46" t="s">
        <v>169</v>
      </c>
      <c r="E55" s="108">
        <v>16</v>
      </c>
      <c r="F55" s="45">
        <v>0</v>
      </c>
      <c r="G55" s="49">
        <v>3.46</v>
      </c>
      <c r="H55" s="53">
        <v>60773606.18</v>
      </c>
      <c r="I55" s="54"/>
      <c r="J55" s="87">
        <f t="shared" si="0"/>
        <v>50</v>
      </c>
      <c r="K55" s="87">
        <f t="shared" si="1"/>
        <v>100</v>
      </c>
      <c r="L55" s="87">
        <f t="shared" si="2"/>
        <v>100</v>
      </c>
      <c r="M55" s="87">
        <f t="shared" si="3"/>
        <v>0</v>
      </c>
      <c r="N55" s="88">
        <f t="shared" si="5"/>
        <v>71.428571428571431</v>
      </c>
      <c r="O55" s="45">
        <v>0</v>
      </c>
      <c r="P55" s="99">
        <v>71.428571428571431</v>
      </c>
      <c r="Q55" s="53">
        <v>7596700.7725</v>
      </c>
      <c r="R55" s="55" t="s">
        <v>281</v>
      </c>
      <c r="S55" s="88">
        <v>0</v>
      </c>
      <c r="T55" s="88">
        <v>1</v>
      </c>
      <c r="U55" s="88">
        <v>1</v>
      </c>
      <c r="V55" s="88">
        <v>1</v>
      </c>
      <c r="W55" s="88">
        <v>1</v>
      </c>
      <c r="X55" s="88">
        <v>1</v>
      </c>
      <c r="Y55" s="88">
        <v>0</v>
      </c>
      <c r="Z55" s="89">
        <f t="shared" si="6"/>
        <v>5</v>
      </c>
      <c r="AA55" s="106">
        <f t="shared" si="10"/>
        <v>0</v>
      </c>
      <c r="AB55" s="92">
        <f t="shared" si="10"/>
        <v>50</v>
      </c>
      <c r="AC55" s="92">
        <f t="shared" si="10"/>
        <v>50</v>
      </c>
      <c r="AD55" s="92">
        <f t="shared" si="10"/>
        <v>50</v>
      </c>
      <c r="AE55" s="92">
        <f t="shared" si="10"/>
        <v>50</v>
      </c>
      <c r="AF55" s="92">
        <f t="shared" si="10"/>
        <v>50</v>
      </c>
      <c r="AG55" s="93">
        <f t="shared" si="8"/>
        <v>0</v>
      </c>
      <c r="AH55" s="92">
        <f t="shared" si="9"/>
        <v>71.428571428571431</v>
      </c>
      <c r="AJ55" s="34"/>
    </row>
    <row r="56" spans="1:36" x14ac:dyDescent="0.7">
      <c r="A56" s="45">
        <v>52</v>
      </c>
      <c r="B56" s="46" t="s">
        <v>44</v>
      </c>
      <c r="C56" s="47" t="s">
        <v>62</v>
      </c>
      <c r="D56" s="46" t="s">
        <v>170</v>
      </c>
      <c r="E56" s="108">
        <v>5</v>
      </c>
      <c r="F56" s="45">
        <v>1</v>
      </c>
      <c r="G56" s="49">
        <v>3.77</v>
      </c>
      <c r="H56" s="53">
        <v>3495933.27</v>
      </c>
      <c r="I56" s="54"/>
      <c r="J56" s="87">
        <f t="shared" si="0"/>
        <v>100</v>
      </c>
      <c r="K56" s="87">
        <f t="shared" si="1"/>
        <v>100</v>
      </c>
      <c r="L56" s="87">
        <f t="shared" si="2"/>
        <v>50</v>
      </c>
      <c r="M56" s="87">
        <f t="shared" si="3"/>
        <v>100</v>
      </c>
      <c r="N56" s="88">
        <f t="shared" si="5"/>
        <v>85.714285714285708</v>
      </c>
      <c r="O56" s="45">
        <v>1</v>
      </c>
      <c r="P56" s="99">
        <v>85.714285714285708</v>
      </c>
      <c r="Q56" s="53">
        <v>436991.65875</v>
      </c>
      <c r="R56" s="55" t="s">
        <v>281</v>
      </c>
      <c r="S56" s="88">
        <v>1</v>
      </c>
      <c r="T56" s="88">
        <v>1</v>
      </c>
      <c r="U56" s="88">
        <v>1</v>
      </c>
      <c r="V56" s="88">
        <v>1</v>
      </c>
      <c r="W56" s="88">
        <v>1</v>
      </c>
      <c r="X56" s="88">
        <v>0</v>
      </c>
      <c r="Y56" s="88">
        <v>1</v>
      </c>
      <c r="Z56" s="89">
        <f t="shared" si="6"/>
        <v>6</v>
      </c>
      <c r="AA56" s="92">
        <f t="shared" si="10"/>
        <v>50</v>
      </c>
      <c r="AB56" s="92">
        <f t="shared" si="10"/>
        <v>50</v>
      </c>
      <c r="AC56" s="92">
        <f t="shared" si="10"/>
        <v>50</v>
      </c>
      <c r="AD56" s="92">
        <f t="shared" si="10"/>
        <v>50</v>
      </c>
      <c r="AE56" s="92">
        <f t="shared" si="10"/>
        <v>50</v>
      </c>
      <c r="AF56" s="92">
        <f t="shared" si="10"/>
        <v>0</v>
      </c>
      <c r="AG56" s="93">
        <f t="shared" si="8"/>
        <v>100</v>
      </c>
      <c r="AH56" s="92">
        <f t="shared" si="9"/>
        <v>85.714285714285708</v>
      </c>
      <c r="AJ56" s="34"/>
    </row>
    <row r="57" spans="1:36" x14ac:dyDescent="0.7">
      <c r="A57" s="45">
        <v>53</v>
      </c>
      <c r="B57" s="46" t="s">
        <v>63</v>
      </c>
      <c r="C57" s="47" t="s">
        <v>64</v>
      </c>
      <c r="D57" s="46" t="s">
        <v>63</v>
      </c>
      <c r="E57" s="108">
        <v>17</v>
      </c>
      <c r="F57" s="45">
        <v>0</v>
      </c>
      <c r="G57" s="49">
        <v>3.67</v>
      </c>
      <c r="H57" s="53">
        <v>132249916.77</v>
      </c>
      <c r="I57" s="54"/>
      <c r="J57" s="87">
        <f t="shared" si="0"/>
        <v>100</v>
      </c>
      <c r="K57" s="87">
        <f t="shared" si="1"/>
        <v>100</v>
      </c>
      <c r="L57" s="87">
        <f t="shared" si="2"/>
        <v>50</v>
      </c>
      <c r="M57" s="87">
        <f t="shared" si="3"/>
        <v>100</v>
      </c>
      <c r="N57" s="88">
        <f t="shared" si="5"/>
        <v>85.714285714285708</v>
      </c>
      <c r="O57" s="45">
        <v>0</v>
      </c>
      <c r="P57" s="99">
        <v>85.714285714285708</v>
      </c>
      <c r="Q57" s="53">
        <v>16531239.596249999</v>
      </c>
      <c r="R57" s="55" t="s">
        <v>281</v>
      </c>
      <c r="S57" s="88">
        <v>1</v>
      </c>
      <c r="T57" s="88">
        <v>1</v>
      </c>
      <c r="U57" s="88">
        <v>1</v>
      </c>
      <c r="V57" s="88">
        <v>1</v>
      </c>
      <c r="W57" s="88">
        <v>0</v>
      </c>
      <c r="X57" s="88">
        <v>1</v>
      </c>
      <c r="Y57" s="88">
        <v>1</v>
      </c>
      <c r="Z57" s="89">
        <f t="shared" si="6"/>
        <v>6</v>
      </c>
      <c r="AA57" s="92">
        <f t="shared" si="10"/>
        <v>50</v>
      </c>
      <c r="AB57" s="92">
        <f t="shared" si="10"/>
        <v>50</v>
      </c>
      <c r="AC57" s="92">
        <f t="shared" si="10"/>
        <v>50</v>
      </c>
      <c r="AD57" s="92">
        <f t="shared" si="10"/>
        <v>50</v>
      </c>
      <c r="AE57" s="92">
        <f t="shared" si="10"/>
        <v>0</v>
      </c>
      <c r="AF57" s="92">
        <f t="shared" si="10"/>
        <v>50</v>
      </c>
      <c r="AG57" s="93">
        <f t="shared" si="8"/>
        <v>100</v>
      </c>
      <c r="AH57" s="92">
        <f t="shared" si="9"/>
        <v>85.714285714285708</v>
      </c>
      <c r="AJ57" s="34"/>
    </row>
    <row r="58" spans="1:36" x14ac:dyDescent="0.7">
      <c r="A58" s="45">
        <v>54</v>
      </c>
      <c r="B58" s="46" t="s">
        <v>63</v>
      </c>
      <c r="C58" s="47" t="s">
        <v>65</v>
      </c>
      <c r="D58" s="46" t="s">
        <v>171</v>
      </c>
      <c r="E58" s="108">
        <v>13</v>
      </c>
      <c r="F58" s="45">
        <v>3</v>
      </c>
      <c r="G58" s="62">
        <v>0.19</v>
      </c>
      <c r="H58" s="53">
        <v>-20070859.469999999</v>
      </c>
      <c r="I58" s="54"/>
      <c r="J58" s="87">
        <f t="shared" si="0"/>
        <v>0</v>
      </c>
      <c r="K58" s="87">
        <f t="shared" si="1"/>
        <v>100</v>
      </c>
      <c r="L58" s="87">
        <f t="shared" si="2"/>
        <v>0</v>
      </c>
      <c r="M58" s="87">
        <f t="shared" si="3"/>
        <v>0</v>
      </c>
      <c r="N58" s="88">
        <f t="shared" si="5"/>
        <v>28.571428571428569</v>
      </c>
      <c r="O58" s="45">
        <v>3</v>
      </c>
      <c r="P58" s="58">
        <v>28.571428571428569</v>
      </c>
      <c r="Q58" s="53">
        <v>-2508857.4337499999</v>
      </c>
      <c r="R58" s="100" t="s">
        <v>282</v>
      </c>
      <c r="S58" s="88">
        <v>0</v>
      </c>
      <c r="T58" s="88">
        <v>0</v>
      </c>
      <c r="U58" s="88">
        <v>1</v>
      </c>
      <c r="V58" s="88">
        <v>1</v>
      </c>
      <c r="W58" s="88">
        <v>0</v>
      </c>
      <c r="X58" s="88">
        <v>0</v>
      </c>
      <c r="Y58" s="88">
        <v>0</v>
      </c>
      <c r="Z58" s="89">
        <f t="shared" si="6"/>
        <v>2</v>
      </c>
      <c r="AA58" s="92">
        <f t="shared" ref="AA58:AF92" si="11">IF(S58=1,50,0)</f>
        <v>0</v>
      </c>
      <c r="AB58" s="92">
        <f t="shared" si="11"/>
        <v>0</v>
      </c>
      <c r="AC58" s="92">
        <f t="shared" si="11"/>
        <v>50</v>
      </c>
      <c r="AD58" s="92">
        <f t="shared" si="11"/>
        <v>50</v>
      </c>
      <c r="AE58" s="92">
        <f t="shared" si="11"/>
        <v>0</v>
      </c>
      <c r="AF58" s="92">
        <f t="shared" si="11"/>
        <v>0</v>
      </c>
      <c r="AG58" s="93">
        <f t="shared" si="8"/>
        <v>0</v>
      </c>
      <c r="AH58" s="92">
        <f t="shared" si="9"/>
        <v>28.571428571428569</v>
      </c>
      <c r="AJ58" s="34"/>
    </row>
    <row r="59" spans="1:36" x14ac:dyDescent="0.7">
      <c r="A59" s="45">
        <v>55</v>
      </c>
      <c r="B59" s="46" t="s">
        <v>63</v>
      </c>
      <c r="C59" s="47" t="s">
        <v>66</v>
      </c>
      <c r="D59" s="46" t="s">
        <v>172</v>
      </c>
      <c r="E59" s="108">
        <v>5</v>
      </c>
      <c r="F59" s="45">
        <v>4</v>
      </c>
      <c r="G59" s="62">
        <v>0.22</v>
      </c>
      <c r="H59" s="53">
        <v>-7466304.0800000001</v>
      </c>
      <c r="I59" s="72" t="s">
        <v>6</v>
      </c>
      <c r="J59" s="87">
        <f t="shared" si="0"/>
        <v>50</v>
      </c>
      <c r="K59" s="87">
        <f t="shared" si="1"/>
        <v>100</v>
      </c>
      <c r="L59" s="87">
        <f t="shared" si="2"/>
        <v>100</v>
      </c>
      <c r="M59" s="87">
        <f t="shared" si="3"/>
        <v>100</v>
      </c>
      <c r="N59" s="88">
        <f t="shared" si="5"/>
        <v>85.714285714285708</v>
      </c>
      <c r="O59" s="45">
        <v>4</v>
      </c>
      <c r="P59" s="99">
        <v>85.714285714285708</v>
      </c>
      <c r="Q59" s="53">
        <v>-933288.01</v>
      </c>
      <c r="R59" s="101" t="s">
        <v>283</v>
      </c>
      <c r="S59" s="88">
        <v>0</v>
      </c>
      <c r="T59" s="88">
        <v>1</v>
      </c>
      <c r="U59" s="88">
        <v>1</v>
      </c>
      <c r="V59" s="88">
        <v>1</v>
      </c>
      <c r="W59" s="88">
        <v>1</v>
      </c>
      <c r="X59" s="88">
        <v>1</v>
      </c>
      <c r="Y59" s="88">
        <v>1</v>
      </c>
      <c r="Z59" s="89">
        <f t="shared" si="6"/>
        <v>6</v>
      </c>
      <c r="AA59" s="92">
        <f t="shared" si="11"/>
        <v>0</v>
      </c>
      <c r="AB59" s="92">
        <f t="shared" si="11"/>
        <v>50</v>
      </c>
      <c r="AC59" s="92">
        <f t="shared" si="11"/>
        <v>50</v>
      </c>
      <c r="AD59" s="92">
        <f t="shared" si="11"/>
        <v>50</v>
      </c>
      <c r="AE59" s="92">
        <f t="shared" si="11"/>
        <v>50</v>
      </c>
      <c r="AF59" s="92">
        <f t="shared" si="11"/>
        <v>50</v>
      </c>
      <c r="AG59" s="93">
        <f t="shared" si="8"/>
        <v>100</v>
      </c>
      <c r="AH59" s="92">
        <f t="shared" si="9"/>
        <v>85.714285714285708</v>
      </c>
      <c r="AJ59" s="34"/>
    </row>
    <row r="60" spans="1:36" x14ac:dyDescent="0.7">
      <c r="A60" s="45">
        <v>56</v>
      </c>
      <c r="B60" s="46" t="s">
        <v>63</v>
      </c>
      <c r="C60" s="47" t="s">
        <v>67</v>
      </c>
      <c r="D60" s="46" t="s">
        <v>173</v>
      </c>
      <c r="E60" s="108">
        <v>5</v>
      </c>
      <c r="F60" s="45">
        <v>3</v>
      </c>
      <c r="G60" s="62">
        <v>0.24</v>
      </c>
      <c r="H60" s="53">
        <v>729397.08</v>
      </c>
      <c r="I60" s="54"/>
      <c r="J60" s="87">
        <f t="shared" si="0"/>
        <v>100</v>
      </c>
      <c r="K60" s="87">
        <f t="shared" si="1"/>
        <v>100</v>
      </c>
      <c r="L60" s="87">
        <f t="shared" si="2"/>
        <v>50</v>
      </c>
      <c r="M60" s="87">
        <f t="shared" si="3"/>
        <v>100</v>
      </c>
      <c r="N60" s="88">
        <f t="shared" si="5"/>
        <v>85.714285714285708</v>
      </c>
      <c r="O60" s="45">
        <v>3</v>
      </c>
      <c r="P60" s="99">
        <v>85.714285714285708</v>
      </c>
      <c r="Q60" s="53">
        <v>91174.634999999995</v>
      </c>
      <c r="R60" s="55" t="s">
        <v>281</v>
      </c>
      <c r="S60" s="88">
        <v>1</v>
      </c>
      <c r="T60" s="88">
        <v>1</v>
      </c>
      <c r="U60" s="88">
        <v>1</v>
      </c>
      <c r="V60" s="88">
        <v>1</v>
      </c>
      <c r="W60" s="88">
        <v>1</v>
      </c>
      <c r="X60" s="88">
        <v>0</v>
      </c>
      <c r="Y60" s="88">
        <v>1</v>
      </c>
      <c r="Z60" s="89">
        <f t="shared" si="6"/>
        <v>6</v>
      </c>
      <c r="AA60" s="92">
        <f t="shared" si="11"/>
        <v>50</v>
      </c>
      <c r="AB60" s="92">
        <f t="shared" si="11"/>
        <v>50</v>
      </c>
      <c r="AC60" s="92">
        <f t="shared" si="11"/>
        <v>50</v>
      </c>
      <c r="AD60" s="92">
        <f t="shared" si="11"/>
        <v>50</v>
      </c>
      <c r="AE60" s="92">
        <f t="shared" si="11"/>
        <v>50</v>
      </c>
      <c r="AF60" s="92">
        <f t="shared" si="11"/>
        <v>0</v>
      </c>
      <c r="AG60" s="93">
        <f t="shared" si="8"/>
        <v>100</v>
      </c>
      <c r="AH60" s="92">
        <f t="shared" si="9"/>
        <v>85.714285714285708</v>
      </c>
      <c r="AJ60" s="34"/>
    </row>
    <row r="61" spans="1:36" x14ac:dyDescent="0.7">
      <c r="A61" s="45">
        <v>57</v>
      </c>
      <c r="B61" s="46" t="s">
        <v>63</v>
      </c>
      <c r="C61" s="47" t="s">
        <v>68</v>
      </c>
      <c r="D61" s="46" t="s">
        <v>174</v>
      </c>
      <c r="E61" s="108">
        <v>15</v>
      </c>
      <c r="F61" s="45">
        <v>2</v>
      </c>
      <c r="G61" s="62">
        <v>0.49</v>
      </c>
      <c r="H61" s="53">
        <v>73636696.930000007</v>
      </c>
      <c r="I61" s="54"/>
      <c r="J61" s="87">
        <f t="shared" si="0"/>
        <v>100</v>
      </c>
      <c r="K61" s="87">
        <f t="shared" si="1"/>
        <v>100</v>
      </c>
      <c r="L61" s="87">
        <f t="shared" si="2"/>
        <v>50</v>
      </c>
      <c r="M61" s="87">
        <f t="shared" si="3"/>
        <v>100</v>
      </c>
      <c r="N61" s="88">
        <f t="shared" si="5"/>
        <v>85.714285714285708</v>
      </c>
      <c r="O61" s="45">
        <v>2</v>
      </c>
      <c r="P61" s="99">
        <v>85.714285714285708</v>
      </c>
      <c r="Q61" s="53">
        <v>9204587.1162500009</v>
      </c>
      <c r="R61" s="55" t="s">
        <v>281</v>
      </c>
      <c r="S61" s="88">
        <v>1</v>
      </c>
      <c r="T61" s="88">
        <v>1</v>
      </c>
      <c r="U61" s="88">
        <v>1</v>
      </c>
      <c r="V61" s="88">
        <v>1</v>
      </c>
      <c r="W61" s="88">
        <v>1</v>
      </c>
      <c r="X61" s="88">
        <v>0</v>
      </c>
      <c r="Y61" s="88">
        <v>1</v>
      </c>
      <c r="Z61" s="89">
        <f t="shared" si="6"/>
        <v>6</v>
      </c>
      <c r="AA61" s="92">
        <f t="shared" si="11"/>
        <v>50</v>
      </c>
      <c r="AB61" s="92">
        <f t="shared" si="11"/>
        <v>50</v>
      </c>
      <c r="AC61" s="92">
        <f t="shared" si="11"/>
        <v>50</v>
      </c>
      <c r="AD61" s="92">
        <f t="shared" si="11"/>
        <v>50</v>
      </c>
      <c r="AE61" s="92">
        <f t="shared" si="11"/>
        <v>50</v>
      </c>
      <c r="AF61" s="92">
        <f t="shared" si="11"/>
        <v>0</v>
      </c>
      <c r="AG61" s="93">
        <f t="shared" si="8"/>
        <v>100</v>
      </c>
      <c r="AH61" s="92">
        <f t="shared" si="9"/>
        <v>85.714285714285708</v>
      </c>
      <c r="AJ61" s="34"/>
    </row>
    <row r="62" spans="1:36" x14ac:dyDescent="0.7">
      <c r="A62" s="45">
        <v>58</v>
      </c>
      <c r="B62" s="46" t="s">
        <v>63</v>
      </c>
      <c r="C62" s="47" t="s">
        <v>69</v>
      </c>
      <c r="D62" s="46" t="s">
        <v>175</v>
      </c>
      <c r="E62" s="108">
        <v>5</v>
      </c>
      <c r="F62" s="45">
        <v>1</v>
      </c>
      <c r="G62" s="49">
        <v>3.59</v>
      </c>
      <c r="H62" s="53">
        <v>-1792150.15</v>
      </c>
      <c r="I62" s="54"/>
      <c r="J62" s="87">
        <f t="shared" si="0"/>
        <v>100</v>
      </c>
      <c r="K62" s="87">
        <f t="shared" si="1"/>
        <v>100</v>
      </c>
      <c r="L62" s="87">
        <f t="shared" si="2"/>
        <v>100</v>
      </c>
      <c r="M62" s="87">
        <f t="shared" si="3"/>
        <v>100</v>
      </c>
      <c r="N62" s="88">
        <f t="shared" si="5"/>
        <v>100</v>
      </c>
      <c r="O62" s="45">
        <v>1</v>
      </c>
      <c r="P62" s="99">
        <v>100</v>
      </c>
      <c r="Q62" s="53">
        <v>-224018.76874999999</v>
      </c>
      <c r="R62" s="55" t="s">
        <v>281</v>
      </c>
      <c r="S62" s="88">
        <v>1</v>
      </c>
      <c r="T62" s="88">
        <v>1</v>
      </c>
      <c r="U62" s="88">
        <v>1</v>
      </c>
      <c r="V62" s="88">
        <v>1</v>
      </c>
      <c r="W62" s="88">
        <v>1</v>
      </c>
      <c r="X62" s="88">
        <v>1</v>
      </c>
      <c r="Y62" s="88">
        <v>1</v>
      </c>
      <c r="Z62" s="89">
        <f t="shared" si="6"/>
        <v>7</v>
      </c>
      <c r="AA62" s="92">
        <f t="shared" si="11"/>
        <v>50</v>
      </c>
      <c r="AB62" s="92">
        <f t="shared" si="11"/>
        <v>50</v>
      </c>
      <c r="AC62" s="92">
        <f t="shared" si="11"/>
        <v>50</v>
      </c>
      <c r="AD62" s="92">
        <f t="shared" si="11"/>
        <v>50</v>
      </c>
      <c r="AE62" s="92">
        <f t="shared" si="11"/>
        <v>50</v>
      </c>
      <c r="AF62" s="92">
        <f t="shared" si="11"/>
        <v>50</v>
      </c>
      <c r="AG62" s="93">
        <f t="shared" si="8"/>
        <v>100</v>
      </c>
      <c r="AH62" s="92">
        <f t="shared" si="9"/>
        <v>100</v>
      </c>
      <c r="AJ62" s="34"/>
    </row>
    <row r="63" spans="1:36" x14ac:dyDescent="0.7">
      <c r="A63" s="45">
        <v>59</v>
      </c>
      <c r="B63" s="46" t="s">
        <v>63</v>
      </c>
      <c r="C63" s="47" t="s">
        <v>70</v>
      </c>
      <c r="D63" s="46" t="s">
        <v>176</v>
      </c>
      <c r="E63" s="108">
        <v>2</v>
      </c>
      <c r="F63" s="45">
        <v>3</v>
      </c>
      <c r="G63" s="62">
        <v>7.0000000000000007E-2</v>
      </c>
      <c r="H63" s="53">
        <v>4928728.04</v>
      </c>
      <c r="I63" s="54"/>
      <c r="J63" s="87">
        <f t="shared" si="0"/>
        <v>50</v>
      </c>
      <c r="K63" s="87">
        <f t="shared" si="1"/>
        <v>100</v>
      </c>
      <c r="L63" s="87">
        <f t="shared" si="2"/>
        <v>100</v>
      </c>
      <c r="M63" s="87">
        <f t="shared" si="3"/>
        <v>0</v>
      </c>
      <c r="N63" s="88">
        <f t="shared" si="5"/>
        <v>71.428571428571431</v>
      </c>
      <c r="O63" s="45">
        <v>3</v>
      </c>
      <c r="P63" s="99">
        <v>71.428571428571431</v>
      </c>
      <c r="Q63" s="53">
        <v>616091.005</v>
      </c>
      <c r="R63" s="55" t="s">
        <v>281</v>
      </c>
      <c r="S63" s="88">
        <v>0</v>
      </c>
      <c r="T63" s="88">
        <v>1</v>
      </c>
      <c r="U63" s="88">
        <v>1</v>
      </c>
      <c r="V63" s="88">
        <v>1</v>
      </c>
      <c r="W63" s="88">
        <v>1</v>
      </c>
      <c r="X63" s="88">
        <v>1</v>
      </c>
      <c r="Y63" s="88">
        <v>0</v>
      </c>
      <c r="Z63" s="89">
        <f t="shared" si="6"/>
        <v>5</v>
      </c>
      <c r="AA63" s="92">
        <f t="shared" si="11"/>
        <v>0</v>
      </c>
      <c r="AB63" s="92">
        <f t="shared" si="11"/>
        <v>50</v>
      </c>
      <c r="AC63" s="92">
        <f t="shared" si="11"/>
        <v>50</v>
      </c>
      <c r="AD63" s="92">
        <f t="shared" si="11"/>
        <v>50</v>
      </c>
      <c r="AE63" s="92">
        <f t="shared" si="11"/>
        <v>50</v>
      </c>
      <c r="AF63" s="92">
        <f t="shared" si="11"/>
        <v>50</v>
      </c>
      <c r="AG63" s="93">
        <f t="shared" si="8"/>
        <v>0</v>
      </c>
      <c r="AH63" s="92">
        <f t="shared" si="9"/>
        <v>71.428571428571431</v>
      </c>
      <c r="AJ63" s="34"/>
    </row>
    <row r="64" spans="1:36" x14ac:dyDescent="0.7">
      <c r="A64" s="45">
        <v>60</v>
      </c>
      <c r="B64" s="46" t="s">
        <v>63</v>
      </c>
      <c r="C64" s="47" t="s">
        <v>71</v>
      </c>
      <c r="D64" s="46" t="s">
        <v>177</v>
      </c>
      <c r="E64" s="108">
        <v>6</v>
      </c>
      <c r="F64" s="45">
        <v>1</v>
      </c>
      <c r="G64" s="49">
        <v>0.93</v>
      </c>
      <c r="H64" s="53">
        <v>-1054853.3600000001</v>
      </c>
      <c r="I64" s="54"/>
      <c r="J64" s="87">
        <f t="shared" si="0"/>
        <v>100</v>
      </c>
      <c r="K64" s="87">
        <f t="shared" si="1"/>
        <v>100</v>
      </c>
      <c r="L64" s="87">
        <f t="shared" si="2"/>
        <v>50</v>
      </c>
      <c r="M64" s="87">
        <f t="shared" si="3"/>
        <v>0</v>
      </c>
      <c r="N64" s="88">
        <f t="shared" si="5"/>
        <v>71.428571428571431</v>
      </c>
      <c r="O64" s="45">
        <v>1</v>
      </c>
      <c r="P64" s="99">
        <v>71.428571428571431</v>
      </c>
      <c r="Q64" s="53">
        <v>-131856.67000000001</v>
      </c>
      <c r="R64" s="55" t="s">
        <v>281</v>
      </c>
      <c r="S64" s="88">
        <v>1</v>
      </c>
      <c r="T64" s="88">
        <v>1</v>
      </c>
      <c r="U64" s="88">
        <v>1</v>
      </c>
      <c r="V64" s="88">
        <v>1</v>
      </c>
      <c r="W64" s="88">
        <v>1</v>
      </c>
      <c r="X64" s="88">
        <v>0</v>
      </c>
      <c r="Y64" s="88">
        <v>0</v>
      </c>
      <c r="Z64" s="89">
        <f t="shared" si="6"/>
        <v>5</v>
      </c>
      <c r="AA64" s="92">
        <f t="shared" si="11"/>
        <v>50</v>
      </c>
      <c r="AB64" s="92">
        <f t="shared" si="11"/>
        <v>50</v>
      </c>
      <c r="AC64" s="92">
        <f t="shared" si="11"/>
        <v>50</v>
      </c>
      <c r="AD64" s="92">
        <f t="shared" si="11"/>
        <v>50</v>
      </c>
      <c r="AE64" s="92">
        <f t="shared" si="11"/>
        <v>50</v>
      </c>
      <c r="AF64" s="92">
        <f t="shared" si="11"/>
        <v>0</v>
      </c>
      <c r="AG64" s="93">
        <f t="shared" si="8"/>
        <v>0</v>
      </c>
      <c r="AH64" s="92">
        <f t="shared" si="9"/>
        <v>71.428571428571431</v>
      </c>
      <c r="AJ64" s="34"/>
    </row>
    <row r="65" spans="1:36" x14ac:dyDescent="0.7">
      <c r="A65" s="45">
        <v>61</v>
      </c>
      <c r="B65" s="46" t="s">
        <v>63</v>
      </c>
      <c r="C65" s="47" t="s">
        <v>72</v>
      </c>
      <c r="D65" s="46" t="s">
        <v>178</v>
      </c>
      <c r="E65" s="108">
        <v>5</v>
      </c>
      <c r="F65" s="45">
        <v>2</v>
      </c>
      <c r="G65" s="49">
        <v>0.75</v>
      </c>
      <c r="H65" s="53">
        <v>129634.68</v>
      </c>
      <c r="I65" s="54"/>
      <c r="J65" s="87">
        <f t="shared" si="0"/>
        <v>50</v>
      </c>
      <c r="K65" s="87">
        <f t="shared" si="1"/>
        <v>100</v>
      </c>
      <c r="L65" s="87">
        <f t="shared" si="2"/>
        <v>0</v>
      </c>
      <c r="M65" s="87">
        <f t="shared" si="3"/>
        <v>100</v>
      </c>
      <c r="N65" s="88">
        <f t="shared" si="5"/>
        <v>57.142857142857139</v>
      </c>
      <c r="O65" s="45">
        <v>2</v>
      </c>
      <c r="P65" s="99">
        <v>57.142857142857139</v>
      </c>
      <c r="Q65" s="53">
        <v>16204.334999999999</v>
      </c>
      <c r="R65" s="55" t="s">
        <v>281</v>
      </c>
      <c r="S65" s="88">
        <v>0</v>
      </c>
      <c r="T65" s="88">
        <v>1</v>
      </c>
      <c r="U65" s="88">
        <v>1</v>
      </c>
      <c r="V65" s="88">
        <v>1</v>
      </c>
      <c r="W65" s="88">
        <v>0</v>
      </c>
      <c r="X65" s="88">
        <v>0</v>
      </c>
      <c r="Y65" s="88">
        <v>1</v>
      </c>
      <c r="Z65" s="89">
        <f t="shared" si="6"/>
        <v>4</v>
      </c>
      <c r="AA65" s="92">
        <f t="shared" si="11"/>
        <v>0</v>
      </c>
      <c r="AB65" s="92">
        <f t="shared" si="11"/>
        <v>50</v>
      </c>
      <c r="AC65" s="92">
        <f t="shared" si="11"/>
        <v>50</v>
      </c>
      <c r="AD65" s="92">
        <f t="shared" si="11"/>
        <v>50</v>
      </c>
      <c r="AE65" s="92">
        <f t="shared" si="11"/>
        <v>0</v>
      </c>
      <c r="AF65" s="92">
        <f t="shared" si="11"/>
        <v>0</v>
      </c>
      <c r="AG65" s="93">
        <f t="shared" si="8"/>
        <v>100</v>
      </c>
      <c r="AH65" s="92">
        <f t="shared" si="9"/>
        <v>57.142857142857139</v>
      </c>
      <c r="AJ65" s="34"/>
    </row>
    <row r="66" spans="1:36" x14ac:dyDescent="0.7">
      <c r="A66" s="45">
        <v>62</v>
      </c>
      <c r="B66" s="46" t="s">
        <v>73</v>
      </c>
      <c r="C66" s="47" t="s">
        <v>74</v>
      </c>
      <c r="D66" s="46" t="s">
        <v>73</v>
      </c>
      <c r="E66" s="108">
        <v>16</v>
      </c>
      <c r="F66" s="45">
        <v>0</v>
      </c>
      <c r="G66" s="49">
        <v>2.58</v>
      </c>
      <c r="H66" s="53">
        <v>124159566</v>
      </c>
      <c r="I66" s="54"/>
      <c r="J66" s="87">
        <f t="shared" si="0"/>
        <v>100</v>
      </c>
      <c r="K66" s="87">
        <f t="shared" si="1"/>
        <v>100</v>
      </c>
      <c r="L66" s="87">
        <f t="shared" si="2"/>
        <v>0</v>
      </c>
      <c r="M66" s="87">
        <f t="shared" si="3"/>
        <v>100</v>
      </c>
      <c r="N66" s="88">
        <f t="shared" si="5"/>
        <v>71.428571428571431</v>
      </c>
      <c r="O66" s="45">
        <v>0</v>
      </c>
      <c r="P66" s="99">
        <v>71.428571428571431</v>
      </c>
      <c r="Q66" s="53">
        <v>15519945.75</v>
      </c>
      <c r="R66" s="55" t="s">
        <v>281</v>
      </c>
      <c r="S66" s="88">
        <v>1</v>
      </c>
      <c r="T66" s="88">
        <v>1</v>
      </c>
      <c r="U66" s="88">
        <v>1</v>
      </c>
      <c r="V66" s="88">
        <v>1</v>
      </c>
      <c r="W66" s="88">
        <v>0</v>
      </c>
      <c r="X66" s="88">
        <v>0</v>
      </c>
      <c r="Y66" s="88">
        <v>1</v>
      </c>
      <c r="Z66" s="89">
        <f t="shared" si="6"/>
        <v>5</v>
      </c>
      <c r="AA66" s="92">
        <f t="shared" si="11"/>
        <v>50</v>
      </c>
      <c r="AB66" s="92">
        <f t="shared" si="11"/>
        <v>50</v>
      </c>
      <c r="AC66" s="92">
        <f t="shared" si="11"/>
        <v>50</v>
      </c>
      <c r="AD66" s="92">
        <f t="shared" si="11"/>
        <v>50</v>
      </c>
      <c r="AE66" s="92">
        <f t="shared" si="11"/>
        <v>0</v>
      </c>
      <c r="AF66" s="92">
        <f t="shared" si="11"/>
        <v>0</v>
      </c>
      <c r="AG66" s="93">
        <f t="shared" si="8"/>
        <v>100</v>
      </c>
      <c r="AH66" s="92">
        <f t="shared" si="9"/>
        <v>71.428571428571431</v>
      </c>
      <c r="AJ66" s="34"/>
    </row>
    <row r="67" spans="1:36" x14ac:dyDescent="0.7">
      <c r="A67" s="45">
        <v>63</v>
      </c>
      <c r="B67" s="46" t="s">
        <v>73</v>
      </c>
      <c r="C67" s="47" t="s">
        <v>75</v>
      </c>
      <c r="D67" s="46" t="s">
        <v>179</v>
      </c>
      <c r="E67" s="108">
        <v>10</v>
      </c>
      <c r="F67" s="45">
        <v>1</v>
      </c>
      <c r="G67" s="49">
        <v>0.87</v>
      </c>
      <c r="H67" s="53">
        <v>-11151329.58</v>
      </c>
      <c r="I67" s="54"/>
      <c r="J67" s="87">
        <f t="shared" si="0"/>
        <v>50</v>
      </c>
      <c r="K67" s="87">
        <f t="shared" si="1"/>
        <v>100</v>
      </c>
      <c r="L67" s="87">
        <f t="shared" si="2"/>
        <v>100</v>
      </c>
      <c r="M67" s="87">
        <f t="shared" si="3"/>
        <v>100</v>
      </c>
      <c r="N67" s="88">
        <f t="shared" si="5"/>
        <v>85.714285714285708</v>
      </c>
      <c r="O67" s="45">
        <v>1</v>
      </c>
      <c r="P67" s="99">
        <v>85.714285714285708</v>
      </c>
      <c r="Q67" s="53">
        <v>-1393916.1975</v>
      </c>
      <c r="R67" s="100" t="s">
        <v>281</v>
      </c>
      <c r="S67" s="88">
        <v>0</v>
      </c>
      <c r="T67" s="88">
        <v>1</v>
      </c>
      <c r="U67" s="88">
        <v>1</v>
      </c>
      <c r="V67" s="88">
        <v>1</v>
      </c>
      <c r="W67" s="88">
        <v>1</v>
      </c>
      <c r="X67" s="88">
        <v>1</v>
      </c>
      <c r="Y67" s="88">
        <v>1</v>
      </c>
      <c r="Z67" s="89">
        <f t="shared" si="6"/>
        <v>6</v>
      </c>
      <c r="AA67" s="92">
        <f t="shared" si="11"/>
        <v>0</v>
      </c>
      <c r="AB67" s="92">
        <f t="shared" si="11"/>
        <v>50</v>
      </c>
      <c r="AC67" s="92">
        <f t="shared" si="11"/>
        <v>50</v>
      </c>
      <c r="AD67" s="92">
        <f t="shared" si="11"/>
        <v>50</v>
      </c>
      <c r="AE67" s="92">
        <f t="shared" si="11"/>
        <v>50</v>
      </c>
      <c r="AF67" s="92">
        <f t="shared" si="11"/>
        <v>50</v>
      </c>
      <c r="AG67" s="93">
        <f t="shared" si="8"/>
        <v>100</v>
      </c>
      <c r="AH67" s="92">
        <f t="shared" si="9"/>
        <v>85.714285714285708</v>
      </c>
      <c r="AJ67" s="34"/>
    </row>
    <row r="68" spans="1:36" x14ac:dyDescent="0.7">
      <c r="A68" s="45">
        <v>64</v>
      </c>
      <c r="B68" s="46" t="s">
        <v>73</v>
      </c>
      <c r="C68" s="47" t="s">
        <v>76</v>
      </c>
      <c r="D68" s="46" t="s">
        <v>180</v>
      </c>
      <c r="E68" s="108">
        <v>6</v>
      </c>
      <c r="F68" s="45">
        <v>1</v>
      </c>
      <c r="G68" s="49">
        <v>1.49</v>
      </c>
      <c r="H68" s="53">
        <v>854315.52000000002</v>
      </c>
      <c r="I68" s="54"/>
      <c r="J68" s="87">
        <f t="shared" si="0"/>
        <v>50</v>
      </c>
      <c r="K68" s="87">
        <f t="shared" si="1"/>
        <v>50</v>
      </c>
      <c r="L68" s="87">
        <f t="shared" si="2"/>
        <v>100</v>
      </c>
      <c r="M68" s="87">
        <f t="shared" si="3"/>
        <v>100</v>
      </c>
      <c r="N68" s="88">
        <f t="shared" si="5"/>
        <v>71.428571428571431</v>
      </c>
      <c r="O68" s="45">
        <v>1</v>
      </c>
      <c r="P68" s="99">
        <v>71.428571428571431</v>
      </c>
      <c r="Q68" s="53">
        <v>106789.44</v>
      </c>
      <c r="R68" s="55" t="s">
        <v>281</v>
      </c>
      <c r="S68" s="88">
        <v>0</v>
      </c>
      <c r="T68" s="88">
        <v>1</v>
      </c>
      <c r="U68" s="88">
        <v>0</v>
      </c>
      <c r="V68" s="88">
        <v>1</v>
      </c>
      <c r="W68" s="88">
        <v>1</v>
      </c>
      <c r="X68" s="88">
        <v>1</v>
      </c>
      <c r="Y68" s="88">
        <v>1</v>
      </c>
      <c r="Z68" s="89">
        <f t="shared" si="6"/>
        <v>5</v>
      </c>
      <c r="AA68" s="92">
        <f t="shared" si="11"/>
        <v>0</v>
      </c>
      <c r="AB68" s="92">
        <f t="shared" si="11"/>
        <v>50</v>
      </c>
      <c r="AC68" s="92">
        <f t="shared" si="11"/>
        <v>0</v>
      </c>
      <c r="AD68" s="92">
        <f t="shared" si="11"/>
        <v>50</v>
      </c>
      <c r="AE68" s="92">
        <f t="shared" si="11"/>
        <v>50</v>
      </c>
      <c r="AF68" s="92">
        <f t="shared" si="11"/>
        <v>50</v>
      </c>
      <c r="AG68" s="93">
        <f t="shared" si="8"/>
        <v>100</v>
      </c>
      <c r="AH68" s="92">
        <f t="shared" si="9"/>
        <v>71.428571428571431</v>
      </c>
      <c r="AJ68" s="34"/>
    </row>
    <row r="69" spans="1:36" x14ac:dyDescent="0.7">
      <c r="A69" s="45">
        <v>65</v>
      </c>
      <c r="B69" s="46" t="s">
        <v>73</v>
      </c>
      <c r="C69" s="47" t="s">
        <v>77</v>
      </c>
      <c r="D69" s="46" t="s">
        <v>181</v>
      </c>
      <c r="E69" s="108">
        <v>12</v>
      </c>
      <c r="F69" s="45">
        <v>3</v>
      </c>
      <c r="G69" s="62">
        <v>0.4</v>
      </c>
      <c r="H69" s="53">
        <v>-1825971.75</v>
      </c>
      <c r="I69" s="54"/>
      <c r="J69" s="87">
        <f t="shared" ref="J69:J92" si="12">AA69+AB69</f>
        <v>100</v>
      </c>
      <c r="K69" s="87">
        <f t="shared" ref="K69:K92" si="13">AC69+AD69</f>
        <v>100</v>
      </c>
      <c r="L69" s="87">
        <f t="shared" ref="L69:L92" si="14">AE69+AF69</f>
        <v>0</v>
      </c>
      <c r="M69" s="87">
        <f t="shared" ref="M69:M92" si="15">AG69</f>
        <v>100</v>
      </c>
      <c r="N69" s="88">
        <f t="shared" si="5"/>
        <v>71.428571428571431</v>
      </c>
      <c r="O69" s="45">
        <v>3</v>
      </c>
      <c r="P69" s="99">
        <v>71.428571428571431</v>
      </c>
      <c r="Q69" s="53">
        <v>-228246.46875</v>
      </c>
      <c r="R69" s="100" t="s">
        <v>282</v>
      </c>
      <c r="S69" s="88">
        <v>1</v>
      </c>
      <c r="T69" s="88">
        <v>1</v>
      </c>
      <c r="U69" s="88">
        <v>1</v>
      </c>
      <c r="V69" s="88">
        <v>1</v>
      </c>
      <c r="W69" s="88">
        <v>0</v>
      </c>
      <c r="X69" s="88">
        <v>0</v>
      </c>
      <c r="Y69" s="88">
        <v>1</v>
      </c>
      <c r="Z69" s="89">
        <f t="shared" si="6"/>
        <v>5</v>
      </c>
      <c r="AA69" s="92">
        <f t="shared" si="11"/>
        <v>50</v>
      </c>
      <c r="AB69" s="92">
        <f t="shared" si="11"/>
        <v>50</v>
      </c>
      <c r="AC69" s="92">
        <f t="shared" si="11"/>
        <v>50</v>
      </c>
      <c r="AD69" s="92">
        <f t="shared" si="11"/>
        <v>50</v>
      </c>
      <c r="AE69" s="92">
        <f t="shared" si="11"/>
        <v>0</v>
      </c>
      <c r="AF69" s="92">
        <f t="shared" si="11"/>
        <v>0</v>
      </c>
      <c r="AG69" s="93">
        <f t="shared" si="8"/>
        <v>100</v>
      </c>
      <c r="AH69" s="92">
        <f t="shared" si="9"/>
        <v>71.428571428571431</v>
      </c>
      <c r="AJ69" s="34"/>
    </row>
    <row r="70" spans="1:36" x14ac:dyDescent="0.7">
      <c r="A70" s="45">
        <v>66</v>
      </c>
      <c r="B70" s="46" t="s">
        <v>73</v>
      </c>
      <c r="C70" s="47" t="s">
        <v>78</v>
      </c>
      <c r="D70" s="46" t="s">
        <v>182</v>
      </c>
      <c r="E70" s="108">
        <v>10</v>
      </c>
      <c r="F70" s="45">
        <v>2</v>
      </c>
      <c r="G70" s="49">
        <v>0.71</v>
      </c>
      <c r="H70" s="53">
        <v>-9143913.8599999994</v>
      </c>
      <c r="I70" s="54"/>
      <c r="J70" s="87">
        <f t="shared" si="12"/>
        <v>50</v>
      </c>
      <c r="K70" s="87">
        <f t="shared" si="13"/>
        <v>0</v>
      </c>
      <c r="L70" s="87">
        <f t="shared" si="14"/>
        <v>100</v>
      </c>
      <c r="M70" s="87">
        <f t="shared" si="15"/>
        <v>0</v>
      </c>
      <c r="N70" s="88">
        <f t="shared" ref="N70:N92" si="16">(S70+T70+U70+V70+W70+X70+Y70)/7*100</f>
        <v>42.857142857142854</v>
      </c>
      <c r="O70" s="45">
        <v>2</v>
      </c>
      <c r="P70" s="58">
        <v>42.857142857142854</v>
      </c>
      <c r="Q70" s="53">
        <v>-1142989.2324999999</v>
      </c>
      <c r="R70" s="55" t="s">
        <v>281</v>
      </c>
      <c r="S70" s="88">
        <v>1</v>
      </c>
      <c r="T70" s="88">
        <v>0</v>
      </c>
      <c r="U70" s="88">
        <v>0</v>
      </c>
      <c r="V70" s="88">
        <v>0</v>
      </c>
      <c r="W70" s="88">
        <v>1</v>
      </c>
      <c r="X70" s="88">
        <v>1</v>
      </c>
      <c r="Y70" s="88">
        <v>0</v>
      </c>
      <c r="Z70" s="89">
        <f t="shared" ref="Z70:Z92" si="17">S70+T70+U70+V70+W70+X70+Y70</f>
        <v>3</v>
      </c>
      <c r="AA70" s="92">
        <f t="shared" si="11"/>
        <v>50</v>
      </c>
      <c r="AB70" s="92">
        <f t="shared" si="11"/>
        <v>0</v>
      </c>
      <c r="AC70" s="92">
        <f t="shared" si="11"/>
        <v>0</v>
      </c>
      <c r="AD70" s="92">
        <f t="shared" si="11"/>
        <v>0</v>
      </c>
      <c r="AE70" s="92">
        <f t="shared" si="11"/>
        <v>50</v>
      </c>
      <c r="AF70" s="92">
        <f t="shared" si="11"/>
        <v>50</v>
      </c>
      <c r="AG70" s="93">
        <f t="shared" ref="AG70:AG92" si="18">IF(Y70=1,100,0)</f>
        <v>0</v>
      </c>
      <c r="AH70" s="92">
        <f t="shared" ref="AH70:AH92" si="19">Z70/7*100</f>
        <v>42.857142857142854</v>
      </c>
      <c r="AJ70" s="34"/>
    </row>
    <row r="71" spans="1:36" x14ac:dyDescent="0.7">
      <c r="A71" s="45">
        <v>67</v>
      </c>
      <c r="B71" s="46" t="s">
        <v>73</v>
      </c>
      <c r="C71" s="47" t="s">
        <v>79</v>
      </c>
      <c r="D71" s="46" t="s">
        <v>183</v>
      </c>
      <c r="E71" s="108">
        <v>5</v>
      </c>
      <c r="F71" s="45">
        <v>2</v>
      </c>
      <c r="G71" s="49">
        <v>0.6</v>
      </c>
      <c r="H71" s="53">
        <v>-10742669.199999999</v>
      </c>
      <c r="I71" s="54"/>
      <c r="J71" s="87">
        <f t="shared" si="12"/>
        <v>50</v>
      </c>
      <c r="K71" s="87">
        <f t="shared" si="13"/>
        <v>50</v>
      </c>
      <c r="L71" s="87">
        <f t="shared" si="14"/>
        <v>0</v>
      </c>
      <c r="M71" s="87">
        <f t="shared" si="15"/>
        <v>0</v>
      </c>
      <c r="N71" s="88">
        <f t="shared" si="16"/>
        <v>28.571428571428569</v>
      </c>
      <c r="O71" s="45">
        <v>2</v>
      </c>
      <c r="P71" s="58">
        <v>28.571428571428569</v>
      </c>
      <c r="Q71" s="53">
        <v>-1342833.65</v>
      </c>
      <c r="R71" s="100" t="s">
        <v>282</v>
      </c>
      <c r="S71" s="88">
        <v>0</v>
      </c>
      <c r="T71" s="88">
        <v>1</v>
      </c>
      <c r="U71" s="88">
        <v>0</v>
      </c>
      <c r="V71" s="88">
        <v>1</v>
      </c>
      <c r="W71" s="88">
        <v>0</v>
      </c>
      <c r="X71" s="88">
        <v>0</v>
      </c>
      <c r="Y71" s="88">
        <v>0</v>
      </c>
      <c r="Z71" s="89">
        <f t="shared" si="17"/>
        <v>2</v>
      </c>
      <c r="AA71" s="92">
        <f t="shared" si="11"/>
        <v>0</v>
      </c>
      <c r="AB71" s="92">
        <f t="shared" si="11"/>
        <v>50</v>
      </c>
      <c r="AC71" s="92">
        <f t="shared" si="11"/>
        <v>0</v>
      </c>
      <c r="AD71" s="92">
        <f t="shared" si="11"/>
        <v>50</v>
      </c>
      <c r="AE71" s="92">
        <f t="shared" si="11"/>
        <v>0</v>
      </c>
      <c r="AF71" s="92">
        <f t="shared" si="11"/>
        <v>0</v>
      </c>
      <c r="AG71" s="93">
        <f t="shared" si="18"/>
        <v>0</v>
      </c>
      <c r="AH71" s="92">
        <f t="shared" si="19"/>
        <v>28.571428571428569</v>
      </c>
      <c r="AJ71" s="34"/>
    </row>
    <row r="72" spans="1:36" x14ac:dyDescent="0.7">
      <c r="A72" s="45">
        <v>68</v>
      </c>
      <c r="B72" s="46" t="s">
        <v>80</v>
      </c>
      <c r="C72" s="47" t="s">
        <v>81</v>
      </c>
      <c r="D72" s="46" t="s">
        <v>80</v>
      </c>
      <c r="E72" s="108">
        <v>20</v>
      </c>
      <c r="F72" s="45">
        <v>1</v>
      </c>
      <c r="G72" s="49">
        <v>1.31</v>
      </c>
      <c r="H72" s="77">
        <v>160294395.31</v>
      </c>
      <c r="I72" s="54"/>
      <c r="J72" s="87">
        <f t="shared" si="12"/>
        <v>50</v>
      </c>
      <c r="K72" s="87">
        <f t="shared" si="13"/>
        <v>100</v>
      </c>
      <c r="L72" s="87">
        <f t="shared" si="14"/>
        <v>50</v>
      </c>
      <c r="M72" s="87">
        <f t="shared" si="15"/>
        <v>100</v>
      </c>
      <c r="N72" s="88">
        <f t="shared" si="16"/>
        <v>71.428571428571431</v>
      </c>
      <c r="O72" s="45">
        <v>1</v>
      </c>
      <c r="P72" s="99">
        <v>71.428571428571431</v>
      </c>
      <c r="Q72" s="53">
        <v>20036799.41375</v>
      </c>
      <c r="R72" s="100" t="s">
        <v>282</v>
      </c>
      <c r="S72" s="88">
        <v>1</v>
      </c>
      <c r="T72" s="88">
        <v>0</v>
      </c>
      <c r="U72" s="88">
        <v>1</v>
      </c>
      <c r="V72" s="88">
        <v>1</v>
      </c>
      <c r="W72" s="88">
        <v>0</v>
      </c>
      <c r="X72" s="88">
        <v>1</v>
      </c>
      <c r="Y72" s="88">
        <v>1</v>
      </c>
      <c r="Z72" s="89">
        <f t="shared" si="17"/>
        <v>5</v>
      </c>
      <c r="AA72" s="92">
        <f t="shared" si="11"/>
        <v>50</v>
      </c>
      <c r="AB72" s="92">
        <f t="shared" si="11"/>
        <v>0</v>
      </c>
      <c r="AC72" s="92">
        <f t="shared" si="11"/>
        <v>50</v>
      </c>
      <c r="AD72" s="92">
        <f t="shared" si="11"/>
        <v>50</v>
      </c>
      <c r="AE72" s="92">
        <f t="shared" si="11"/>
        <v>0</v>
      </c>
      <c r="AF72" s="92">
        <f t="shared" si="11"/>
        <v>50</v>
      </c>
      <c r="AG72" s="93">
        <f t="shared" si="18"/>
        <v>100</v>
      </c>
      <c r="AH72" s="92">
        <f t="shared" si="19"/>
        <v>71.428571428571431</v>
      </c>
      <c r="AJ72" s="34"/>
    </row>
    <row r="73" spans="1:36" x14ac:dyDescent="0.7">
      <c r="A73" s="45">
        <v>69</v>
      </c>
      <c r="B73" s="46" t="s">
        <v>80</v>
      </c>
      <c r="C73" s="47" t="s">
        <v>82</v>
      </c>
      <c r="D73" s="46" t="s">
        <v>184</v>
      </c>
      <c r="E73" s="108">
        <v>10</v>
      </c>
      <c r="F73" s="45">
        <v>3</v>
      </c>
      <c r="G73" s="62">
        <v>0.33</v>
      </c>
      <c r="H73" s="77">
        <v>-5381684.6699999999</v>
      </c>
      <c r="I73" s="54"/>
      <c r="J73" s="87">
        <f t="shared" si="12"/>
        <v>100</v>
      </c>
      <c r="K73" s="87">
        <f t="shared" si="13"/>
        <v>100</v>
      </c>
      <c r="L73" s="87">
        <f t="shared" si="14"/>
        <v>50</v>
      </c>
      <c r="M73" s="87">
        <f t="shared" si="15"/>
        <v>0</v>
      </c>
      <c r="N73" s="88">
        <f t="shared" si="16"/>
        <v>71.428571428571431</v>
      </c>
      <c r="O73" s="45">
        <v>3</v>
      </c>
      <c r="P73" s="99">
        <v>71.428571428571431</v>
      </c>
      <c r="Q73" s="53">
        <v>-672710.58374999999</v>
      </c>
      <c r="R73" s="100" t="s">
        <v>281</v>
      </c>
      <c r="S73" s="88">
        <v>1</v>
      </c>
      <c r="T73" s="88">
        <v>1</v>
      </c>
      <c r="U73" s="88">
        <v>1</v>
      </c>
      <c r="V73" s="88">
        <v>1</v>
      </c>
      <c r="W73" s="88">
        <v>1</v>
      </c>
      <c r="X73" s="88">
        <v>0</v>
      </c>
      <c r="Y73" s="88">
        <v>0</v>
      </c>
      <c r="Z73" s="91">
        <f t="shared" si="17"/>
        <v>5</v>
      </c>
      <c r="AA73" s="92">
        <f t="shared" si="11"/>
        <v>50</v>
      </c>
      <c r="AB73" s="94">
        <f t="shared" si="11"/>
        <v>50</v>
      </c>
      <c r="AC73" s="92">
        <f t="shared" si="11"/>
        <v>50</v>
      </c>
      <c r="AD73" s="92">
        <f t="shared" si="11"/>
        <v>50</v>
      </c>
      <c r="AE73" s="92">
        <f t="shared" si="11"/>
        <v>50</v>
      </c>
      <c r="AF73" s="94">
        <f t="shared" si="11"/>
        <v>0</v>
      </c>
      <c r="AG73" s="95">
        <f t="shared" si="18"/>
        <v>0</v>
      </c>
      <c r="AH73" s="94">
        <f>Z73/7*100</f>
        <v>71.428571428571431</v>
      </c>
      <c r="AJ73" s="34"/>
    </row>
    <row r="74" spans="1:36" x14ac:dyDescent="0.7">
      <c r="A74" s="45">
        <v>70</v>
      </c>
      <c r="B74" s="46" t="s">
        <v>80</v>
      </c>
      <c r="C74" s="47" t="s">
        <v>83</v>
      </c>
      <c r="D74" s="46" t="s">
        <v>185</v>
      </c>
      <c r="E74" s="108">
        <v>9</v>
      </c>
      <c r="F74" s="45">
        <v>3</v>
      </c>
      <c r="G74" s="62">
        <v>0.32</v>
      </c>
      <c r="H74" s="77">
        <v>2461518.5499999998</v>
      </c>
      <c r="I74" s="54"/>
      <c r="J74" s="87">
        <f t="shared" si="12"/>
        <v>50</v>
      </c>
      <c r="K74" s="87">
        <f t="shared" si="13"/>
        <v>100</v>
      </c>
      <c r="L74" s="87">
        <f t="shared" si="14"/>
        <v>100</v>
      </c>
      <c r="M74" s="87">
        <f t="shared" si="15"/>
        <v>0</v>
      </c>
      <c r="N74" s="88">
        <f t="shared" si="16"/>
        <v>71.428571428571431</v>
      </c>
      <c r="O74" s="45">
        <v>3</v>
      </c>
      <c r="P74" s="99">
        <v>71.428571428571431</v>
      </c>
      <c r="Q74" s="53">
        <v>307689.81874999998</v>
      </c>
      <c r="R74" s="55" t="s">
        <v>281</v>
      </c>
      <c r="S74" s="88">
        <v>0</v>
      </c>
      <c r="T74" s="88">
        <v>1</v>
      </c>
      <c r="U74" s="88">
        <v>1</v>
      </c>
      <c r="V74" s="88">
        <v>1</v>
      </c>
      <c r="W74" s="88">
        <v>1</v>
      </c>
      <c r="X74" s="88">
        <v>1</v>
      </c>
      <c r="Y74" s="88">
        <v>0</v>
      </c>
      <c r="Z74" s="89">
        <f t="shared" si="17"/>
        <v>5</v>
      </c>
      <c r="AA74" s="92">
        <f t="shared" si="11"/>
        <v>0</v>
      </c>
      <c r="AB74" s="92">
        <f t="shared" si="11"/>
        <v>50</v>
      </c>
      <c r="AC74" s="92">
        <f t="shared" si="11"/>
        <v>50</v>
      </c>
      <c r="AD74" s="92">
        <f t="shared" si="11"/>
        <v>50</v>
      </c>
      <c r="AE74" s="92">
        <f t="shared" si="11"/>
        <v>50</v>
      </c>
      <c r="AF74" s="92">
        <f t="shared" si="11"/>
        <v>50</v>
      </c>
      <c r="AG74" s="93">
        <f t="shared" si="18"/>
        <v>0</v>
      </c>
      <c r="AH74" s="92">
        <f t="shared" si="19"/>
        <v>71.428571428571431</v>
      </c>
      <c r="AJ74" s="34"/>
    </row>
    <row r="75" spans="1:36" x14ac:dyDescent="0.7">
      <c r="A75" s="45">
        <v>71</v>
      </c>
      <c r="B75" s="46" t="s">
        <v>80</v>
      </c>
      <c r="C75" s="47" t="s">
        <v>84</v>
      </c>
      <c r="D75" s="46" t="s">
        <v>186</v>
      </c>
      <c r="E75" s="108">
        <v>16</v>
      </c>
      <c r="F75" s="45">
        <v>2</v>
      </c>
      <c r="G75" s="49">
        <v>0.72</v>
      </c>
      <c r="H75" s="77">
        <v>3342227.5</v>
      </c>
      <c r="I75" s="54"/>
      <c r="J75" s="87">
        <f t="shared" si="12"/>
        <v>50</v>
      </c>
      <c r="K75" s="87">
        <f t="shared" si="13"/>
        <v>100</v>
      </c>
      <c r="L75" s="87">
        <f t="shared" si="14"/>
        <v>0</v>
      </c>
      <c r="M75" s="87">
        <f t="shared" si="15"/>
        <v>0</v>
      </c>
      <c r="N75" s="88">
        <f t="shared" si="16"/>
        <v>42.857142857142854</v>
      </c>
      <c r="O75" s="45">
        <v>2</v>
      </c>
      <c r="P75" s="58">
        <v>42.857142857142854</v>
      </c>
      <c r="Q75" s="53">
        <v>417778.4375</v>
      </c>
      <c r="R75" s="100" t="s">
        <v>282</v>
      </c>
      <c r="S75" s="88">
        <v>0</v>
      </c>
      <c r="T75" s="88">
        <v>1</v>
      </c>
      <c r="U75" s="88">
        <v>1</v>
      </c>
      <c r="V75" s="88">
        <v>1</v>
      </c>
      <c r="W75" s="88">
        <v>0</v>
      </c>
      <c r="X75" s="88">
        <v>0</v>
      </c>
      <c r="Y75" s="88">
        <v>0</v>
      </c>
      <c r="Z75" s="89">
        <f t="shared" si="17"/>
        <v>3</v>
      </c>
      <c r="AA75" s="92">
        <f t="shared" si="11"/>
        <v>0</v>
      </c>
      <c r="AB75" s="92">
        <f t="shared" si="11"/>
        <v>50</v>
      </c>
      <c r="AC75" s="92">
        <f t="shared" si="11"/>
        <v>50</v>
      </c>
      <c r="AD75" s="92">
        <f t="shared" si="11"/>
        <v>50</v>
      </c>
      <c r="AE75" s="92">
        <f t="shared" si="11"/>
        <v>0</v>
      </c>
      <c r="AF75" s="92">
        <f t="shared" si="11"/>
        <v>0</v>
      </c>
      <c r="AG75" s="93">
        <f t="shared" si="18"/>
        <v>0</v>
      </c>
      <c r="AH75" s="92">
        <f t="shared" si="19"/>
        <v>42.857142857142854</v>
      </c>
      <c r="AJ75" s="34"/>
    </row>
    <row r="76" spans="1:36" x14ac:dyDescent="0.7">
      <c r="A76" s="45">
        <v>72</v>
      </c>
      <c r="B76" s="46" t="s">
        <v>80</v>
      </c>
      <c r="C76" s="47" t="s">
        <v>85</v>
      </c>
      <c r="D76" s="46" t="s">
        <v>187</v>
      </c>
      <c r="E76" s="108">
        <v>2</v>
      </c>
      <c r="F76" s="45">
        <v>1</v>
      </c>
      <c r="G76" s="49">
        <v>1.92</v>
      </c>
      <c r="H76" s="77">
        <v>1390818.81</v>
      </c>
      <c r="I76" s="54"/>
      <c r="J76" s="87">
        <f t="shared" si="12"/>
        <v>50</v>
      </c>
      <c r="K76" s="87">
        <f t="shared" si="13"/>
        <v>50</v>
      </c>
      <c r="L76" s="87">
        <f t="shared" si="14"/>
        <v>0</v>
      </c>
      <c r="M76" s="87">
        <f t="shared" si="15"/>
        <v>0</v>
      </c>
      <c r="N76" s="88">
        <f t="shared" si="16"/>
        <v>28.571428571428569</v>
      </c>
      <c r="O76" s="45">
        <v>1</v>
      </c>
      <c r="P76" s="58">
        <v>28.571428571428569</v>
      </c>
      <c r="Q76" s="53">
        <v>173852.35125000001</v>
      </c>
      <c r="R76" s="100" t="s">
        <v>281</v>
      </c>
      <c r="S76" s="88">
        <v>0</v>
      </c>
      <c r="T76" s="88">
        <v>1</v>
      </c>
      <c r="U76" s="88">
        <v>1</v>
      </c>
      <c r="V76" s="88">
        <v>0</v>
      </c>
      <c r="W76" s="88">
        <v>0</v>
      </c>
      <c r="X76" s="88">
        <v>0</v>
      </c>
      <c r="Y76" s="88">
        <v>0</v>
      </c>
      <c r="Z76" s="89">
        <f t="shared" si="17"/>
        <v>2</v>
      </c>
      <c r="AA76" s="92">
        <f t="shared" si="11"/>
        <v>0</v>
      </c>
      <c r="AB76" s="92">
        <f t="shared" si="11"/>
        <v>50</v>
      </c>
      <c r="AC76" s="92">
        <f t="shared" si="11"/>
        <v>50</v>
      </c>
      <c r="AD76" s="92">
        <f t="shared" si="11"/>
        <v>0</v>
      </c>
      <c r="AE76" s="92">
        <f t="shared" si="11"/>
        <v>0</v>
      </c>
      <c r="AF76" s="92">
        <f t="shared" si="11"/>
        <v>0</v>
      </c>
      <c r="AG76" s="93">
        <f t="shared" si="18"/>
        <v>0</v>
      </c>
      <c r="AH76" s="92">
        <f t="shared" si="19"/>
        <v>28.571428571428569</v>
      </c>
      <c r="AJ76" s="34"/>
    </row>
    <row r="77" spans="1:36" x14ac:dyDescent="0.7">
      <c r="A77" s="45">
        <v>73</v>
      </c>
      <c r="B77" s="46" t="s">
        <v>80</v>
      </c>
      <c r="C77" s="47" t="s">
        <v>86</v>
      </c>
      <c r="D77" s="46" t="s">
        <v>188</v>
      </c>
      <c r="E77" s="108">
        <v>6</v>
      </c>
      <c r="F77" s="45">
        <v>3</v>
      </c>
      <c r="G77" s="62">
        <v>0.4</v>
      </c>
      <c r="H77" s="77">
        <v>-309595.52000000002</v>
      </c>
      <c r="I77" s="54"/>
      <c r="J77" s="87">
        <f t="shared" si="12"/>
        <v>50</v>
      </c>
      <c r="K77" s="87">
        <f t="shared" si="13"/>
        <v>100</v>
      </c>
      <c r="L77" s="87">
        <f t="shared" si="14"/>
        <v>50</v>
      </c>
      <c r="M77" s="87">
        <f t="shared" si="15"/>
        <v>0</v>
      </c>
      <c r="N77" s="88">
        <f t="shared" si="16"/>
        <v>57.142857142857139</v>
      </c>
      <c r="O77" s="45">
        <v>3</v>
      </c>
      <c r="P77" s="99">
        <v>57.142857142857139</v>
      </c>
      <c r="Q77" s="53">
        <v>-38699.440000000002</v>
      </c>
      <c r="R77" s="100" t="s">
        <v>282</v>
      </c>
      <c r="S77" s="88">
        <v>0</v>
      </c>
      <c r="T77" s="88">
        <v>1</v>
      </c>
      <c r="U77" s="88">
        <v>1</v>
      </c>
      <c r="V77" s="88">
        <v>1</v>
      </c>
      <c r="W77" s="88">
        <v>1</v>
      </c>
      <c r="X77" s="88">
        <v>0</v>
      </c>
      <c r="Y77" s="88">
        <v>0</v>
      </c>
      <c r="Z77" s="89">
        <f t="shared" si="17"/>
        <v>4</v>
      </c>
      <c r="AA77" s="92">
        <f t="shared" si="11"/>
        <v>0</v>
      </c>
      <c r="AB77" s="92">
        <f t="shared" si="11"/>
        <v>50</v>
      </c>
      <c r="AC77" s="92">
        <f t="shared" si="11"/>
        <v>50</v>
      </c>
      <c r="AD77" s="92">
        <f t="shared" si="11"/>
        <v>50</v>
      </c>
      <c r="AE77" s="92">
        <f t="shared" si="11"/>
        <v>50</v>
      </c>
      <c r="AF77" s="92">
        <f t="shared" si="11"/>
        <v>0</v>
      </c>
      <c r="AG77" s="93">
        <f t="shared" si="18"/>
        <v>0</v>
      </c>
      <c r="AH77" s="92">
        <f t="shared" si="19"/>
        <v>57.142857142857139</v>
      </c>
      <c r="AJ77" s="34"/>
    </row>
    <row r="78" spans="1:36" x14ac:dyDescent="0.7">
      <c r="A78" s="45">
        <v>74</v>
      </c>
      <c r="B78" s="46" t="s">
        <v>80</v>
      </c>
      <c r="C78" s="47" t="s">
        <v>87</v>
      </c>
      <c r="D78" s="46" t="s">
        <v>189</v>
      </c>
      <c r="E78" s="108">
        <v>13</v>
      </c>
      <c r="F78" s="45">
        <v>3</v>
      </c>
      <c r="G78" s="62">
        <v>0.38</v>
      </c>
      <c r="H78" s="77">
        <v>8698697.4000000004</v>
      </c>
      <c r="I78" s="54"/>
      <c r="J78" s="87">
        <f t="shared" si="12"/>
        <v>50</v>
      </c>
      <c r="K78" s="87">
        <f t="shared" si="13"/>
        <v>100</v>
      </c>
      <c r="L78" s="87">
        <f t="shared" si="14"/>
        <v>100</v>
      </c>
      <c r="M78" s="87">
        <f t="shared" si="15"/>
        <v>100</v>
      </c>
      <c r="N78" s="88">
        <f t="shared" si="16"/>
        <v>85.714285714285708</v>
      </c>
      <c r="O78" s="45">
        <v>3</v>
      </c>
      <c r="P78" s="99">
        <v>85.714285714285708</v>
      </c>
      <c r="Q78" s="53">
        <v>1087337.175</v>
      </c>
      <c r="R78" s="55" t="s">
        <v>281</v>
      </c>
      <c r="S78" s="88">
        <v>0</v>
      </c>
      <c r="T78" s="88">
        <v>1</v>
      </c>
      <c r="U78" s="88">
        <v>1</v>
      </c>
      <c r="V78" s="88">
        <v>1</v>
      </c>
      <c r="W78" s="88">
        <v>1</v>
      </c>
      <c r="X78" s="88">
        <v>1</v>
      </c>
      <c r="Y78" s="88">
        <v>1</v>
      </c>
      <c r="Z78" s="89">
        <f t="shared" si="17"/>
        <v>6</v>
      </c>
      <c r="AA78" s="92">
        <f t="shared" si="11"/>
        <v>0</v>
      </c>
      <c r="AB78" s="92">
        <f t="shared" si="11"/>
        <v>50</v>
      </c>
      <c r="AC78" s="92">
        <f t="shared" si="11"/>
        <v>50</v>
      </c>
      <c r="AD78" s="92">
        <f t="shared" si="11"/>
        <v>50</v>
      </c>
      <c r="AE78" s="92">
        <f t="shared" si="11"/>
        <v>50</v>
      </c>
      <c r="AF78" s="92">
        <f t="shared" si="11"/>
        <v>50</v>
      </c>
      <c r="AG78" s="93">
        <f t="shared" si="18"/>
        <v>100</v>
      </c>
      <c r="AH78" s="92">
        <f t="shared" si="19"/>
        <v>85.714285714285708</v>
      </c>
      <c r="AJ78" s="34"/>
    </row>
    <row r="79" spans="1:36" x14ac:dyDescent="0.7">
      <c r="A79" s="45">
        <v>75</v>
      </c>
      <c r="B79" s="46" t="s">
        <v>80</v>
      </c>
      <c r="C79" s="47" t="s">
        <v>88</v>
      </c>
      <c r="D79" s="46" t="s">
        <v>190</v>
      </c>
      <c r="E79" s="108">
        <v>5</v>
      </c>
      <c r="F79" s="45">
        <v>3</v>
      </c>
      <c r="G79" s="49">
        <v>0.56000000000000005</v>
      </c>
      <c r="H79" s="77">
        <v>-182248.85</v>
      </c>
      <c r="I79" s="54"/>
      <c r="J79" s="87">
        <f t="shared" si="12"/>
        <v>50</v>
      </c>
      <c r="K79" s="87">
        <f t="shared" si="13"/>
        <v>100</v>
      </c>
      <c r="L79" s="87">
        <f t="shared" si="14"/>
        <v>100</v>
      </c>
      <c r="M79" s="87">
        <f t="shared" si="15"/>
        <v>100</v>
      </c>
      <c r="N79" s="88">
        <f t="shared" si="16"/>
        <v>85.714285714285708</v>
      </c>
      <c r="O79" s="45">
        <v>3</v>
      </c>
      <c r="P79" s="99">
        <v>85.714285714285708</v>
      </c>
      <c r="Q79" s="53">
        <v>-22781.106250000001</v>
      </c>
      <c r="R79" s="55" t="s">
        <v>281</v>
      </c>
      <c r="S79" s="88">
        <v>0</v>
      </c>
      <c r="T79" s="88">
        <v>1</v>
      </c>
      <c r="U79" s="88">
        <v>1</v>
      </c>
      <c r="V79" s="88">
        <v>1</v>
      </c>
      <c r="W79" s="88">
        <v>1</v>
      </c>
      <c r="X79" s="88">
        <v>1</v>
      </c>
      <c r="Y79" s="88">
        <v>1</v>
      </c>
      <c r="Z79" s="89">
        <f t="shared" si="17"/>
        <v>6</v>
      </c>
      <c r="AA79" s="92">
        <f t="shared" si="11"/>
        <v>0</v>
      </c>
      <c r="AB79" s="92">
        <f t="shared" si="11"/>
        <v>50</v>
      </c>
      <c r="AC79" s="92">
        <f t="shared" si="11"/>
        <v>50</v>
      </c>
      <c r="AD79" s="92">
        <f t="shared" si="11"/>
        <v>50</v>
      </c>
      <c r="AE79" s="92">
        <f t="shared" si="11"/>
        <v>50</v>
      </c>
      <c r="AF79" s="92">
        <f t="shared" si="11"/>
        <v>50</v>
      </c>
      <c r="AG79" s="93">
        <f t="shared" si="18"/>
        <v>100</v>
      </c>
      <c r="AH79" s="92">
        <f t="shared" si="19"/>
        <v>85.714285714285708</v>
      </c>
      <c r="AJ79" s="34"/>
    </row>
    <row r="80" spans="1:36" x14ac:dyDescent="0.7">
      <c r="A80" s="45">
        <v>76</v>
      </c>
      <c r="B80" s="46" t="s">
        <v>80</v>
      </c>
      <c r="C80" s="47" t="s">
        <v>89</v>
      </c>
      <c r="D80" s="46" t="s">
        <v>191</v>
      </c>
      <c r="E80" s="108">
        <v>5</v>
      </c>
      <c r="F80" s="45">
        <v>3</v>
      </c>
      <c r="G80" s="62">
        <v>0.25</v>
      </c>
      <c r="H80" s="77">
        <v>837344.58</v>
      </c>
      <c r="I80" s="54"/>
      <c r="J80" s="87">
        <f t="shared" si="12"/>
        <v>50</v>
      </c>
      <c r="K80" s="87">
        <f t="shared" si="13"/>
        <v>100</v>
      </c>
      <c r="L80" s="87">
        <f t="shared" si="14"/>
        <v>100</v>
      </c>
      <c r="M80" s="87">
        <f t="shared" si="15"/>
        <v>0</v>
      </c>
      <c r="N80" s="88">
        <f t="shared" si="16"/>
        <v>71.428571428571431</v>
      </c>
      <c r="O80" s="45">
        <v>3</v>
      </c>
      <c r="P80" s="99">
        <v>71.428571428571431</v>
      </c>
      <c r="Q80" s="53">
        <v>104668.07249999999</v>
      </c>
      <c r="R80" s="55" t="s">
        <v>281</v>
      </c>
      <c r="S80" s="88">
        <v>0</v>
      </c>
      <c r="T80" s="88">
        <v>1</v>
      </c>
      <c r="U80" s="88">
        <v>1</v>
      </c>
      <c r="V80" s="88">
        <v>1</v>
      </c>
      <c r="W80" s="88">
        <v>1</v>
      </c>
      <c r="X80" s="88">
        <v>1</v>
      </c>
      <c r="Y80" s="88">
        <v>0</v>
      </c>
      <c r="Z80" s="89">
        <f t="shared" si="17"/>
        <v>5</v>
      </c>
      <c r="AA80" s="92">
        <f t="shared" si="11"/>
        <v>0</v>
      </c>
      <c r="AB80" s="92">
        <f t="shared" si="11"/>
        <v>50</v>
      </c>
      <c r="AC80" s="92">
        <f t="shared" si="11"/>
        <v>50</v>
      </c>
      <c r="AD80" s="92">
        <f t="shared" si="11"/>
        <v>50</v>
      </c>
      <c r="AE80" s="92">
        <f t="shared" si="11"/>
        <v>50</v>
      </c>
      <c r="AF80" s="92">
        <f t="shared" si="11"/>
        <v>50</v>
      </c>
      <c r="AG80" s="93">
        <f t="shared" si="18"/>
        <v>0</v>
      </c>
      <c r="AH80" s="92">
        <f t="shared" si="19"/>
        <v>71.428571428571431</v>
      </c>
      <c r="AJ80" s="34"/>
    </row>
    <row r="81" spans="1:36" x14ac:dyDescent="0.7">
      <c r="A81" s="45">
        <v>77</v>
      </c>
      <c r="B81" s="46" t="s">
        <v>80</v>
      </c>
      <c r="C81" s="47" t="s">
        <v>90</v>
      </c>
      <c r="D81" s="46" t="s">
        <v>192</v>
      </c>
      <c r="E81" s="108">
        <v>6</v>
      </c>
      <c r="F81" s="45">
        <v>1</v>
      </c>
      <c r="G81" s="49">
        <v>0.96</v>
      </c>
      <c r="H81" s="77">
        <v>-6499489.6799999997</v>
      </c>
      <c r="I81" s="54"/>
      <c r="J81" s="87">
        <f t="shared" si="12"/>
        <v>100</v>
      </c>
      <c r="K81" s="87">
        <f t="shared" si="13"/>
        <v>100</v>
      </c>
      <c r="L81" s="87">
        <f t="shared" si="14"/>
        <v>100</v>
      </c>
      <c r="M81" s="87">
        <f t="shared" si="15"/>
        <v>100</v>
      </c>
      <c r="N81" s="88">
        <f t="shared" si="16"/>
        <v>100</v>
      </c>
      <c r="O81" s="45">
        <v>1</v>
      </c>
      <c r="P81" s="99">
        <v>100</v>
      </c>
      <c r="Q81" s="53">
        <v>-812436.21</v>
      </c>
      <c r="R81" s="55" t="s">
        <v>281</v>
      </c>
      <c r="S81" s="88">
        <v>1</v>
      </c>
      <c r="T81" s="88">
        <v>1</v>
      </c>
      <c r="U81" s="88">
        <v>1</v>
      </c>
      <c r="V81" s="88">
        <v>1</v>
      </c>
      <c r="W81" s="88">
        <v>1</v>
      </c>
      <c r="X81" s="88">
        <v>1</v>
      </c>
      <c r="Y81" s="88">
        <v>1</v>
      </c>
      <c r="Z81" s="89">
        <f t="shared" si="17"/>
        <v>7</v>
      </c>
      <c r="AA81" s="92">
        <f t="shared" si="11"/>
        <v>50</v>
      </c>
      <c r="AB81" s="92">
        <f t="shared" si="11"/>
        <v>50</v>
      </c>
      <c r="AC81" s="92">
        <f t="shared" si="11"/>
        <v>50</v>
      </c>
      <c r="AD81" s="92">
        <f t="shared" si="11"/>
        <v>50</v>
      </c>
      <c r="AE81" s="92">
        <f t="shared" si="11"/>
        <v>50</v>
      </c>
      <c r="AF81" s="92">
        <f t="shared" si="11"/>
        <v>50</v>
      </c>
      <c r="AG81" s="93">
        <f t="shared" si="18"/>
        <v>100</v>
      </c>
      <c r="AH81" s="92">
        <f t="shared" si="19"/>
        <v>100</v>
      </c>
      <c r="AJ81" s="34"/>
    </row>
    <row r="82" spans="1:36" x14ac:dyDescent="0.7">
      <c r="A82" s="45">
        <v>78</v>
      </c>
      <c r="B82" s="46" t="s">
        <v>80</v>
      </c>
      <c r="C82" s="47" t="s">
        <v>91</v>
      </c>
      <c r="D82" s="46" t="s">
        <v>193</v>
      </c>
      <c r="E82" s="108">
        <v>9</v>
      </c>
      <c r="F82" s="45">
        <v>3</v>
      </c>
      <c r="G82" s="62">
        <v>0.36</v>
      </c>
      <c r="H82" s="77">
        <v>231339.57</v>
      </c>
      <c r="I82" s="54"/>
      <c r="J82" s="87">
        <f t="shared" si="12"/>
        <v>100</v>
      </c>
      <c r="K82" s="87">
        <f t="shared" si="13"/>
        <v>100</v>
      </c>
      <c r="L82" s="87">
        <f t="shared" si="14"/>
        <v>50</v>
      </c>
      <c r="M82" s="87">
        <f t="shared" si="15"/>
        <v>0</v>
      </c>
      <c r="N82" s="88">
        <f t="shared" si="16"/>
        <v>71.428571428571431</v>
      </c>
      <c r="O82" s="45">
        <v>3</v>
      </c>
      <c r="P82" s="99">
        <v>71.428571428571431</v>
      </c>
      <c r="Q82" s="53">
        <v>28917.446250000001</v>
      </c>
      <c r="R82" s="55" t="s">
        <v>281</v>
      </c>
      <c r="S82" s="88">
        <v>1</v>
      </c>
      <c r="T82" s="88">
        <v>1</v>
      </c>
      <c r="U82" s="88">
        <v>1</v>
      </c>
      <c r="V82" s="88">
        <v>1</v>
      </c>
      <c r="W82" s="88">
        <v>1</v>
      </c>
      <c r="X82" s="88">
        <v>0</v>
      </c>
      <c r="Y82" s="88">
        <v>0</v>
      </c>
      <c r="Z82" s="89">
        <f t="shared" si="17"/>
        <v>5</v>
      </c>
      <c r="AA82" s="92">
        <f t="shared" si="11"/>
        <v>50</v>
      </c>
      <c r="AB82" s="92">
        <f t="shared" si="11"/>
        <v>50</v>
      </c>
      <c r="AC82" s="92">
        <f t="shared" si="11"/>
        <v>50</v>
      </c>
      <c r="AD82" s="92">
        <f t="shared" si="11"/>
        <v>50</v>
      </c>
      <c r="AE82" s="92">
        <f t="shared" si="11"/>
        <v>50</v>
      </c>
      <c r="AF82" s="92">
        <f t="shared" si="11"/>
        <v>0</v>
      </c>
      <c r="AG82" s="93">
        <f t="shared" si="18"/>
        <v>0</v>
      </c>
      <c r="AH82" s="92">
        <f t="shared" si="19"/>
        <v>71.428571428571431</v>
      </c>
      <c r="AJ82" s="34"/>
    </row>
    <row r="83" spans="1:36" x14ac:dyDescent="0.7">
      <c r="A83" s="45">
        <v>79</v>
      </c>
      <c r="B83" s="46" t="s">
        <v>80</v>
      </c>
      <c r="C83" s="47" t="s">
        <v>92</v>
      </c>
      <c r="D83" s="46" t="s">
        <v>194</v>
      </c>
      <c r="E83" s="108">
        <v>13</v>
      </c>
      <c r="F83" s="45">
        <v>3</v>
      </c>
      <c r="G83" s="62">
        <v>0.43</v>
      </c>
      <c r="H83" s="77">
        <v>-10207076.51</v>
      </c>
      <c r="I83" s="54"/>
      <c r="J83" s="87">
        <f t="shared" si="12"/>
        <v>50</v>
      </c>
      <c r="K83" s="87">
        <f t="shared" si="13"/>
        <v>100</v>
      </c>
      <c r="L83" s="87">
        <f t="shared" si="14"/>
        <v>100</v>
      </c>
      <c r="M83" s="87">
        <f t="shared" si="15"/>
        <v>0</v>
      </c>
      <c r="N83" s="88">
        <f t="shared" si="16"/>
        <v>71.428571428571431</v>
      </c>
      <c r="O83" s="45">
        <v>3</v>
      </c>
      <c r="P83" s="99">
        <v>71.428571428571431</v>
      </c>
      <c r="Q83" s="53">
        <v>-1275884.56375</v>
      </c>
      <c r="R83" s="55" t="s">
        <v>281</v>
      </c>
      <c r="S83" s="88">
        <v>0</v>
      </c>
      <c r="T83" s="88">
        <v>1</v>
      </c>
      <c r="U83" s="88">
        <v>1</v>
      </c>
      <c r="V83" s="88">
        <v>1</v>
      </c>
      <c r="W83" s="88">
        <v>1</v>
      </c>
      <c r="X83" s="88">
        <v>1</v>
      </c>
      <c r="Y83" s="88">
        <v>0</v>
      </c>
      <c r="Z83" s="89">
        <f t="shared" si="17"/>
        <v>5</v>
      </c>
      <c r="AA83" s="92">
        <f t="shared" si="11"/>
        <v>0</v>
      </c>
      <c r="AB83" s="92">
        <f t="shared" si="11"/>
        <v>50</v>
      </c>
      <c r="AC83" s="92">
        <f t="shared" si="11"/>
        <v>50</v>
      </c>
      <c r="AD83" s="92">
        <f t="shared" si="11"/>
        <v>50</v>
      </c>
      <c r="AE83" s="92">
        <f t="shared" si="11"/>
        <v>50</v>
      </c>
      <c r="AF83" s="92">
        <f t="shared" si="11"/>
        <v>50</v>
      </c>
      <c r="AG83" s="93">
        <f t="shared" si="18"/>
        <v>0</v>
      </c>
      <c r="AH83" s="92">
        <f t="shared" si="19"/>
        <v>71.428571428571431</v>
      </c>
      <c r="AJ83" s="34"/>
    </row>
    <row r="84" spans="1:36" x14ac:dyDescent="0.7">
      <c r="A84" s="45">
        <v>80</v>
      </c>
      <c r="B84" s="46" t="s">
        <v>80</v>
      </c>
      <c r="C84" s="47" t="s">
        <v>93</v>
      </c>
      <c r="D84" s="46" t="s">
        <v>195</v>
      </c>
      <c r="E84" s="108">
        <v>6</v>
      </c>
      <c r="F84" s="45">
        <v>1</v>
      </c>
      <c r="G84" s="49">
        <v>1.7</v>
      </c>
      <c r="H84" s="77">
        <v>2085677.08</v>
      </c>
      <c r="I84" s="54"/>
      <c r="J84" s="87">
        <f t="shared" si="12"/>
        <v>100</v>
      </c>
      <c r="K84" s="87">
        <f t="shared" si="13"/>
        <v>100</v>
      </c>
      <c r="L84" s="87">
        <f t="shared" si="14"/>
        <v>50</v>
      </c>
      <c r="M84" s="87">
        <f t="shared" si="15"/>
        <v>0</v>
      </c>
      <c r="N84" s="88">
        <f t="shared" si="16"/>
        <v>71.428571428571431</v>
      </c>
      <c r="O84" s="45">
        <v>1</v>
      </c>
      <c r="P84" s="99">
        <v>71.428571428571431</v>
      </c>
      <c r="Q84" s="53">
        <v>260709.63500000001</v>
      </c>
      <c r="R84" s="55" t="s">
        <v>281</v>
      </c>
      <c r="S84" s="88">
        <v>1</v>
      </c>
      <c r="T84" s="88">
        <v>1</v>
      </c>
      <c r="U84" s="88">
        <v>1</v>
      </c>
      <c r="V84" s="88">
        <v>1</v>
      </c>
      <c r="W84" s="88">
        <v>1</v>
      </c>
      <c r="X84" s="88">
        <v>0</v>
      </c>
      <c r="Y84" s="88">
        <v>0</v>
      </c>
      <c r="Z84" s="89">
        <f t="shared" si="17"/>
        <v>5</v>
      </c>
      <c r="AA84" s="92">
        <f t="shared" si="11"/>
        <v>50</v>
      </c>
      <c r="AB84" s="92">
        <f t="shared" si="11"/>
        <v>50</v>
      </c>
      <c r="AC84" s="92">
        <f t="shared" si="11"/>
        <v>50</v>
      </c>
      <c r="AD84" s="92">
        <f t="shared" si="11"/>
        <v>50</v>
      </c>
      <c r="AE84" s="92">
        <f t="shared" si="11"/>
        <v>50</v>
      </c>
      <c r="AF84" s="92">
        <f t="shared" si="11"/>
        <v>0</v>
      </c>
      <c r="AG84" s="93">
        <f t="shared" si="18"/>
        <v>0</v>
      </c>
      <c r="AH84" s="92">
        <f t="shared" si="19"/>
        <v>71.428571428571431</v>
      </c>
      <c r="AJ84" s="34"/>
    </row>
    <row r="85" spans="1:36" x14ac:dyDescent="0.7">
      <c r="A85" s="45">
        <v>81</v>
      </c>
      <c r="B85" s="46" t="s">
        <v>80</v>
      </c>
      <c r="C85" s="47" t="s">
        <v>94</v>
      </c>
      <c r="D85" s="46" t="s">
        <v>196</v>
      </c>
      <c r="E85" s="108">
        <v>13</v>
      </c>
      <c r="F85" s="45">
        <v>2</v>
      </c>
      <c r="G85" s="49">
        <v>0.73</v>
      </c>
      <c r="H85" s="77">
        <v>-5649753.5300000003</v>
      </c>
      <c r="I85" s="54"/>
      <c r="J85" s="87">
        <f t="shared" si="12"/>
        <v>0</v>
      </c>
      <c r="K85" s="87">
        <f t="shared" si="13"/>
        <v>100</v>
      </c>
      <c r="L85" s="87">
        <f t="shared" si="14"/>
        <v>100</v>
      </c>
      <c r="M85" s="87">
        <f t="shared" si="15"/>
        <v>0</v>
      </c>
      <c r="N85" s="88">
        <f t="shared" si="16"/>
        <v>57.142857142857139</v>
      </c>
      <c r="O85" s="45">
        <v>2</v>
      </c>
      <c r="P85" s="99">
        <v>57.142857142857139</v>
      </c>
      <c r="Q85" s="53">
        <v>-706219.19125000003</v>
      </c>
      <c r="R85" s="100" t="s">
        <v>282</v>
      </c>
      <c r="S85" s="88">
        <v>0</v>
      </c>
      <c r="T85" s="88">
        <v>0</v>
      </c>
      <c r="U85" s="88">
        <v>1</v>
      </c>
      <c r="V85" s="88">
        <v>1</v>
      </c>
      <c r="W85" s="88">
        <v>1</v>
      </c>
      <c r="X85" s="88">
        <v>1</v>
      </c>
      <c r="Y85" s="88">
        <v>0</v>
      </c>
      <c r="Z85" s="89">
        <f t="shared" si="17"/>
        <v>4</v>
      </c>
      <c r="AA85" s="92">
        <f t="shared" si="11"/>
        <v>0</v>
      </c>
      <c r="AB85" s="92">
        <f t="shared" si="11"/>
        <v>0</v>
      </c>
      <c r="AC85" s="92">
        <f t="shared" si="11"/>
        <v>50</v>
      </c>
      <c r="AD85" s="92">
        <f t="shared" si="11"/>
        <v>50</v>
      </c>
      <c r="AE85" s="92">
        <f t="shared" si="11"/>
        <v>50</v>
      </c>
      <c r="AF85" s="92">
        <f t="shared" si="11"/>
        <v>50</v>
      </c>
      <c r="AG85" s="93">
        <f t="shared" si="18"/>
        <v>0</v>
      </c>
      <c r="AH85" s="92">
        <f t="shared" si="19"/>
        <v>57.142857142857139</v>
      </c>
      <c r="AJ85" s="34"/>
    </row>
    <row r="86" spans="1:36" x14ac:dyDescent="0.7">
      <c r="A86" s="45">
        <v>82</v>
      </c>
      <c r="B86" s="46" t="s">
        <v>80</v>
      </c>
      <c r="C86" s="47" t="s">
        <v>95</v>
      </c>
      <c r="D86" s="46" t="s">
        <v>197</v>
      </c>
      <c r="E86" s="108">
        <v>5</v>
      </c>
      <c r="F86" s="45">
        <v>3</v>
      </c>
      <c r="G86" s="62">
        <v>0.44</v>
      </c>
      <c r="H86" s="77">
        <v>-3712505.96</v>
      </c>
      <c r="I86" s="54"/>
      <c r="J86" s="87">
        <f t="shared" si="12"/>
        <v>0</v>
      </c>
      <c r="K86" s="87">
        <f t="shared" si="13"/>
        <v>100</v>
      </c>
      <c r="L86" s="87">
        <f t="shared" si="14"/>
        <v>100</v>
      </c>
      <c r="M86" s="87">
        <f t="shared" si="15"/>
        <v>0</v>
      </c>
      <c r="N86" s="88">
        <f t="shared" si="16"/>
        <v>57.142857142857139</v>
      </c>
      <c r="O86" s="45">
        <v>3</v>
      </c>
      <c r="P86" s="99">
        <v>57.142857142857139</v>
      </c>
      <c r="Q86" s="53">
        <v>-464063.245</v>
      </c>
      <c r="R86" s="100" t="s">
        <v>282</v>
      </c>
      <c r="S86" s="88">
        <v>0</v>
      </c>
      <c r="T86" s="88">
        <v>0</v>
      </c>
      <c r="U86" s="88">
        <v>1</v>
      </c>
      <c r="V86" s="88">
        <v>1</v>
      </c>
      <c r="W86" s="88">
        <v>1</v>
      </c>
      <c r="X86" s="88">
        <v>1</v>
      </c>
      <c r="Y86" s="88">
        <v>0</v>
      </c>
      <c r="Z86" s="89">
        <f t="shared" si="17"/>
        <v>4</v>
      </c>
      <c r="AA86" s="92">
        <f t="shared" si="11"/>
        <v>0</v>
      </c>
      <c r="AB86" s="92">
        <f t="shared" si="11"/>
        <v>0</v>
      </c>
      <c r="AC86" s="92">
        <f t="shared" si="11"/>
        <v>50</v>
      </c>
      <c r="AD86" s="92">
        <f t="shared" si="11"/>
        <v>50</v>
      </c>
      <c r="AE86" s="92">
        <f t="shared" si="11"/>
        <v>50</v>
      </c>
      <c r="AF86" s="92">
        <f t="shared" si="11"/>
        <v>50</v>
      </c>
      <c r="AG86" s="93">
        <f t="shared" si="18"/>
        <v>0</v>
      </c>
      <c r="AH86" s="92">
        <f t="shared" si="19"/>
        <v>57.142857142857139</v>
      </c>
      <c r="AJ86" s="34"/>
    </row>
    <row r="87" spans="1:36" x14ac:dyDescent="0.7">
      <c r="A87" s="45">
        <v>83</v>
      </c>
      <c r="B87" s="46" t="s">
        <v>80</v>
      </c>
      <c r="C87" s="47" t="s">
        <v>96</v>
      </c>
      <c r="D87" s="46" t="s">
        <v>198</v>
      </c>
      <c r="E87" s="108">
        <v>5</v>
      </c>
      <c r="F87" s="45">
        <v>3</v>
      </c>
      <c r="G87" s="62">
        <v>0.47</v>
      </c>
      <c r="H87" s="77">
        <v>-1830930.72</v>
      </c>
      <c r="I87" s="54"/>
      <c r="J87" s="87">
        <f t="shared" si="12"/>
        <v>50</v>
      </c>
      <c r="K87" s="87">
        <f t="shared" si="13"/>
        <v>100</v>
      </c>
      <c r="L87" s="87">
        <f t="shared" si="14"/>
        <v>0</v>
      </c>
      <c r="M87" s="87">
        <f t="shared" si="15"/>
        <v>0</v>
      </c>
      <c r="N87" s="88">
        <f t="shared" si="16"/>
        <v>42.857142857142854</v>
      </c>
      <c r="O87" s="45">
        <v>3</v>
      </c>
      <c r="P87" s="58">
        <v>42.857142857142854</v>
      </c>
      <c r="Q87" s="53">
        <v>-228866.34</v>
      </c>
      <c r="R87" s="100" t="s">
        <v>282</v>
      </c>
      <c r="S87" s="88">
        <v>0</v>
      </c>
      <c r="T87" s="88">
        <v>1</v>
      </c>
      <c r="U87" s="88">
        <v>1</v>
      </c>
      <c r="V87" s="88">
        <v>1</v>
      </c>
      <c r="W87" s="88">
        <v>0</v>
      </c>
      <c r="X87" s="88">
        <v>0</v>
      </c>
      <c r="Y87" s="88">
        <v>0</v>
      </c>
      <c r="Z87" s="89">
        <f t="shared" si="17"/>
        <v>3</v>
      </c>
      <c r="AA87" s="92">
        <f t="shared" si="11"/>
        <v>0</v>
      </c>
      <c r="AB87" s="92">
        <f t="shared" si="11"/>
        <v>50</v>
      </c>
      <c r="AC87" s="92">
        <f t="shared" si="11"/>
        <v>50</v>
      </c>
      <c r="AD87" s="92">
        <f t="shared" si="11"/>
        <v>50</v>
      </c>
      <c r="AE87" s="92">
        <f t="shared" si="11"/>
        <v>0</v>
      </c>
      <c r="AF87" s="92">
        <f t="shared" si="11"/>
        <v>0</v>
      </c>
      <c r="AG87" s="93">
        <f t="shared" si="18"/>
        <v>0</v>
      </c>
      <c r="AH87" s="92">
        <f t="shared" si="19"/>
        <v>42.857142857142854</v>
      </c>
      <c r="AJ87" s="34"/>
    </row>
    <row r="88" spans="1:36" x14ac:dyDescent="0.7">
      <c r="A88" s="45">
        <v>84</v>
      </c>
      <c r="B88" s="46" t="s">
        <v>80</v>
      </c>
      <c r="C88" s="47" t="s">
        <v>97</v>
      </c>
      <c r="D88" s="46" t="s">
        <v>199</v>
      </c>
      <c r="E88" s="108">
        <v>5</v>
      </c>
      <c r="F88" s="45">
        <v>2</v>
      </c>
      <c r="G88" s="49">
        <v>0.72</v>
      </c>
      <c r="H88" s="77">
        <v>801297.93</v>
      </c>
      <c r="I88" s="54"/>
      <c r="J88" s="87">
        <f t="shared" si="12"/>
        <v>50</v>
      </c>
      <c r="K88" s="87">
        <f t="shared" si="13"/>
        <v>100</v>
      </c>
      <c r="L88" s="87">
        <f t="shared" si="14"/>
        <v>100</v>
      </c>
      <c r="M88" s="87">
        <f t="shared" si="15"/>
        <v>0</v>
      </c>
      <c r="N88" s="88">
        <f t="shared" si="16"/>
        <v>71.428571428571431</v>
      </c>
      <c r="O88" s="45">
        <v>2</v>
      </c>
      <c r="P88" s="99">
        <v>71.428571428571431</v>
      </c>
      <c r="Q88" s="53">
        <v>100162.24125000001</v>
      </c>
      <c r="R88" s="55" t="s">
        <v>281</v>
      </c>
      <c r="S88" s="88">
        <v>0</v>
      </c>
      <c r="T88" s="88">
        <v>1</v>
      </c>
      <c r="U88" s="88">
        <v>1</v>
      </c>
      <c r="V88" s="88">
        <v>1</v>
      </c>
      <c r="W88" s="88">
        <v>1</v>
      </c>
      <c r="X88" s="88">
        <v>1</v>
      </c>
      <c r="Y88" s="88">
        <v>0</v>
      </c>
      <c r="Z88" s="89">
        <f t="shared" si="17"/>
        <v>5</v>
      </c>
      <c r="AA88" s="92">
        <f t="shared" si="11"/>
        <v>0</v>
      </c>
      <c r="AB88" s="92">
        <f t="shared" si="11"/>
        <v>50</v>
      </c>
      <c r="AC88" s="92">
        <f t="shared" si="11"/>
        <v>50</v>
      </c>
      <c r="AD88" s="92">
        <f t="shared" si="11"/>
        <v>50</v>
      </c>
      <c r="AE88" s="92">
        <f t="shared" si="11"/>
        <v>50</v>
      </c>
      <c r="AF88" s="92">
        <f t="shared" si="11"/>
        <v>50</v>
      </c>
      <c r="AG88" s="93">
        <f t="shared" si="18"/>
        <v>0</v>
      </c>
      <c r="AH88" s="92">
        <f t="shared" si="19"/>
        <v>71.428571428571431</v>
      </c>
      <c r="AJ88" s="34"/>
    </row>
    <row r="89" spans="1:36" x14ac:dyDescent="0.7">
      <c r="A89" s="45">
        <v>85</v>
      </c>
      <c r="B89" s="46" t="s">
        <v>80</v>
      </c>
      <c r="C89" s="47" t="s">
        <v>98</v>
      </c>
      <c r="D89" s="46" t="s">
        <v>200</v>
      </c>
      <c r="E89" s="108">
        <v>5</v>
      </c>
      <c r="F89" s="45">
        <v>2</v>
      </c>
      <c r="G89" s="49">
        <v>0.75</v>
      </c>
      <c r="H89" s="77">
        <v>-1595611.38</v>
      </c>
      <c r="I89" s="54"/>
      <c r="J89" s="87">
        <f t="shared" si="12"/>
        <v>50</v>
      </c>
      <c r="K89" s="87">
        <f t="shared" si="13"/>
        <v>100</v>
      </c>
      <c r="L89" s="87">
        <f t="shared" si="14"/>
        <v>100</v>
      </c>
      <c r="M89" s="87">
        <f t="shared" si="15"/>
        <v>100</v>
      </c>
      <c r="N89" s="88">
        <f t="shared" si="16"/>
        <v>85.714285714285708</v>
      </c>
      <c r="O89" s="45">
        <v>2</v>
      </c>
      <c r="P89" s="99">
        <v>85.714285714285708</v>
      </c>
      <c r="Q89" s="53">
        <v>-199451.42249999999</v>
      </c>
      <c r="R89" s="55" t="s">
        <v>281</v>
      </c>
      <c r="S89" s="88">
        <v>0</v>
      </c>
      <c r="T89" s="88">
        <v>1</v>
      </c>
      <c r="U89" s="88">
        <v>1</v>
      </c>
      <c r="V89" s="88">
        <v>1</v>
      </c>
      <c r="W89" s="88">
        <v>1</v>
      </c>
      <c r="X89" s="88">
        <v>1</v>
      </c>
      <c r="Y89" s="88">
        <v>1</v>
      </c>
      <c r="Z89" s="89">
        <f t="shared" si="17"/>
        <v>6</v>
      </c>
      <c r="AA89" s="92">
        <f t="shared" si="11"/>
        <v>0</v>
      </c>
      <c r="AB89" s="92">
        <f t="shared" si="11"/>
        <v>50</v>
      </c>
      <c r="AC89" s="92">
        <f t="shared" si="11"/>
        <v>50</v>
      </c>
      <c r="AD89" s="92">
        <f t="shared" si="11"/>
        <v>50</v>
      </c>
      <c r="AE89" s="92">
        <f t="shared" si="11"/>
        <v>50</v>
      </c>
      <c r="AF89" s="92">
        <f t="shared" si="11"/>
        <v>50</v>
      </c>
      <c r="AG89" s="93">
        <f t="shared" si="18"/>
        <v>100</v>
      </c>
      <c r="AH89" s="92">
        <f t="shared" si="19"/>
        <v>85.714285714285708</v>
      </c>
      <c r="AJ89" s="34"/>
    </row>
    <row r="90" spans="1:36" x14ac:dyDescent="0.7">
      <c r="A90" s="45">
        <v>86</v>
      </c>
      <c r="B90" s="46" t="s">
        <v>80</v>
      </c>
      <c r="C90" s="47" t="s">
        <v>99</v>
      </c>
      <c r="D90" s="46" t="s">
        <v>201</v>
      </c>
      <c r="E90" s="108">
        <v>13</v>
      </c>
      <c r="F90" s="45">
        <v>3</v>
      </c>
      <c r="G90" s="62">
        <v>0.31</v>
      </c>
      <c r="H90" s="77">
        <v>-3669100.23</v>
      </c>
      <c r="I90" s="54"/>
      <c r="J90" s="87">
        <f t="shared" si="12"/>
        <v>100</v>
      </c>
      <c r="K90" s="87">
        <f t="shared" si="13"/>
        <v>100</v>
      </c>
      <c r="L90" s="87">
        <f t="shared" si="14"/>
        <v>100</v>
      </c>
      <c r="M90" s="87">
        <f t="shared" si="15"/>
        <v>0</v>
      </c>
      <c r="N90" s="88">
        <f t="shared" si="16"/>
        <v>85.714285714285708</v>
      </c>
      <c r="O90" s="45">
        <v>3</v>
      </c>
      <c r="P90" s="99">
        <v>85.714285714285708</v>
      </c>
      <c r="Q90" s="53">
        <v>-458637.52875</v>
      </c>
      <c r="R90" s="55" t="s">
        <v>281</v>
      </c>
      <c r="S90" s="88">
        <v>1</v>
      </c>
      <c r="T90" s="88">
        <v>1</v>
      </c>
      <c r="U90" s="88">
        <v>1</v>
      </c>
      <c r="V90" s="88">
        <v>1</v>
      </c>
      <c r="W90" s="88">
        <v>1</v>
      </c>
      <c r="X90" s="88">
        <v>1</v>
      </c>
      <c r="Y90" s="88">
        <v>0</v>
      </c>
      <c r="Z90" s="89">
        <f t="shared" si="17"/>
        <v>6</v>
      </c>
      <c r="AA90" s="92">
        <f t="shared" si="11"/>
        <v>50</v>
      </c>
      <c r="AB90" s="92">
        <f t="shared" si="11"/>
        <v>50</v>
      </c>
      <c r="AC90" s="92">
        <f t="shared" si="11"/>
        <v>50</v>
      </c>
      <c r="AD90" s="92">
        <f t="shared" si="11"/>
        <v>50</v>
      </c>
      <c r="AE90" s="92">
        <f t="shared" si="11"/>
        <v>50</v>
      </c>
      <c r="AF90" s="92">
        <f t="shared" si="11"/>
        <v>50</v>
      </c>
      <c r="AG90" s="93">
        <f t="shared" si="18"/>
        <v>0</v>
      </c>
      <c r="AH90" s="92">
        <f t="shared" si="19"/>
        <v>85.714285714285708</v>
      </c>
      <c r="AJ90" s="34"/>
    </row>
    <row r="91" spans="1:36" x14ac:dyDescent="0.7">
      <c r="A91" s="45">
        <v>87</v>
      </c>
      <c r="B91" s="46" t="s">
        <v>80</v>
      </c>
      <c r="C91" s="47" t="s">
        <v>100</v>
      </c>
      <c r="D91" s="46" t="s">
        <v>202</v>
      </c>
      <c r="E91" s="108">
        <v>5</v>
      </c>
      <c r="F91" s="45">
        <v>2</v>
      </c>
      <c r="G91" s="49">
        <v>0.6</v>
      </c>
      <c r="H91" s="77">
        <v>2944065.64</v>
      </c>
      <c r="I91" s="54"/>
      <c r="J91" s="87">
        <f t="shared" si="12"/>
        <v>50</v>
      </c>
      <c r="K91" s="87">
        <f t="shared" si="13"/>
        <v>100</v>
      </c>
      <c r="L91" s="87">
        <f t="shared" si="14"/>
        <v>100</v>
      </c>
      <c r="M91" s="87">
        <f t="shared" si="15"/>
        <v>0</v>
      </c>
      <c r="N91" s="88">
        <f t="shared" si="16"/>
        <v>71.428571428571431</v>
      </c>
      <c r="O91" s="45">
        <v>2</v>
      </c>
      <c r="P91" s="99">
        <v>71.428571428571431</v>
      </c>
      <c r="Q91" s="53">
        <v>368008.20500000002</v>
      </c>
      <c r="R91" s="100" t="s">
        <v>281</v>
      </c>
      <c r="S91" s="88">
        <v>0</v>
      </c>
      <c r="T91" s="88">
        <v>1</v>
      </c>
      <c r="U91" s="88">
        <v>1</v>
      </c>
      <c r="V91" s="88">
        <v>1</v>
      </c>
      <c r="W91" s="88">
        <v>1</v>
      </c>
      <c r="X91" s="88">
        <v>1</v>
      </c>
      <c r="Y91" s="88">
        <v>0</v>
      </c>
      <c r="Z91" s="89">
        <f t="shared" si="17"/>
        <v>5</v>
      </c>
      <c r="AA91" s="92">
        <f t="shared" si="11"/>
        <v>0</v>
      </c>
      <c r="AB91" s="92">
        <f t="shared" si="11"/>
        <v>50</v>
      </c>
      <c r="AC91" s="92">
        <f t="shared" si="11"/>
        <v>50</v>
      </c>
      <c r="AD91" s="92">
        <f t="shared" si="11"/>
        <v>50</v>
      </c>
      <c r="AE91" s="92">
        <f t="shared" si="11"/>
        <v>50</v>
      </c>
      <c r="AF91" s="92">
        <f t="shared" si="11"/>
        <v>50</v>
      </c>
      <c r="AG91" s="93">
        <f t="shared" si="18"/>
        <v>0</v>
      </c>
      <c r="AH91" s="92">
        <f t="shared" si="19"/>
        <v>71.428571428571431</v>
      </c>
      <c r="AJ91" s="34"/>
    </row>
    <row r="92" spans="1:36" x14ac:dyDescent="0.7">
      <c r="A92" s="45">
        <v>88</v>
      </c>
      <c r="B92" s="46" t="s">
        <v>80</v>
      </c>
      <c r="C92" s="47" t="s">
        <v>101</v>
      </c>
      <c r="D92" s="46" t="s">
        <v>203</v>
      </c>
      <c r="E92" s="108">
        <v>3</v>
      </c>
      <c r="F92" s="45">
        <v>1</v>
      </c>
      <c r="G92" s="49">
        <v>1.53</v>
      </c>
      <c r="H92" s="77">
        <v>1532849.59</v>
      </c>
      <c r="I92" s="54"/>
      <c r="J92" s="87">
        <f t="shared" si="12"/>
        <v>50</v>
      </c>
      <c r="K92" s="87">
        <f t="shared" si="13"/>
        <v>100</v>
      </c>
      <c r="L92" s="87">
        <f t="shared" si="14"/>
        <v>100</v>
      </c>
      <c r="M92" s="87">
        <f t="shared" si="15"/>
        <v>0</v>
      </c>
      <c r="N92" s="88">
        <f t="shared" si="16"/>
        <v>71.428571428571431</v>
      </c>
      <c r="O92" s="45">
        <v>1</v>
      </c>
      <c r="P92" s="99">
        <v>71.428571428571431</v>
      </c>
      <c r="Q92" s="53">
        <v>191606.19875000001</v>
      </c>
      <c r="R92" s="55" t="s">
        <v>281</v>
      </c>
      <c r="S92" s="88">
        <v>0</v>
      </c>
      <c r="T92" s="88">
        <v>1</v>
      </c>
      <c r="U92" s="88">
        <v>1</v>
      </c>
      <c r="V92" s="88">
        <v>1</v>
      </c>
      <c r="W92" s="88">
        <v>1</v>
      </c>
      <c r="X92" s="88">
        <v>1</v>
      </c>
      <c r="Y92" s="88">
        <v>0</v>
      </c>
      <c r="Z92" s="89">
        <f t="shared" si="17"/>
        <v>5</v>
      </c>
      <c r="AA92" s="92">
        <f t="shared" si="11"/>
        <v>0</v>
      </c>
      <c r="AB92" s="92">
        <f t="shared" si="11"/>
        <v>50</v>
      </c>
      <c r="AC92" s="92">
        <f t="shared" si="11"/>
        <v>50</v>
      </c>
      <c r="AD92" s="92">
        <f t="shared" si="11"/>
        <v>50</v>
      </c>
      <c r="AE92" s="92">
        <f t="shared" si="11"/>
        <v>50</v>
      </c>
      <c r="AF92" s="92">
        <f t="shared" si="11"/>
        <v>50</v>
      </c>
      <c r="AG92" s="93">
        <f t="shared" si="18"/>
        <v>0</v>
      </c>
      <c r="AH92" s="92">
        <f t="shared" si="19"/>
        <v>71.428571428571431</v>
      </c>
      <c r="AJ92" s="34"/>
    </row>
  </sheetData>
  <mergeCells count="10">
    <mergeCell ref="O3:R3"/>
    <mergeCell ref="S3:Z3"/>
    <mergeCell ref="AA3:AH3"/>
    <mergeCell ref="A3:A4"/>
    <mergeCell ref="B3:B4"/>
    <mergeCell ref="C3:C4"/>
    <mergeCell ref="D3:D4"/>
    <mergeCell ref="F3:I3"/>
    <mergeCell ref="J3:N3"/>
    <mergeCell ref="E3:E4"/>
  </mergeCells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:O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7AFD1-C889-4BB3-9A95-55E412226D3B}">
  <dimension ref="A2:AH92"/>
  <sheetViews>
    <sheetView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G4" sqref="G4:H4"/>
    </sheetView>
  </sheetViews>
  <sheetFormatPr defaultColWidth="9" defaultRowHeight="24.6" x14ac:dyDescent="0.7"/>
  <cols>
    <col min="1" max="1" width="4.5" style="37" customWidth="1"/>
    <col min="2" max="2" width="10" style="34" customWidth="1"/>
    <col min="3" max="3" width="5.59765625" style="34" customWidth="1"/>
    <col min="4" max="4" width="13.19921875" style="34" customWidth="1"/>
    <col min="5" max="5" width="7.19921875" style="36" customWidth="1"/>
    <col min="6" max="6" width="11" style="35" customWidth="1"/>
    <col min="7" max="7" width="14.09765625" style="35" customWidth="1"/>
    <col min="8" max="9" width="14.8984375" style="36" customWidth="1"/>
    <col min="10" max="10" width="11.8984375" style="34" customWidth="1"/>
    <col min="11" max="14" width="9" style="34"/>
    <col min="15" max="17" width="12.59765625" style="34" customWidth="1"/>
    <col min="18" max="18" width="36.296875" style="34" customWidth="1"/>
    <col min="19" max="23" width="10.59765625" style="34" customWidth="1"/>
    <col min="24" max="24" width="13.69921875" style="34" customWidth="1"/>
    <col min="25" max="26" width="10.59765625" style="34" customWidth="1"/>
    <col min="27" max="33" width="9" style="34"/>
    <col min="34" max="34" width="19.09765625" style="34" customWidth="1"/>
    <col min="35" max="16384" width="9" style="34"/>
  </cols>
  <sheetData>
    <row r="2" spans="1:34" x14ac:dyDescent="0.7">
      <c r="A2" s="33" t="s">
        <v>119</v>
      </c>
      <c r="B2" s="33"/>
      <c r="C2" s="33"/>
      <c r="D2" s="33"/>
      <c r="E2" s="79"/>
      <c r="F2" s="33"/>
      <c r="G2" s="33"/>
      <c r="H2" s="33"/>
      <c r="O2" s="33"/>
      <c r="P2" s="33"/>
      <c r="Q2" s="33"/>
      <c r="R2" s="33"/>
    </row>
    <row r="3" spans="1:34" x14ac:dyDescent="0.7">
      <c r="A3" s="227" t="s">
        <v>0</v>
      </c>
      <c r="B3" s="229" t="s">
        <v>1</v>
      </c>
      <c r="C3" s="229" t="s">
        <v>2</v>
      </c>
      <c r="D3" s="229" t="s">
        <v>3</v>
      </c>
      <c r="E3" s="38"/>
      <c r="F3" s="213" t="s">
        <v>102</v>
      </c>
      <c r="G3" s="214"/>
      <c r="H3" s="214"/>
      <c r="I3" s="215"/>
      <c r="J3" s="209" t="s">
        <v>116</v>
      </c>
      <c r="K3" s="209"/>
      <c r="L3" s="209"/>
      <c r="M3" s="209"/>
      <c r="N3" s="209"/>
      <c r="O3" s="218" t="s">
        <v>249</v>
      </c>
      <c r="P3" s="219"/>
      <c r="Q3" s="219"/>
      <c r="R3" s="220"/>
      <c r="S3" s="224" t="s">
        <v>104</v>
      </c>
      <c r="T3" s="225"/>
      <c r="U3" s="225"/>
      <c r="V3" s="225"/>
      <c r="W3" s="225"/>
      <c r="X3" s="225"/>
      <c r="Y3" s="225"/>
      <c r="Z3" s="226"/>
      <c r="AA3" s="224" t="s">
        <v>120</v>
      </c>
      <c r="AB3" s="225"/>
      <c r="AC3" s="225"/>
      <c r="AD3" s="225"/>
      <c r="AE3" s="225"/>
      <c r="AF3" s="225"/>
      <c r="AG3" s="225"/>
      <c r="AH3" s="226"/>
    </row>
    <row r="4" spans="1:34" s="44" customFormat="1" ht="73.8" x14ac:dyDescent="0.25">
      <c r="A4" s="228"/>
      <c r="B4" s="230"/>
      <c r="C4" s="230"/>
      <c r="D4" s="230"/>
      <c r="E4" s="80" t="s">
        <v>204</v>
      </c>
      <c r="F4" s="81" t="s">
        <v>103</v>
      </c>
      <c r="G4" s="40" t="s">
        <v>260</v>
      </c>
      <c r="H4" s="10" t="s">
        <v>259</v>
      </c>
      <c r="I4" s="82" t="s">
        <v>4</v>
      </c>
      <c r="J4" s="83" t="s">
        <v>111</v>
      </c>
      <c r="K4" s="84" t="s">
        <v>112</v>
      </c>
      <c r="L4" s="40" t="s">
        <v>113</v>
      </c>
      <c r="M4" s="42" t="s">
        <v>110</v>
      </c>
      <c r="N4" s="43" t="s">
        <v>205</v>
      </c>
      <c r="O4" s="42" t="s">
        <v>117</v>
      </c>
      <c r="P4" s="43" t="s">
        <v>115</v>
      </c>
      <c r="Q4" s="40" t="s">
        <v>279</v>
      </c>
      <c r="R4" s="42" t="s">
        <v>118</v>
      </c>
      <c r="S4" s="85" t="s">
        <v>105</v>
      </c>
      <c r="T4" s="85" t="s">
        <v>106</v>
      </c>
      <c r="U4" s="84" t="s">
        <v>107</v>
      </c>
      <c r="V4" s="84" t="s">
        <v>409</v>
      </c>
      <c r="W4" s="40" t="s">
        <v>108</v>
      </c>
      <c r="X4" s="40" t="s">
        <v>109</v>
      </c>
      <c r="Y4" s="42" t="s">
        <v>110</v>
      </c>
      <c r="Z4" s="42" t="s">
        <v>121</v>
      </c>
      <c r="AA4" s="85" t="s">
        <v>105</v>
      </c>
      <c r="AB4" s="85" t="s">
        <v>106</v>
      </c>
      <c r="AC4" s="84" t="s">
        <v>107</v>
      </c>
      <c r="AD4" s="84" t="s">
        <v>409</v>
      </c>
      <c r="AE4" s="40" t="s">
        <v>108</v>
      </c>
      <c r="AF4" s="40" t="s">
        <v>109</v>
      </c>
      <c r="AG4" s="42" t="s">
        <v>110</v>
      </c>
      <c r="AH4" s="43" t="s">
        <v>206</v>
      </c>
    </row>
    <row r="5" spans="1:34" s="37" customFormat="1" x14ac:dyDescent="0.7">
      <c r="A5" s="45">
        <v>1</v>
      </c>
      <c r="B5" s="46" t="s">
        <v>7</v>
      </c>
      <c r="C5" s="47" t="s">
        <v>8</v>
      </c>
      <c r="D5" s="46" t="s">
        <v>122</v>
      </c>
      <c r="E5" s="86">
        <v>16</v>
      </c>
      <c r="F5" s="48">
        <v>2</v>
      </c>
      <c r="G5" s="49">
        <v>0.67</v>
      </c>
      <c r="H5" s="96">
        <v>-51921843.119999997</v>
      </c>
      <c r="I5" s="51"/>
      <c r="J5" s="87">
        <f t="shared" ref="J5:J36" si="0">AA5+AB5</f>
        <v>100</v>
      </c>
      <c r="K5" s="87">
        <f t="shared" ref="K5:K36" si="1">AC5+AD5</f>
        <v>100</v>
      </c>
      <c r="L5" s="87">
        <f t="shared" ref="L5:L36" si="2">AE5+AF5</f>
        <v>0</v>
      </c>
      <c r="M5" s="87">
        <f t="shared" ref="M5:M36" si="3">AG5</f>
        <v>100</v>
      </c>
      <c r="N5" s="88">
        <f t="shared" ref="N5:N36" si="4">(S5+T5+U5+V5+W5+X5+Y5)/7*100</f>
        <v>71.428571428571431</v>
      </c>
      <c r="O5" s="48">
        <v>2</v>
      </c>
      <c r="P5" s="61">
        <f>N5</f>
        <v>71.428571428571431</v>
      </c>
      <c r="Q5" s="52">
        <v>-4326820.26</v>
      </c>
      <c r="R5" s="46"/>
      <c r="S5" s="97">
        <v>1</v>
      </c>
      <c r="T5" s="97">
        <v>1</v>
      </c>
      <c r="U5" s="97">
        <v>1</v>
      </c>
      <c r="V5" s="117">
        <v>1</v>
      </c>
      <c r="W5" s="97">
        <v>0</v>
      </c>
      <c r="X5" s="97">
        <v>0</v>
      </c>
      <c r="Y5" s="97">
        <v>1</v>
      </c>
      <c r="Z5" s="89">
        <f>S5+T5+U5+V5+W5+X5+Y5</f>
        <v>5</v>
      </c>
      <c r="AA5" s="93">
        <f t="shared" ref="AA5:AF5" si="5">IF(S5=1,50,0)</f>
        <v>50</v>
      </c>
      <c r="AB5" s="93">
        <f t="shared" si="5"/>
        <v>50</v>
      </c>
      <c r="AC5" s="93">
        <f t="shared" si="5"/>
        <v>50</v>
      </c>
      <c r="AD5" s="93">
        <f t="shared" si="5"/>
        <v>50</v>
      </c>
      <c r="AE5" s="93">
        <f t="shared" si="5"/>
        <v>0</v>
      </c>
      <c r="AF5" s="93">
        <f t="shared" si="5"/>
        <v>0</v>
      </c>
      <c r="AG5" s="93">
        <f>IF(Y5=1,100,0)</f>
        <v>100</v>
      </c>
      <c r="AH5" s="93">
        <f>Z5/7*100</f>
        <v>71.428571428571431</v>
      </c>
    </row>
    <row r="6" spans="1:34" s="37" customFormat="1" x14ac:dyDescent="0.7">
      <c r="A6" s="45">
        <v>2</v>
      </c>
      <c r="B6" s="46" t="s">
        <v>7</v>
      </c>
      <c r="C6" s="47" t="s">
        <v>9</v>
      </c>
      <c r="D6" s="46" t="s">
        <v>123</v>
      </c>
      <c r="E6" s="86">
        <v>6</v>
      </c>
      <c r="F6" s="57">
        <v>1</v>
      </c>
      <c r="G6" s="49">
        <v>4.0199999999999996</v>
      </c>
      <c r="H6" s="96">
        <v>-19637436.370000001</v>
      </c>
      <c r="I6" s="51"/>
      <c r="J6" s="87">
        <f t="shared" si="0"/>
        <v>0</v>
      </c>
      <c r="K6" s="87">
        <f t="shared" si="1"/>
        <v>50</v>
      </c>
      <c r="L6" s="87">
        <f t="shared" si="2"/>
        <v>0</v>
      </c>
      <c r="M6" s="87">
        <f t="shared" si="3"/>
        <v>0</v>
      </c>
      <c r="N6" s="88">
        <f t="shared" si="4"/>
        <v>14.285714285714285</v>
      </c>
      <c r="O6" s="57">
        <v>1</v>
      </c>
      <c r="P6" s="58">
        <f t="shared" ref="P6:P69" si="6">N6</f>
        <v>14.285714285714285</v>
      </c>
      <c r="Q6" s="50">
        <v>-1636453.0308333335</v>
      </c>
      <c r="R6" s="46"/>
      <c r="S6" s="97">
        <v>0</v>
      </c>
      <c r="T6" s="97">
        <v>0</v>
      </c>
      <c r="U6" s="97">
        <v>0</v>
      </c>
      <c r="V6" s="117">
        <v>1</v>
      </c>
      <c r="W6" s="97">
        <v>0</v>
      </c>
      <c r="X6" s="97">
        <v>0</v>
      </c>
      <c r="Y6" s="97">
        <v>0</v>
      </c>
      <c r="Z6" s="89">
        <f t="shared" ref="Z6:Z69" si="7">S6+T6+U6+V6+W6+X6+Y6</f>
        <v>1</v>
      </c>
      <c r="AA6" s="93">
        <f t="shared" ref="AA6:AA69" si="8">IF(S6=1,50,0)</f>
        <v>0</v>
      </c>
      <c r="AB6" s="93">
        <f t="shared" ref="AB6:AB20" si="9">IF(T6=1,50,0)</f>
        <v>0</v>
      </c>
      <c r="AC6" s="93">
        <f t="shared" ref="AC6:AC20" si="10">IF(U6=1,50,0)</f>
        <v>0</v>
      </c>
      <c r="AD6" s="93">
        <f t="shared" ref="AD6:AD20" si="11">IF(V6=1,50,0)</f>
        <v>50</v>
      </c>
      <c r="AE6" s="93">
        <f t="shared" ref="AE6:AE20" si="12">IF(W6=1,50,0)</f>
        <v>0</v>
      </c>
      <c r="AF6" s="93">
        <f t="shared" ref="AF6:AF20" si="13">IF(X6=1,50,0)</f>
        <v>0</v>
      </c>
      <c r="AG6" s="93">
        <f t="shared" ref="AG6:AG69" si="14">IF(Y6=1,100,0)</f>
        <v>0</v>
      </c>
      <c r="AH6" s="93">
        <f t="shared" ref="AH6:AH69" si="15">Z6/7*100</f>
        <v>14.285714285714285</v>
      </c>
    </row>
    <row r="7" spans="1:34" s="37" customFormat="1" x14ac:dyDescent="0.7">
      <c r="A7" s="45">
        <v>3</v>
      </c>
      <c r="B7" s="46" t="s">
        <v>7</v>
      </c>
      <c r="C7" s="47" t="s">
        <v>10</v>
      </c>
      <c r="D7" s="46" t="s">
        <v>124</v>
      </c>
      <c r="E7" s="86">
        <v>6</v>
      </c>
      <c r="F7" s="59">
        <v>1</v>
      </c>
      <c r="G7" s="49">
        <v>5.0599999999999996</v>
      </c>
      <c r="H7" s="96">
        <v>-14448218.619999999</v>
      </c>
      <c r="I7" s="51"/>
      <c r="J7" s="87">
        <f t="shared" si="0"/>
        <v>0</v>
      </c>
      <c r="K7" s="87">
        <f t="shared" si="1"/>
        <v>50</v>
      </c>
      <c r="L7" s="87">
        <f t="shared" si="2"/>
        <v>0</v>
      </c>
      <c r="M7" s="87">
        <f t="shared" si="3"/>
        <v>100</v>
      </c>
      <c r="N7" s="88">
        <f t="shared" si="4"/>
        <v>28.571428571428569</v>
      </c>
      <c r="O7" s="59">
        <v>1</v>
      </c>
      <c r="P7" s="58">
        <f t="shared" si="6"/>
        <v>28.571428571428569</v>
      </c>
      <c r="Q7" s="52">
        <v>-1204018.2183333333</v>
      </c>
      <c r="R7" s="46"/>
      <c r="S7" s="97">
        <v>0</v>
      </c>
      <c r="T7" s="97">
        <v>0</v>
      </c>
      <c r="U7" s="97">
        <v>0</v>
      </c>
      <c r="V7" s="117">
        <v>1</v>
      </c>
      <c r="W7" s="97">
        <v>0</v>
      </c>
      <c r="X7" s="97">
        <v>0</v>
      </c>
      <c r="Y7" s="97">
        <v>1</v>
      </c>
      <c r="Z7" s="89">
        <f t="shared" si="7"/>
        <v>2</v>
      </c>
      <c r="AA7" s="93">
        <f t="shared" si="8"/>
        <v>0</v>
      </c>
      <c r="AB7" s="93">
        <f t="shared" si="9"/>
        <v>0</v>
      </c>
      <c r="AC7" s="93">
        <f t="shared" si="10"/>
        <v>0</v>
      </c>
      <c r="AD7" s="93">
        <f t="shared" si="11"/>
        <v>50</v>
      </c>
      <c r="AE7" s="93">
        <f t="shared" si="12"/>
        <v>0</v>
      </c>
      <c r="AF7" s="93">
        <f t="shared" si="13"/>
        <v>0</v>
      </c>
      <c r="AG7" s="93">
        <f t="shared" si="14"/>
        <v>100</v>
      </c>
      <c r="AH7" s="93">
        <f t="shared" si="15"/>
        <v>28.571428571428569</v>
      </c>
    </row>
    <row r="8" spans="1:34" s="37" customFormat="1" x14ac:dyDescent="0.7">
      <c r="A8" s="45">
        <v>4</v>
      </c>
      <c r="B8" s="46" t="s">
        <v>7</v>
      </c>
      <c r="C8" s="47" t="s">
        <v>11</v>
      </c>
      <c r="D8" s="46" t="s">
        <v>125</v>
      </c>
      <c r="E8" s="86">
        <v>5</v>
      </c>
      <c r="F8" s="59">
        <v>1</v>
      </c>
      <c r="G8" s="49">
        <v>2.81</v>
      </c>
      <c r="H8" s="96">
        <v>-13422614.66</v>
      </c>
      <c r="I8" s="51"/>
      <c r="J8" s="87">
        <f t="shared" si="0"/>
        <v>50</v>
      </c>
      <c r="K8" s="87">
        <f t="shared" si="1"/>
        <v>100</v>
      </c>
      <c r="L8" s="87">
        <f t="shared" si="2"/>
        <v>0</v>
      </c>
      <c r="M8" s="87">
        <f t="shared" si="3"/>
        <v>0</v>
      </c>
      <c r="N8" s="88">
        <f t="shared" si="4"/>
        <v>42.857142857142854</v>
      </c>
      <c r="O8" s="59">
        <v>1</v>
      </c>
      <c r="P8" s="58">
        <f t="shared" si="6"/>
        <v>42.857142857142854</v>
      </c>
      <c r="Q8" s="52">
        <v>-1118551.2216666667</v>
      </c>
      <c r="R8" s="46"/>
      <c r="S8" s="97">
        <v>0</v>
      </c>
      <c r="T8" s="97">
        <v>1</v>
      </c>
      <c r="U8" s="97">
        <v>1</v>
      </c>
      <c r="V8" s="117">
        <v>1</v>
      </c>
      <c r="W8" s="97">
        <v>0</v>
      </c>
      <c r="X8" s="97">
        <v>0</v>
      </c>
      <c r="Y8" s="97">
        <v>0</v>
      </c>
      <c r="Z8" s="89">
        <f t="shared" si="7"/>
        <v>3</v>
      </c>
      <c r="AA8" s="93">
        <f t="shared" si="8"/>
        <v>0</v>
      </c>
      <c r="AB8" s="93">
        <f t="shared" si="9"/>
        <v>50</v>
      </c>
      <c r="AC8" s="93">
        <f t="shared" si="10"/>
        <v>50</v>
      </c>
      <c r="AD8" s="93">
        <f t="shared" si="11"/>
        <v>50</v>
      </c>
      <c r="AE8" s="93">
        <f t="shared" si="12"/>
        <v>0</v>
      </c>
      <c r="AF8" s="93">
        <f t="shared" si="13"/>
        <v>0</v>
      </c>
      <c r="AG8" s="93">
        <f t="shared" si="14"/>
        <v>0</v>
      </c>
      <c r="AH8" s="93">
        <f t="shared" si="15"/>
        <v>42.857142857142854</v>
      </c>
    </row>
    <row r="9" spans="1:34" s="37" customFormat="1" x14ac:dyDescent="0.7">
      <c r="A9" s="45">
        <v>5</v>
      </c>
      <c r="B9" s="46" t="s">
        <v>7</v>
      </c>
      <c r="C9" s="47" t="s">
        <v>12</v>
      </c>
      <c r="D9" s="46" t="s">
        <v>126</v>
      </c>
      <c r="E9" s="86">
        <v>5</v>
      </c>
      <c r="F9" s="60">
        <v>1</v>
      </c>
      <c r="G9" s="49">
        <v>1.57</v>
      </c>
      <c r="H9" s="96">
        <v>-8094338.2699999996</v>
      </c>
      <c r="I9" s="51"/>
      <c r="J9" s="87">
        <f t="shared" si="0"/>
        <v>50</v>
      </c>
      <c r="K9" s="87">
        <f t="shared" si="1"/>
        <v>50</v>
      </c>
      <c r="L9" s="87">
        <f t="shared" si="2"/>
        <v>0</v>
      </c>
      <c r="M9" s="87">
        <f t="shared" si="3"/>
        <v>100</v>
      </c>
      <c r="N9" s="88">
        <f t="shared" si="4"/>
        <v>42.857142857142854</v>
      </c>
      <c r="O9" s="60">
        <v>1</v>
      </c>
      <c r="P9" s="58">
        <f t="shared" si="6"/>
        <v>42.857142857142854</v>
      </c>
      <c r="Q9" s="50">
        <v>-674528.18916666659</v>
      </c>
      <c r="R9" s="46"/>
      <c r="S9" s="97">
        <v>0</v>
      </c>
      <c r="T9" s="97">
        <v>1</v>
      </c>
      <c r="U9" s="97">
        <v>0</v>
      </c>
      <c r="V9" s="117">
        <v>1</v>
      </c>
      <c r="W9" s="97">
        <v>0</v>
      </c>
      <c r="X9" s="97">
        <v>0</v>
      </c>
      <c r="Y9" s="97">
        <v>1</v>
      </c>
      <c r="Z9" s="89">
        <f t="shared" si="7"/>
        <v>3</v>
      </c>
      <c r="AA9" s="93">
        <f t="shared" si="8"/>
        <v>0</v>
      </c>
      <c r="AB9" s="93">
        <f t="shared" si="9"/>
        <v>50</v>
      </c>
      <c r="AC9" s="93">
        <f t="shared" si="10"/>
        <v>0</v>
      </c>
      <c r="AD9" s="93">
        <f t="shared" si="11"/>
        <v>50</v>
      </c>
      <c r="AE9" s="93">
        <f t="shared" si="12"/>
        <v>0</v>
      </c>
      <c r="AF9" s="93">
        <f t="shared" si="13"/>
        <v>0</v>
      </c>
      <c r="AG9" s="93">
        <f t="shared" si="14"/>
        <v>100</v>
      </c>
      <c r="AH9" s="93">
        <f t="shared" si="15"/>
        <v>42.857142857142854</v>
      </c>
    </row>
    <row r="10" spans="1:34" s="37" customFormat="1" x14ac:dyDescent="0.7">
      <c r="A10" s="45">
        <v>6</v>
      </c>
      <c r="B10" s="46" t="s">
        <v>7</v>
      </c>
      <c r="C10" s="47" t="s">
        <v>13</v>
      </c>
      <c r="D10" s="46" t="s">
        <v>127</v>
      </c>
      <c r="E10" s="86">
        <v>6</v>
      </c>
      <c r="F10" s="48">
        <v>2</v>
      </c>
      <c r="G10" s="49">
        <v>0.75</v>
      </c>
      <c r="H10" s="96">
        <v>-14415871.390000001</v>
      </c>
      <c r="I10" s="51"/>
      <c r="J10" s="87">
        <f t="shared" si="0"/>
        <v>0</v>
      </c>
      <c r="K10" s="87">
        <f t="shared" si="1"/>
        <v>100</v>
      </c>
      <c r="L10" s="87">
        <f t="shared" si="2"/>
        <v>100</v>
      </c>
      <c r="M10" s="87">
        <f t="shared" si="3"/>
        <v>100</v>
      </c>
      <c r="N10" s="88">
        <f t="shared" si="4"/>
        <v>71.428571428571431</v>
      </c>
      <c r="O10" s="48">
        <v>2</v>
      </c>
      <c r="P10" s="61">
        <f t="shared" si="6"/>
        <v>71.428571428571431</v>
      </c>
      <c r="Q10" s="50">
        <v>-1201322.6158333335</v>
      </c>
      <c r="R10" s="46"/>
      <c r="S10" s="97">
        <v>0</v>
      </c>
      <c r="T10" s="97">
        <v>0</v>
      </c>
      <c r="U10" s="97">
        <v>1</v>
      </c>
      <c r="V10" s="117">
        <v>1</v>
      </c>
      <c r="W10" s="97">
        <v>1</v>
      </c>
      <c r="X10" s="97">
        <v>1</v>
      </c>
      <c r="Y10" s="97">
        <v>1</v>
      </c>
      <c r="Z10" s="89">
        <f t="shared" si="7"/>
        <v>5</v>
      </c>
      <c r="AA10" s="93">
        <f t="shared" si="8"/>
        <v>0</v>
      </c>
      <c r="AB10" s="93">
        <f t="shared" si="9"/>
        <v>0</v>
      </c>
      <c r="AC10" s="93">
        <f t="shared" si="10"/>
        <v>50</v>
      </c>
      <c r="AD10" s="93">
        <f t="shared" si="11"/>
        <v>50</v>
      </c>
      <c r="AE10" s="93">
        <f t="shared" si="12"/>
        <v>50</v>
      </c>
      <c r="AF10" s="93">
        <f t="shared" si="13"/>
        <v>50</v>
      </c>
      <c r="AG10" s="93">
        <f t="shared" si="14"/>
        <v>100</v>
      </c>
      <c r="AH10" s="93">
        <f t="shared" si="15"/>
        <v>71.428571428571431</v>
      </c>
    </row>
    <row r="11" spans="1:34" s="37" customFormat="1" x14ac:dyDescent="0.7">
      <c r="A11" s="45">
        <v>7</v>
      </c>
      <c r="B11" s="46" t="s">
        <v>7</v>
      </c>
      <c r="C11" s="47" t="s">
        <v>14</v>
      </c>
      <c r="D11" s="46" t="s">
        <v>128</v>
      </c>
      <c r="E11" s="86">
        <v>6</v>
      </c>
      <c r="F11" s="57">
        <v>1</v>
      </c>
      <c r="G11" s="49">
        <v>3.97</v>
      </c>
      <c r="H11" s="96">
        <v>-19508749.859999999</v>
      </c>
      <c r="I11" s="51"/>
      <c r="J11" s="87">
        <f t="shared" si="0"/>
        <v>0</v>
      </c>
      <c r="K11" s="87">
        <f t="shared" si="1"/>
        <v>100</v>
      </c>
      <c r="L11" s="87">
        <f t="shared" si="2"/>
        <v>100</v>
      </c>
      <c r="M11" s="87">
        <f t="shared" si="3"/>
        <v>0</v>
      </c>
      <c r="N11" s="88">
        <f t="shared" si="4"/>
        <v>57.142857142857139</v>
      </c>
      <c r="O11" s="57">
        <v>1</v>
      </c>
      <c r="P11" s="61">
        <f t="shared" si="6"/>
        <v>57.142857142857139</v>
      </c>
      <c r="Q11" s="50">
        <v>-1625729.155</v>
      </c>
      <c r="R11" s="46"/>
      <c r="S11" s="97">
        <v>0</v>
      </c>
      <c r="T11" s="97">
        <v>0</v>
      </c>
      <c r="U11" s="97">
        <v>1</v>
      </c>
      <c r="V11" s="117">
        <v>1</v>
      </c>
      <c r="W11" s="97">
        <v>1</v>
      </c>
      <c r="X11" s="97">
        <v>1</v>
      </c>
      <c r="Y11" s="97">
        <v>0</v>
      </c>
      <c r="Z11" s="89">
        <f t="shared" si="7"/>
        <v>4</v>
      </c>
      <c r="AA11" s="93">
        <f t="shared" si="8"/>
        <v>0</v>
      </c>
      <c r="AB11" s="93">
        <f t="shared" si="9"/>
        <v>0</v>
      </c>
      <c r="AC11" s="93">
        <f t="shared" si="10"/>
        <v>50</v>
      </c>
      <c r="AD11" s="93">
        <f t="shared" si="11"/>
        <v>50</v>
      </c>
      <c r="AE11" s="93">
        <f t="shared" si="12"/>
        <v>50</v>
      </c>
      <c r="AF11" s="93">
        <f t="shared" si="13"/>
        <v>50</v>
      </c>
      <c r="AG11" s="93">
        <f t="shared" si="14"/>
        <v>0</v>
      </c>
      <c r="AH11" s="93">
        <f t="shared" si="15"/>
        <v>57.142857142857139</v>
      </c>
    </row>
    <row r="12" spans="1:34" s="37" customFormat="1" x14ac:dyDescent="0.7">
      <c r="A12" s="45">
        <v>8</v>
      </c>
      <c r="B12" s="46" t="s">
        <v>7</v>
      </c>
      <c r="C12" s="47" t="s">
        <v>15</v>
      </c>
      <c r="D12" s="46" t="s">
        <v>129</v>
      </c>
      <c r="E12" s="86">
        <v>12</v>
      </c>
      <c r="F12" s="59">
        <v>1</v>
      </c>
      <c r="G12" s="49">
        <v>1.61</v>
      </c>
      <c r="H12" s="96">
        <v>-26915093.91</v>
      </c>
      <c r="I12" s="51"/>
      <c r="J12" s="87">
        <f t="shared" si="0"/>
        <v>0</v>
      </c>
      <c r="K12" s="87">
        <f t="shared" si="1"/>
        <v>100</v>
      </c>
      <c r="L12" s="87">
        <f t="shared" si="2"/>
        <v>0</v>
      </c>
      <c r="M12" s="87">
        <f t="shared" si="3"/>
        <v>0</v>
      </c>
      <c r="N12" s="88">
        <f t="shared" si="4"/>
        <v>28.571428571428569</v>
      </c>
      <c r="O12" s="59">
        <v>1</v>
      </c>
      <c r="P12" s="58">
        <f t="shared" si="6"/>
        <v>28.571428571428569</v>
      </c>
      <c r="Q12" s="52">
        <v>-2242924.4925000002</v>
      </c>
      <c r="R12" s="46"/>
      <c r="S12" s="97">
        <v>0</v>
      </c>
      <c r="T12" s="97">
        <v>0</v>
      </c>
      <c r="U12" s="97">
        <v>1</v>
      </c>
      <c r="V12" s="117">
        <v>1</v>
      </c>
      <c r="W12" s="97">
        <v>0</v>
      </c>
      <c r="X12" s="97">
        <v>0</v>
      </c>
      <c r="Y12" s="97">
        <v>0</v>
      </c>
      <c r="Z12" s="89">
        <f t="shared" si="7"/>
        <v>2</v>
      </c>
      <c r="AA12" s="93">
        <f t="shared" si="8"/>
        <v>0</v>
      </c>
      <c r="AB12" s="93">
        <f t="shared" si="9"/>
        <v>0</v>
      </c>
      <c r="AC12" s="93">
        <f t="shared" si="10"/>
        <v>50</v>
      </c>
      <c r="AD12" s="93">
        <f t="shared" si="11"/>
        <v>50</v>
      </c>
      <c r="AE12" s="93">
        <f t="shared" si="12"/>
        <v>0</v>
      </c>
      <c r="AF12" s="93">
        <f t="shared" si="13"/>
        <v>0</v>
      </c>
      <c r="AG12" s="93">
        <f t="shared" si="14"/>
        <v>0</v>
      </c>
      <c r="AH12" s="93">
        <f t="shared" si="15"/>
        <v>28.571428571428569</v>
      </c>
    </row>
    <row r="13" spans="1:34" s="37" customFormat="1" x14ac:dyDescent="0.7">
      <c r="A13" s="45">
        <v>9</v>
      </c>
      <c r="B13" s="46" t="s">
        <v>7</v>
      </c>
      <c r="C13" s="47" t="s">
        <v>16</v>
      </c>
      <c r="D13" s="46" t="s">
        <v>130</v>
      </c>
      <c r="E13" s="86">
        <v>6</v>
      </c>
      <c r="F13" s="59">
        <v>1</v>
      </c>
      <c r="G13" s="49">
        <v>3.65</v>
      </c>
      <c r="H13" s="96">
        <v>-6963504.96</v>
      </c>
      <c r="I13" s="51"/>
      <c r="J13" s="87">
        <f t="shared" si="0"/>
        <v>50</v>
      </c>
      <c r="K13" s="87">
        <f t="shared" si="1"/>
        <v>100</v>
      </c>
      <c r="L13" s="87">
        <f t="shared" si="2"/>
        <v>0</v>
      </c>
      <c r="M13" s="87">
        <f t="shared" si="3"/>
        <v>100</v>
      </c>
      <c r="N13" s="88">
        <f t="shared" si="4"/>
        <v>57.142857142857139</v>
      </c>
      <c r="O13" s="59">
        <v>1</v>
      </c>
      <c r="P13" s="61">
        <f t="shared" si="6"/>
        <v>57.142857142857139</v>
      </c>
      <c r="Q13" s="52">
        <v>-580292.07999999996</v>
      </c>
      <c r="R13" s="46"/>
      <c r="S13" s="97">
        <v>0</v>
      </c>
      <c r="T13" s="97">
        <v>1</v>
      </c>
      <c r="U13" s="97">
        <v>1</v>
      </c>
      <c r="V13" s="117">
        <v>1</v>
      </c>
      <c r="W13" s="97">
        <v>0</v>
      </c>
      <c r="X13" s="97">
        <v>0</v>
      </c>
      <c r="Y13" s="97">
        <v>1</v>
      </c>
      <c r="Z13" s="89">
        <f t="shared" si="7"/>
        <v>4</v>
      </c>
      <c r="AA13" s="93">
        <f t="shared" si="8"/>
        <v>0</v>
      </c>
      <c r="AB13" s="93">
        <f t="shared" si="9"/>
        <v>50</v>
      </c>
      <c r="AC13" s="93">
        <f t="shared" si="10"/>
        <v>50</v>
      </c>
      <c r="AD13" s="93">
        <f t="shared" si="11"/>
        <v>50</v>
      </c>
      <c r="AE13" s="93">
        <f t="shared" si="12"/>
        <v>0</v>
      </c>
      <c r="AF13" s="93">
        <f t="shared" si="13"/>
        <v>0</v>
      </c>
      <c r="AG13" s="93">
        <f t="shared" si="14"/>
        <v>100</v>
      </c>
      <c r="AH13" s="93">
        <f t="shared" si="15"/>
        <v>57.142857142857139</v>
      </c>
    </row>
    <row r="14" spans="1:34" s="37" customFormat="1" x14ac:dyDescent="0.7">
      <c r="A14" s="45">
        <v>10</v>
      </c>
      <c r="B14" s="46" t="s">
        <v>7</v>
      </c>
      <c r="C14" s="47" t="s">
        <v>17</v>
      </c>
      <c r="D14" s="46" t="s">
        <v>131</v>
      </c>
      <c r="E14" s="86">
        <v>6</v>
      </c>
      <c r="F14" s="59">
        <v>1</v>
      </c>
      <c r="G14" s="49">
        <v>4.07</v>
      </c>
      <c r="H14" s="96">
        <v>-26212531.469999999</v>
      </c>
      <c r="I14" s="51"/>
      <c r="J14" s="87">
        <f t="shared" si="0"/>
        <v>50</v>
      </c>
      <c r="K14" s="87">
        <f t="shared" si="1"/>
        <v>0</v>
      </c>
      <c r="L14" s="87">
        <f t="shared" si="2"/>
        <v>0</v>
      </c>
      <c r="M14" s="87">
        <f t="shared" si="3"/>
        <v>100</v>
      </c>
      <c r="N14" s="88">
        <f t="shared" si="4"/>
        <v>28.571428571428569</v>
      </c>
      <c r="O14" s="59">
        <v>1</v>
      </c>
      <c r="P14" s="58">
        <f t="shared" si="6"/>
        <v>28.571428571428569</v>
      </c>
      <c r="Q14" s="50">
        <v>-2184377.6225000001</v>
      </c>
      <c r="R14" s="46"/>
      <c r="S14" s="97">
        <v>1</v>
      </c>
      <c r="T14" s="97">
        <v>0</v>
      </c>
      <c r="U14" s="97">
        <v>0</v>
      </c>
      <c r="V14" s="117">
        <v>0</v>
      </c>
      <c r="W14" s="97">
        <v>0</v>
      </c>
      <c r="X14" s="97">
        <v>0</v>
      </c>
      <c r="Y14" s="97">
        <v>1</v>
      </c>
      <c r="Z14" s="89">
        <f t="shared" si="7"/>
        <v>2</v>
      </c>
      <c r="AA14" s="93">
        <f t="shared" si="8"/>
        <v>50</v>
      </c>
      <c r="AB14" s="93">
        <f t="shared" si="9"/>
        <v>0</v>
      </c>
      <c r="AC14" s="93">
        <f t="shared" si="10"/>
        <v>0</v>
      </c>
      <c r="AD14" s="93">
        <f t="shared" si="11"/>
        <v>0</v>
      </c>
      <c r="AE14" s="93">
        <f t="shared" si="12"/>
        <v>0</v>
      </c>
      <c r="AF14" s="93">
        <f t="shared" si="13"/>
        <v>0</v>
      </c>
      <c r="AG14" s="93">
        <f t="shared" si="14"/>
        <v>100</v>
      </c>
      <c r="AH14" s="93">
        <f t="shared" si="15"/>
        <v>28.571428571428569</v>
      </c>
    </row>
    <row r="15" spans="1:34" s="37" customFormat="1" x14ac:dyDescent="0.7">
      <c r="A15" s="45">
        <v>11</v>
      </c>
      <c r="B15" s="46" t="s">
        <v>7</v>
      </c>
      <c r="C15" s="47" t="s">
        <v>18</v>
      </c>
      <c r="D15" s="46" t="s">
        <v>132</v>
      </c>
      <c r="E15" s="86">
        <v>13</v>
      </c>
      <c r="F15" s="64">
        <v>7</v>
      </c>
      <c r="G15" s="62">
        <v>0.21</v>
      </c>
      <c r="H15" s="96">
        <v>-19859450.609999999</v>
      </c>
      <c r="I15" s="98" t="s">
        <v>207</v>
      </c>
      <c r="J15" s="87">
        <f t="shared" si="0"/>
        <v>100</v>
      </c>
      <c r="K15" s="87">
        <f t="shared" si="1"/>
        <v>100</v>
      </c>
      <c r="L15" s="87">
        <f t="shared" si="2"/>
        <v>0</v>
      </c>
      <c r="M15" s="87">
        <f t="shared" si="3"/>
        <v>100</v>
      </c>
      <c r="N15" s="88">
        <f t="shared" si="4"/>
        <v>71.428571428571431</v>
      </c>
      <c r="O15" s="64">
        <v>7</v>
      </c>
      <c r="P15" s="61">
        <f t="shared" si="6"/>
        <v>71.428571428571431</v>
      </c>
      <c r="Q15" s="52">
        <v>-1654954.2175</v>
      </c>
      <c r="R15" s="46"/>
      <c r="S15" s="97">
        <v>1</v>
      </c>
      <c r="T15" s="97">
        <v>1</v>
      </c>
      <c r="U15" s="97">
        <v>1</v>
      </c>
      <c r="V15" s="117">
        <v>1</v>
      </c>
      <c r="W15" s="97">
        <v>0</v>
      </c>
      <c r="X15" s="97">
        <v>0</v>
      </c>
      <c r="Y15" s="97">
        <v>1</v>
      </c>
      <c r="Z15" s="89">
        <f t="shared" si="7"/>
        <v>5</v>
      </c>
      <c r="AA15" s="93">
        <f t="shared" si="8"/>
        <v>50</v>
      </c>
      <c r="AB15" s="93">
        <f t="shared" si="9"/>
        <v>50</v>
      </c>
      <c r="AC15" s="93">
        <f t="shared" si="10"/>
        <v>50</v>
      </c>
      <c r="AD15" s="93">
        <f t="shared" si="11"/>
        <v>50</v>
      </c>
      <c r="AE15" s="93">
        <f t="shared" si="12"/>
        <v>0</v>
      </c>
      <c r="AF15" s="93">
        <f t="shared" si="13"/>
        <v>0</v>
      </c>
      <c r="AG15" s="93">
        <f t="shared" si="14"/>
        <v>100</v>
      </c>
      <c r="AH15" s="93">
        <f t="shared" si="15"/>
        <v>71.428571428571431</v>
      </c>
    </row>
    <row r="16" spans="1:34" s="37" customFormat="1" x14ac:dyDescent="0.7">
      <c r="A16" s="45">
        <v>12</v>
      </c>
      <c r="B16" s="46" t="s">
        <v>7</v>
      </c>
      <c r="C16" s="47" t="s">
        <v>19</v>
      </c>
      <c r="D16" s="46" t="s">
        <v>133</v>
      </c>
      <c r="E16" s="86">
        <v>2</v>
      </c>
      <c r="F16" s="67">
        <v>6</v>
      </c>
      <c r="G16" s="62">
        <v>0.49</v>
      </c>
      <c r="H16" s="96">
        <v>-4988184.58</v>
      </c>
      <c r="I16" s="68" t="s">
        <v>207</v>
      </c>
      <c r="J16" s="87">
        <f t="shared" si="0"/>
        <v>50</v>
      </c>
      <c r="K16" s="87">
        <f t="shared" si="1"/>
        <v>100</v>
      </c>
      <c r="L16" s="87">
        <f t="shared" si="2"/>
        <v>0</v>
      </c>
      <c r="M16" s="87">
        <f t="shared" si="3"/>
        <v>0</v>
      </c>
      <c r="N16" s="88">
        <f t="shared" si="4"/>
        <v>42.857142857142854</v>
      </c>
      <c r="O16" s="67">
        <v>6</v>
      </c>
      <c r="P16" s="58">
        <f t="shared" si="6"/>
        <v>42.857142857142854</v>
      </c>
      <c r="Q16" s="50">
        <v>-415682.04833333334</v>
      </c>
      <c r="R16" s="46"/>
      <c r="S16" s="97">
        <v>0</v>
      </c>
      <c r="T16" s="97">
        <v>1</v>
      </c>
      <c r="U16" s="97">
        <v>1</v>
      </c>
      <c r="V16" s="117">
        <v>1</v>
      </c>
      <c r="W16" s="97">
        <v>0</v>
      </c>
      <c r="X16" s="97">
        <v>0</v>
      </c>
      <c r="Y16" s="97">
        <v>0</v>
      </c>
      <c r="Z16" s="89">
        <f t="shared" si="7"/>
        <v>3</v>
      </c>
      <c r="AA16" s="93">
        <f t="shared" si="8"/>
        <v>0</v>
      </c>
      <c r="AB16" s="93">
        <f t="shared" si="9"/>
        <v>50</v>
      </c>
      <c r="AC16" s="93">
        <f t="shared" si="10"/>
        <v>50</v>
      </c>
      <c r="AD16" s="93">
        <f t="shared" si="11"/>
        <v>50</v>
      </c>
      <c r="AE16" s="93">
        <f t="shared" si="12"/>
        <v>0</v>
      </c>
      <c r="AF16" s="93">
        <f t="shared" si="13"/>
        <v>0</v>
      </c>
      <c r="AG16" s="93">
        <f t="shared" si="14"/>
        <v>0</v>
      </c>
      <c r="AH16" s="93">
        <f t="shared" si="15"/>
        <v>42.857142857142854</v>
      </c>
    </row>
    <row r="17" spans="1:34" s="37" customFormat="1" x14ac:dyDescent="0.7">
      <c r="A17" s="45">
        <v>13</v>
      </c>
      <c r="B17" s="46" t="s">
        <v>20</v>
      </c>
      <c r="C17" s="47" t="s">
        <v>21</v>
      </c>
      <c r="D17" s="70" t="s">
        <v>20</v>
      </c>
      <c r="E17" s="90">
        <v>16</v>
      </c>
      <c r="F17" s="59">
        <v>1</v>
      </c>
      <c r="G17" s="49">
        <v>1.42</v>
      </c>
      <c r="H17" s="96">
        <v>-10915922.550000001</v>
      </c>
      <c r="I17" s="51"/>
      <c r="J17" s="87">
        <f t="shared" si="0"/>
        <v>100</v>
      </c>
      <c r="K17" s="87">
        <f t="shared" si="1"/>
        <v>100</v>
      </c>
      <c r="L17" s="87">
        <f t="shared" si="2"/>
        <v>0</v>
      </c>
      <c r="M17" s="87">
        <f t="shared" si="3"/>
        <v>0</v>
      </c>
      <c r="N17" s="88">
        <f t="shared" si="4"/>
        <v>57.142857142857139</v>
      </c>
      <c r="O17" s="59">
        <v>1</v>
      </c>
      <c r="P17" s="61">
        <f t="shared" si="6"/>
        <v>57.142857142857139</v>
      </c>
      <c r="Q17" s="52">
        <v>-909660.21250000002</v>
      </c>
      <c r="R17" s="70"/>
      <c r="S17" s="97">
        <v>1</v>
      </c>
      <c r="T17" s="97">
        <v>1</v>
      </c>
      <c r="U17" s="97">
        <v>1</v>
      </c>
      <c r="V17" s="117">
        <v>1</v>
      </c>
      <c r="W17" s="97">
        <v>0</v>
      </c>
      <c r="X17" s="97">
        <v>0</v>
      </c>
      <c r="Y17" s="97">
        <v>0</v>
      </c>
      <c r="Z17" s="89">
        <f t="shared" si="7"/>
        <v>4</v>
      </c>
      <c r="AA17" s="93">
        <f t="shared" si="8"/>
        <v>50</v>
      </c>
      <c r="AB17" s="93">
        <f t="shared" si="9"/>
        <v>50</v>
      </c>
      <c r="AC17" s="93">
        <f t="shared" si="10"/>
        <v>50</v>
      </c>
      <c r="AD17" s="93">
        <f t="shared" si="11"/>
        <v>50</v>
      </c>
      <c r="AE17" s="93">
        <f t="shared" si="12"/>
        <v>0</v>
      </c>
      <c r="AF17" s="93">
        <f t="shared" si="13"/>
        <v>0</v>
      </c>
      <c r="AG17" s="93">
        <f t="shared" si="14"/>
        <v>0</v>
      </c>
      <c r="AH17" s="93">
        <f t="shared" si="15"/>
        <v>57.142857142857139</v>
      </c>
    </row>
    <row r="18" spans="1:34" s="37" customFormat="1" x14ac:dyDescent="0.7">
      <c r="A18" s="45">
        <v>14</v>
      </c>
      <c r="B18" s="46" t="s">
        <v>20</v>
      </c>
      <c r="C18" s="47" t="s">
        <v>22</v>
      </c>
      <c r="D18" s="70" t="s">
        <v>134</v>
      </c>
      <c r="E18" s="90">
        <v>6</v>
      </c>
      <c r="F18" s="60">
        <v>1</v>
      </c>
      <c r="G18" s="49">
        <v>2.8</v>
      </c>
      <c r="H18" s="96">
        <v>-27781624.260000002</v>
      </c>
      <c r="I18" s="51"/>
      <c r="J18" s="87">
        <f t="shared" si="0"/>
        <v>100</v>
      </c>
      <c r="K18" s="87">
        <f t="shared" si="1"/>
        <v>100</v>
      </c>
      <c r="L18" s="87">
        <f t="shared" si="2"/>
        <v>50</v>
      </c>
      <c r="M18" s="87">
        <f t="shared" si="3"/>
        <v>100</v>
      </c>
      <c r="N18" s="88">
        <f t="shared" si="4"/>
        <v>85.714285714285708</v>
      </c>
      <c r="O18" s="60">
        <v>1</v>
      </c>
      <c r="P18" s="61">
        <f t="shared" si="6"/>
        <v>85.714285714285708</v>
      </c>
      <c r="Q18" s="50">
        <v>-2315135.355</v>
      </c>
      <c r="R18" s="70"/>
      <c r="S18" s="97">
        <v>1</v>
      </c>
      <c r="T18" s="97">
        <v>1</v>
      </c>
      <c r="U18" s="97">
        <v>1</v>
      </c>
      <c r="V18" s="117">
        <v>1</v>
      </c>
      <c r="W18" s="97">
        <v>1</v>
      </c>
      <c r="X18" s="97">
        <v>0</v>
      </c>
      <c r="Y18" s="97">
        <v>1</v>
      </c>
      <c r="Z18" s="89">
        <f t="shared" si="7"/>
        <v>6</v>
      </c>
      <c r="AA18" s="93">
        <f t="shared" si="8"/>
        <v>50</v>
      </c>
      <c r="AB18" s="93">
        <f t="shared" si="9"/>
        <v>50</v>
      </c>
      <c r="AC18" s="93">
        <f t="shared" si="10"/>
        <v>50</v>
      </c>
      <c r="AD18" s="93">
        <f t="shared" si="11"/>
        <v>50</v>
      </c>
      <c r="AE18" s="93">
        <f t="shared" si="12"/>
        <v>50</v>
      </c>
      <c r="AF18" s="93">
        <f t="shared" si="13"/>
        <v>0</v>
      </c>
      <c r="AG18" s="93">
        <f t="shared" si="14"/>
        <v>100</v>
      </c>
      <c r="AH18" s="93">
        <f t="shared" si="15"/>
        <v>85.714285714285708</v>
      </c>
    </row>
    <row r="19" spans="1:34" s="37" customFormat="1" x14ac:dyDescent="0.7">
      <c r="A19" s="45">
        <v>15</v>
      </c>
      <c r="B19" s="46" t="s">
        <v>20</v>
      </c>
      <c r="C19" s="47" t="s">
        <v>23</v>
      </c>
      <c r="D19" s="70" t="s">
        <v>135</v>
      </c>
      <c r="E19" s="90">
        <v>9</v>
      </c>
      <c r="F19" s="69">
        <v>3</v>
      </c>
      <c r="G19" s="49">
        <v>0.63</v>
      </c>
      <c r="H19" s="96">
        <v>-17716002.510000002</v>
      </c>
      <c r="I19" s="51"/>
      <c r="J19" s="87">
        <f t="shared" si="0"/>
        <v>50</v>
      </c>
      <c r="K19" s="87">
        <f t="shared" si="1"/>
        <v>100</v>
      </c>
      <c r="L19" s="87">
        <f t="shared" si="2"/>
        <v>100</v>
      </c>
      <c r="M19" s="87">
        <f t="shared" si="3"/>
        <v>100</v>
      </c>
      <c r="N19" s="88">
        <f t="shared" si="4"/>
        <v>85.714285714285708</v>
      </c>
      <c r="O19" s="69">
        <v>3</v>
      </c>
      <c r="P19" s="61">
        <f t="shared" si="6"/>
        <v>85.714285714285708</v>
      </c>
      <c r="Q19" s="52">
        <v>-1476333.5425000002</v>
      </c>
      <c r="R19" s="70"/>
      <c r="S19" s="97">
        <v>0</v>
      </c>
      <c r="T19" s="97">
        <v>1</v>
      </c>
      <c r="U19" s="97">
        <v>1</v>
      </c>
      <c r="V19" s="117">
        <v>1</v>
      </c>
      <c r="W19" s="97">
        <v>1</v>
      </c>
      <c r="X19" s="97">
        <v>1</v>
      </c>
      <c r="Y19" s="97">
        <v>1</v>
      </c>
      <c r="Z19" s="89">
        <f t="shared" si="7"/>
        <v>6</v>
      </c>
      <c r="AA19" s="93">
        <f t="shared" si="8"/>
        <v>0</v>
      </c>
      <c r="AB19" s="93">
        <f t="shared" si="9"/>
        <v>50</v>
      </c>
      <c r="AC19" s="93">
        <f t="shared" si="10"/>
        <v>50</v>
      </c>
      <c r="AD19" s="93">
        <f t="shared" si="11"/>
        <v>50</v>
      </c>
      <c r="AE19" s="93">
        <f t="shared" si="12"/>
        <v>50</v>
      </c>
      <c r="AF19" s="93">
        <f t="shared" si="13"/>
        <v>50</v>
      </c>
      <c r="AG19" s="93">
        <f t="shared" si="14"/>
        <v>100</v>
      </c>
      <c r="AH19" s="93">
        <f t="shared" si="15"/>
        <v>85.714285714285708</v>
      </c>
    </row>
    <row r="20" spans="1:34" s="37" customFormat="1" x14ac:dyDescent="0.7">
      <c r="A20" s="45">
        <v>16</v>
      </c>
      <c r="B20" s="46" t="s">
        <v>20</v>
      </c>
      <c r="C20" s="47" t="s">
        <v>24</v>
      </c>
      <c r="D20" s="70" t="s">
        <v>136</v>
      </c>
      <c r="E20" s="90">
        <v>13</v>
      </c>
      <c r="F20" s="57">
        <v>1</v>
      </c>
      <c r="G20" s="49">
        <v>1.1299999999999999</v>
      </c>
      <c r="H20" s="96">
        <v>-17902420.850000001</v>
      </c>
      <c r="I20" s="51"/>
      <c r="J20" s="87">
        <f t="shared" si="0"/>
        <v>50</v>
      </c>
      <c r="K20" s="87">
        <f t="shared" si="1"/>
        <v>50</v>
      </c>
      <c r="L20" s="87">
        <f t="shared" si="2"/>
        <v>50</v>
      </c>
      <c r="M20" s="87">
        <f t="shared" si="3"/>
        <v>100</v>
      </c>
      <c r="N20" s="88">
        <f t="shared" si="4"/>
        <v>57.142857142857139</v>
      </c>
      <c r="O20" s="57">
        <v>1</v>
      </c>
      <c r="P20" s="61">
        <f t="shared" si="6"/>
        <v>57.142857142857139</v>
      </c>
      <c r="Q20" s="50">
        <v>-1491868.4041666668</v>
      </c>
      <c r="R20" s="70"/>
      <c r="S20" s="97">
        <v>0</v>
      </c>
      <c r="T20" s="97">
        <v>1</v>
      </c>
      <c r="U20" s="97">
        <v>1</v>
      </c>
      <c r="V20" s="117">
        <v>0</v>
      </c>
      <c r="W20" s="97">
        <v>0</v>
      </c>
      <c r="X20" s="97">
        <v>1</v>
      </c>
      <c r="Y20" s="97">
        <v>1</v>
      </c>
      <c r="Z20" s="89">
        <f t="shared" si="7"/>
        <v>4</v>
      </c>
      <c r="AA20" s="93">
        <f t="shared" si="8"/>
        <v>0</v>
      </c>
      <c r="AB20" s="93">
        <f t="shared" si="9"/>
        <v>50</v>
      </c>
      <c r="AC20" s="93">
        <f t="shared" si="10"/>
        <v>50</v>
      </c>
      <c r="AD20" s="93">
        <f t="shared" si="11"/>
        <v>0</v>
      </c>
      <c r="AE20" s="93">
        <f t="shared" si="12"/>
        <v>0</v>
      </c>
      <c r="AF20" s="93">
        <f t="shared" si="13"/>
        <v>50</v>
      </c>
      <c r="AG20" s="93">
        <f t="shared" si="14"/>
        <v>100</v>
      </c>
      <c r="AH20" s="93">
        <f t="shared" si="15"/>
        <v>57.142857142857139</v>
      </c>
    </row>
    <row r="21" spans="1:34" s="37" customFormat="1" x14ac:dyDescent="0.7">
      <c r="A21" s="45">
        <v>17</v>
      </c>
      <c r="B21" s="46" t="s">
        <v>20</v>
      </c>
      <c r="C21" s="47" t="s">
        <v>25</v>
      </c>
      <c r="D21" s="70" t="s">
        <v>137</v>
      </c>
      <c r="E21" s="90">
        <v>6</v>
      </c>
      <c r="F21" s="59">
        <v>1</v>
      </c>
      <c r="G21" s="49">
        <v>3.3</v>
      </c>
      <c r="H21" s="96">
        <v>-19973062.289999999</v>
      </c>
      <c r="I21" s="51"/>
      <c r="J21" s="87">
        <f t="shared" si="0"/>
        <v>50</v>
      </c>
      <c r="K21" s="87">
        <f t="shared" si="1"/>
        <v>100</v>
      </c>
      <c r="L21" s="87">
        <f t="shared" si="2"/>
        <v>50</v>
      </c>
      <c r="M21" s="87">
        <f t="shared" si="3"/>
        <v>100</v>
      </c>
      <c r="N21" s="88">
        <f t="shared" si="4"/>
        <v>71.428571428571431</v>
      </c>
      <c r="O21" s="59">
        <v>1</v>
      </c>
      <c r="P21" s="61">
        <f t="shared" si="6"/>
        <v>71.428571428571431</v>
      </c>
      <c r="Q21" s="50">
        <v>-1664421.8574999999</v>
      </c>
      <c r="R21" s="70"/>
      <c r="S21" s="97">
        <v>1</v>
      </c>
      <c r="T21" s="97">
        <v>0</v>
      </c>
      <c r="U21" s="97">
        <v>1</v>
      </c>
      <c r="V21" s="117">
        <v>1</v>
      </c>
      <c r="W21" s="97">
        <v>0</v>
      </c>
      <c r="X21" s="97">
        <v>1</v>
      </c>
      <c r="Y21" s="97">
        <v>1</v>
      </c>
      <c r="Z21" s="89">
        <f t="shared" si="7"/>
        <v>5</v>
      </c>
      <c r="AA21" s="93">
        <f t="shared" si="8"/>
        <v>50</v>
      </c>
      <c r="AB21" s="93">
        <f t="shared" ref="AB21:AB84" si="16">IF(T21=1,50,0)</f>
        <v>0</v>
      </c>
      <c r="AC21" s="93">
        <f t="shared" ref="AC21:AC84" si="17">IF(U21=1,50,0)</f>
        <v>50</v>
      </c>
      <c r="AD21" s="93">
        <f t="shared" ref="AD21:AD84" si="18">IF(V21=1,50,0)</f>
        <v>50</v>
      </c>
      <c r="AE21" s="93">
        <f t="shared" ref="AE21:AE84" si="19">IF(W21=1,50,0)</f>
        <v>0</v>
      </c>
      <c r="AF21" s="93">
        <f t="shared" ref="AF21:AF84" si="20">IF(X21=1,50,0)</f>
        <v>50</v>
      </c>
      <c r="AG21" s="93">
        <f t="shared" si="14"/>
        <v>100</v>
      </c>
      <c r="AH21" s="93">
        <f t="shared" si="15"/>
        <v>71.428571428571431</v>
      </c>
    </row>
    <row r="22" spans="1:34" s="37" customFormat="1" x14ac:dyDescent="0.7">
      <c r="A22" s="45">
        <v>18</v>
      </c>
      <c r="B22" s="46" t="s">
        <v>20</v>
      </c>
      <c r="C22" s="47" t="s">
        <v>26</v>
      </c>
      <c r="D22" s="70" t="s">
        <v>138</v>
      </c>
      <c r="E22" s="90">
        <v>6</v>
      </c>
      <c r="F22" s="59">
        <v>1</v>
      </c>
      <c r="G22" s="49">
        <v>2.36</v>
      </c>
      <c r="H22" s="96">
        <v>-6659812.7199999997</v>
      </c>
      <c r="I22" s="51"/>
      <c r="J22" s="87">
        <f t="shared" si="0"/>
        <v>50</v>
      </c>
      <c r="K22" s="87">
        <f t="shared" si="1"/>
        <v>50</v>
      </c>
      <c r="L22" s="87">
        <f t="shared" si="2"/>
        <v>100</v>
      </c>
      <c r="M22" s="87">
        <f t="shared" si="3"/>
        <v>0</v>
      </c>
      <c r="N22" s="88">
        <f t="shared" si="4"/>
        <v>57.142857142857139</v>
      </c>
      <c r="O22" s="59">
        <v>1</v>
      </c>
      <c r="P22" s="61">
        <f t="shared" si="6"/>
        <v>57.142857142857139</v>
      </c>
      <c r="Q22" s="52">
        <v>-554984.39333333331</v>
      </c>
      <c r="R22" s="70"/>
      <c r="S22" s="97">
        <v>0</v>
      </c>
      <c r="T22" s="97">
        <v>1</v>
      </c>
      <c r="U22" s="97">
        <v>1</v>
      </c>
      <c r="V22" s="117">
        <v>0</v>
      </c>
      <c r="W22" s="97">
        <v>1</v>
      </c>
      <c r="X22" s="97">
        <v>1</v>
      </c>
      <c r="Y22" s="97">
        <v>0</v>
      </c>
      <c r="Z22" s="89">
        <f t="shared" si="7"/>
        <v>4</v>
      </c>
      <c r="AA22" s="93">
        <f t="shared" si="8"/>
        <v>0</v>
      </c>
      <c r="AB22" s="93">
        <f t="shared" si="16"/>
        <v>50</v>
      </c>
      <c r="AC22" s="93">
        <f t="shared" si="17"/>
        <v>50</v>
      </c>
      <c r="AD22" s="93">
        <f t="shared" si="18"/>
        <v>0</v>
      </c>
      <c r="AE22" s="93">
        <f t="shared" si="19"/>
        <v>50</v>
      </c>
      <c r="AF22" s="93">
        <f t="shared" si="20"/>
        <v>50</v>
      </c>
      <c r="AG22" s="93">
        <f t="shared" si="14"/>
        <v>0</v>
      </c>
      <c r="AH22" s="93">
        <f t="shared" si="15"/>
        <v>57.142857142857139</v>
      </c>
    </row>
    <row r="23" spans="1:34" s="37" customFormat="1" x14ac:dyDescent="0.7">
      <c r="A23" s="45">
        <v>19</v>
      </c>
      <c r="B23" s="46" t="s">
        <v>20</v>
      </c>
      <c r="C23" s="47" t="s">
        <v>27</v>
      </c>
      <c r="D23" s="70" t="s">
        <v>139</v>
      </c>
      <c r="E23" s="90">
        <v>6</v>
      </c>
      <c r="F23" s="60">
        <v>1</v>
      </c>
      <c r="G23" s="49">
        <v>2.11</v>
      </c>
      <c r="H23" s="96">
        <v>-21322040.710000001</v>
      </c>
      <c r="I23" s="51"/>
      <c r="J23" s="87">
        <f t="shared" si="0"/>
        <v>0</v>
      </c>
      <c r="K23" s="87">
        <f t="shared" si="1"/>
        <v>100</v>
      </c>
      <c r="L23" s="87">
        <f t="shared" si="2"/>
        <v>50</v>
      </c>
      <c r="M23" s="87">
        <f t="shared" si="3"/>
        <v>100</v>
      </c>
      <c r="N23" s="88">
        <f t="shared" si="4"/>
        <v>57.142857142857139</v>
      </c>
      <c r="O23" s="60">
        <v>1</v>
      </c>
      <c r="P23" s="61">
        <f t="shared" si="6"/>
        <v>57.142857142857139</v>
      </c>
      <c r="Q23" s="52">
        <v>-1776836.7258333333</v>
      </c>
      <c r="R23" s="70"/>
      <c r="S23" s="97">
        <v>0</v>
      </c>
      <c r="T23" s="97">
        <v>0</v>
      </c>
      <c r="U23" s="97">
        <v>1</v>
      </c>
      <c r="V23" s="117">
        <v>1</v>
      </c>
      <c r="W23" s="97">
        <v>1</v>
      </c>
      <c r="X23" s="97">
        <v>0</v>
      </c>
      <c r="Y23" s="97">
        <v>1</v>
      </c>
      <c r="Z23" s="89">
        <f t="shared" si="7"/>
        <v>4</v>
      </c>
      <c r="AA23" s="93">
        <f t="shared" si="8"/>
        <v>0</v>
      </c>
      <c r="AB23" s="93">
        <f t="shared" si="16"/>
        <v>0</v>
      </c>
      <c r="AC23" s="93">
        <f t="shared" si="17"/>
        <v>50</v>
      </c>
      <c r="AD23" s="93">
        <f t="shared" si="18"/>
        <v>50</v>
      </c>
      <c r="AE23" s="93">
        <f t="shared" si="19"/>
        <v>50</v>
      </c>
      <c r="AF23" s="93">
        <f t="shared" si="20"/>
        <v>0</v>
      </c>
      <c r="AG23" s="93">
        <f t="shared" si="14"/>
        <v>100</v>
      </c>
      <c r="AH23" s="93">
        <f t="shared" si="15"/>
        <v>57.142857142857139</v>
      </c>
    </row>
    <row r="24" spans="1:34" s="37" customFormat="1" x14ac:dyDescent="0.7">
      <c r="A24" s="45">
        <v>20</v>
      </c>
      <c r="B24" s="46" t="s">
        <v>20</v>
      </c>
      <c r="C24" s="47" t="s">
        <v>28</v>
      </c>
      <c r="D24" s="70" t="s">
        <v>140</v>
      </c>
      <c r="E24" s="90">
        <v>2</v>
      </c>
      <c r="F24" s="67">
        <v>6</v>
      </c>
      <c r="G24" s="49">
        <v>0.59</v>
      </c>
      <c r="H24" s="96">
        <v>-15788085.5</v>
      </c>
      <c r="I24" s="72" t="s">
        <v>6</v>
      </c>
      <c r="J24" s="87">
        <f t="shared" si="0"/>
        <v>50</v>
      </c>
      <c r="K24" s="87">
        <f t="shared" si="1"/>
        <v>100</v>
      </c>
      <c r="L24" s="87">
        <f t="shared" si="2"/>
        <v>100</v>
      </c>
      <c r="M24" s="87">
        <f t="shared" si="3"/>
        <v>100</v>
      </c>
      <c r="N24" s="88">
        <f t="shared" si="4"/>
        <v>85.714285714285708</v>
      </c>
      <c r="O24" s="67">
        <v>6</v>
      </c>
      <c r="P24" s="61">
        <f t="shared" si="6"/>
        <v>85.714285714285708</v>
      </c>
      <c r="Q24" s="50">
        <v>-1315673.7916666667</v>
      </c>
      <c r="R24" s="70"/>
      <c r="S24" s="97">
        <v>0</v>
      </c>
      <c r="T24" s="97">
        <v>1</v>
      </c>
      <c r="U24" s="97">
        <v>1</v>
      </c>
      <c r="V24" s="117">
        <v>1</v>
      </c>
      <c r="W24" s="97">
        <v>1</v>
      </c>
      <c r="X24" s="97">
        <v>1</v>
      </c>
      <c r="Y24" s="97">
        <v>1</v>
      </c>
      <c r="Z24" s="89">
        <f t="shared" si="7"/>
        <v>6</v>
      </c>
      <c r="AA24" s="93">
        <f t="shared" si="8"/>
        <v>0</v>
      </c>
      <c r="AB24" s="93">
        <f t="shared" si="16"/>
        <v>50</v>
      </c>
      <c r="AC24" s="93">
        <f t="shared" si="17"/>
        <v>50</v>
      </c>
      <c r="AD24" s="93">
        <f t="shared" si="18"/>
        <v>50</v>
      </c>
      <c r="AE24" s="93">
        <f t="shared" si="19"/>
        <v>50</v>
      </c>
      <c r="AF24" s="93">
        <f t="shared" si="20"/>
        <v>50</v>
      </c>
      <c r="AG24" s="93">
        <f t="shared" si="14"/>
        <v>100</v>
      </c>
      <c r="AH24" s="93">
        <f t="shared" si="15"/>
        <v>85.714285714285708</v>
      </c>
    </row>
    <row r="25" spans="1:34" s="37" customFormat="1" x14ac:dyDescent="0.7">
      <c r="A25" s="45">
        <v>21</v>
      </c>
      <c r="B25" s="46" t="s">
        <v>29</v>
      </c>
      <c r="C25" s="47" t="s">
        <v>30</v>
      </c>
      <c r="D25" s="70" t="s">
        <v>29</v>
      </c>
      <c r="E25" s="90">
        <v>17</v>
      </c>
      <c r="F25" s="59">
        <v>1</v>
      </c>
      <c r="G25" s="49">
        <v>0.56999999999999995</v>
      </c>
      <c r="H25" s="96">
        <v>43974917.259999998</v>
      </c>
      <c r="I25" s="51"/>
      <c r="J25" s="87">
        <f t="shared" si="0"/>
        <v>100</v>
      </c>
      <c r="K25" s="87">
        <f t="shared" si="1"/>
        <v>100</v>
      </c>
      <c r="L25" s="87">
        <f t="shared" si="2"/>
        <v>0</v>
      </c>
      <c r="M25" s="87">
        <f t="shared" si="3"/>
        <v>100</v>
      </c>
      <c r="N25" s="88">
        <f t="shared" si="4"/>
        <v>71.428571428571431</v>
      </c>
      <c r="O25" s="59">
        <v>1</v>
      </c>
      <c r="P25" s="61">
        <f t="shared" si="6"/>
        <v>71.428571428571431</v>
      </c>
      <c r="Q25" s="52">
        <v>3664576.438333333</v>
      </c>
      <c r="R25" s="70"/>
      <c r="S25" s="97">
        <v>1</v>
      </c>
      <c r="T25" s="97">
        <v>1</v>
      </c>
      <c r="U25" s="97">
        <v>1</v>
      </c>
      <c r="V25" s="117">
        <v>1</v>
      </c>
      <c r="W25" s="97">
        <v>0</v>
      </c>
      <c r="X25" s="97">
        <v>0</v>
      </c>
      <c r="Y25" s="97">
        <v>1</v>
      </c>
      <c r="Z25" s="89">
        <f t="shared" si="7"/>
        <v>5</v>
      </c>
      <c r="AA25" s="93">
        <f t="shared" si="8"/>
        <v>50</v>
      </c>
      <c r="AB25" s="93">
        <f t="shared" si="16"/>
        <v>50</v>
      </c>
      <c r="AC25" s="93">
        <f t="shared" si="17"/>
        <v>50</v>
      </c>
      <c r="AD25" s="93">
        <f t="shared" si="18"/>
        <v>50</v>
      </c>
      <c r="AE25" s="93">
        <f t="shared" si="19"/>
        <v>0</v>
      </c>
      <c r="AF25" s="93">
        <f t="shared" si="20"/>
        <v>0</v>
      </c>
      <c r="AG25" s="93">
        <f t="shared" si="14"/>
        <v>100</v>
      </c>
      <c r="AH25" s="93">
        <f t="shared" si="15"/>
        <v>71.428571428571431</v>
      </c>
    </row>
    <row r="26" spans="1:34" s="37" customFormat="1" x14ac:dyDescent="0.7">
      <c r="A26" s="45">
        <v>22</v>
      </c>
      <c r="B26" s="46" t="s">
        <v>29</v>
      </c>
      <c r="C26" s="47" t="s">
        <v>31</v>
      </c>
      <c r="D26" s="70" t="s">
        <v>141</v>
      </c>
      <c r="E26" s="90">
        <v>5</v>
      </c>
      <c r="F26" s="60">
        <v>1</v>
      </c>
      <c r="G26" s="49">
        <v>6.74</v>
      </c>
      <c r="H26" s="96">
        <v>-767676.77</v>
      </c>
      <c r="I26" s="51"/>
      <c r="J26" s="87">
        <f t="shared" si="0"/>
        <v>100</v>
      </c>
      <c r="K26" s="87">
        <f t="shared" si="1"/>
        <v>100</v>
      </c>
      <c r="L26" s="87">
        <f t="shared" si="2"/>
        <v>100</v>
      </c>
      <c r="M26" s="87">
        <f t="shared" si="3"/>
        <v>100</v>
      </c>
      <c r="N26" s="88">
        <f t="shared" si="4"/>
        <v>100</v>
      </c>
      <c r="O26" s="60">
        <v>1</v>
      </c>
      <c r="P26" s="61">
        <f t="shared" si="6"/>
        <v>100</v>
      </c>
      <c r="Q26" s="52">
        <v>-63973.064166666671</v>
      </c>
      <c r="R26" s="70"/>
      <c r="S26" s="97">
        <v>1</v>
      </c>
      <c r="T26" s="97">
        <v>1</v>
      </c>
      <c r="U26" s="97">
        <v>1</v>
      </c>
      <c r="V26" s="117">
        <v>1</v>
      </c>
      <c r="W26" s="97">
        <v>1</v>
      </c>
      <c r="X26" s="97">
        <v>1</v>
      </c>
      <c r="Y26" s="97">
        <v>1</v>
      </c>
      <c r="Z26" s="89">
        <f t="shared" si="7"/>
        <v>7</v>
      </c>
      <c r="AA26" s="93">
        <f t="shared" si="8"/>
        <v>50</v>
      </c>
      <c r="AB26" s="93">
        <f t="shared" si="16"/>
        <v>50</v>
      </c>
      <c r="AC26" s="93">
        <f t="shared" si="17"/>
        <v>50</v>
      </c>
      <c r="AD26" s="93">
        <f t="shared" si="18"/>
        <v>50</v>
      </c>
      <c r="AE26" s="93">
        <f t="shared" si="19"/>
        <v>50</v>
      </c>
      <c r="AF26" s="93">
        <f t="shared" si="20"/>
        <v>50</v>
      </c>
      <c r="AG26" s="93">
        <f t="shared" si="14"/>
        <v>100</v>
      </c>
      <c r="AH26" s="93">
        <f t="shared" si="15"/>
        <v>100</v>
      </c>
    </row>
    <row r="27" spans="1:34" s="37" customFormat="1" x14ac:dyDescent="0.7">
      <c r="A27" s="45">
        <v>23</v>
      </c>
      <c r="B27" s="46" t="s">
        <v>29</v>
      </c>
      <c r="C27" s="47" t="s">
        <v>32</v>
      </c>
      <c r="D27" s="70" t="s">
        <v>142</v>
      </c>
      <c r="E27" s="90">
        <v>6</v>
      </c>
      <c r="F27" s="67">
        <v>6</v>
      </c>
      <c r="G27" s="62">
        <v>0.24</v>
      </c>
      <c r="H27" s="96">
        <v>-19577053.91</v>
      </c>
      <c r="I27" s="68" t="s">
        <v>207</v>
      </c>
      <c r="J27" s="87">
        <f t="shared" si="0"/>
        <v>100</v>
      </c>
      <c r="K27" s="87">
        <f t="shared" si="1"/>
        <v>100</v>
      </c>
      <c r="L27" s="87">
        <f t="shared" si="2"/>
        <v>50</v>
      </c>
      <c r="M27" s="87">
        <f t="shared" si="3"/>
        <v>0</v>
      </c>
      <c r="N27" s="88">
        <f t="shared" si="4"/>
        <v>71.428571428571431</v>
      </c>
      <c r="O27" s="67">
        <v>6</v>
      </c>
      <c r="P27" s="61">
        <f t="shared" si="6"/>
        <v>71.428571428571431</v>
      </c>
      <c r="Q27" s="52">
        <v>-1631421.1591666667</v>
      </c>
      <c r="R27" s="70"/>
      <c r="S27" s="97">
        <v>1</v>
      </c>
      <c r="T27" s="97">
        <v>1</v>
      </c>
      <c r="U27" s="97">
        <v>1</v>
      </c>
      <c r="V27" s="117">
        <v>1</v>
      </c>
      <c r="W27" s="97">
        <v>1</v>
      </c>
      <c r="X27" s="97">
        <v>0</v>
      </c>
      <c r="Y27" s="97">
        <v>0</v>
      </c>
      <c r="Z27" s="89">
        <f t="shared" si="7"/>
        <v>5</v>
      </c>
      <c r="AA27" s="93">
        <f t="shared" si="8"/>
        <v>50</v>
      </c>
      <c r="AB27" s="93">
        <f t="shared" si="16"/>
        <v>50</v>
      </c>
      <c r="AC27" s="93">
        <f t="shared" si="17"/>
        <v>50</v>
      </c>
      <c r="AD27" s="93">
        <f t="shared" si="18"/>
        <v>50</v>
      </c>
      <c r="AE27" s="93">
        <f t="shared" si="19"/>
        <v>50</v>
      </c>
      <c r="AF27" s="93">
        <f t="shared" si="20"/>
        <v>0</v>
      </c>
      <c r="AG27" s="93">
        <f t="shared" si="14"/>
        <v>0</v>
      </c>
      <c r="AH27" s="93">
        <f t="shared" si="15"/>
        <v>71.428571428571431</v>
      </c>
    </row>
    <row r="28" spans="1:34" s="37" customFormat="1" x14ac:dyDescent="0.7">
      <c r="A28" s="45">
        <v>24</v>
      </c>
      <c r="B28" s="46" t="s">
        <v>29</v>
      </c>
      <c r="C28" s="47" t="s">
        <v>33</v>
      </c>
      <c r="D28" s="70" t="s">
        <v>143</v>
      </c>
      <c r="E28" s="90">
        <v>6</v>
      </c>
      <c r="F28" s="60">
        <v>1</v>
      </c>
      <c r="G28" s="49">
        <v>1.04</v>
      </c>
      <c r="H28" s="96">
        <v>-1895952.66</v>
      </c>
      <c r="I28" s="51"/>
      <c r="J28" s="87">
        <f t="shared" si="0"/>
        <v>100</v>
      </c>
      <c r="K28" s="87">
        <f t="shared" si="1"/>
        <v>100</v>
      </c>
      <c r="L28" s="87">
        <f t="shared" si="2"/>
        <v>50</v>
      </c>
      <c r="M28" s="87">
        <f t="shared" si="3"/>
        <v>0</v>
      </c>
      <c r="N28" s="88">
        <f t="shared" si="4"/>
        <v>71.428571428571431</v>
      </c>
      <c r="O28" s="60">
        <v>1</v>
      </c>
      <c r="P28" s="61">
        <f t="shared" si="6"/>
        <v>71.428571428571431</v>
      </c>
      <c r="Q28" s="50">
        <v>-157996.05499999999</v>
      </c>
      <c r="R28" s="70"/>
      <c r="S28" s="97">
        <v>1</v>
      </c>
      <c r="T28" s="97">
        <v>1</v>
      </c>
      <c r="U28" s="97">
        <v>1</v>
      </c>
      <c r="V28" s="117">
        <v>1</v>
      </c>
      <c r="W28" s="97">
        <v>1</v>
      </c>
      <c r="X28" s="97">
        <v>0</v>
      </c>
      <c r="Y28" s="97">
        <v>0</v>
      </c>
      <c r="Z28" s="89">
        <f t="shared" si="7"/>
        <v>5</v>
      </c>
      <c r="AA28" s="93">
        <f t="shared" si="8"/>
        <v>50</v>
      </c>
      <c r="AB28" s="93">
        <f t="shared" si="16"/>
        <v>50</v>
      </c>
      <c r="AC28" s="93">
        <f t="shared" si="17"/>
        <v>50</v>
      </c>
      <c r="AD28" s="93">
        <f t="shared" si="18"/>
        <v>50</v>
      </c>
      <c r="AE28" s="93">
        <f t="shared" si="19"/>
        <v>50</v>
      </c>
      <c r="AF28" s="93">
        <f t="shared" si="20"/>
        <v>0</v>
      </c>
      <c r="AG28" s="93">
        <f t="shared" si="14"/>
        <v>0</v>
      </c>
      <c r="AH28" s="93">
        <f t="shared" si="15"/>
        <v>71.428571428571431</v>
      </c>
    </row>
    <row r="29" spans="1:34" s="37" customFormat="1" x14ac:dyDescent="0.7">
      <c r="A29" s="45">
        <v>25</v>
      </c>
      <c r="B29" s="46" t="s">
        <v>29</v>
      </c>
      <c r="C29" s="47" t="s">
        <v>34</v>
      </c>
      <c r="D29" s="70" t="s">
        <v>144</v>
      </c>
      <c r="E29" s="90">
        <v>2</v>
      </c>
      <c r="F29" s="67">
        <v>6</v>
      </c>
      <c r="G29" s="49">
        <v>0.55000000000000004</v>
      </c>
      <c r="H29" s="96">
        <v>-12373731.99</v>
      </c>
      <c r="I29" s="72" t="s">
        <v>6</v>
      </c>
      <c r="J29" s="87">
        <f t="shared" si="0"/>
        <v>50</v>
      </c>
      <c r="K29" s="87">
        <f t="shared" si="1"/>
        <v>50</v>
      </c>
      <c r="L29" s="87">
        <f t="shared" si="2"/>
        <v>100</v>
      </c>
      <c r="M29" s="87">
        <f t="shared" si="3"/>
        <v>100</v>
      </c>
      <c r="N29" s="88">
        <f t="shared" si="4"/>
        <v>71.428571428571431</v>
      </c>
      <c r="O29" s="67">
        <v>6</v>
      </c>
      <c r="P29" s="61">
        <f t="shared" si="6"/>
        <v>71.428571428571431</v>
      </c>
      <c r="Q29" s="52">
        <v>-1031144.3325</v>
      </c>
      <c r="R29" s="70"/>
      <c r="S29" s="97">
        <v>0</v>
      </c>
      <c r="T29" s="97">
        <v>1</v>
      </c>
      <c r="U29" s="97">
        <v>0</v>
      </c>
      <c r="V29" s="117">
        <v>1</v>
      </c>
      <c r="W29" s="97">
        <v>1</v>
      </c>
      <c r="X29" s="97">
        <v>1</v>
      </c>
      <c r="Y29" s="97">
        <v>1</v>
      </c>
      <c r="Z29" s="89">
        <f t="shared" si="7"/>
        <v>5</v>
      </c>
      <c r="AA29" s="93">
        <f t="shared" si="8"/>
        <v>0</v>
      </c>
      <c r="AB29" s="93">
        <f t="shared" si="16"/>
        <v>50</v>
      </c>
      <c r="AC29" s="93">
        <f t="shared" si="17"/>
        <v>0</v>
      </c>
      <c r="AD29" s="93">
        <f t="shared" si="18"/>
        <v>50</v>
      </c>
      <c r="AE29" s="93">
        <f t="shared" si="19"/>
        <v>50</v>
      </c>
      <c r="AF29" s="93">
        <f t="shared" si="20"/>
        <v>50</v>
      </c>
      <c r="AG29" s="93">
        <f t="shared" si="14"/>
        <v>100</v>
      </c>
      <c r="AH29" s="93">
        <f t="shared" si="15"/>
        <v>71.428571428571431</v>
      </c>
    </row>
    <row r="30" spans="1:34" s="37" customFormat="1" x14ac:dyDescent="0.7">
      <c r="A30" s="45">
        <v>26</v>
      </c>
      <c r="B30" s="46" t="s">
        <v>29</v>
      </c>
      <c r="C30" s="47" t="s">
        <v>35</v>
      </c>
      <c r="D30" s="70" t="s">
        <v>145</v>
      </c>
      <c r="E30" s="90">
        <v>5</v>
      </c>
      <c r="F30" s="59">
        <v>1</v>
      </c>
      <c r="G30" s="49">
        <v>2.56</v>
      </c>
      <c r="H30" s="96">
        <v>-4185810.25</v>
      </c>
      <c r="I30" s="51"/>
      <c r="J30" s="87">
        <f t="shared" si="0"/>
        <v>50</v>
      </c>
      <c r="K30" s="87">
        <f t="shared" si="1"/>
        <v>100</v>
      </c>
      <c r="L30" s="87">
        <f t="shared" si="2"/>
        <v>50</v>
      </c>
      <c r="M30" s="87">
        <f t="shared" si="3"/>
        <v>0</v>
      </c>
      <c r="N30" s="88">
        <f t="shared" si="4"/>
        <v>57.142857142857139</v>
      </c>
      <c r="O30" s="59">
        <v>1</v>
      </c>
      <c r="P30" s="61">
        <f t="shared" si="6"/>
        <v>57.142857142857139</v>
      </c>
      <c r="Q30" s="50">
        <v>-348817.52083333331</v>
      </c>
      <c r="R30" s="70"/>
      <c r="S30" s="97">
        <v>0</v>
      </c>
      <c r="T30" s="97">
        <v>1</v>
      </c>
      <c r="U30" s="97">
        <v>1</v>
      </c>
      <c r="V30" s="117">
        <v>1</v>
      </c>
      <c r="W30" s="97">
        <v>1</v>
      </c>
      <c r="X30" s="97">
        <v>0</v>
      </c>
      <c r="Y30" s="97">
        <v>0</v>
      </c>
      <c r="Z30" s="89">
        <f t="shared" si="7"/>
        <v>4</v>
      </c>
      <c r="AA30" s="93">
        <f t="shared" si="8"/>
        <v>0</v>
      </c>
      <c r="AB30" s="93">
        <f t="shared" si="16"/>
        <v>50</v>
      </c>
      <c r="AC30" s="93">
        <f t="shared" si="17"/>
        <v>50</v>
      </c>
      <c r="AD30" s="93">
        <f t="shared" si="18"/>
        <v>50</v>
      </c>
      <c r="AE30" s="93">
        <f t="shared" si="19"/>
        <v>50</v>
      </c>
      <c r="AF30" s="93">
        <f t="shared" si="20"/>
        <v>0</v>
      </c>
      <c r="AG30" s="93">
        <f t="shared" si="14"/>
        <v>0</v>
      </c>
      <c r="AH30" s="93">
        <f t="shared" si="15"/>
        <v>57.142857142857139</v>
      </c>
    </row>
    <row r="31" spans="1:34" s="37" customFormat="1" x14ac:dyDescent="0.7">
      <c r="A31" s="45">
        <v>27</v>
      </c>
      <c r="B31" s="46" t="s">
        <v>29</v>
      </c>
      <c r="C31" s="47" t="s">
        <v>36</v>
      </c>
      <c r="D31" s="70" t="s">
        <v>146</v>
      </c>
      <c r="E31" s="90">
        <v>5</v>
      </c>
      <c r="F31" s="60">
        <v>1</v>
      </c>
      <c r="G31" s="49">
        <v>2.1</v>
      </c>
      <c r="H31" s="96">
        <v>-5579587.9199999999</v>
      </c>
      <c r="I31" s="51"/>
      <c r="J31" s="87">
        <f t="shared" si="0"/>
        <v>50</v>
      </c>
      <c r="K31" s="87">
        <f t="shared" si="1"/>
        <v>100</v>
      </c>
      <c r="L31" s="87">
        <f t="shared" si="2"/>
        <v>0</v>
      </c>
      <c r="M31" s="87">
        <f t="shared" si="3"/>
        <v>100</v>
      </c>
      <c r="N31" s="88">
        <f t="shared" si="4"/>
        <v>57.142857142857139</v>
      </c>
      <c r="O31" s="60">
        <v>1</v>
      </c>
      <c r="P31" s="61">
        <f t="shared" si="6"/>
        <v>57.142857142857139</v>
      </c>
      <c r="Q31" s="52">
        <v>-464965.66</v>
      </c>
      <c r="R31" s="70"/>
      <c r="S31" s="97">
        <v>0</v>
      </c>
      <c r="T31" s="97">
        <v>1</v>
      </c>
      <c r="U31" s="97">
        <v>1</v>
      </c>
      <c r="V31" s="117">
        <v>1</v>
      </c>
      <c r="W31" s="97">
        <v>0</v>
      </c>
      <c r="X31" s="97">
        <v>0</v>
      </c>
      <c r="Y31" s="97">
        <v>1</v>
      </c>
      <c r="Z31" s="89">
        <f t="shared" si="7"/>
        <v>4</v>
      </c>
      <c r="AA31" s="93">
        <f t="shared" si="8"/>
        <v>0</v>
      </c>
      <c r="AB31" s="93">
        <f t="shared" si="16"/>
        <v>50</v>
      </c>
      <c r="AC31" s="93">
        <f t="shared" si="17"/>
        <v>50</v>
      </c>
      <c r="AD31" s="93">
        <f t="shared" si="18"/>
        <v>50</v>
      </c>
      <c r="AE31" s="93">
        <f t="shared" si="19"/>
        <v>0</v>
      </c>
      <c r="AF31" s="93">
        <f t="shared" si="20"/>
        <v>0</v>
      </c>
      <c r="AG31" s="93">
        <f t="shared" si="14"/>
        <v>100</v>
      </c>
      <c r="AH31" s="93">
        <f t="shared" si="15"/>
        <v>57.142857142857139</v>
      </c>
    </row>
    <row r="32" spans="1:34" s="37" customFormat="1" x14ac:dyDescent="0.7">
      <c r="A32" s="45">
        <v>28</v>
      </c>
      <c r="B32" s="46" t="s">
        <v>29</v>
      </c>
      <c r="C32" s="47" t="s">
        <v>37</v>
      </c>
      <c r="D32" s="70" t="s">
        <v>147</v>
      </c>
      <c r="E32" s="90">
        <v>13</v>
      </c>
      <c r="F32" s="67">
        <v>6</v>
      </c>
      <c r="G32" s="49">
        <v>0.59</v>
      </c>
      <c r="H32" s="96">
        <v>-16090427.619999999</v>
      </c>
      <c r="I32" s="72" t="s">
        <v>6</v>
      </c>
      <c r="J32" s="87">
        <f t="shared" si="0"/>
        <v>100</v>
      </c>
      <c r="K32" s="87">
        <f t="shared" si="1"/>
        <v>100</v>
      </c>
      <c r="L32" s="87">
        <f t="shared" si="2"/>
        <v>50</v>
      </c>
      <c r="M32" s="87">
        <f t="shared" si="3"/>
        <v>100</v>
      </c>
      <c r="N32" s="88">
        <f t="shared" si="4"/>
        <v>85.714285714285708</v>
      </c>
      <c r="O32" s="67">
        <v>6</v>
      </c>
      <c r="P32" s="61">
        <f t="shared" si="6"/>
        <v>85.714285714285708</v>
      </c>
      <c r="Q32" s="52">
        <v>-1340868.9683333333</v>
      </c>
      <c r="R32" s="70"/>
      <c r="S32" s="97">
        <v>1</v>
      </c>
      <c r="T32" s="97">
        <v>1</v>
      </c>
      <c r="U32" s="97">
        <v>1</v>
      </c>
      <c r="V32" s="117">
        <v>1</v>
      </c>
      <c r="W32" s="97">
        <v>1</v>
      </c>
      <c r="X32" s="97">
        <v>0</v>
      </c>
      <c r="Y32" s="97">
        <v>1</v>
      </c>
      <c r="Z32" s="89">
        <f t="shared" si="7"/>
        <v>6</v>
      </c>
      <c r="AA32" s="93">
        <f t="shared" si="8"/>
        <v>50</v>
      </c>
      <c r="AB32" s="93">
        <f t="shared" si="16"/>
        <v>50</v>
      </c>
      <c r="AC32" s="93">
        <f t="shared" si="17"/>
        <v>50</v>
      </c>
      <c r="AD32" s="93">
        <f t="shared" si="18"/>
        <v>50</v>
      </c>
      <c r="AE32" s="93">
        <f t="shared" si="19"/>
        <v>50</v>
      </c>
      <c r="AF32" s="93">
        <f t="shared" si="20"/>
        <v>0</v>
      </c>
      <c r="AG32" s="93">
        <f t="shared" si="14"/>
        <v>100</v>
      </c>
      <c r="AH32" s="93">
        <f t="shared" si="15"/>
        <v>85.714285714285708</v>
      </c>
    </row>
    <row r="33" spans="1:34" s="37" customFormat="1" x14ac:dyDescent="0.7">
      <c r="A33" s="45">
        <v>29</v>
      </c>
      <c r="B33" s="46" t="s">
        <v>29</v>
      </c>
      <c r="C33" s="47" t="s">
        <v>38</v>
      </c>
      <c r="D33" s="70" t="s">
        <v>148</v>
      </c>
      <c r="E33" s="90">
        <v>5</v>
      </c>
      <c r="F33" s="66">
        <v>2</v>
      </c>
      <c r="G33" s="49">
        <v>0.84</v>
      </c>
      <c r="H33" s="96">
        <v>-6523773.4299999997</v>
      </c>
      <c r="I33" s="51"/>
      <c r="J33" s="87">
        <f t="shared" si="0"/>
        <v>100</v>
      </c>
      <c r="K33" s="87">
        <f t="shared" si="1"/>
        <v>100</v>
      </c>
      <c r="L33" s="87">
        <f t="shared" si="2"/>
        <v>50</v>
      </c>
      <c r="M33" s="87">
        <f t="shared" si="3"/>
        <v>0</v>
      </c>
      <c r="N33" s="88">
        <f t="shared" si="4"/>
        <v>71.428571428571431</v>
      </c>
      <c r="O33" s="66">
        <v>2</v>
      </c>
      <c r="P33" s="61">
        <f t="shared" si="6"/>
        <v>71.428571428571431</v>
      </c>
      <c r="Q33" s="50">
        <v>-543647.78583333327</v>
      </c>
      <c r="R33" s="70"/>
      <c r="S33" s="97">
        <v>1</v>
      </c>
      <c r="T33" s="97">
        <v>1</v>
      </c>
      <c r="U33" s="97">
        <v>1</v>
      </c>
      <c r="V33" s="117">
        <v>1</v>
      </c>
      <c r="W33" s="97">
        <v>1</v>
      </c>
      <c r="X33" s="97">
        <v>0</v>
      </c>
      <c r="Y33" s="97">
        <v>0</v>
      </c>
      <c r="Z33" s="89">
        <f t="shared" si="7"/>
        <v>5</v>
      </c>
      <c r="AA33" s="93">
        <f t="shared" si="8"/>
        <v>50</v>
      </c>
      <c r="AB33" s="93">
        <f t="shared" si="16"/>
        <v>50</v>
      </c>
      <c r="AC33" s="93">
        <f t="shared" si="17"/>
        <v>50</v>
      </c>
      <c r="AD33" s="93">
        <f t="shared" si="18"/>
        <v>50</v>
      </c>
      <c r="AE33" s="93">
        <f t="shared" si="19"/>
        <v>50</v>
      </c>
      <c r="AF33" s="93">
        <f t="shared" si="20"/>
        <v>0</v>
      </c>
      <c r="AG33" s="93">
        <f t="shared" si="14"/>
        <v>0</v>
      </c>
      <c r="AH33" s="93">
        <f t="shared" si="15"/>
        <v>71.428571428571431</v>
      </c>
    </row>
    <row r="34" spans="1:34" s="37" customFormat="1" x14ac:dyDescent="0.7">
      <c r="A34" s="45">
        <v>30</v>
      </c>
      <c r="B34" s="46" t="s">
        <v>29</v>
      </c>
      <c r="C34" s="47" t="s">
        <v>39</v>
      </c>
      <c r="D34" s="70" t="s">
        <v>149</v>
      </c>
      <c r="E34" s="90">
        <v>5</v>
      </c>
      <c r="F34" s="69">
        <v>3</v>
      </c>
      <c r="G34" s="62">
        <v>0.36</v>
      </c>
      <c r="H34" s="96">
        <v>-8638170.4199999999</v>
      </c>
      <c r="I34" s="51"/>
      <c r="J34" s="87">
        <f t="shared" si="0"/>
        <v>50</v>
      </c>
      <c r="K34" s="87">
        <f t="shared" si="1"/>
        <v>100</v>
      </c>
      <c r="L34" s="87">
        <f t="shared" si="2"/>
        <v>0</v>
      </c>
      <c r="M34" s="87">
        <f t="shared" si="3"/>
        <v>0</v>
      </c>
      <c r="N34" s="88">
        <f t="shared" si="4"/>
        <v>42.857142857142854</v>
      </c>
      <c r="O34" s="69">
        <v>3</v>
      </c>
      <c r="P34" s="58">
        <f t="shared" si="6"/>
        <v>42.857142857142854</v>
      </c>
      <c r="Q34" s="50">
        <v>-719847.53500000003</v>
      </c>
      <c r="R34" s="70"/>
      <c r="S34" s="97">
        <v>0</v>
      </c>
      <c r="T34" s="97">
        <v>1</v>
      </c>
      <c r="U34" s="97">
        <v>1</v>
      </c>
      <c r="V34" s="117">
        <v>1</v>
      </c>
      <c r="W34" s="97">
        <v>0</v>
      </c>
      <c r="X34" s="97">
        <v>0</v>
      </c>
      <c r="Y34" s="97">
        <v>0</v>
      </c>
      <c r="Z34" s="89">
        <f t="shared" si="7"/>
        <v>3</v>
      </c>
      <c r="AA34" s="93">
        <f t="shared" si="8"/>
        <v>0</v>
      </c>
      <c r="AB34" s="93">
        <f t="shared" si="16"/>
        <v>50</v>
      </c>
      <c r="AC34" s="93">
        <f t="shared" si="17"/>
        <v>50</v>
      </c>
      <c r="AD34" s="93">
        <f t="shared" si="18"/>
        <v>50</v>
      </c>
      <c r="AE34" s="93">
        <f t="shared" si="19"/>
        <v>0</v>
      </c>
      <c r="AF34" s="93">
        <f t="shared" si="20"/>
        <v>0</v>
      </c>
      <c r="AG34" s="93">
        <f t="shared" si="14"/>
        <v>0</v>
      </c>
      <c r="AH34" s="93">
        <f t="shared" si="15"/>
        <v>42.857142857142854</v>
      </c>
    </row>
    <row r="35" spans="1:34" s="37" customFormat="1" x14ac:dyDescent="0.7">
      <c r="A35" s="45">
        <v>31</v>
      </c>
      <c r="B35" s="46" t="s">
        <v>29</v>
      </c>
      <c r="C35" s="47" t="s">
        <v>40</v>
      </c>
      <c r="D35" s="70" t="s">
        <v>150</v>
      </c>
      <c r="E35" s="90">
        <v>6</v>
      </c>
      <c r="F35" s="64">
        <v>7</v>
      </c>
      <c r="G35" s="62">
        <v>0.47</v>
      </c>
      <c r="H35" s="96">
        <v>-16325093.17</v>
      </c>
      <c r="I35" s="65" t="s">
        <v>207</v>
      </c>
      <c r="J35" s="87">
        <f t="shared" si="0"/>
        <v>100</v>
      </c>
      <c r="K35" s="87">
        <f t="shared" si="1"/>
        <v>100</v>
      </c>
      <c r="L35" s="87">
        <f t="shared" si="2"/>
        <v>100</v>
      </c>
      <c r="M35" s="87">
        <f t="shared" si="3"/>
        <v>100</v>
      </c>
      <c r="N35" s="88">
        <f t="shared" si="4"/>
        <v>100</v>
      </c>
      <c r="O35" s="64">
        <v>7</v>
      </c>
      <c r="P35" s="61">
        <f t="shared" si="6"/>
        <v>100</v>
      </c>
      <c r="Q35" s="50">
        <v>-1360424.4308333334</v>
      </c>
      <c r="R35" s="70"/>
      <c r="S35" s="97">
        <v>1</v>
      </c>
      <c r="T35" s="97">
        <v>1</v>
      </c>
      <c r="U35" s="97">
        <v>1</v>
      </c>
      <c r="V35" s="117">
        <v>1</v>
      </c>
      <c r="W35" s="97">
        <v>1</v>
      </c>
      <c r="X35" s="97">
        <v>1</v>
      </c>
      <c r="Y35" s="97">
        <v>1</v>
      </c>
      <c r="Z35" s="89">
        <f t="shared" si="7"/>
        <v>7</v>
      </c>
      <c r="AA35" s="93">
        <f t="shared" si="8"/>
        <v>50</v>
      </c>
      <c r="AB35" s="93">
        <f t="shared" si="16"/>
        <v>50</v>
      </c>
      <c r="AC35" s="93">
        <f t="shared" si="17"/>
        <v>50</v>
      </c>
      <c r="AD35" s="93">
        <f t="shared" si="18"/>
        <v>50</v>
      </c>
      <c r="AE35" s="93">
        <f t="shared" si="19"/>
        <v>50</v>
      </c>
      <c r="AF35" s="93">
        <f t="shared" si="20"/>
        <v>50</v>
      </c>
      <c r="AG35" s="93">
        <f t="shared" si="14"/>
        <v>100</v>
      </c>
      <c r="AH35" s="93">
        <f t="shared" si="15"/>
        <v>100</v>
      </c>
    </row>
    <row r="36" spans="1:34" s="37" customFormat="1" x14ac:dyDescent="0.7">
      <c r="A36" s="45">
        <v>32</v>
      </c>
      <c r="B36" s="46" t="s">
        <v>29</v>
      </c>
      <c r="C36" s="47" t="s">
        <v>41</v>
      </c>
      <c r="D36" s="70" t="s">
        <v>151</v>
      </c>
      <c r="E36" s="90">
        <v>12</v>
      </c>
      <c r="F36" s="69">
        <v>3</v>
      </c>
      <c r="G36" s="49">
        <v>0.68</v>
      </c>
      <c r="H36" s="96">
        <v>-3192933.09</v>
      </c>
      <c r="I36" s="51"/>
      <c r="J36" s="87">
        <f t="shared" si="0"/>
        <v>100</v>
      </c>
      <c r="K36" s="87">
        <f t="shared" si="1"/>
        <v>100</v>
      </c>
      <c r="L36" s="87">
        <f t="shared" si="2"/>
        <v>50</v>
      </c>
      <c r="M36" s="87">
        <f t="shared" si="3"/>
        <v>100</v>
      </c>
      <c r="N36" s="88">
        <f t="shared" si="4"/>
        <v>85.714285714285708</v>
      </c>
      <c r="O36" s="69">
        <v>3</v>
      </c>
      <c r="P36" s="61">
        <f t="shared" si="6"/>
        <v>85.714285714285708</v>
      </c>
      <c r="Q36" s="50">
        <v>-266077.75750000001</v>
      </c>
      <c r="R36" s="70"/>
      <c r="S36" s="97">
        <v>1</v>
      </c>
      <c r="T36" s="97">
        <v>1</v>
      </c>
      <c r="U36" s="97">
        <v>1</v>
      </c>
      <c r="V36" s="117">
        <v>1</v>
      </c>
      <c r="W36" s="97">
        <v>1</v>
      </c>
      <c r="X36" s="97">
        <v>0</v>
      </c>
      <c r="Y36" s="97">
        <v>1</v>
      </c>
      <c r="Z36" s="89">
        <f t="shared" si="7"/>
        <v>6</v>
      </c>
      <c r="AA36" s="93">
        <f t="shared" si="8"/>
        <v>50</v>
      </c>
      <c r="AB36" s="93">
        <f t="shared" si="16"/>
        <v>50</v>
      </c>
      <c r="AC36" s="93">
        <f t="shared" si="17"/>
        <v>50</v>
      </c>
      <c r="AD36" s="93">
        <f t="shared" si="18"/>
        <v>50</v>
      </c>
      <c r="AE36" s="93">
        <f t="shared" si="19"/>
        <v>50</v>
      </c>
      <c r="AF36" s="93">
        <f t="shared" si="20"/>
        <v>0</v>
      </c>
      <c r="AG36" s="93">
        <f t="shared" si="14"/>
        <v>100</v>
      </c>
      <c r="AH36" s="93">
        <f t="shared" si="15"/>
        <v>85.714285714285708</v>
      </c>
    </row>
    <row r="37" spans="1:34" s="37" customFormat="1" x14ac:dyDescent="0.7">
      <c r="A37" s="45">
        <v>33</v>
      </c>
      <c r="B37" s="46" t="s">
        <v>29</v>
      </c>
      <c r="C37" s="47" t="s">
        <v>42</v>
      </c>
      <c r="D37" s="70" t="s">
        <v>152</v>
      </c>
      <c r="E37" s="90">
        <v>6</v>
      </c>
      <c r="F37" s="71">
        <v>0</v>
      </c>
      <c r="G37" s="49">
        <v>4.0599999999999996</v>
      </c>
      <c r="H37" s="96">
        <v>7671217.1299999999</v>
      </c>
      <c r="I37" s="51"/>
      <c r="J37" s="87">
        <f t="shared" ref="J37:J68" si="21">AA37+AB37</f>
        <v>0</v>
      </c>
      <c r="K37" s="87">
        <f t="shared" ref="K37:K68" si="22">AC37+AD37</f>
        <v>100</v>
      </c>
      <c r="L37" s="87">
        <f t="shared" ref="L37:L68" si="23">AE37+AF37</f>
        <v>50</v>
      </c>
      <c r="M37" s="87">
        <f t="shared" ref="M37:M68" si="24">AG37</f>
        <v>100</v>
      </c>
      <c r="N37" s="88">
        <f t="shared" ref="N37:N68" si="25">(S37+T37+U37+V37+W37+X37+Y37)/7*100</f>
        <v>57.142857142857139</v>
      </c>
      <c r="O37" s="71">
        <v>0</v>
      </c>
      <c r="P37" s="61">
        <f t="shared" si="6"/>
        <v>57.142857142857139</v>
      </c>
      <c r="Q37" s="50">
        <v>639268.09416666662</v>
      </c>
      <c r="R37" s="70"/>
      <c r="S37" s="97">
        <v>0</v>
      </c>
      <c r="T37" s="97">
        <v>0</v>
      </c>
      <c r="U37" s="97">
        <v>1</v>
      </c>
      <c r="V37" s="117">
        <v>1</v>
      </c>
      <c r="W37" s="97">
        <v>1</v>
      </c>
      <c r="X37" s="97">
        <v>0</v>
      </c>
      <c r="Y37" s="97">
        <v>1</v>
      </c>
      <c r="Z37" s="89">
        <f t="shared" si="7"/>
        <v>4</v>
      </c>
      <c r="AA37" s="93">
        <f t="shared" si="8"/>
        <v>0</v>
      </c>
      <c r="AB37" s="93">
        <f t="shared" si="16"/>
        <v>0</v>
      </c>
      <c r="AC37" s="93">
        <f t="shared" si="17"/>
        <v>50</v>
      </c>
      <c r="AD37" s="93">
        <f t="shared" si="18"/>
        <v>50</v>
      </c>
      <c r="AE37" s="93">
        <f t="shared" si="19"/>
        <v>50</v>
      </c>
      <c r="AF37" s="93">
        <f t="shared" si="20"/>
        <v>0</v>
      </c>
      <c r="AG37" s="93">
        <f t="shared" si="14"/>
        <v>100</v>
      </c>
      <c r="AH37" s="93">
        <f t="shared" si="15"/>
        <v>57.142857142857139</v>
      </c>
    </row>
    <row r="38" spans="1:34" s="37" customFormat="1" x14ac:dyDescent="0.7">
      <c r="A38" s="45">
        <v>34</v>
      </c>
      <c r="B38" s="46" t="s">
        <v>29</v>
      </c>
      <c r="C38" s="47" t="s">
        <v>43</v>
      </c>
      <c r="D38" s="70" t="s">
        <v>153</v>
      </c>
      <c r="E38" s="90">
        <v>5</v>
      </c>
      <c r="F38" s="59">
        <v>1</v>
      </c>
      <c r="G38" s="49">
        <v>1.33</v>
      </c>
      <c r="H38" s="96">
        <v>1265077.25</v>
      </c>
      <c r="I38" s="51"/>
      <c r="J38" s="87">
        <f t="shared" si="21"/>
        <v>50</v>
      </c>
      <c r="K38" s="87">
        <f t="shared" si="22"/>
        <v>100</v>
      </c>
      <c r="L38" s="87">
        <f t="shared" si="23"/>
        <v>50</v>
      </c>
      <c r="M38" s="87">
        <f t="shared" si="24"/>
        <v>0</v>
      </c>
      <c r="N38" s="88">
        <f t="shared" si="25"/>
        <v>57.142857142857139</v>
      </c>
      <c r="O38" s="59">
        <v>1</v>
      </c>
      <c r="P38" s="61">
        <f t="shared" si="6"/>
        <v>57.142857142857139</v>
      </c>
      <c r="Q38" s="50">
        <v>105423.10416666667</v>
      </c>
      <c r="R38" s="70"/>
      <c r="S38" s="97">
        <v>0</v>
      </c>
      <c r="T38" s="97">
        <v>1</v>
      </c>
      <c r="U38" s="97">
        <v>1</v>
      </c>
      <c r="V38" s="117">
        <v>1</v>
      </c>
      <c r="W38" s="97">
        <v>1</v>
      </c>
      <c r="X38" s="97">
        <v>0</v>
      </c>
      <c r="Y38" s="97">
        <v>0</v>
      </c>
      <c r="Z38" s="89">
        <f t="shared" si="7"/>
        <v>4</v>
      </c>
      <c r="AA38" s="93">
        <f t="shared" si="8"/>
        <v>0</v>
      </c>
      <c r="AB38" s="93">
        <f t="shared" si="16"/>
        <v>50</v>
      </c>
      <c r="AC38" s="93">
        <f t="shared" si="17"/>
        <v>50</v>
      </c>
      <c r="AD38" s="93">
        <f t="shared" si="18"/>
        <v>50</v>
      </c>
      <c r="AE38" s="93">
        <f t="shared" si="19"/>
        <v>50</v>
      </c>
      <c r="AF38" s="93">
        <f t="shared" si="20"/>
        <v>0</v>
      </c>
      <c r="AG38" s="93">
        <f t="shared" si="14"/>
        <v>0</v>
      </c>
      <c r="AH38" s="93">
        <f t="shared" si="15"/>
        <v>57.142857142857139</v>
      </c>
    </row>
    <row r="39" spans="1:34" s="37" customFormat="1" x14ac:dyDescent="0.7">
      <c r="A39" s="45">
        <v>35</v>
      </c>
      <c r="B39" s="46" t="s">
        <v>44</v>
      </c>
      <c r="C39" s="47" t="s">
        <v>45</v>
      </c>
      <c r="D39" s="46" t="s">
        <v>44</v>
      </c>
      <c r="E39" s="86">
        <v>19</v>
      </c>
      <c r="F39" s="59">
        <v>1</v>
      </c>
      <c r="G39" s="62">
        <v>0.37</v>
      </c>
      <c r="H39" s="96">
        <v>351496180.67000002</v>
      </c>
      <c r="I39" s="51"/>
      <c r="J39" s="87">
        <f t="shared" si="21"/>
        <v>100</v>
      </c>
      <c r="K39" s="87">
        <f t="shared" si="22"/>
        <v>100</v>
      </c>
      <c r="L39" s="87">
        <f t="shared" si="23"/>
        <v>50</v>
      </c>
      <c r="M39" s="87">
        <f t="shared" si="24"/>
        <v>100</v>
      </c>
      <c r="N39" s="88">
        <f t="shared" si="25"/>
        <v>85.714285714285708</v>
      </c>
      <c r="O39" s="59">
        <v>1</v>
      </c>
      <c r="P39" s="61">
        <f t="shared" si="6"/>
        <v>85.714285714285708</v>
      </c>
      <c r="Q39" s="52">
        <v>29291348.389166668</v>
      </c>
      <c r="R39" s="46"/>
      <c r="S39" s="97">
        <v>1</v>
      </c>
      <c r="T39" s="97">
        <v>1</v>
      </c>
      <c r="U39" s="97">
        <v>1</v>
      </c>
      <c r="V39" s="117">
        <v>1</v>
      </c>
      <c r="W39" s="97">
        <v>0</v>
      </c>
      <c r="X39" s="97">
        <v>1</v>
      </c>
      <c r="Y39" s="97">
        <v>1</v>
      </c>
      <c r="Z39" s="89">
        <f t="shared" si="7"/>
        <v>6</v>
      </c>
      <c r="AA39" s="93">
        <f t="shared" si="8"/>
        <v>50</v>
      </c>
      <c r="AB39" s="93">
        <f t="shared" si="16"/>
        <v>50</v>
      </c>
      <c r="AC39" s="93">
        <f t="shared" si="17"/>
        <v>50</v>
      </c>
      <c r="AD39" s="93">
        <f t="shared" si="18"/>
        <v>50</v>
      </c>
      <c r="AE39" s="93">
        <f t="shared" si="19"/>
        <v>0</v>
      </c>
      <c r="AF39" s="93">
        <f t="shared" si="20"/>
        <v>50</v>
      </c>
      <c r="AG39" s="93">
        <f t="shared" si="14"/>
        <v>100</v>
      </c>
      <c r="AH39" s="93">
        <f t="shared" si="15"/>
        <v>85.714285714285708</v>
      </c>
    </row>
    <row r="40" spans="1:34" s="37" customFormat="1" x14ac:dyDescent="0.7">
      <c r="A40" s="45">
        <v>36</v>
      </c>
      <c r="B40" s="46" t="s">
        <v>44</v>
      </c>
      <c r="C40" s="47" t="s">
        <v>46</v>
      </c>
      <c r="D40" s="46" t="s">
        <v>154</v>
      </c>
      <c r="E40" s="86">
        <v>6</v>
      </c>
      <c r="F40" s="59">
        <v>1</v>
      </c>
      <c r="G40" s="49">
        <v>4.68</v>
      </c>
      <c r="H40" s="96">
        <v>-13302951.050000001</v>
      </c>
      <c r="I40" s="51"/>
      <c r="J40" s="87">
        <f t="shared" si="21"/>
        <v>50</v>
      </c>
      <c r="K40" s="87">
        <f t="shared" si="22"/>
        <v>100</v>
      </c>
      <c r="L40" s="87">
        <f t="shared" si="23"/>
        <v>50</v>
      </c>
      <c r="M40" s="87">
        <f t="shared" si="24"/>
        <v>0</v>
      </c>
      <c r="N40" s="88">
        <f t="shared" si="25"/>
        <v>57.142857142857139</v>
      </c>
      <c r="O40" s="59">
        <v>1</v>
      </c>
      <c r="P40" s="61">
        <f t="shared" si="6"/>
        <v>57.142857142857139</v>
      </c>
      <c r="Q40" s="50">
        <v>-1108579.2541666667</v>
      </c>
      <c r="R40" s="46"/>
      <c r="S40" s="97">
        <v>0</v>
      </c>
      <c r="T40" s="97">
        <v>1</v>
      </c>
      <c r="U40" s="97">
        <v>1</v>
      </c>
      <c r="V40" s="117">
        <v>1</v>
      </c>
      <c r="W40" s="97">
        <v>1</v>
      </c>
      <c r="X40" s="97">
        <v>0</v>
      </c>
      <c r="Y40" s="97">
        <v>0</v>
      </c>
      <c r="Z40" s="89">
        <f t="shared" si="7"/>
        <v>4</v>
      </c>
      <c r="AA40" s="93">
        <f t="shared" si="8"/>
        <v>0</v>
      </c>
      <c r="AB40" s="93">
        <f t="shared" si="16"/>
        <v>50</v>
      </c>
      <c r="AC40" s="93">
        <f t="shared" si="17"/>
        <v>50</v>
      </c>
      <c r="AD40" s="93">
        <f t="shared" si="18"/>
        <v>50</v>
      </c>
      <c r="AE40" s="93">
        <f t="shared" si="19"/>
        <v>50</v>
      </c>
      <c r="AF40" s="93">
        <f t="shared" si="20"/>
        <v>0</v>
      </c>
      <c r="AG40" s="93">
        <f t="shared" si="14"/>
        <v>0</v>
      </c>
      <c r="AH40" s="93">
        <f t="shared" si="15"/>
        <v>57.142857142857139</v>
      </c>
    </row>
    <row r="41" spans="1:34" s="37" customFormat="1" x14ac:dyDescent="0.7">
      <c r="A41" s="45">
        <v>37</v>
      </c>
      <c r="B41" s="46" t="s">
        <v>44</v>
      </c>
      <c r="C41" s="47" t="s">
        <v>47</v>
      </c>
      <c r="D41" s="46" t="s">
        <v>155</v>
      </c>
      <c r="E41" s="86">
        <v>5</v>
      </c>
      <c r="F41" s="60">
        <v>1</v>
      </c>
      <c r="G41" s="49">
        <v>3.83</v>
      </c>
      <c r="H41" s="96">
        <v>-10404068.15</v>
      </c>
      <c r="I41" s="51"/>
      <c r="J41" s="87">
        <f t="shared" si="21"/>
        <v>50</v>
      </c>
      <c r="K41" s="87">
        <f t="shared" si="22"/>
        <v>100</v>
      </c>
      <c r="L41" s="87">
        <f t="shared" si="23"/>
        <v>100</v>
      </c>
      <c r="M41" s="87">
        <f t="shared" si="24"/>
        <v>100</v>
      </c>
      <c r="N41" s="88">
        <f t="shared" si="25"/>
        <v>85.714285714285708</v>
      </c>
      <c r="O41" s="60">
        <v>1</v>
      </c>
      <c r="P41" s="61">
        <f t="shared" si="6"/>
        <v>85.714285714285708</v>
      </c>
      <c r="Q41" s="52">
        <v>-867005.6791666667</v>
      </c>
      <c r="R41" s="46"/>
      <c r="S41" s="97">
        <v>0</v>
      </c>
      <c r="T41" s="97">
        <v>1</v>
      </c>
      <c r="U41" s="97">
        <v>1</v>
      </c>
      <c r="V41" s="117">
        <v>1</v>
      </c>
      <c r="W41" s="97">
        <v>1</v>
      </c>
      <c r="X41" s="97">
        <v>1</v>
      </c>
      <c r="Y41" s="97">
        <v>1</v>
      </c>
      <c r="Z41" s="89">
        <f t="shared" si="7"/>
        <v>6</v>
      </c>
      <c r="AA41" s="93">
        <f t="shared" si="8"/>
        <v>0</v>
      </c>
      <c r="AB41" s="93">
        <f t="shared" si="16"/>
        <v>50</v>
      </c>
      <c r="AC41" s="93">
        <f t="shared" si="17"/>
        <v>50</v>
      </c>
      <c r="AD41" s="93">
        <f t="shared" si="18"/>
        <v>50</v>
      </c>
      <c r="AE41" s="93">
        <f t="shared" si="19"/>
        <v>50</v>
      </c>
      <c r="AF41" s="93">
        <f t="shared" si="20"/>
        <v>50</v>
      </c>
      <c r="AG41" s="93">
        <f t="shared" si="14"/>
        <v>100</v>
      </c>
      <c r="AH41" s="93">
        <f t="shared" si="15"/>
        <v>85.714285714285708</v>
      </c>
    </row>
    <row r="42" spans="1:34" s="37" customFormat="1" x14ac:dyDescent="0.7">
      <c r="A42" s="45">
        <v>38</v>
      </c>
      <c r="B42" s="46" t="s">
        <v>44</v>
      </c>
      <c r="C42" s="47" t="s">
        <v>48</v>
      </c>
      <c r="D42" s="46" t="s">
        <v>156</v>
      </c>
      <c r="E42" s="86">
        <v>10</v>
      </c>
      <c r="F42" s="48">
        <v>2</v>
      </c>
      <c r="G42" s="62">
        <v>0.44</v>
      </c>
      <c r="H42" s="96">
        <v>-12654713.85</v>
      </c>
      <c r="I42" s="51"/>
      <c r="J42" s="87">
        <f t="shared" si="21"/>
        <v>50</v>
      </c>
      <c r="K42" s="87">
        <f t="shared" si="22"/>
        <v>100</v>
      </c>
      <c r="L42" s="87">
        <f t="shared" si="23"/>
        <v>0</v>
      </c>
      <c r="M42" s="87">
        <f t="shared" si="24"/>
        <v>0</v>
      </c>
      <c r="N42" s="88">
        <f t="shared" si="25"/>
        <v>42.857142857142854</v>
      </c>
      <c r="O42" s="48">
        <v>2</v>
      </c>
      <c r="P42" s="58">
        <f t="shared" si="6"/>
        <v>42.857142857142854</v>
      </c>
      <c r="Q42" s="50">
        <v>-1054559.4875</v>
      </c>
      <c r="R42" s="46"/>
      <c r="S42" s="97">
        <v>0</v>
      </c>
      <c r="T42" s="97">
        <v>1</v>
      </c>
      <c r="U42" s="97">
        <v>1</v>
      </c>
      <c r="V42" s="117">
        <v>1</v>
      </c>
      <c r="W42" s="97">
        <v>0</v>
      </c>
      <c r="X42" s="97">
        <v>0</v>
      </c>
      <c r="Y42" s="97">
        <v>0</v>
      </c>
      <c r="Z42" s="89">
        <f t="shared" si="7"/>
        <v>3</v>
      </c>
      <c r="AA42" s="93">
        <f t="shared" si="8"/>
        <v>0</v>
      </c>
      <c r="AB42" s="93">
        <f t="shared" si="16"/>
        <v>50</v>
      </c>
      <c r="AC42" s="93">
        <f t="shared" si="17"/>
        <v>50</v>
      </c>
      <c r="AD42" s="93">
        <f t="shared" si="18"/>
        <v>50</v>
      </c>
      <c r="AE42" s="93">
        <f t="shared" si="19"/>
        <v>0</v>
      </c>
      <c r="AF42" s="93">
        <f t="shared" si="20"/>
        <v>0</v>
      </c>
      <c r="AG42" s="93">
        <f t="shared" si="14"/>
        <v>0</v>
      </c>
      <c r="AH42" s="93">
        <f t="shared" si="15"/>
        <v>42.857142857142854</v>
      </c>
    </row>
    <row r="43" spans="1:34" s="37" customFormat="1" x14ac:dyDescent="0.7">
      <c r="A43" s="45">
        <v>39</v>
      </c>
      <c r="B43" s="46" t="s">
        <v>44</v>
      </c>
      <c r="C43" s="47" t="s">
        <v>49</v>
      </c>
      <c r="D43" s="46" t="s">
        <v>157</v>
      </c>
      <c r="E43" s="86">
        <v>13</v>
      </c>
      <c r="F43" s="57">
        <v>1</v>
      </c>
      <c r="G43" s="49">
        <v>1.25</v>
      </c>
      <c r="H43" s="96">
        <v>-12370805.99</v>
      </c>
      <c r="I43" s="51"/>
      <c r="J43" s="87">
        <f t="shared" si="21"/>
        <v>50</v>
      </c>
      <c r="K43" s="87">
        <f t="shared" si="22"/>
        <v>100</v>
      </c>
      <c r="L43" s="87">
        <f t="shared" si="23"/>
        <v>100</v>
      </c>
      <c r="M43" s="87">
        <f t="shared" si="24"/>
        <v>100</v>
      </c>
      <c r="N43" s="88">
        <f t="shared" si="25"/>
        <v>85.714285714285708</v>
      </c>
      <c r="O43" s="57">
        <v>1</v>
      </c>
      <c r="P43" s="61">
        <f t="shared" si="6"/>
        <v>85.714285714285708</v>
      </c>
      <c r="Q43" s="52">
        <v>-1030900.4991666666</v>
      </c>
      <c r="R43" s="46"/>
      <c r="S43" s="97">
        <v>0</v>
      </c>
      <c r="T43" s="97">
        <v>1</v>
      </c>
      <c r="U43" s="97">
        <v>1</v>
      </c>
      <c r="V43" s="117">
        <v>1</v>
      </c>
      <c r="W43" s="97">
        <v>1</v>
      </c>
      <c r="X43" s="97">
        <v>1</v>
      </c>
      <c r="Y43" s="97">
        <v>1</v>
      </c>
      <c r="Z43" s="89">
        <f t="shared" si="7"/>
        <v>6</v>
      </c>
      <c r="AA43" s="93">
        <f t="shared" si="8"/>
        <v>0</v>
      </c>
      <c r="AB43" s="93">
        <f t="shared" si="16"/>
        <v>50</v>
      </c>
      <c r="AC43" s="93">
        <f t="shared" si="17"/>
        <v>50</v>
      </c>
      <c r="AD43" s="93">
        <f t="shared" si="18"/>
        <v>50</v>
      </c>
      <c r="AE43" s="93">
        <f t="shared" si="19"/>
        <v>50</v>
      </c>
      <c r="AF43" s="93">
        <f t="shared" si="20"/>
        <v>50</v>
      </c>
      <c r="AG43" s="93">
        <f t="shared" si="14"/>
        <v>100</v>
      </c>
      <c r="AH43" s="93">
        <f t="shared" si="15"/>
        <v>85.714285714285708</v>
      </c>
    </row>
    <row r="44" spans="1:34" s="37" customFormat="1" x14ac:dyDescent="0.7">
      <c r="A44" s="45">
        <v>40</v>
      </c>
      <c r="B44" s="46" t="s">
        <v>44</v>
      </c>
      <c r="C44" s="47" t="s">
        <v>50</v>
      </c>
      <c r="D44" s="46" t="s">
        <v>158</v>
      </c>
      <c r="E44" s="86">
        <v>6</v>
      </c>
      <c r="F44" s="59">
        <v>1</v>
      </c>
      <c r="G44" s="49">
        <v>2.0299999999999998</v>
      </c>
      <c r="H44" s="96">
        <v>-15033140.560000001</v>
      </c>
      <c r="I44" s="51"/>
      <c r="J44" s="87">
        <f t="shared" si="21"/>
        <v>0</v>
      </c>
      <c r="K44" s="87">
        <f t="shared" si="22"/>
        <v>100</v>
      </c>
      <c r="L44" s="87">
        <f t="shared" si="23"/>
        <v>100</v>
      </c>
      <c r="M44" s="87">
        <f t="shared" si="24"/>
        <v>100</v>
      </c>
      <c r="N44" s="88">
        <f t="shared" si="25"/>
        <v>71.428571428571431</v>
      </c>
      <c r="O44" s="59">
        <v>1</v>
      </c>
      <c r="P44" s="61">
        <f t="shared" si="6"/>
        <v>71.428571428571431</v>
      </c>
      <c r="Q44" s="52">
        <v>-1252761.7133333334</v>
      </c>
      <c r="R44" s="46"/>
      <c r="S44" s="97">
        <v>0</v>
      </c>
      <c r="T44" s="97">
        <v>0</v>
      </c>
      <c r="U44" s="97">
        <v>1</v>
      </c>
      <c r="V44" s="117">
        <v>1</v>
      </c>
      <c r="W44" s="97">
        <v>1</v>
      </c>
      <c r="X44" s="97">
        <v>1</v>
      </c>
      <c r="Y44" s="97">
        <v>1</v>
      </c>
      <c r="Z44" s="89">
        <f t="shared" si="7"/>
        <v>5</v>
      </c>
      <c r="AA44" s="93">
        <f t="shared" si="8"/>
        <v>0</v>
      </c>
      <c r="AB44" s="93">
        <f t="shared" si="16"/>
        <v>0</v>
      </c>
      <c r="AC44" s="93">
        <f t="shared" si="17"/>
        <v>50</v>
      </c>
      <c r="AD44" s="93">
        <f t="shared" si="18"/>
        <v>50</v>
      </c>
      <c r="AE44" s="93">
        <f t="shared" si="19"/>
        <v>50</v>
      </c>
      <c r="AF44" s="93">
        <f t="shared" si="20"/>
        <v>50</v>
      </c>
      <c r="AG44" s="93">
        <f t="shared" si="14"/>
        <v>100</v>
      </c>
      <c r="AH44" s="93">
        <f t="shared" si="15"/>
        <v>71.428571428571431</v>
      </c>
    </row>
    <row r="45" spans="1:34" s="37" customFormat="1" x14ac:dyDescent="0.7">
      <c r="A45" s="45">
        <v>41</v>
      </c>
      <c r="B45" s="46" t="s">
        <v>44</v>
      </c>
      <c r="C45" s="47" t="s">
        <v>51</v>
      </c>
      <c r="D45" s="46" t="s">
        <v>159</v>
      </c>
      <c r="E45" s="86">
        <v>2</v>
      </c>
      <c r="F45" s="60">
        <v>1</v>
      </c>
      <c r="G45" s="49">
        <v>5.03</v>
      </c>
      <c r="H45" s="96">
        <v>-3000325.47</v>
      </c>
      <c r="I45" s="51"/>
      <c r="J45" s="87">
        <f t="shared" si="21"/>
        <v>50</v>
      </c>
      <c r="K45" s="87">
        <f t="shared" si="22"/>
        <v>100</v>
      </c>
      <c r="L45" s="87">
        <f t="shared" si="23"/>
        <v>100</v>
      </c>
      <c r="M45" s="87">
        <f t="shared" si="24"/>
        <v>0</v>
      </c>
      <c r="N45" s="88">
        <f t="shared" si="25"/>
        <v>71.428571428571431</v>
      </c>
      <c r="O45" s="60">
        <v>1</v>
      </c>
      <c r="P45" s="61">
        <f t="shared" si="6"/>
        <v>71.428571428571431</v>
      </c>
      <c r="Q45" s="50">
        <v>-250027.12250000003</v>
      </c>
      <c r="R45" s="46"/>
      <c r="S45" s="97">
        <v>0</v>
      </c>
      <c r="T45" s="97">
        <v>1</v>
      </c>
      <c r="U45" s="97">
        <v>1</v>
      </c>
      <c r="V45" s="117">
        <v>1</v>
      </c>
      <c r="W45" s="97">
        <v>1</v>
      </c>
      <c r="X45" s="97">
        <v>1</v>
      </c>
      <c r="Y45" s="97">
        <v>0</v>
      </c>
      <c r="Z45" s="89">
        <f t="shared" si="7"/>
        <v>5</v>
      </c>
      <c r="AA45" s="93">
        <f t="shared" si="8"/>
        <v>0</v>
      </c>
      <c r="AB45" s="93">
        <f t="shared" si="16"/>
        <v>50</v>
      </c>
      <c r="AC45" s="93">
        <f t="shared" si="17"/>
        <v>50</v>
      </c>
      <c r="AD45" s="93">
        <f t="shared" si="18"/>
        <v>50</v>
      </c>
      <c r="AE45" s="93">
        <f t="shared" si="19"/>
        <v>50</v>
      </c>
      <c r="AF45" s="93">
        <f t="shared" si="20"/>
        <v>50</v>
      </c>
      <c r="AG45" s="93">
        <f t="shared" si="14"/>
        <v>0</v>
      </c>
      <c r="AH45" s="93">
        <f t="shared" si="15"/>
        <v>71.428571428571431</v>
      </c>
    </row>
    <row r="46" spans="1:34" s="37" customFormat="1" x14ac:dyDescent="0.7">
      <c r="A46" s="45">
        <v>42</v>
      </c>
      <c r="B46" s="46" t="s">
        <v>44</v>
      </c>
      <c r="C46" s="47" t="s">
        <v>52</v>
      </c>
      <c r="D46" s="46" t="s">
        <v>160</v>
      </c>
      <c r="E46" s="86">
        <v>15</v>
      </c>
      <c r="F46" s="48">
        <v>2</v>
      </c>
      <c r="G46" s="62">
        <v>0.28000000000000003</v>
      </c>
      <c r="H46" s="96">
        <v>-35799241.640000001</v>
      </c>
      <c r="I46" s="51"/>
      <c r="J46" s="87">
        <f t="shared" si="21"/>
        <v>50</v>
      </c>
      <c r="K46" s="87">
        <f t="shared" si="22"/>
        <v>50</v>
      </c>
      <c r="L46" s="87">
        <f t="shared" si="23"/>
        <v>50</v>
      </c>
      <c r="M46" s="87">
        <f t="shared" si="24"/>
        <v>100</v>
      </c>
      <c r="N46" s="88">
        <f t="shared" si="25"/>
        <v>57.142857142857139</v>
      </c>
      <c r="O46" s="48">
        <v>2</v>
      </c>
      <c r="P46" s="61">
        <f t="shared" si="6"/>
        <v>57.142857142857139</v>
      </c>
      <c r="Q46" s="50">
        <v>-2983270.1366666667</v>
      </c>
      <c r="R46" s="46"/>
      <c r="S46" s="97">
        <v>0</v>
      </c>
      <c r="T46" s="97">
        <v>1</v>
      </c>
      <c r="U46" s="97">
        <v>0</v>
      </c>
      <c r="V46" s="117">
        <v>1</v>
      </c>
      <c r="W46" s="97">
        <v>0</v>
      </c>
      <c r="X46" s="97">
        <v>1</v>
      </c>
      <c r="Y46" s="97">
        <v>1</v>
      </c>
      <c r="Z46" s="89">
        <f t="shared" si="7"/>
        <v>4</v>
      </c>
      <c r="AA46" s="93">
        <f t="shared" si="8"/>
        <v>0</v>
      </c>
      <c r="AB46" s="93">
        <f t="shared" si="16"/>
        <v>50</v>
      </c>
      <c r="AC46" s="93">
        <f t="shared" si="17"/>
        <v>0</v>
      </c>
      <c r="AD46" s="93">
        <f t="shared" si="18"/>
        <v>50</v>
      </c>
      <c r="AE46" s="93">
        <f t="shared" si="19"/>
        <v>0</v>
      </c>
      <c r="AF46" s="93">
        <f t="shared" si="20"/>
        <v>50</v>
      </c>
      <c r="AG46" s="93">
        <f t="shared" si="14"/>
        <v>100</v>
      </c>
      <c r="AH46" s="93">
        <f t="shared" si="15"/>
        <v>57.142857142857139</v>
      </c>
    </row>
    <row r="47" spans="1:34" s="37" customFormat="1" x14ac:dyDescent="0.7">
      <c r="A47" s="45">
        <v>43</v>
      </c>
      <c r="B47" s="46" t="s">
        <v>44</v>
      </c>
      <c r="C47" s="47" t="s">
        <v>53</v>
      </c>
      <c r="D47" s="46" t="s">
        <v>161</v>
      </c>
      <c r="E47" s="86">
        <v>6</v>
      </c>
      <c r="F47" s="63">
        <v>1</v>
      </c>
      <c r="G47" s="49">
        <v>3.47</v>
      </c>
      <c r="H47" s="96">
        <v>-11842638.619999999</v>
      </c>
      <c r="I47" s="51"/>
      <c r="J47" s="87">
        <f t="shared" si="21"/>
        <v>50</v>
      </c>
      <c r="K47" s="87">
        <f t="shared" si="22"/>
        <v>100</v>
      </c>
      <c r="L47" s="87">
        <f t="shared" si="23"/>
        <v>100</v>
      </c>
      <c r="M47" s="87">
        <f t="shared" si="24"/>
        <v>0</v>
      </c>
      <c r="N47" s="88">
        <f t="shared" si="25"/>
        <v>71.428571428571431</v>
      </c>
      <c r="O47" s="63">
        <v>1</v>
      </c>
      <c r="P47" s="61">
        <f t="shared" si="6"/>
        <v>71.428571428571431</v>
      </c>
      <c r="Q47" s="50">
        <v>-986886.55166666664</v>
      </c>
      <c r="R47" s="46"/>
      <c r="S47" s="97">
        <v>0</v>
      </c>
      <c r="T47" s="97">
        <v>1</v>
      </c>
      <c r="U47" s="97">
        <v>1</v>
      </c>
      <c r="V47" s="117">
        <v>1</v>
      </c>
      <c r="W47" s="97">
        <v>1</v>
      </c>
      <c r="X47" s="97">
        <v>1</v>
      </c>
      <c r="Y47" s="97">
        <v>0</v>
      </c>
      <c r="Z47" s="89">
        <f t="shared" si="7"/>
        <v>5</v>
      </c>
      <c r="AA47" s="93">
        <f t="shared" si="8"/>
        <v>0</v>
      </c>
      <c r="AB47" s="93">
        <f t="shared" si="16"/>
        <v>50</v>
      </c>
      <c r="AC47" s="93">
        <f t="shared" si="17"/>
        <v>50</v>
      </c>
      <c r="AD47" s="93">
        <f t="shared" si="18"/>
        <v>50</v>
      </c>
      <c r="AE47" s="93">
        <f t="shared" si="19"/>
        <v>50</v>
      </c>
      <c r="AF47" s="93">
        <f t="shared" si="20"/>
        <v>50</v>
      </c>
      <c r="AG47" s="93">
        <f t="shared" si="14"/>
        <v>0</v>
      </c>
      <c r="AH47" s="93">
        <f t="shared" si="15"/>
        <v>71.428571428571431</v>
      </c>
    </row>
    <row r="48" spans="1:34" s="37" customFormat="1" x14ac:dyDescent="0.7">
      <c r="A48" s="45">
        <v>44</v>
      </c>
      <c r="B48" s="46" t="s">
        <v>44</v>
      </c>
      <c r="C48" s="47" t="s">
        <v>54</v>
      </c>
      <c r="D48" s="46" t="s">
        <v>162</v>
      </c>
      <c r="E48" s="86">
        <v>10</v>
      </c>
      <c r="F48" s="73">
        <v>3</v>
      </c>
      <c r="G48" s="49">
        <v>0.7</v>
      </c>
      <c r="H48" s="96">
        <v>7475011.3200000003</v>
      </c>
      <c r="I48" s="51"/>
      <c r="J48" s="87">
        <f t="shared" si="21"/>
        <v>50</v>
      </c>
      <c r="K48" s="87">
        <f t="shared" si="22"/>
        <v>100</v>
      </c>
      <c r="L48" s="87">
        <f t="shared" si="23"/>
        <v>100</v>
      </c>
      <c r="M48" s="87">
        <f t="shared" si="24"/>
        <v>100</v>
      </c>
      <c r="N48" s="88">
        <f t="shared" si="25"/>
        <v>85.714285714285708</v>
      </c>
      <c r="O48" s="73">
        <v>3</v>
      </c>
      <c r="P48" s="61">
        <f t="shared" si="6"/>
        <v>85.714285714285708</v>
      </c>
      <c r="Q48" s="50">
        <v>622917.61</v>
      </c>
      <c r="R48" s="46"/>
      <c r="S48" s="97">
        <v>0</v>
      </c>
      <c r="T48" s="97">
        <v>1</v>
      </c>
      <c r="U48" s="97">
        <v>1</v>
      </c>
      <c r="V48" s="117">
        <v>1</v>
      </c>
      <c r="W48" s="97">
        <v>1</v>
      </c>
      <c r="X48" s="97">
        <v>1</v>
      </c>
      <c r="Y48" s="97">
        <v>1</v>
      </c>
      <c r="Z48" s="89">
        <f t="shared" si="7"/>
        <v>6</v>
      </c>
      <c r="AA48" s="93">
        <f t="shared" si="8"/>
        <v>0</v>
      </c>
      <c r="AB48" s="93">
        <f t="shared" si="16"/>
        <v>50</v>
      </c>
      <c r="AC48" s="93">
        <f t="shared" si="17"/>
        <v>50</v>
      </c>
      <c r="AD48" s="93">
        <f t="shared" si="18"/>
        <v>50</v>
      </c>
      <c r="AE48" s="93">
        <f t="shared" si="19"/>
        <v>50</v>
      </c>
      <c r="AF48" s="93">
        <f t="shared" si="20"/>
        <v>50</v>
      </c>
      <c r="AG48" s="93">
        <f t="shared" si="14"/>
        <v>100</v>
      </c>
      <c r="AH48" s="93">
        <f t="shared" si="15"/>
        <v>85.714285714285708</v>
      </c>
    </row>
    <row r="49" spans="1:34" s="37" customFormat="1" x14ac:dyDescent="0.7">
      <c r="A49" s="45">
        <v>45</v>
      </c>
      <c r="B49" s="46" t="s">
        <v>44</v>
      </c>
      <c r="C49" s="47" t="s">
        <v>55</v>
      </c>
      <c r="D49" s="46" t="s">
        <v>163</v>
      </c>
      <c r="E49" s="86">
        <v>10</v>
      </c>
      <c r="F49" s="74">
        <v>4</v>
      </c>
      <c r="G49" s="62">
        <v>0.47</v>
      </c>
      <c r="H49" s="96">
        <v>-27680048.129999999</v>
      </c>
      <c r="I49" s="72" t="s">
        <v>6</v>
      </c>
      <c r="J49" s="87">
        <f t="shared" si="21"/>
        <v>50</v>
      </c>
      <c r="K49" s="87">
        <f t="shared" si="22"/>
        <v>100</v>
      </c>
      <c r="L49" s="87">
        <f t="shared" si="23"/>
        <v>100</v>
      </c>
      <c r="M49" s="87">
        <f t="shared" si="24"/>
        <v>0</v>
      </c>
      <c r="N49" s="88">
        <f t="shared" si="25"/>
        <v>71.428571428571431</v>
      </c>
      <c r="O49" s="74">
        <v>4</v>
      </c>
      <c r="P49" s="61">
        <f t="shared" si="6"/>
        <v>71.428571428571431</v>
      </c>
      <c r="Q49" s="50">
        <v>-2306670.6774999998</v>
      </c>
      <c r="R49" s="46"/>
      <c r="S49" s="97">
        <v>0</v>
      </c>
      <c r="T49" s="97">
        <v>1</v>
      </c>
      <c r="U49" s="97">
        <v>1</v>
      </c>
      <c r="V49" s="117">
        <v>1</v>
      </c>
      <c r="W49" s="97">
        <v>1</v>
      </c>
      <c r="X49" s="97">
        <v>1</v>
      </c>
      <c r="Y49" s="97">
        <v>0</v>
      </c>
      <c r="Z49" s="89">
        <f t="shared" si="7"/>
        <v>5</v>
      </c>
      <c r="AA49" s="93">
        <f t="shared" si="8"/>
        <v>0</v>
      </c>
      <c r="AB49" s="93">
        <f t="shared" si="16"/>
        <v>50</v>
      </c>
      <c r="AC49" s="93">
        <f t="shared" si="17"/>
        <v>50</v>
      </c>
      <c r="AD49" s="93">
        <f t="shared" si="18"/>
        <v>50</v>
      </c>
      <c r="AE49" s="93">
        <f t="shared" si="19"/>
        <v>50</v>
      </c>
      <c r="AF49" s="93">
        <f t="shared" si="20"/>
        <v>50</v>
      </c>
      <c r="AG49" s="93">
        <f t="shared" si="14"/>
        <v>0</v>
      </c>
      <c r="AH49" s="93">
        <f t="shared" si="15"/>
        <v>71.428571428571431</v>
      </c>
    </row>
    <row r="50" spans="1:34" s="37" customFormat="1" x14ac:dyDescent="0.7">
      <c r="A50" s="45">
        <v>46</v>
      </c>
      <c r="B50" s="46" t="s">
        <v>44</v>
      </c>
      <c r="C50" s="47" t="s">
        <v>56</v>
      </c>
      <c r="D50" s="46" t="s">
        <v>164</v>
      </c>
      <c r="E50" s="86">
        <v>5</v>
      </c>
      <c r="F50" s="59">
        <v>1</v>
      </c>
      <c r="G50" s="49">
        <v>3.49</v>
      </c>
      <c r="H50" s="96">
        <v>4234729.09</v>
      </c>
      <c r="I50" s="51"/>
      <c r="J50" s="87">
        <f t="shared" si="21"/>
        <v>50</v>
      </c>
      <c r="K50" s="87">
        <f t="shared" si="22"/>
        <v>100</v>
      </c>
      <c r="L50" s="87">
        <f t="shared" si="23"/>
        <v>100</v>
      </c>
      <c r="M50" s="87">
        <f t="shared" si="24"/>
        <v>100</v>
      </c>
      <c r="N50" s="88">
        <f t="shared" si="25"/>
        <v>85.714285714285708</v>
      </c>
      <c r="O50" s="59">
        <v>1</v>
      </c>
      <c r="P50" s="61">
        <f t="shared" si="6"/>
        <v>85.714285714285708</v>
      </c>
      <c r="Q50" s="50">
        <v>352894.09083333332</v>
      </c>
      <c r="R50" s="46"/>
      <c r="S50" s="97">
        <v>0</v>
      </c>
      <c r="T50" s="97">
        <v>1</v>
      </c>
      <c r="U50" s="97">
        <v>1</v>
      </c>
      <c r="V50" s="117">
        <v>1</v>
      </c>
      <c r="W50" s="97">
        <v>1</v>
      </c>
      <c r="X50" s="97">
        <v>1</v>
      </c>
      <c r="Y50" s="97">
        <v>1</v>
      </c>
      <c r="Z50" s="89">
        <f t="shared" si="7"/>
        <v>6</v>
      </c>
      <c r="AA50" s="93">
        <f t="shared" si="8"/>
        <v>0</v>
      </c>
      <c r="AB50" s="93">
        <f t="shared" si="16"/>
        <v>50</v>
      </c>
      <c r="AC50" s="93">
        <f t="shared" si="17"/>
        <v>50</v>
      </c>
      <c r="AD50" s="93">
        <f t="shared" si="18"/>
        <v>50</v>
      </c>
      <c r="AE50" s="93">
        <f t="shared" si="19"/>
        <v>50</v>
      </c>
      <c r="AF50" s="93">
        <f t="shared" si="20"/>
        <v>50</v>
      </c>
      <c r="AG50" s="93">
        <f t="shared" si="14"/>
        <v>100</v>
      </c>
      <c r="AH50" s="93">
        <f t="shared" si="15"/>
        <v>85.714285714285708</v>
      </c>
    </row>
    <row r="51" spans="1:34" s="37" customFormat="1" x14ac:dyDescent="0.7">
      <c r="A51" s="45">
        <v>47</v>
      </c>
      <c r="B51" s="46" t="s">
        <v>44</v>
      </c>
      <c r="C51" s="47" t="s">
        <v>57</v>
      </c>
      <c r="D51" s="46" t="s">
        <v>165</v>
      </c>
      <c r="E51" s="86">
        <v>5</v>
      </c>
      <c r="F51" s="59">
        <v>1</v>
      </c>
      <c r="G51" s="49">
        <v>1.83</v>
      </c>
      <c r="H51" s="96">
        <v>-9197620.0899999999</v>
      </c>
      <c r="I51" s="51"/>
      <c r="J51" s="87">
        <f t="shared" si="21"/>
        <v>50</v>
      </c>
      <c r="K51" s="87">
        <f t="shared" si="22"/>
        <v>100</v>
      </c>
      <c r="L51" s="87">
        <f t="shared" si="23"/>
        <v>50</v>
      </c>
      <c r="M51" s="87">
        <f t="shared" si="24"/>
        <v>100</v>
      </c>
      <c r="N51" s="88">
        <f t="shared" si="25"/>
        <v>71.428571428571431</v>
      </c>
      <c r="O51" s="59">
        <v>1</v>
      </c>
      <c r="P51" s="61">
        <f t="shared" si="6"/>
        <v>71.428571428571431</v>
      </c>
      <c r="Q51" s="50">
        <v>-766468.34083333332</v>
      </c>
      <c r="R51" s="46"/>
      <c r="S51" s="97">
        <v>0</v>
      </c>
      <c r="T51" s="97">
        <v>1</v>
      </c>
      <c r="U51" s="97">
        <v>1</v>
      </c>
      <c r="V51" s="117">
        <v>1</v>
      </c>
      <c r="W51" s="97">
        <v>1</v>
      </c>
      <c r="X51" s="97">
        <v>0</v>
      </c>
      <c r="Y51" s="97">
        <v>1</v>
      </c>
      <c r="Z51" s="89">
        <f t="shared" si="7"/>
        <v>5</v>
      </c>
      <c r="AA51" s="93">
        <f t="shared" si="8"/>
        <v>0</v>
      </c>
      <c r="AB51" s="93">
        <f t="shared" si="16"/>
        <v>50</v>
      </c>
      <c r="AC51" s="93">
        <f t="shared" si="17"/>
        <v>50</v>
      </c>
      <c r="AD51" s="93">
        <f t="shared" si="18"/>
        <v>50</v>
      </c>
      <c r="AE51" s="93">
        <f t="shared" si="19"/>
        <v>50</v>
      </c>
      <c r="AF51" s="93">
        <f t="shared" si="20"/>
        <v>0</v>
      </c>
      <c r="AG51" s="93">
        <f t="shared" si="14"/>
        <v>100</v>
      </c>
      <c r="AH51" s="93">
        <f t="shared" si="15"/>
        <v>71.428571428571431</v>
      </c>
    </row>
    <row r="52" spans="1:34" s="37" customFormat="1" x14ac:dyDescent="0.7">
      <c r="A52" s="45">
        <v>48</v>
      </c>
      <c r="B52" s="46" t="s">
        <v>44</v>
      </c>
      <c r="C52" s="47" t="s">
        <v>58</v>
      </c>
      <c r="D52" s="46" t="s">
        <v>166</v>
      </c>
      <c r="E52" s="86">
        <v>5</v>
      </c>
      <c r="F52" s="59">
        <v>1</v>
      </c>
      <c r="G52" s="49">
        <v>3.45</v>
      </c>
      <c r="H52" s="96">
        <v>-4648243.37</v>
      </c>
      <c r="I52" s="51"/>
      <c r="J52" s="87">
        <f t="shared" si="21"/>
        <v>100</v>
      </c>
      <c r="K52" s="87">
        <f t="shared" si="22"/>
        <v>100</v>
      </c>
      <c r="L52" s="87">
        <f t="shared" si="23"/>
        <v>50</v>
      </c>
      <c r="M52" s="87">
        <f t="shared" si="24"/>
        <v>100</v>
      </c>
      <c r="N52" s="88">
        <f t="shared" si="25"/>
        <v>85.714285714285708</v>
      </c>
      <c r="O52" s="59">
        <v>1</v>
      </c>
      <c r="P52" s="61">
        <f t="shared" si="6"/>
        <v>85.714285714285708</v>
      </c>
      <c r="Q52" s="52">
        <v>-387353.6141666667</v>
      </c>
      <c r="R52" s="46"/>
      <c r="S52" s="97">
        <v>1</v>
      </c>
      <c r="T52" s="97">
        <v>1</v>
      </c>
      <c r="U52" s="97">
        <v>1</v>
      </c>
      <c r="V52" s="117">
        <v>1</v>
      </c>
      <c r="W52" s="97">
        <v>1</v>
      </c>
      <c r="X52" s="97">
        <v>0</v>
      </c>
      <c r="Y52" s="97">
        <v>1</v>
      </c>
      <c r="Z52" s="89">
        <f t="shared" si="7"/>
        <v>6</v>
      </c>
      <c r="AA52" s="93">
        <f t="shared" si="8"/>
        <v>50</v>
      </c>
      <c r="AB52" s="93">
        <f t="shared" si="16"/>
        <v>50</v>
      </c>
      <c r="AC52" s="93">
        <f t="shared" si="17"/>
        <v>50</v>
      </c>
      <c r="AD52" s="93">
        <f t="shared" si="18"/>
        <v>50</v>
      </c>
      <c r="AE52" s="93">
        <f t="shared" si="19"/>
        <v>50</v>
      </c>
      <c r="AF52" s="93">
        <f t="shared" si="20"/>
        <v>0</v>
      </c>
      <c r="AG52" s="93">
        <f t="shared" si="14"/>
        <v>100</v>
      </c>
      <c r="AH52" s="93">
        <f t="shared" si="15"/>
        <v>85.714285714285708</v>
      </c>
    </row>
    <row r="53" spans="1:34" s="37" customFormat="1" x14ac:dyDescent="0.7">
      <c r="A53" s="45">
        <v>49</v>
      </c>
      <c r="B53" s="46" t="s">
        <v>44</v>
      </c>
      <c r="C53" s="47" t="s">
        <v>59</v>
      </c>
      <c r="D53" s="46" t="s">
        <v>167</v>
      </c>
      <c r="E53" s="86">
        <v>6</v>
      </c>
      <c r="F53" s="59">
        <v>1</v>
      </c>
      <c r="G53" s="49">
        <v>1</v>
      </c>
      <c r="H53" s="96">
        <v>-8605165.6899999995</v>
      </c>
      <c r="I53" s="51"/>
      <c r="J53" s="87">
        <f t="shared" si="21"/>
        <v>0</v>
      </c>
      <c r="K53" s="87">
        <f t="shared" si="22"/>
        <v>100</v>
      </c>
      <c r="L53" s="87">
        <f t="shared" si="23"/>
        <v>100</v>
      </c>
      <c r="M53" s="87">
        <f t="shared" si="24"/>
        <v>0</v>
      </c>
      <c r="N53" s="88">
        <f t="shared" si="25"/>
        <v>57.142857142857139</v>
      </c>
      <c r="O53" s="59">
        <v>1</v>
      </c>
      <c r="P53" s="61">
        <f t="shared" si="6"/>
        <v>57.142857142857139</v>
      </c>
      <c r="Q53" s="50">
        <v>-717097.14083333325</v>
      </c>
      <c r="R53" s="46"/>
      <c r="S53" s="97">
        <v>0</v>
      </c>
      <c r="T53" s="97">
        <v>0</v>
      </c>
      <c r="U53" s="97">
        <v>1</v>
      </c>
      <c r="V53" s="117">
        <v>1</v>
      </c>
      <c r="W53" s="97">
        <v>1</v>
      </c>
      <c r="X53" s="97">
        <v>1</v>
      </c>
      <c r="Y53" s="97">
        <v>0</v>
      </c>
      <c r="Z53" s="89">
        <f t="shared" si="7"/>
        <v>4</v>
      </c>
      <c r="AA53" s="93">
        <f t="shared" si="8"/>
        <v>0</v>
      </c>
      <c r="AB53" s="93">
        <f t="shared" si="16"/>
        <v>0</v>
      </c>
      <c r="AC53" s="93">
        <f t="shared" si="17"/>
        <v>50</v>
      </c>
      <c r="AD53" s="93">
        <f t="shared" si="18"/>
        <v>50</v>
      </c>
      <c r="AE53" s="93">
        <f t="shared" si="19"/>
        <v>50</v>
      </c>
      <c r="AF53" s="93">
        <f t="shared" si="20"/>
        <v>50</v>
      </c>
      <c r="AG53" s="93">
        <f t="shared" si="14"/>
        <v>0</v>
      </c>
      <c r="AH53" s="93">
        <f t="shared" si="15"/>
        <v>57.142857142857139</v>
      </c>
    </row>
    <row r="54" spans="1:34" s="37" customFormat="1" x14ac:dyDescent="0.7">
      <c r="A54" s="45">
        <v>50</v>
      </c>
      <c r="B54" s="46" t="s">
        <v>44</v>
      </c>
      <c r="C54" s="47" t="s">
        <v>60</v>
      </c>
      <c r="D54" s="46" t="s">
        <v>168</v>
      </c>
      <c r="E54" s="86">
        <v>5</v>
      </c>
      <c r="F54" s="59">
        <v>1</v>
      </c>
      <c r="G54" s="49">
        <v>13.56</v>
      </c>
      <c r="H54" s="96">
        <v>-12497798.960000001</v>
      </c>
      <c r="I54" s="51"/>
      <c r="J54" s="87">
        <f t="shared" si="21"/>
        <v>50</v>
      </c>
      <c r="K54" s="87">
        <f t="shared" si="22"/>
        <v>100</v>
      </c>
      <c r="L54" s="87">
        <f t="shared" si="23"/>
        <v>100</v>
      </c>
      <c r="M54" s="87">
        <f t="shared" si="24"/>
        <v>100</v>
      </c>
      <c r="N54" s="88">
        <f t="shared" si="25"/>
        <v>85.714285714285708</v>
      </c>
      <c r="O54" s="59">
        <v>1</v>
      </c>
      <c r="P54" s="61">
        <f t="shared" si="6"/>
        <v>85.714285714285708</v>
      </c>
      <c r="Q54" s="52">
        <v>-1041483.2466666667</v>
      </c>
      <c r="R54" s="46"/>
      <c r="S54" s="97">
        <v>0</v>
      </c>
      <c r="T54" s="97">
        <v>1</v>
      </c>
      <c r="U54" s="97">
        <v>1</v>
      </c>
      <c r="V54" s="117">
        <v>1</v>
      </c>
      <c r="W54" s="97">
        <v>1</v>
      </c>
      <c r="X54" s="97">
        <v>1</v>
      </c>
      <c r="Y54" s="97">
        <v>1</v>
      </c>
      <c r="Z54" s="89">
        <f t="shared" si="7"/>
        <v>6</v>
      </c>
      <c r="AA54" s="93">
        <f t="shared" si="8"/>
        <v>0</v>
      </c>
      <c r="AB54" s="93">
        <f t="shared" si="16"/>
        <v>50</v>
      </c>
      <c r="AC54" s="93">
        <f t="shared" si="17"/>
        <v>50</v>
      </c>
      <c r="AD54" s="93">
        <f t="shared" si="18"/>
        <v>50</v>
      </c>
      <c r="AE54" s="93">
        <f t="shared" si="19"/>
        <v>50</v>
      </c>
      <c r="AF54" s="93">
        <f t="shared" si="20"/>
        <v>50</v>
      </c>
      <c r="AG54" s="93">
        <f t="shared" si="14"/>
        <v>100</v>
      </c>
      <c r="AH54" s="93">
        <f t="shared" si="15"/>
        <v>85.714285714285708</v>
      </c>
    </row>
    <row r="55" spans="1:34" s="37" customFormat="1" x14ac:dyDescent="0.7">
      <c r="A55" s="45">
        <v>51</v>
      </c>
      <c r="B55" s="46" t="s">
        <v>44</v>
      </c>
      <c r="C55" s="47" t="s">
        <v>61</v>
      </c>
      <c r="D55" s="46" t="s">
        <v>169</v>
      </c>
      <c r="E55" s="86">
        <v>16</v>
      </c>
      <c r="F55" s="59">
        <v>1</v>
      </c>
      <c r="G55" s="49">
        <v>3.08</v>
      </c>
      <c r="H55" s="96">
        <v>-25133073.620000001</v>
      </c>
      <c r="I55" s="51"/>
      <c r="J55" s="87">
        <f t="shared" si="21"/>
        <v>0</v>
      </c>
      <c r="K55" s="87">
        <f t="shared" si="22"/>
        <v>100</v>
      </c>
      <c r="L55" s="87">
        <f t="shared" si="23"/>
        <v>0</v>
      </c>
      <c r="M55" s="87">
        <f t="shared" si="24"/>
        <v>0</v>
      </c>
      <c r="N55" s="88">
        <f t="shared" si="25"/>
        <v>28.571428571428569</v>
      </c>
      <c r="O55" s="59">
        <v>1</v>
      </c>
      <c r="P55" s="58">
        <f t="shared" si="6"/>
        <v>28.571428571428569</v>
      </c>
      <c r="Q55" s="50">
        <v>-2094422.8016666668</v>
      </c>
      <c r="R55" s="46"/>
      <c r="S55" s="97">
        <v>0</v>
      </c>
      <c r="T55" s="97">
        <v>0</v>
      </c>
      <c r="U55" s="97">
        <v>1</v>
      </c>
      <c r="V55" s="117">
        <v>1</v>
      </c>
      <c r="W55" s="97">
        <v>0</v>
      </c>
      <c r="X55" s="97">
        <v>0</v>
      </c>
      <c r="Y55" s="97">
        <v>0</v>
      </c>
      <c r="Z55" s="89">
        <f t="shared" si="7"/>
        <v>2</v>
      </c>
      <c r="AA55" s="93">
        <f t="shared" si="8"/>
        <v>0</v>
      </c>
      <c r="AB55" s="93">
        <f t="shared" si="16"/>
        <v>0</v>
      </c>
      <c r="AC55" s="93">
        <f t="shared" si="17"/>
        <v>50</v>
      </c>
      <c r="AD55" s="93">
        <f t="shared" si="18"/>
        <v>50</v>
      </c>
      <c r="AE55" s="93">
        <f t="shared" si="19"/>
        <v>0</v>
      </c>
      <c r="AF55" s="93">
        <f t="shared" si="20"/>
        <v>0</v>
      </c>
      <c r="AG55" s="93">
        <f t="shared" si="14"/>
        <v>0</v>
      </c>
      <c r="AH55" s="93">
        <f t="shared" si="15"/>
        <v>28.571428571428569</v>
      </c>
    </row>
    <row r="56" spans="1:34" s="37" customFormat="1" x14ac:dyDescent="0.7">
      <c r="A56" s="45">
        <v>52</v>
      </c>
      <c r="B56" s="46" t="s">
        <v>44</v>
      </c>
      <c r="C56" s="47" t="s">
        <v>62</v>
      </c>
      <c r="D56" s="46" t="s">
        <v>170</v>
      </c>
      <c r="E56" s="86">
        <v>5</v>
      </c>
      <c r="F56" s="59">
        <v>1</v>
      </c>
      <c r="G56" s="49">
        <v>8.69</v>
      </c>
      <c r="H56" s="96">
        <v>436704.83</v>
      </c>
      <c r="I56" s="51"/>
      <c r="J56" s="87">
        <f t="shared" si="21"/>
        <v>50</v>
      </c>
      <c r="K56" s="87">
        <f t="shared" si="22"/>
        <v>100</v>
      </c>
      <c r="L56" s="87">
        <f t="shared" si="23"/>
        <v>100</v>
      </c>
      <c r="M56" s="87">
        <f t="shared" si="24"/>
        <v>100</v>
      </c>
      <c r="N56" s="88">
        <f t="shared" si="25"/>
        <v>85.714285714285708</v>
      </c>
      <c r="O56" s="59">
        <v>1</v>
      </c>
      <c r="P56" s="61">
        <f t="shared" si="6"/>
        <v>85.714285714285708</v>
      </c>
      <c r="Q56" s="52">
        <v>36392.069166666668</v>
      </c>
      <c r="R56" s="46"/>
      <c r="S56" s="97">
        <v>0</v>
      </c>
      <c r="T56" s="97">
        <v>1</v>
      </c>
      <c r="U56" s="97">
        <v>1</v>
      </c>
      <c r="V56" s="117">
        <v>1</v>
      </c>
      <c r="W56" s="97">
        <v>1</v>
      </c>
      <c r="X56" s="97">
        <v>1</v>
      </c>
      <c r="Y56" s="97">
        <v>1</v>
      </c>
      <c r="Z56" s="89">
        <f t="shared" si="7"/>
        <v>6</v>
      </c>
      <c r="AA56" s="93">
        <f t="shared" si="8"/>
        <v>0</v>
      </c>
      <c r="AB56" s="93">
        <f t="shared" si="16"/>
        <v>50</v>
      </c>
      <c r="AC56" s="93">
        <f t="shared" si="17"/>
        <v>50</v>
      </c>
      <c r="AD56" s="93">
        <f t="shared" si="18"/>
        <v>50</v>
      </c>
      <c r="AE56" s="93">
        <f t="shared" si="19"/>
        <v>50</v>
      </c>
      <c r="AF56" s="93">
        <f t="shared" si="20"/>
        <v>50</v>
      </c>
      <c r="AG56" s="93">
        <f t="shared" si="14"/>
        <v>100</v>
      </c>
      <c r="AH56" s="93">
        <f t="shared" si="15"/>
        <v>85.714285714285708</v>
      </c>
    </row>
    <row r="57" spans="1:34" s="37" customFormat="1" x14ac:dyDescent="0.7">
      <c r="A57" s="45">
        <v>53</v>
      </c>
      <c r="B57" s="46" t="s">
        <v>63</v>
      </c>
      <c r="C57" s="47" t="s">
        <v>64</v>
      </c>
      <c r="D57" s="46" t="s">
        <v>63</v>
      </c>
      <c r="E57" s="86">
        <v>17</v>
      </c>
      <c r="F57" s="71">
        <v>0</v>
      </c>
      <c r="G57" s="49">
        <v>5</v>
      </c>
      <c r="H57" s="96">
        <v>104376113.15000001</v>
      </c>
      <c r="I57" s="51"/>
      <c r="J57" s="87">
        <f t="shared" si="21"/>
        <v>100</v>
      </c>
      <c r="K57" s="87">
        <f t="shared" si="22"/>
        <v>100</v>
      </c>
      <c r="L57" s="87">
        <f t="shared" si="23"/>
        <v>50</v>
      </c>
      <c r="M57" s="87">
        <f t="shared" si="24"/>
        <v>100</v>
      </c>
      <c r="N57" s="88">
        <f t="shared" si="25"/>
        <v>85.714285714285708</v>
      </c>
      <c r="O57" s="71">
        <v>0</v>
      </c>
      <c r="P57" s="61">
        <f t="shared" si="6"/>
        <v>85.714285714285708</v>
      </c>
      <c r="Q57" s="52">
        <v>8698009.4291666672</v>
      </c>
      <c r="R57" s="46"/>
      <c r="S57" s="97">
        <v>1</v>
      </c>
      <c r="T57" s="97">
        <v>1</v>
      </c>
      <c r="U57" s="97">
        <v>1</v>
      </c>
      <c r="V57" s="117">
        <v>1</v>
      </c>
      <c r="W57" s="97">
        <v>0</v>
      </c>
      <c r="X57" s="97">
        <v>1</v>
      </c>
      <c r="Y57" s="97">
        <v>1</v>
      </c>
      <c r="Z57" s="89">
        <f t="shared" si="7"/>
        <v>6</v>
      </c>
      <c r="AA57" s="93">
        <f t="shared" si="8"/>
        <v>50</v>
      </c>
      <c r="AB57" s="93">
        <f t="shared" si="16"/>
        <v>50</v>
      </c>
      <c r="AC57" s="93">
        <f t="shared" si="17"/>
        <v>50</v>
      </c>
      <c r="AD57" s="93">
        <f t="shared" si="18"/>
        <v>50</v>
      </c>
      <c r="AE57" s="93">
        <f t="shared" si="19"/>
        <v>0</v>
      </c>
      <c r="AF57" s="93">
        <f t="shared" si="20"/>
        <v>50</v>
      </c>
      <c r="AG57" s="93">
        <f t="shared" si="14"/>
        <v>100</v>
      </c>
      <c r="AH57" s="93">
        <f t="shared" si="15"/>
        <v>85.714285714285708</v>
      </c>
    </row>
    <row r="58" spans="1:34" s="37" customFormat="1" x14ac:dyDescent="0.7">
      <c r="A58" s="45">
        <v>54</v>
      </c>
      <c r="B58" s="46" t="s">
        <v>63</v>
      </c>
      <c r="C58" s="47" t="s">
        <v>65</v>
      </c>
      <c r="D58" s="46" t="s">
        <v>171</v>
      </c>
      <c r="E58" s="86">
        <v>13</v>
      </c>
      <c r="F58" s="66">
        <v>2</v>
      </c>
      <c r="G58" s="49">
        <v>0.52</v>
      </c>
      <c r="H58" s="96">
        <v>-24460888.920000002</v>
      </c>
      <c r="I58" s="51"/>
      <c r="J58" s="87">
        <f t="shared" si="21"/>
        <v>100</v>
      </c>
      <c r="K58" s="87">
        <f t="shared" si="22"/>
        <v>100</v>
      </c>
      <c r="L58" s="87">
        <f t="shared" si="23"/>
        <v>0</v>
      </c>
      <c r="M58" s="87">
        <f t="shared" si="24"/>
        <v>100</v>
      </c>
      <c r="N58" s="88">
        <f t="shared" si="25"/>
        <v>71.428571428571431</v>
      </c>
      <c r="O58" s="66">
        <v>2</v>
      </c>
      <c r="P58" s="61">
        <f t="shared" si="6"/>
        <v>71.428571428571431</v>
      </c>
      <c r="Q58" s="50">
        <v>-2038407.4100000001</v>
      </c>
      <c r="R58" s="46"/>
      <c r="S58" s="97">
        <v>1</v>
      </c>
      <c r="T58" s="97">
        <v>1</v>
      </c>
      <c r="U58" s="97">
        <v>1</v>
      </c>
      <c r="V58" s="117">
        <v>1</v>
      </c>
      <c r="W58" s="97">
        <v>0</v>
      </c>
      <c r="X58" s="97">
        <v>0</v>
      </c>
      <c r="Y58" s="97">
        <v>1</v>
      </c>
      <c r="Z58" s="89">
        <f t="shared" si="7"/>
        <v>5</v>
      </c>
      <c r="AA58" s="93">
        <f t="shared" si="8"/>
        <v>50</v>
      </c>
      <c r="AB58" s="93">
        <f t="shared" si="16"/>
        <v>50</v>
      </c>
      <c r="AC58" s="93">
        <f t="shared" si="17"/>
        <v>50</v>
      </c>
      <c r="AD58" s="93">
        <f t="shared" si="18"/>
        <v>50</v>
      </c>
      <c r="AE58" s="93">
        <f t="shared" si="19"/>
        <v>0</v>
      </c>
      <c r="AF58" s="93">
        <f t="shared" si="20"/>
        <v>0</v>
      </c>
      <c r="AG58" s="93">
        <f t="shared" si="14"/>
        <v>100</v>
      </c>
      <c r="AH58" s="93">
        <f t="shared" si="15"/>
        <v>71.428571428571431</v>
      </c>
    </row>
    <row r="59" spans="1:34" s="37" customFormat="1" x14ac:dyDescent="0.7">
      <c r="A59" s="45">
        <v>55</v>
      </c>
      <c r="B59" s="46" t="s">
        <v>63</v>
      </c>
      <c r="C59" s="47" t="s">
        <v>66</v>
      </c>
      <c r="D59" s="46" t="s">
        <v>172</v>
      </c>
      <c r="E59" s="86">
        <v>5</v>
      </c>
      <c r="F59" s="74">
        <v>4</v>
      </c>
      <c r="G59" s="62">
        <v>0.33</v>
      </c>
      <c r="H59" s="96">
        <v>-5896833.79</v>
      </c>
      <c r="I59" s="72" t="s">
        <v>6</v>
      </c>
      <c r="J59" s="87">
        <f t="shared" si="21"/>
        <v>0</v>
      </c>
      <c r="K59" s="87">
        <f t="shared" si="22"/>
        <v>100</v>
      </c>
      <c r="L59" s="87">
        <f t="shared" si="23"/>
        <v>100</v>
      </c>
      <c r="M59" s="87">
        <f t="shared" si="24"/>
        <v>0</v>
      </c>
      <c r="N59" s="88">
        <f t="shared" si="25"/>
        <v>57.142857142857139</v>
      </c>
      <c r="O59" s="74">
        <v>4</v>
      </c>
      <c r="P59" s="61">
        <f t="shared" si="6"/>
        <v>57.142857142857139</v>
      </c>
      <c r="Q59" s="50">
        <v>-491402.81583333336</v>
      </c>
      <c r="R59" s="46"/>
      <c r="S59" s="97">
        <v>0</v>
      </c>
      <c r="T59" s="97">
        <v>0</v>
      </c>
      <c r="U59" s="97">
        <v>1</v>
      </c>
      <c r="V59" s="117">
        <v>1</v>
      </c>
      <c r="W59" s="97">
        <v>1</v>
      </c>
      <c r="X59" s="97">
        <v>1</v>
      </c>
      <c r="Y59" s="97">
        <v>0</v>
      </c>
      <c r="Z59" s="89">
        <f t="shared" si="7"/>
        <v>4</v>
      </c>
      <c r="AA59" s="93">
        <f t="shared" si="8"/>
        <v>0</v>
      </c>
      <c r="AB59" s="93">
        <f t="shared" si="16"/>
        <v>0</v>
      </c>
      <c r="AC59" s="93">
        <f t="shared" si="17"/>
        <v>50</v>
      </c>
      <c r="AD59" s="93">
        <f t="shared" si="18"/>
        <v>50</v>
      </c>
      <c r="AE59" s="93">
        <f t="shared" si="19"/>
        <v>50</v>
      </c>
      <c r="AF59" s="93">
        <f t="shared" si="20"/>
        <v>50</v>
      </c>
      <c r="AG59" s="93">
        <f t="shared" si="14"/>
        <v>0</v>
      </c>
      <c r="AH59" s="93">
        <f t="shared" si="15"/>
        <v>57.142857142857139</v>
      </c>
    </row>
    <row r="60" spans="1:34" s="37" customFormat="1" x14ac:dyDescent="0.7">
      <c r="A60" s="45">
        <v>56</v>
      </c>
      <c r="B60" s="46" t="s">
        <v>63</v>
      </c>
      <c r="C60" s="47" t="s">
        <v>67</v>
      </c>
      <c r="D60" s="46" t="s">
        <v>173</v>
      </c>
      <c r="E60" s="86">
        <v>5</v>
      </c>
      <c r="F60" s="66">
        <v>2</v>
      </c>
      <c r="G60" s="49">
        <v>0.52</v>
      </c>
      <c r="H60" s="96">
        <v>3974073.1</v>
      </c>
      <c r="I60" s="51"/>
      <c r="J60" s="87">
        <f t="shared" si="21"/>
        <v>50</v>
      </c>
      <c r="K60" s="87">
        <f t="shared" si="22"/>
        <v>50</v>
      </c>
      <c r="L60" s="87">
        <f t="shared" si="23"/>
        <v>50</v>
      </c>
      <c r="M60" s="87">
        <f t="shared" si="24"/>
        <v>100</v>
      </c>
      <c r="N60" s="88">
        <f t="shared" si="25"/>
        <v>57.142857142857139</v>
      </c>
      <c r="O60" s="66">
        <v>2</v>
      </c>
      <c r="P60" s="61">
        <f t="shared" si="6"/>
        <v>57.142857142857139</v>
      </c>
      <c r="Q60" s="50">
        <v>331172.75833333336</v>
      </c>
      <c r="R60" s="46"/>
      <c r="S60" s="97">
        <v>0</v>
      </c>
      <c r="T60" s="97">
        <v>1</v>
      </c>
      <c r="U60" s="97">
        <v>0</v>
      </c>
      <c r="V60" s="117">
        <v>1</v>
      </c>
      <c r="W60" s="97">
        <v>1</v>
      </c>
      <c r="X60" s="97">
        <v>0</v>
      </c>
      <c r="Y60" s="97">
        <v>1</v>
      </c>
      <c r="Z60" s="89">
        <f t="shared" si="7"/>
        <v>4</v>
      </c>
      <c r="AA60" s="93">
        <f t="shared" si="8"/>
        <v>0</v>
      </c>
      <c r="AB60" s="93">
        <f t="shared" si="16"/>
        <v>50</v>
      </c>
      <c r="AC60" s="93">
        <f t="shared" si="17"/>
        <v>0</v>
      </c>
      <c r="AD60" s="93">
        <f t="shared" si="18"/>
        <v>50</v>
      </c>
      <c r="AE60" s="93">
        <f t="shared" si="19"/>
        <v>50</v>
      </c>
      <c r="AF60" s="93">
        <f t="shared" si="20"/>
        <v>0</v>
      </c>
      <c r="AG60" s="93">
        <f t="shared" si="14"/>
        <v>100</v>
      </c>
      <c r="AH60" s="93">
        <f t="shared" si="15"/>
        <v>57.142857142857139</v>
      </c>
    </row>
    <row r="61" spans="1:34" s="37" customFormat="1" x14ac:dyDescent="0.7">
      <c r="A61" s="45">
        <v>57</v>
      </c>
      <c r="B61" s="46" t="s">
        <v>63</v>
      </c>
      <c r="C61" s="47" t="s">
        <v>68</v>
      </c>
      <c r="D61" s="46" t="s">
        <v>174</v>
      </c>
      <c r="E61" s="86">
        <v>15</v>
      </c>
      <c r="F61" s="74">
        <v>4</v>
      </c>
      <c r="G61" s="62">
        <v>0.34</v>
      </c>
      <c r="H61" s="96">
        <v>52641895.039999999</v>
      </c>
      <c r="I61" s="72" t="s">
        <v>208</v>
      </c>
      <c r="J61" s="87">
        <f t="shared" si="21"/>
        <v>100</v>
      </c>
      <c r="K61" s="87">
        <f t="shared" si="22"/>
        <v>100</v>
      </c>
      <c r="L61" s="87">
        <f t="shared" si="23"/>
        <v>50</v>
      </c>
      <c r="M61" s="87">
        <f t="shared" si="24"/>
        <v>100</v>
      </c>
      <c r="N61" s="88">
        <f t="shared" si="25"/>
        <v>85.714285714285708</v>
      </c>
      <c r="O61" s="74">
        <v>4</v>
      </c>
      <c r="P61" s="61">
        <f t="shared" si="6"/>
        <v>85.714285714285708</v>
      </c>
      <c r="Q61" s="50">
        <v>4386824.5866666669</v>
      </c>
      <c r="R61" s="46"/>
      <c r="S61" s="97">
        <v>1</v>
      </c>
      <c r="T61" s="97">
        <v>1</v>
      </c>
      <c r="U61" s="97">
        <v>1</v>
      </c>
      <c r="V61" s="117">
        <v>1</v>
      </c>
      <c r="W61" s="97">
        <v>1</v>
      </c>
      <c r="X61" s="97">
        <v>0</v>
      </c>
      <c r="Y61" s="97">
        <v>1</v>
      </c>
      <c r="Z61" s="89">
        <f t="shared" si="7"/>
        <v>6</v>
      </c>
      <c r="AA61" s="93">
        <f t="shared" si="8"/>
        <v>50</v>
      </c>
      <c r="AB61" s="93">
        <f t="shared" si="16"/>
        <v>50</v>
      </c>
      <c r="AC61" s="93">
        <f t="shared" si="17"/>
        <v>50</v>
      </c>
      <c r="AD61" s="93">
        <f t="shared" si="18"/>
        <v>50</v>
      </c>
      <c r="AE61" s="93">
        <f t="shared" si="19"/>
        <v>50</v>
      </c>
      <c r="AF61" s="93">
        <f t="shared" si="20"/>
        <v>0</v>
      </c>
      <c r="AG61" s="93">
        <f t="shared" si="14"/>
        <v>100</v>
      </c>
      <c r="AH61" s="93">
        <f t="shared" si="15"/>
        <v>85.714285714285708</v>
      </c>
    </row>
    <row r="62" spans="1:34" s="37" customFormat="1" x14ac:dyDescent="0.7">
      <c r="A62" s="45">
        <v>58</v>
      </c>
      <c r="B62" s="46" t="s">
        <v>63</v>
      </c>
      <c r="C62" s="47" t="s">
        <v>69</v>
      </c>
      <c r="D62" s="46" t="s">
        <v>175</v>
      </c>
      <c r="E62" s="86">
        <v>5</v>
      </c>
      <c r="F62" s="60">
        <v>1</v>
      </c>
      <c r="G62" s="49">
        <v>4.1900000000000004</v>
      </c>
      <c r="H62" s="96">
        <v>-2763592.78</v>
      </c>
      <c r="I62" s="51"/>
      <c r="J62" s="87">
        <f t="shared" si="21"/>
        <v>100</v>
      </c>
      <c r="K62" s="87">
        <f t="shared" si="22"/>
        <v>100</v>
      </c>
      <c r="L62" s="87">
        <f t="shared" si="23"/>
        <v>100</v>
      </c>
      <c r="M62" s="87">
        <f t="shared" si="24"/>
        <v>100</v>
      </c>
      <c r="N62" s="88">
        <f t="shared" si="25"/>
        <v>100</v>
      </c>
      <c r="O62" s="60">
        <v>1</v>
      </c>
      <c r="P62" s="61">
        <f t="shared" si="6"/>
        <v>100</v>
      </c>
      <c r="Q62" s="52">
        <v>-230299.39833333332</v>
      </c>
      <c r="R62" s="46"/>
      <c r="S62" s="97">
        <v>1</v>
      </c>
      <c r="T62" s="97">
        <v>1</v>
      </c>
      <c r="U62" s="97">
        <v>1</v>
      </c>
      <c r="V62" s="117">
        <v>1</v>
      </c>
      <c r="W62" s="97">
        <v>1</v>
      </c>
      <c r="X62" s="97">
        <v>1</v>
      </c>
      <c r="Y62" s="97">
        <v>1</v>
      </c>
      <c r="Z62" s="89">
        <f t="shared" si="7"/>
        <v>7</v>
      </c>
      <c r="AA62" s="93">
        <f t="shared" si="8"/>
        <v>50</v>
      </c>
      <c r="AB62" s="93">
        <f t="shared" si="16"/>
        <v>50</v>
      </c>
      <c r="AC62" s="93">
        <f t="shared" si="17"/>
        <v>50</v>
      </c>
      <c r="AD62" s="93">
        <f t="shared" si="18"/>
        <v>50</v>
      </c>
      <c r="AE62" s="93">
        <f t="shared" si="19"/>
        <v>50</v>
      </c>
      <c r="AF62" s="93">
        <f t="shared" si="20"/>
        <v>50</v>
      </c>
      <c r="AG62" s="93">
        <f t="shared" si="14"/>
        <v>100</v>
      </c>
      <c r="AH62" s="93">
        <f t="shared" si="15"/>
        <v>100</v>
      </c>
    </row>
    <row r="63" spans="1:34" s="37" customFormat="1" x14ac:dyDescent="0.7">
      <c r="A63" s="45">
        <v>59</v>
      </c>
      <c r="B63" s="46" t="s">
        <v>63</v>
      </c>
      <c r="C63" s="47" t="s">
        <v>70</v>
      </c>
      <c r="D63" s="46" t="s">
        <v>176</v>
      </c>
      <c r="E63" s="86">
        <v>2</v>
      </c>
      <c r="F63" s="76">
        <v>5</v>
      </c>
      <c r="G63" s="62">
        <v>0.44</v>
      </c>
      <c r="H63" s="96">
        <v>-1830478.31</v>
      </c>
      <c r="I63" s="72" t="s">
        <v>6</v>
      </c>
      <c r="J63" s="87">
        <f t="shared" si="21"/>
        <v>50</v>
      </c>
      <c r="K63" s="87">
        <f t="shared" si="22"/>
        <v>50</v>
      </c>
      <c r="L63" s="87">
        <f t="shared" si="23"/>
        <v>100</v>
      </c>
      <c r="M63" s="87">
        <f t="shared" si="24"/>
        <v>0</v>
      </c>
      <c r="N63" s="88">
        <f t="shared" si="25"/>
        <v>57.142857142857139</v>
      </c>
      <c r="O63" s="76">
        <v>5</v>
      </c>
      <c r="P63" s="61">
        <f t="shared" si="6"/>
        <v>57.142857142857139</v>
      </c>
      <c r="Q63" s="50">
        <v>-152539.85916666666</v>
      </c>
      <c r="R63" s="46"/>
      <c r="S63" s="97">
        <v>0</v>
      </c>
      <c r="T63" s="97">
        <v>1</v>
      </c>
      <c r="U63" s="97">
        <v>1</v>
      </c>
      <c r="V63" s="117">
        <v>0</v>
      </c>
      <c r="W63" s="97">
        <v>1</v>
      </c>
      <c r="X63" s="97">
        <v>1</v>
      </c>
      <c r="Y63" s="97">
        <v>0</v>
      </c>
      <c r="Z63" s="89">
        <f t="shared" si="7"/>
        <v>4</v>
      </c>
      <c r="AA63" s="93">
        <f t="shared" si="8"/>
        <v>0</v>
      </c>
      <c r="AB63" s="93">
        <f t="shared" si="16"/>
        <v>50</v>
      </c>
      <c r="AC63" s="93">
        <f t="shared" si="17"/>
        <v>50</v>
      </c>
      <c r="AD63" s="93">
        <f t="shared" si="18"/>
        <v>0</v>
      </c>
      <c r="AE63" s="93">
        <f t="shared" si="19"/>
        <v>50</v>
      </c>
      <c r="AF63" s="93">
        <f t="shared" si="20"/>
        <v>50</v>
      </c>
      <c r="AG63" s="93">
        <f t="shared" si="14"/>
        <v>0</v>
      </c>
      <c r="AH63" s="93">
        <f t="shared" si="15"/>
        <v>57.142857142857139</v>
      </c>
    </row>
    <row r="64" spans="1:34" s="37" customFormat="1" x14ac:dyDescent="0.7">
      <c r="A64" s="45">
        <v>60</v>
      </c>
      <c r="B64" s="46" t="s">
        <v>63</v>
      </c>
      <c r="C64" s="47" t="s">
        <v>71</v>
      </c>
      <c r="D64" s="46" t="s">
        <v>177</v>
      </c>
      <c r="E64" s="86">
        <v>6</v>
      </c>
      <c r="F64" s="57">
        <v>1</v>
      </c>
      <c r="G64" s="49">
        <v>1.43</v>
      </c>
      <c r="H64" s="96">
        <v>-9741108.7799999993</v>
      </c>
      <c r="I64" s="51"/>
      <c r="J64" s="87">
        <f t="shared" si="21"/>
        <v>0</v>
      </c>
      <c r="K64" s="87">
        <f t="shared" si="22"/>
        <v>100</v>
      </c>
      <c r="L64" s="87">
        <f t="shared" si="23"/>
        <v>0</v>
      </c>
      <c r="M64" s="87">
        <f t="shared" si="24"/>
        <v>0</v>
      </c>
      <c r="N64" s="88">
        <f t="shared" si="25"/>
        <v>28.571428571428569</v>
      </c>
      <c r="O64" s="57">
        <v>1</v>
      </c>
      <c r="P64" s="58">
        <f t="shared" si="6"/>
        <v>28.571428571428569</v>
      </c>
      <c r="Q64" s="50">
        <v>-811759.06499999994</v>
      </c>
      <c r="R64" s="46"/>
      <c r="S64" s="97">
        <v>0</v>
      </c>
      <c r="T64" s="97">
        <v>0</v>
      </c>
      <c r="U64" s="97">
        <v>1</v>
      </c>
      <c r="V64" s="117">
        <v>1</v>
      </c>
      <c r="W64" s="97">
        <v>0</v>
      </c>
      <c r="X64" s="97">
        <v>0</v>
      </c>
      <c r="Y64" s="97">
        <v>0</v>
      </c>
      <c r="Z64" s="89">
        <f t="shared" si="7"/>
        <v>2</v>
      </c>
      <c r="AA64" s="93">
        <f t="shared" si="8"/>
        <v>0</v>
      </c>
      <c r="AB64" s="93">
        <f t="shared" si="16"/>
        <v>0</v>
      </c>
      <c r="AC64" s="93">
        <f t="shared" si="17"/>
        <v>50</v>
      </c>
      <c r="AD64" s="93">
        <f t="shared" si="18"/>
        <v>50</v>
      </c>
      <c r="AE64" s="93">
        <f t="shared" si="19"/>
        <v>0</v>
      </c>
      <c r="AF64" s="93">
        <f t="shared" si="20"/>
        <v>0</v>
      </c>
      <c r="AG64" s="93">
        <f t="shared" si="14"/>
        <v>0</v>
      </c>
      <c r="AH64" s="93">
        <f t="shared" si="15"/>
        <v>28.571428571428569</v>
      </c>
    </row>
    <row r="65" spans="1:34" s="37" customFormat="1" x14ac:dyDescent="0.7">
      <c r="A65" s="45">
        <v>61</v>
      </c>
      <c r="B65" s="46" t="s">
        <v>63</v>
      </c>
      <c r="C65" s="47" t="s">
        <v>72</v>
      </c>
      <c r="D65" s="46" t="s">
        <v>178</v>
      </c>
      <c r="E65" s="86">
        <v>5</v>
      </c>
      <c r="F65" s="59">
        <v>1</v>
      </c>
      <c r="G65" s="49">
        <v>1.32</v>
      </c>
      <c r="H65" s="96">
        <v>-6179607.7999999998</v>
      </c>
      <c r="I65" s="51"/>
      <c r="J65" s="87">
        <f t="shared" si="21"/>
        <v>0</v>
      </c>
      <c r="K65" s="87">
        <f t="shared" si="22"/>
        <v>100</v>
      </c>
      <c r="L65" s="87">
        <f t="shared" si="23"/>
        <v>0</v>
      </c>
      <c r="M65" s="87">
        <f t="shared" si="24"/>
        <v>100</v>
      </c>
      <c r="N65" s="88">
        <f t="shared" si="25"/>
        <v>42.857142857142854</v>
      </c>
      <c r="O65" s="59">
        <v>1</v>
      </c>
      <c r="P65" s="58">
        <f t="shared" si="6"/>
        <v>42.857142857142854</v>
      </c>
      <c r="Q65" s="50">
        <v>-514967.31666666665</v>
      </c>
      <c r="R65" s="46"/>
      <c r="S65" s="97">
        <v>0</v>
      </c>
      <c r="T65" s="97">
        <v>0</v>
      </c>
      <c r="U65" s="97">
        <v>1</v>
      </c>
      <c r="V65" s="117">
        <v>1</v>
      </c>
      <c r="W65" s="97">
        <v>0</v>
      </c>
      <c r="X65" s="97">
        <v>0</v>
      </c>
      <c r="Y65" s="97">
        <v>1</v>
      </c>
      <c r="Z65" s="89">
        <f t="shared" si="7"/>
        <v>3</v>
      </c>
      <c r="AA65" s="93">
        <f t="shared" si="8"/>
        <v>0</v>
      </c>
      <c r="AB65" s="93">
        <f t="shared" si="16"/>
        <v>0</v>
      </c>
      <c r="AC65" s="93">
        <f t="shared" si="17"/>
        <v>50</v>
      </c>
      <c r="AD65" s="93">
        <f t="shared" si="18"/>
        <v>50</v>
      </c>
      <c r="AE65" s="93">
        <f t="shared" si="19"/>
        <v>0</v>
      </c>
      <c r="AF65" s="93">
        <f t="shared" si="20"/>
        <v>0</v>
      </c>
      <c r="AG65" s="93">
        <f t="shared" si="14"/>
        <v>100</v>
      </c>
      <c r="AH65" s="93">
        <f t="shared" si="15"/>
        <v>42.857142857142854</v>
      </c>
    </row>
    <row r="66" spans="1:34" s="37" customFormat="1" x14ac:dyDescent="0.7">
      <c r="A66" s="45">
        <v>62</v>
      </c>
      <c r="B66" s="46" t="s">
        <v>73</v>
      </c>
      <c r="C66" s="47" t="s">
        <v>74</v>
      </c>
      <c r="D66" s="46" t="s">
        <v>73</v>
      </c>
      <c r="E66" s="86">
        <v>16</v>
      </c>
      <c r="F66" s="59">
        <v>1</v>
      </c>
      <c r="G66" s="49">
        <v>2.04</v>
      </c>
      <c r="H66" s="96">
        <v>8067690.6399999997</v>
      </c>
      <c r="I66" s="51"/>
      <c r="J66" s="87">
        <f t="shared" si="21"/>
        <v>50</v>
      </c>
      <c r="K66" s="87">
        <f t="shared" si="22"/>
        <v>100</v>
      </c>
      <c r="L66" s="87">
        <f t="shared" si="23"/>
        <v>0</v>
      </c>
      <c r="M66" s="87">
        <f t="shared" si="24"/>
        <v>100</v>
      </c>
      <c r="N66" s="88">
        <f t="shared" si="25"/>
        <v>57.142857142857139</v>
      </c>
      <c r="O66" s="59">
        <v>1</v>
      </c>
      <c r="P66" s="61">
        <f t="shared" si="6"/>
        <v>57.142857142857139</v>
      </c>
      <c r="Q66" s="50">
        <v>672307.55333333334</v>
      </c>
      <c r="R66" s="46"/>
      <c r="S66" s="97">
        <v>0</v>
      </c>
      <c r="T66" s="97">
        <v>1</v>
      </c>
      <c r="U66" s="97">
        <v>1</v>
      </c>
      <c r="V66" s="117">
        <v>1</v>
      </c>
      <c r="W66" s="97">
        <v>0</v>
      </c>
      <c r="X66" s="97">
        <v>0</v>
      </c>
      <c r="Y66" s="97">
        <v>1</v>
      </c>
      <c r="Z66" s="89">
        <f t="shared" si="7"/>
        <v>4</v>
      </c>
      <c r="AA66" s="93">
        <f t="shared" si="8"/>
        <v>0</v>
      </c>
      <c r="AB66" s="93">
        <f t="shared" si="16"/>
        <v>50</v>
      </c>
      <c r="AC66" s="93">
        <f t="shared" si="17"/>
        <v>50</v>
      </c>
      <c r="AD66" s="93">
        <f t="shared" si="18"/>
        <v>50</v>
      </c>
      <c r="AE66" s="93">
        <f t="shared" si="19"/>
        <v>0</v>
      </c>
      <c r="AF66" s="93">
        <f t="shared" si="20"/>
        <v>0</v>
      </c>
      <c r="AG66" s="93">
        <f t="shared" si="14"/>
        <v>100</v>
      </c>
      <c r="AH66" s="93">
        <f t="shared" si="15"/>
        <v>57.142857142857139</v>
      </c>
    </row>
    <row r="67" spans="1:34" s="37" customFormat="1" x14ac:dyDescent="0.7">
      <c r="A67" s="45">
        <v>63</v>
      </c>
      <c r="B67" s="46" t="s">
        <v>73</v>
      </c>
      <c r="C67" s="47" t="s">
        <v>75</v>
      </c>
      <c r="D67" s="46" t="s">
        <v>179</v>
      </c>
      <c r="E67" s="86">
        <v>10</v>
      </c>
      <c r="F67" s="59">
        <v>1</v>
      </c>
      <c r="G67" s="49">
        <v>1.36</v>
      </c>
      <c r="H67" s="96">
        <v>-19364903.789999999</v>
      </c>
      <c r="I67" s="51"/>
      <c r="J67" s="87">
        <f t="shared" si="21"/>
        <v>50</v>
      </c>
      <c r="K67" s="87">
        <f t="shared" si="22"/>
        <v>100</v>
      </c>
      <c r="L67" s="87">
        <f t="shared" si="23"/>
        <v>100</v>
      </c>
      <c r="M67" s="87">
        <f t="shared" si="24"/>
        <v>100</v>
      </c>
      <c r="N67" s="88">
        <f t="shared" si="25"/>
        <v>85.714285714285708</v>
      </c>
      <c r="O67" s="59">
        <v>1</v>
      </c>
      <c r="P67" s="61">
        <f t="shared" si="6"/>
        <v>85.714285714285708</v>
      </c>
      <c r="Q67" s="50">
        <v>-1613741.9824999999</v>
      </c>
      <c r="R67" s="46"/>
      <c r="S67" s="97">
        <v>0</v>
      </c>
      <c r="T67" s="97">
        <v>1</v>
      </c>
      <c r="U67" s="97">
        <v>1</v>
      </c>
      <c r="V67" s="117">
        <v>1</v>
      </c>
      <c r="W67" s="97">
        <v>1</v>
      </c>
      <c r="X67" s="97">
        <v>1</v>
      </c>
      <c r="Y67" s="97">
        <v>1</v>
      </c>
      <c r="Z67" s="89">
        <f t="shared" si="7"/>
        <v>6</v>
      </c>
      <c r="AA67" s="93">
        <f t="shared" si="8"/>
        <v>0</v>
      </c>
      <c r="AB67" s="93">
        <f t="shared" si="16"/>
        <v>50</v>
      </c>
      <c r="AC67" s="93">
        <f t="shared" si="17"/>
        <v>50</v>
      </c>
      <c r="AD67" s="93">
        <f t="shared" si="18"/>
        <v>50</v>
      </c>
      <c r="AE67" s="93">
        <f t="shared" si="19"/>
        <v>50</v>
      </c>
      <c r="AF67" s="93">
        <f t="shared" si="20"/>
        <v>50</v>
      </c>
      <c r="AG67" s="93">
        <f t="shared" si="14"/>
        <v>100</v>
      </c>
      <c r="AH67" s="93">
        <f t="shared" si="15"/>
        <v>85.714285714285708</v>
      </c>
    </row>
    <row r="68" spans="1:34" s="37" customFormat="1" x14ac:dyDescent="0.7">
      <c r="A68" s="45">
        <v>64</v>
      </c>
      <c r="B68" s="46" t="s">
        <v>73</v>
      </c>
      <c r="C68" s="47" t="s">
        <v>76</v>
      </c>
      <c r="D68" s="46" t="s">
        <v>180</v>
      </c>
      <c r="E68" s="86">
        <v>6</v>
      </c>
      <c r="F68" s="60">
        <v>1</v>
      </c>
      <c r="G68" s="49">
        <v>2.38</v>
      </c>
      <c r="H68" s="96">
        <v>-11273575.27</v>
      </c>
      <c r="I68" s="51"/>
      <c r="J68" s="87">
        <f t="shared" si="21"/>
        <v>50</v>
      </c>
      <c r="K68" s="87">
        <f t="shared" si="22"/>
        <v>100</v>
      </c>
      <c r="L68" s="87">
        <f t="shared" si="23"/>
        <v>0</v>
      </c>
      <c r="M68" s="87">
        <f t="shared" si="24"/>
        <v>0</v>
      </c>
      <c r="N68" s="88">
        <f t="shared" si="25"/>
        <v>42.857142857142854</v>
      </c>
      <c r="O68" s="60">
        <v>1</v>
      </c>
      <c r="P68" s="58">
        <f t="shared" si="6"/>
        <v>42.857142857142854</v>
      </c>
      <c r="Q68" s="50">
        <v>-939464.60583333333</v>
      </c>
      <c r="R68" s="46"/>
      <c r="S68" s="97">
        <v>0</v>
      </c>
      <c r="T68" s="97">
        <v>1</v>
      </c>
      <c r="U68" s="97">
        <v>1</v>
      </c>
      <c r="V68" s="117">
        <v>1</v>
      </c>
      <c r="W68" s="97">
        <v>0</v>
      </c>
      <c r="X68" s="97">
        <v>0</v>
      </c>
      <c r="Y68" s="97">
        <v>0</v>
      </c>
      <c r="Z68" s="89">
        <f t="shared" si="7"/>
        <v>3</v>
      </c>
      <c r="AA68" s="93">
        <f t="shared" si="8"/>
        <v>0</v>
      </c>
      <c r="AB68" s="93">
        <f t="shared" si="16"/>
        <v>50</v>
      </c>
      <c r="AC68" s="93">
        <f t="shared" si="17"/>
        <v>50</v>
      </c>
      <c r="AD68" s="93">
        <f t="shared" si="18"/>
        <v>50</v>
      </c>
      <c r="AE68" s="93">
        <f t="shared" si="19"/>
        <v>0</v>
      </c>
      <c r="AF68" s="93">
        <f t="shared" si="20"/>
        <v>0</v>
      </c>
      <c r="AG68" s="93">
        <f t="shared" si="14"/>
        <v>0</v>
      </c>
      <c r="AH68" s="93">
        <f t="shared" si="15"/>
        <v>42.857142857142854</v>
      </c>
    </row>
    <row r="69" spans="1:34" s="37" customFormat="1" x14ac:dyDescent="0.7">
      <c r="A69" s="45">
        <v>65</v>
      </c>
      <c r="B69" s="46" t="s">
        <v>73</v>
      </c>
      <c r="C69" s="47" t="s">
        <v>77</v>
      </c>
      <c r="D69" s="46" t="s">
        <v>181</v>
      </c>
      <c r="E69" s="86">
        <v>12</v>
      </c>
      <c r="F69" s="48">
        <v>2</v>
      </c>
      <c r="G69" s="49">
        <v>0.9</v>
      </c>
      <c r="H69" s="96">
        <v>-1588828.99</v>
      </c>
      <c r="I69" s="51"/>
      <c r="J69" s="87">
        <f t="shared" ref="J69:J92" si="26">AA69+AB69</f>
        <v>100</v>
      </c>
      <c r="K69" s="87">
        <f t="shared" ref="K69:K92" si="27">AC69+AD69</f>
        <v>100</v>
      </c>
      <c r="L69" s="87">
        <f t="shared" ref="L69:L92" si="28">AE69+AF69</f>
        <v>50</v>
      </c>
      <c r="M69" s="87">
        <f t="shared" ref="M69:M92" si="29">AG69</f>
        <v>100</v>
      </c>
      <c r="N69" s="88">
        <f t="shared" ref="N69:N92" si="30">(S69+T69+U69+V69+W69+X69+Y69)/7*100</f>
        <v>85.714285714285708</v>
      </c>
      <c r="O69" s="48">
        <v>2</v>
      </c>
      <c r="P69" s="61">
        <f t="shared" si="6"/>
        <v>85.714285714285708</v>
      </c>
      <c r="Q69" s="52">
        <v>-132402.41583333333</v>
      </c>
      <c r="R69" s="46"/>
      <c r="S69" s="97">
        <v>1</v>
      </c>
      <c r="T69" s="97">
        <v>1</v>
      </c>
      <c r="U69" s="97">
        <v>1</v>
      </c>
      <c r="V69" s="117">
        <v>1</v>
      </c>
      <c r="W69" s="97">
        <v>1</v>
      </c>
      <c r="X69" s="97">
        <v>0</v>
      </c>
      <c r="Y69" s="97">
        <v>1</v>
      </c>
      <c r="Z69" s="89">
        <f t="shared" si="7"/>
        <v>6</v>
      </c>
      <c r="AA69" s="93">
        <f t="shared" si="8"/>
        <v>50</v>
      </c>
      <c r="AB69" s="93">
        <f t="shared" si="16"/>
        <v>50</v>
      </c>
      <c r="AC69" s="93">
        <f t="shared" si="17"/>
        <v>50</v>
      </c>
      <c r="AD69" s="93">
        <f t="shared" si="18"/>
        <v>50</v>
      </c>
      <c r="AE69" s="93">
        <f t="shared" si="19"/>
        <v>50</v>
      </c>
      <c r="AF69" s="93">
        <f t="shared" si="20"/>
        <v>0</v>
      </c>
      <c r="AG69" s="93">
        <f t="shared" si="14"/>
        <v>100</v>
      </c>
      <c r="AH69" s="93">
        <f t="shared" si="15"/>
        <v>85.714285714285708</v>
      </c>
    </row>
    <row r="70" spans="1:34" s="37" customFormat="1" x14ac:dyDescent="0.7">
      <c r="A70" s="45">
        <v>66</v>
      </c>
      <c r="B70" s="46" t="s">
        <v>73</v>
      </c>
      <c r="C70" s="47" t="s">
        <v>78</v>
      </c>
      <c r="D70" s="46" t="s">
        <v>182</v>
      </c>
      <c r="E70" s="86">
        <v>10</v>
      </c>
      <c r="F70" s="57">
        <v>1</v>
      </c>
      <c r="G70" s="49">
        <v>1.71</v>
      </c>
      <c r="H70" s="96">
        <v>-2246904.0099999998</v>
      </c>
      <c r="I70" s="51"/>
      <c r="J70" s="87">
        <f t="shared" si="26"/>
        <v>0</v>
      </c>
      <c r="K70" s="87">
        <f t="shared" si="27"/>
        <v>0</v>
      </c>
      <c r="L70" s="87">
        <f t="shared" si="28"/>
        <v>0</v>
      </c>
      <c r="M70" s="87">
        <f t="shared" si="29"/>
        <v>0</v>
      </c>
      <c r="N70" s="88">
        <f t="shared" si="30"/>
        <v>0</v>
      </c>
      <c r="O70" s="57">
        <v>1</v>
      </c>
      <c r="P70" s="58">
        <f t="shared" ref="P70:P92" si="31">N70</f>
        <v>0</v>
      </c>
      <c r="Q70" s="50">
        <v>-187242.00083333332</v>
      </c>
      <c r="R70" s="46"/>
      <c r="S70" s="97">
        <v>0</v>
      </c>
      <c r="T70" s="97">
        <v>0</v>
      </c>
      <c r="U70" s="97">
        <v>0</v>
      </c>
      <c r="V70" s="117">
        <v>0</v>
      </c>
      <c r="W70" s="97">
        <v>0</v>
      </c>
      <c r="X70" s="97">
        <v>0</v>
      </c>
      <c r="Y70" s="97">
        <v>0</v>
      </c>
      <c r="Z70" s="89">
        <f t="shared" ref="Z70:Z92" si="32">S70+T70+U70+V70+W70+X70+Y70</f>
        <v>0</v>
      </c>
      <c r="AA70" s="93">
        <f t="shared" ref="AA70:AA92" si="33">IF(S70=1,50,0)</f>
        <v>0</v>
      </c>
      <c r="AB70" s="93">
        <f t="shared" si="16"/>
        <v>0</v>
      </c>
      <c r="AC70" s="93">
        <f t="shared" si="17"/>
        <v>0</v>
      </c>
      <c r="AD70" s="93">
        <f t="shared" si="18"/>
        <v>0</v>
      </c>
      <c r="AE70" s="93">
        <f t="shared" si="19"/>
        <v>0</v>
      </c>
      <c r="AF70" s="93">
        <f t="shared" si="20"/>
        <v>0</v>
      </c>
      <c r="AG70" s="93">
        <f t="shared" ref="AG70:AG92" si="34">IF(Y70=1,100,0)</f>
        <v>0</v>
      </c>
      <c r="AH70" s="93">
        <f t="shared" ref="AH70:AH92" si="35">Z70/7*100</f>
        <v>0</v>
      </c>
    </row>
    <row r="71" spans="1:34" s="37" customFormat="1" x14ac:dyDescent="0.7">
      <c r="A71" s="45">
        <v>67</v>
      </c>
      <c r="B71" s="46" t="s">
        <v>73</v>
      </c>
      <c r="C71" s="47" t="s">
        <v>79</v>
      </c>
      <c r="D71" s="46" t="s">
        <v>183</v>
      </c>
      <c r="E71" s="86">
        <v>5</v>
      </c>
      <c r="F71" s="59">
        <v>1</v>
      </c>
      <c r="G71" s="49">
        <v>1.25</v>
      </c>
      <c r="H71" s="96">
        <v>-11738318.4</v>
      </c>
      <c r="I71" s="51"/>
      <c r="J71" s="87">
        <f t="shared" si="26"/>
        <v>50</v>
      </c>
      <c r="K71" s="87">
        <f t="shared" si="27"/>
        <v>50</v>
      </c>
      <c r="L71" s="87">
        <f t="shared" si="28"/>
        <v>0</v>
      </c>
      <c r="M71" s="87">
        <f t="shared" si="29"/>
        <v>0</v>
      </c>
      <c r="N71" s="88">
        <f t="shared" si="30"/>
        <v>28.571428571428569</v>
      </c>
      <c r="O71" s="59">
        <v>1</v>
      </c>
      <c r="P71" s="58">
        <f t="shared" si="31"/>
        <v>28.571428571428569</v>
      </c>
      <c r="Q71" s="52">
        <v>-978193.20000000007</v>
      </c>
      <c r="R71" s="46"/>
      <c r="S71" s="97">
        <v>0</v>
      </c>
      <c r="T71" s="97">
        <v>1</v>
      </c>
      <c r="U71" s="97">
        <v>0</v>
      </c>
      <c r="V71" s="117">
        <v>1</v>
      </c>
      <c r="W71" s="97">
        <v>0</v>
      </c>
      <c r="X71" s="97">
        <v>0</v>
      </c>
      <c r="Y71" s="97">
        <v>0</v>
      </c>
      <c r="Z71" s="89">
        <f t="shared" si="32"/>
        <v>2</v>
      </c>
      <c r="AA71" s="93">
        <f t="shared" si="33"/>
        <v>0</v>
      </c>
      <c r="AB71" s="93">
        <f t="shared" si="16"/>
        <v>50</v>
      </c>
      <c r="AC71" s="93">
        <f t="shared" si="17"/>
        <v>0</v>
      </c>
      <c r="AD71" s="93">
        <f t="shared" si="18"/>
        <v>50</v>
      </c>
      <c r="AE71" s="93">
        <f t="shared" si="19"/>
        <v>0</v>
      </c>
      <c r="AF71" s="93">
        <f t="shared" si="20"/>
        <v>0</v>
      </c>
      <c r="AG71" s="93">
        <f t="shared" si="34"/>
        <v>0</v>
      </c>
      <c r="AH71" s="93">
        <f t="shared" si="35"/>
        <v>28.571428571428569</v>
      </c>
    </row>
    <row r="72" spans="1:34" s="37" customFormat="1" x14ac:dyDescent="0.7">
      <c r="A72" s="45">
        <v>68</v>
      </c>
      <c r="B72" s="46" t="s">
        <v>80</v>
      </c>
      <c r="C72" s="47" t="s">
        <v>81</v>
      </c>
      <c r="D72" s="46" t="s">
        <v>80</v>
      </c>
      <c r="E72" s="86">
        <v>20</v>
      </c>
      <c r="F72" s="71">
        <v>0</v>
      </c>
      <c r="G72" s="49">
        <v>1.54</v>
      </c>
      <c r="H72" s="96">
        <v>149277284.09</v>
      </c>
      <c r="I72" s="51"/>
      <c r="J72" s="87">
        <f t="shared" si="26"/>
        <v>100</v>
      </c>
      <c r="K72" s="87">
        <f t="shared" si="27"/>
        <v>100</v>
      </c>
      <c r="L72" s="87">
        <f t="shared" si="28"/>
        <v>50</v>
      </c>
      <c r="M72" s="87">
        <f t="shared" si="29"/>
        <v>100</v>
      </c>
      <c r="N72" s="88">
        <f t="shared" si="30"/>
        <v>85.714285714285708</v>
      </c>
      <c r="O72" s="71">
        <v>0</v>
      </c>
      <c r="P72" s="61">
        <f t="shared" si="31"/>
        <v>85.714285714285708</v>
      </c>
      <c r="Q72" s="50">
        <v>12439773.674166666</v>
      </c>
      <c r="R72" s="46"/>
      <c r="S72" s="97">
        <v>1</v>
      </c>
      <c r="T72" s="97">
        <v>1</v>
      </c>
      <c r="U72" s="97">
        <v>1</v>
      </c>
      <c r="V72" s="117">
        <v>1</v>
      </c>
      <c r="W72" s="97">
        <v>0</v>
      </c>
      <c r="X72" s="97">
        <v>1</v>
      </c>
      <c r="Y72" s="97">
        <v>1</v>
      </c>
      <c r="Z72" s="89">
        <f t="shared" si="32"/>
        <v>6</v>
      </c>
      <c r="AA72" s="93">
        <f t="shared" si="33"/>
        <v>50</v>
      </c>
      <c r="AB72" s="93">
        <f t="shared" si="16"/>
        <v>50</v>
      </c>
      <c r="AC72" s="93">
        <f t="shared" si="17"/>
        <v>50</v>
      </c>
      <c r="AD72" s="93">
        <f t="shared" si="18"/>
        <v>50</v>
      </c>
      <c r="AE72" s="93">
        <f t="shared" si="19"/>
        <v>0</v>
      </c>
      <c r="AF72" s="93">
        <f t="shared" si="20"/>
        <v>50</v>
      </c>
      <c r="AG72" s="93">
        <f t="shared" si="34"/>
        <v>100</v>
      </c>
      <c r="AH72" s="93">
        <f t="shared" si="35"/>
        <v>85.714285714285708</v>
      </c>
    </row>
    <row r="73" spans="1:34" s="37" customFormat="1" x14ac:dyDescent="0.7">
      <c r="A73" s="45">
        <v>69</v>
      </c>
      <c r="B73" s="46" t="s">
        <v>80</v>
      </c>
      <c r="C73" s="47" t="s">
        <v>82</v>
      </c>
      <c r="D73" s="46" t="s">
        <v>184</v>
      </c>
      <c r="E73" s="86">
        <v>10</v>
      </c>
      <c r="F73" s="67">
        <v>6</v>
      </c>
      <c r="G73" s="49">
        <v>0.57999999999999996</v>
      </c>
      <c r="H73" s="96">
        <v>-8221075.6799999997</v>
      </c>
      <c r="I73" s="72" t="s">
        <v>6</v>
      </c>
      <c r="J73" s="87">
        <f t="shared" si="26"/>
        <v>50</v>
      </c>
      <c r="K73" s="87">
        <f t="shared" si="27"/>
        <v>100</v>
      </c>
      <c r="L73" s="87">
        <f t="shared" si="28"/>
        <v>50</v>
      </c>
      <c r="M73" s="87">
        <f t="shared" si="29"/>
        <v>100</v>
      </c>
      <c r="N73" s="88">
        <f t="shared" si="30"/>
        <v>71.428571428571431</v>
      </c>
      <c r="O73" s="67">
        <v>6</v>
      </c>
      <c r="P73" s="61">
        <f t="shared" si="31"/>
        <v>71.428571428571431</v>
      </c>
      <c r="Q73" s="50">
        <v>-685089.64</v>
      </c>
      <c r="R73" s="46"/>
      <c r="S73" s="97">
        <v>0</v>
      </c>
      <c r="T73" s="97">
        <v>1</v>
      </c>
      <c r="U73" s="97">
        <v>1</v>
      </c>
      <c r="V73" s="117">
        <v>1</v>
      </c>
      <c r="W73" s="97">
        <v>1</v>
      </c>
      <c r="X73" s="97">
        <v>0</v>
      </c>
      <c r="Y73" s="97">
        <v>1</v>
      </c>
      <c r="Z73" s="89">
        <f t="shared" si="32"/>
        <v>5</v>
      </c>
      <c r="AA73" s="93">
        <f t="shared" si="33"/>
        <v>0</v>
      </c>
      <c r="AB73" s="93">
        <f t="shared" si="16"/>
        <v>50</v>
      </c>
      <c r="AC73" s="93">
        <f t="shared" si="17"/>
        <v>50</v>
      </c>
      <c r="AD73" s="93">
        <f t="shared" si="18"/>
        <v>50</v>
      </c>
      <c r="AE73" s="93">
        <f t="shared" si="19"/>
        <v>50</v>
      </c>
      <c r="AF73" s="93">
        <f t="shared" si="20"/>
        <v>0</v>
      </c>
      <c r="AG73" s="93">
        <f t="shared" si="34"/>
        <v>100</v>
      </c>
      <c r="AH73" s="93">
        <f t="shared" si="35"/>
        <v>71.428571428571431</v>
      </c>
    </row>
    <row r="74" spans="1:34" s="37" customFormat="1" x14ac:dyDescent="0.7">
      <c r="A74" s="45">
        <v>70</v>
      </c>
      <c r="B74" s="46" t="s">
        <v>80</v>
      </c>
      <c r="C74" s="47" t="s">
        <v>83</v>
      </c>
      <c r="D74" s="46" t="s">
        <v>185</v>
      </c>
      <c r="E74" s="86">
        <v>9</v>
      </c>
      <c r="F74" s="76">
        <v>5</v>
      </c>
      <c r="G74" s="62">
        <v>0.31</v>
      </c>
      <c r="H74" s="96">
        <v>5318498.8499999996</v>
      </c>
      <c r="I74" s="72" t="s">
        <v>208</v>
      </c>
      <c r="J74" s="87">
        <f t="shared" si="26"/>
        <v>50</v>
      </c>
      <c r="K74" s="87">
        <f t="shared" si="27"/>
        <v>100</v>
      </c>
      <c r="L74" s="87">
        <f t="shared" si="28"/>
        <v>0</v>
      </c>
      <c r="M74" s="87">
        <f t="shared" si="29"/>
        <v>0</v>
      </c>
      <c r="N74" s="88">
        <f t="shared" si="30"/>
        <v>42.857142857142854</v>
      </c>
      <c r="O74" s="76">
        <v>5</v>
      </c>
      <c r="P74" s="58">
        <f t="shared" si="31"/>
        <v>42.857142857142854</v>
      </c>
      <c r="Q74" s="50">
        <v>443208.23749999999</v>
      </c>
      <c r="R74" s="46"/>
      <c r="S74" s="97">
        <v>0</v>
      </c>
      <c r="T74" s="97">
        <v>1</v>
      </c>
      <c r="U74" s="97">
        <v>1</v>
      </c>
      <c r="V74" s="117">
        <v>1</v>
      </c>
      <c r="W74" s="97">
        <v>0</v>
      </c>
      <c r="X74" s="97">
        <v>0</v>
      </c>
      <c r="Y74" s="97">
        <v>0</v>
      </c>
      <c r="Z74" s="89">
        <f t="shared" si="32"/>
        <v>3</v>
      </c>
      <c r="AA74" s="93">
        <f t="shared" si="33"/>
        <v>0</v>
      </c>
      <c r="AB74" s="93">
        <f t="shared" si="16"/>
        <v>50</v>
      </c>
      <c r="AC74" s="93">
        <f t="shared" si="17"/>
        <v>50</v>
      </c>
      <c r="AD74" s="93">
        <f t="shared" si="18"/>
        <v>50</v>
      </c>
      <c r="AE74" s="93">
        <f t="shared" si="19"/>
        <v>0</v>
      </c>
      <c r="AF74" s="93">
        <f t="shared" si="20"/>
        <v>0</v>
      </c>
      <c r="AG74" s="93">
        <f t="shared" si="34"/>
        <v>0</v>
      </c>
      <c r="AH74" s="93">
        <f t="shared" si="35"/>
        <v>42.857142857142854</v>
      </c>
    </row>
    <row r="75" spans="1:34" s="37" customFormat="1" x14ac:dyDescent="0.7">
      <c r="A75" s="45">
        <v>71</v>
      </c>
      <c r="B75" s="46" t="s">
        <v>80</v>
      </c>
      <c r="C75" s="47" t="s">
        <v>84</v>
      </c>
      <c r="D75" s="46" t="s">
        <v>186</v>
      </c>
      <c r="E75" s="86">
        <v>16</v>
      </c>
      <c r="F75" s="75">
        <v>2</v>
      </c>
      <c r="G75" s="49">
        <v>0.72</v>
      </c>
      <c r="H75" s="96">
        <v>10527453.33</v>
      </c>
      <c r="I75" s="51"/>
      <c r="J75" s="87">
        <f t="shared" si="26"/>
        <v>50</v>
      </c>
      <c r="K75" s="87">
        <f t="shared" si="27"/>
        <v>100</v>
      </c>
      <c r="L75" s="87">
        <f t="shared" si="28"/>
        <v>50</v>
      </c>
      <c r="M75" s="87">
        <f t="shared" si="29"/>
        <v>0</v>
      </c>
      <c r="N75" s="88">
        <f t="shared" si="30"/>
        <v>57.142857142857139</v>
      </c>
      <c r="O75" s="75">
        <v>2</v>
      </c>
      <c r="P75" s="61">
        <f t="shared" si="31"/>
        <v>57.142857142857139</v>
      </c>
      <c r="Q75" s="52">
        <v>877287.77749999997</v>
      </c>
      <c r="R75" s="46"/>
      <c r="S75" s="97">
        <v>0</v>
      </c>
      <c r="T75" s="97">
        <v>1</v>
      </c>
      <c r="U75" s="97">
        <v>1</v>
      </c>
      <c r="V75" s="117">
        <v>1</v>
      </c>
      <c r="W75" s="97">
        <v>1</v>
      </c>
      <c r="X75" s="97">
        <v>0</v>
      </c>
      <c r="Y75" s="97">
        <v>0</v>
      </c>
      <c r="Z75" s="89">
        <f t="shared" si="32"/>
        <v>4</v>
      </c>
      <c r="AA75" s="93">
        <f t="shared" si="33"/>
        <v>0</v>
      </c>
      <c r="AB75" s="93">
        <f t="shared" si="16"/>
        <v>50</v>
      </c>
      <c r="AC75" s="93">
        <f t="shared" si="17"/>
        <v>50</v>
      </c>
      <c r="AD75" s="93">
        <f t="shared" si="18"/>
        <v>50</v>
      </c>
      <c r="AE75" s="93">
        <f t="shared" si="19"/>
        <v>50</v>
      </c>
      <c r="AF75" s="93">
        <f t="shared" si="20"/>
        <v>0</v>
      </c>
      <c r="AG75" s="93">
        <f t="shared" si="34"/>
        <v>0</v>
      </c>
      <c r="AH75" s="93">
        <f t="shared" si="35"/>
        <v>57.142857142857139</v>
      </c>
    </row>
    <row r="76" spans="1:34" s="37" customFormat="1" x14ac:dyDescent="0.7">
      <c r="A76" s="45">
        <v>72</v>
      </c>
      <c r="B76" s="46" t="s">
        <v>80</v>
      </c>
      <c r="C76" s="47" t="s">
        <v>85</v>
      </c>
      <c r="D76" s="46" t="s">
        <v>187</v>
      </c>
      <c r="E76" s="86">
        <v>2</v>
      </c>
      <c r="F76" s="63">
        <v>1</v>
      </c>
      <c r="G76" s="49">
        <v>6.05</v>
      </c>
      <c r="H76" s="96">
        <v>-889163.05</v>
      </c>
      <c r="I76" s="51"/>
      <c r="J76" s="87">
        <f t="shared" si="26"/>
        <v>0</v>
      </c>
      <c r="K76" s="87">
        <f t="shared" si="27"/>
        <v>50</v>
      </c>
      <c r="L76" s="87">
        <f t="shared" si="28"/>
        <v>50</v>
      </c>
      <c r="M76" s="87">
        <f t="shared" si="29"/>
        <v>0</v>
      </c>
      <c r="N76" s="88">
        <f t="shared" si="30"/>
        <v>28.571428571428569</v>
      </c>
      <c r="O76" s="63">
        <v>1</v>
      </c>
      <c r="P76" s="58">
        <f t="shared" si="31"/>
        <v>28.571428571428569</v>
      </c>
      <c r="Q76" s="50">
        <v>-74096.920833333337</v>
      </c>
      <c r="R76" s="46"/>
      <c r="S76" s="97">
        <v>0</v>
      </c>
      <c r="T76" s="97">
        <v>0</v>
      </c>
      <c r="U76" s="97">
        <v>1</v>
      </c>
      <c r="V76" s="117">
        <v>0</v>
      </c>
      <c r="W76" s="97">
        <v>0</v>
      </c>
      <c r="X76" s="97">
        <v>1</v>
      </c>
      <c r="Y76" s="97">
        <v>0</v>
      </c>
      <c r="Z76" s="89">
        <f t="shared" si="32"/>
        <v>2</v>
      </c>
      <c r="AA76" s="93">
        <f t="shared" si="33"/>
        <v>0</v>
      </c>
      <c r="AB76" s="93">
        <f t="shared" si="16"/>
        <v>0</v>
      </c>
      <c r="AC76" s="93">
        <f t="shared" si="17"/>
        <v>50</v>
      </c>
      <c r="AD76" s="93">
        <f t="shared" si="18"/>
        <v>0</v>
      </c>
      <c r="AE76" s="93">
        <f t="shared" si="19"/>
        <v>0</v>
      </c>
      <c r="AF76" s="93">
        <f t="shared" si="20"/>
        <v>50</v>
      </c>
      <c r="AG76" s="93">
        <f t="shared" si="34"/>
        <v>0</v>
      </c>
      <c r="AH76" s="93">
        <f t="shared" si="35"/>
        <v>28.571428571428569</v>
      </c>
    </row>
    <row r="77" spans="1:34" s="37" customFormat="1" x14ac:dyDescent="0.7">
      <c r="A77" s="45">
        <v>73</v>
      </c>
      <c r="B77" s="46" t="s">
        <v>80</v>
      </c>
      <c r="C77" s="47" t="s">
        <v>86</v>
      </c>
      <c r="D77" s="46" t="s">
        <v>188</v>
      </c>
      <c r="E77" s="86">
        <v>6</v>
      </c>
      <c r="F77" s="78">
        <v>5</v>
      </c>
      <c r="G77" s="62">
        <v>0.48</v>
      </c>
      <c r="H77" s="96">
        <v>4226889.5</v>
      </c>
      <c r="I77" s="72" t="s">
        <v>208</v>
      </c>
      <c r="J77" s="87">
        <f t="shared" si="26"/>
        <v>50</v>
      </c>
      <c r="K77" s="87">
        <f t="shared" si="27"/>
        <v>100</v>
      </c>
      <c r="L77" s="87">
        <f t="shared" si="28"/>
        <v>0</v>
      </c>
      <c r="M77" s="87">
        <f t="shared" si="29"/>
        <v>100</v>
      </c>
      <c r="N77" s="88">
        <f t="shared" si="30"/>
        <v>57.142857142857139</v>
      </c>
      <c r="O77" s="78">
        <v>5</v>
      </c>
      <c r="P77" s="61">
        <f t="shared" si="31"/>
        <v>57.142857142857139</v>
      </c>
      <c r="Q77" s="52">
        <v>352240.79166666669</v>
      </c>
      <c r="R77" s="46"/>
      <c r="S77" s="97">
        <v>0</v>
      </c>
      <c r="T77" s="97">
        <v>1</v>
      </c>
      <c r="U77" s="97">
        <v>1</v>
      </c>
      <c r="V77" s="117">
        <v>1</v>
      </c>
      <c r="W77" s="97">
        <v>0</v>
      </c>
      <c r="X77" s="97">
        <v>0</v>
      </c>
      <c r="Y77" s="97">
        <v>1</v>
      </c>
      <c r="Z77" s="89">
        <f t="shared" si="32"/>
        <v>4</v>
      </c>
      <c r="AA77" s="93">
        <f t="shared" si="33"/>
        <v>0</v>
      </c>
      <c r="AB77" s="93">
        <f t="shared" si="16"/>
        <v>50</v>
      </c>
      <c r="AC77" s="93">
        <f t="shared" si="17"/>
        <v>50</v>
      </c>
      <c r="AD77" s="93">
        <f t="shared" si="18"/>
        <v>50</v>
      </c>
      <c r="AE77" s="93">
        <f t="shared" si="19"/>
        <v>0</v>
      </c>
      <c r="AF77" s="93">
        <f t="shared" si="20"/>
        <v>0</v>
      </c>
      <c r="AG77" s="93">
        <f t="shared" si="34"/>
        <v>100</v>
      </c>
      <c r="AH77" s="93">
        <f t="shared" si="35"/>
        <v>57.142857142857139</v>
      </c>
    </row>
    <row r="78" spans="1:34" s="37" customFormat="1" x14ac:dyDescent="0.7">
      <c r="A78" s="45">
        <v>74</v>
      </c>
      <c r="B78" s="46" t="s">
        <v>80</v>
      </c>
      <c r="C78" s="47" t="s">
        <v>87</v>
      </c>
      <c r="D78" s="46" t="s">
        <v>189</v>
      </c>
      <c r="E78" s="86">
        <v>13</v>
      </c>
      <c r="F78" s="67">
        <v>6</v>
      </c>
      <c r="G78" s="62">
        <v>0.39</v>
      </c>
      <c r="H78" s="96">
        <v>-16863167.5</v>
      </c>
      <c r="I78" s="68" t="s">
        <v>207</v>
      </c>
      <c r="J78" s="87">
        <f t="shared" si="26"/>
        <v>100</v>
      </c>
      <c r="K78" s="87">
        <f t="shared" si="27"/>
        <v>100</v>
      </c>
      <c r="L78" s="87">
        <f t="shared" si="28"/>
        <v>50</v>
      </c>
      <c r="M78" s="87">
        <f t="shared" si="29"/>
        <v>100</v>
      </c>
      <c r="N78" s="88">
        <f t="shared" si="30"/>
        <v>85.714285714285708</v>
      </c>
      <c r="O78" s="67">
        <v>6</v>
      </c>
      <c r="P78" s="61">
        <f t="shared" si="31"/>
        <v>85.714285714285708</v>
      </c>
      <c r="Q78" s="50">
        <v>-1405263.9583333333</v>
      </c>
      <c r="R78" s="46"/>
      <c r="S78" s="97">
        <v>1</v>
      </c>
      <c r="T78" s="97">
        <v>1</v>
      </c>
      <c r="U78" s="97">
        <v>1</v>
      </c>
      <c r="V78" s="117">
        <v>1</v>
      </c>
      <c r="W78" s="97">
        <v>1</v>
      </c>
      <c r="X78" s="97">
        <v>0</v>
      </c>
      <c r="Y78" s="97">
        <v>1</v>
      </c>
      <c r="Z78" s="89">
        <f t="shared" si="32"/>
        <v>6</v>
      </c>
      <c r="AA78" s="93">
        <f t="shared" si="33"/>
        <v>50</v>
      </c>
      <c r="AB78" s="93">
        <f t="shared" si="16"/>
        <v>50</v>
      </c>
      <c r="AC78" s="93">
        <f t="shared" si="17"/>
        <v>50</v>
      </c>
      <c r="AD78" s="93">
        <f t="shared" si="18"/>
        <v>50</v>
      </c>
      <c r="AE78" s="93">
        <f t="shared" si="19"/>
        <v>50</v>
      </c>
      <c r="AF78" s="93">
        <f t="shared" si="20"/>
        <v>0</v>
      </c>
      <c r="AG78" s="93">
        <f t="shared" si="34"/>
        <v>100</v>
      </c>
      <c r="AH78" s="93">
        <f t="shared" si="35"/>
        <v>85.714285714285708</v>
      </c>
    </row>
    <row r="79" spans="1:34" s="37" customFormat="1" x14ac:dyDescent="0.7">
      <c r="A79" s="45">
        <v>75</v>
      </c>
      <c r="B79" s="46" t="s">
        <v>80</v>
      </c>
      <c r="C79" s="47" t="s">
        <v>88</v>
      </c>
      <c r="D79" s="46" t="s">
        <v>190</v>
      </c>
      <c r="E79" s="86">
        <v>5</v>
      </c>
      <c r="F79" s="69">
        <v>3</v>
      </c>
      <c r="G79" s="49">
        <v>0.72</v>
      </c>
      <c r="H79" s="96">
        <v>-6808946.9000000004</v>
      </c>
      <c r="I79" s="51"/>
      <c r="J79" s="87">
        <f t="shared" si="26"/>
        <v>50</v>
      </c>
      <c r="K79" s="87">
        <f t="shared" si="27"/>
        <v>100</v>
      </c>
      <c r="L79" s="87">
        <f t="shared" si="28"/>
        <v>100</v>
      </c>
      <c r="M79" s="87">
        <f t="shared" si="29"/>
        <v>100</v>
      </c>
      <c r="N79" s="88">
        <f t="shared" si="30"/>
        <v>85.714285714285708</v>
      </c>
      <c r="O79" s="69">
        <v>3</v>
      </c>
      <c r="P79" s="61">
        <f t="shared" si="31"/>
        <v>85.714285714285708</v>
      </c>
      <c r="Q79" s="52">
        <v>-567412.2416666667</v>
      </c>
      <c r="R79" s="46"/>
      <c r="S79" s="97">
        <v>0</v>
      </c>
      <c r="T79" s="97">
        <v>1</v>
      </c>
      <c r="U79" s="97">
        <v>1</v>
      </c>
      <c r="V79" s="117">
        <v>1</v>
      </c>
      <c r="W79" s="97">
        <v>1</v>
      </c>
      <c r="X79" s="97">
        <v>1</v>
      </c>
      <c r="Y79" s="97">
        <v>1</v>
      </c>
      <c r="Z79" s="89">
        <f t="shared" si="32"/>
        <v>6</v>
      </c>
      <c r="AA79" s="93">
        <f t="shared" si="33"/>
        <v>0</v>
      </c>
      <c r="AB79" s="93">
        <f t="shared" si="16"/>
        <v>50</v>
      </c>
      <c r="AC79" s="93">
        <f t="shared" si="17"/>
        <v>50</v>
      </c>
      <c r="AD79" s="93">
        <f t="shared" si="18"/>
        <v>50</v>
      </c>
      <c r="AE79" s="93">
        <f t="shared" si="19"/>
        <v>50</v>
      </c>
      <c r="AF79" s="93">
        <f t="shared" si="20"/>
        <v>50</v>
      </c>
      <c r="AG79" s="93">
        <f t="shared" si="34"/>
        <v>100</v>
      </c>
      <c r="AH79" s="93">
        <f t="shared" si="35"/>
        <v>85.714285714285708</v>
      </c>
    </row>
    <row r="80" spans="1:34" s="37" customFormat="1" x14ac:dyDescent="0.7">
      <c r="A80" s="45">
        <v>76</v>
      </c>
      <c r="B80" s="46" t="s">
        <v>80</v>
      </c>
      <c r="C80" s="47" t="s">
        <v>89</v>
      </c>
      <c r="D80" s="46" t="s">
        <v>191</v>
      </c>
      <c r="E80" s="86">
        <v>5</v>
      </c>
      <c r="F80" s="69">
        <v>3</v>
      </c>
      <c r="G80" s="62">
        <v>0.32</v>
      </c>
      <c r="H80" s="96">
        <v>36366.559999999998</v>
      </c>
      <c r="I80" s="51"/>
      <c r="J80" s="87">
        <f t="shared" si="26"/>
        <v>0</v>
      </c>
      <c r="K80" s="87">
        <f t="shared" si="27"/>
        <v>100</v>
      </c>
      <c r="L80" s="87">
        <f t="shared" si="28"/>
        <v>100</v>
      </c>
      <c r="M80" s="87">
        <f t="shared" si="29"/>
        <v>0</v>
      </c>
      <c r="N80" s="88">
        <f t="shared" si="30"/>
        <v>57.142857142857139</v>
      </c>
      <c r="O80" s="69">
        <v>3</v>
      </c>
      <c r="P80" s="61">
        <f t="shared" si="31"/>
        <v>57.142857142857139</v>
      </c>
      <c r="Q80" s="52">
        <v>3030.5466666666666</v>
      </c>
      <c r="R80" s="46"/>
      <c r="S80" s="97">
        <v>0</v>
      </c>
      <c r="T80" s="97">
        <v>0</v>
      </c>
      <c r="U80" s="97">
        <v>1</v>
      </c>
      <c r="V80" s="117">
        <v>1</v>
      </c>
      <c r="W80" s="97">
        <v>1</v>
      </c>
      <c r="X80" s="97">
        <v>1</v>
      </c>
      <c r="Y80" s="97">
        <v>0</v>
      </c>
      <c r="Z80" s="89">
        <f t="shared" si="32"/>
        <v>4</v>
      </c>
      <c r="AA80" s="93">
        <f t="shared" si="33"/>
        <v>0</v>
      </c>
      <c r="AB80" s="93">
        <f t="shared" si="16"/>
        <v>0</v>
      </c>
      <c r="AC80" s="93">
        <f t="shared" si="17"/>
        <v>50</v>
      </c>
      <c r="AD80" s="93">
        <f t="shared" si="18"/>
        <v>50</v>
      </c>
      <c r="AE80" s="93">
        <f t="shared" si="19"/>
        <v>50</v>
      </c>
      <c r="AF80" s="93">
        <f t="shared" si="20"/>
        <v>50</v>
      </c>
      <c r="AG80" s="93">
        <f t="shared" si="34"/>
        <v>0</v>
      </c>
      <c r="AH80" s="93">
        <f t="shared" si="35"/>
        <v>57.142857142857139</v>
      </c>
    </row>
    <row r="81" spans="1:34" s="37" customFormat="1" x14ac:dyDescent="0.7">
      <c r="A81" s="45">
        <v>77</v>
      </c>
      <c r="B81" s="46" t="s">
        <v>80</v>
      </c>
      <c r="C81" s="47" t="s">
        <v>90</v>
      </c>
      <c r="D81" s="46" t="s">
        <v>192</v>
      </c>
      <c r="E81" s="86">
        <v>6</v>
      </c>
      <c r="F81" s="63">
        <v>1</v>
      </c>
      <c r="G81" s="49">
        <v>1.69</v>
      </c>
      <c r="H81" s="96">
        <v>-5284163.63</v>
      </c>
      <c r="I81" s="51"/>
      <c r="J81" s="87">
        <f t="shared" si="26"/>
        <v>0</v>
      </c>
      <c r="K81" s="87">
        <f t="shared" si="27"/>
        <v>100</v>
      </c>
      <c r="L81" s="87">
        <f t="shared" si="28"/>
        <v>50</v>
      </c>
      <c r="M81" s="87">
        <f t="shared" si="29"/>
        <v>100</v>
      </c>
      <c r="N81" s="88">
        <f t="shared" si="30"/>
        <v>57.142857142857139</v>
      </c>
      <c r="O81" s="63">
        <v>1</v>
      </c>
      <c r="P81" s="61">
        <f t="shared" si="31"/>
        <v>57.142857142857139</v>
      </c>
      <c r="Q81" s="50">
        <v>-440346.96916666668</v>
      </c>
      <c r="R81" s="46"/>
      <c r="S81" s="97">
        <v>0</v>
      </c>
      <c r="T81" s="97">
        <v>0</v>
      </c>
      <c r="U81" s="97">
        <v>1</v>
      </c>
      <c r="V81" s="117">
        <v>1</v>
      </c>
      <c r="W81" s="97">
        <v>1</v>
      </c>
      <c r="X81" s="97">
        <v>0</v>
      </c>
      <c r="Y81" s="97">
        <v>1</v>
      </c>
      <c r="Z81" s="89">
        <f t="shared" si="32"/>
        <v>4</v>
      </c>
      <c r="AA81" s="93">
        <f t="shared" si="33"/>
        <v>0</v>
      </c>
      <c r="AB81" s="93">
        <f t="shared" si="16"/>
        <v>0</v>
      </c>
      <c r="AC81" s="93">
        <f t="shared" si="17"/>
        <v>50</v>
      </c>
      <c r="AD81" s="93">
        <f t="shared" si="18"/>
        <v>50</v>
      </c>
      <c r="AE81" s="93">
        <f t="shared" si="19"/>
        <v>50</v>
      </c>
      <c r="AF81" s="93">
        <f t="shared" si="20"/>
        <v>0</v>
      </c>
      <c r="AG81" s="93">
        <f t="shared" si="34"/>
        <v>100</v>
      </c>
      <c r="AH81" s="93">
        <f t="shared" si="35"/>
        <v>57.142857142857139</v>
      </c>
    </row>
    <row r="82" spans="1:34" s="37" customFormat="1" x14ac:dyDescent="0.7">
      <c r="A82" s="45">
        <v>78</v>
      </c>
      <c r="B82" s="46" t="s">
        <v>80</v>
      </c>
      <c r="C82" s="47" t="s">
        <v>91</v>
      </c>
      <c r="D82" s="46" t="s">
        <v>193</v>
      </c>
      <c r="E82" s="86">
        <v>9</v>
      </c>
      <c r="F82" s="66">
        <v>2</v>
      </c>
      <c r="G82" s="49">
        <v>0.55000000000000004</v>
      </c>
      <c r="H82" s="96">
        <v>-13716724.310000001</v>
      </c>
      <c r="I82" s="51"/>
      <c r="J82" s="87">
        <f t="shared" si="26"/>
        <v>100</v>
      </c>
      <c r="K82" s="87">
        <f t="shared" si="27"/>
        <v>100</v>
      </c>
      <c r="L82" s="87">
        <f t="shared" si="28"/>
        <v>0</v>
      </c>
      <c r="M82" s="87">
        <f t="shared" si="29"/>
        <v>100</v>
      </c>
      <c r="N82" s="88">
        <f t="shared" si="30"/>
        <v>71.428571428571431</v>
      </c>
      <c r="O82" s="66">
        <v>2</v>
      </c>
      <c r="P82" s="61">
        <f t="shared" si="31"/>
        <v>71.428571428571431</v>
      </c>
      <c r="Q82" s="50">
        <v>-1143060.3591666666</v>
      </c>
      <c r="R82" s="46"/>
      <c r="S82" s="97">
        <v>1</v>
      </c>
      <c r="T82" s="97">
        <v>1</v>
      </c>
      <c r="U82" s="97">
        <v>1</v>
      </c>
      <c r="V82" s="117">
        <v>1</v>
      </c>
      <c r="W82" s="97">
        <v>0</v>
      </c>
      <c r="X82" s="97">
        <v>0</v>
      </c>
      <c r="Y82" s="97">
        <v>1</v>
      </c>
      <c r="Z82" s="89">
        <f t="shared" si="32"/>
        <v>5</v>
      </c>
      <c r="AA82" s="93">
        <f t="shared" si="33"/>
        <v>50</v>
      </c>
      <c r="AB82" s="93">
        <f t="shared" si="16"/>
        <v>50</v>
      </c>
      <c r="AC82" s="93">
        <f t="shared" si="17"/>
        <v>50</v>
      </c>
      <c r="AD82" s="93">
        <f t="shared" si="18"/>
        <v>50</v>
      </c>
      <c r="AE82" s="93">
        <f t="shared" si="19"/>
        <v>0</v>
      </c>
      <c r="AF82" s="93">
        <f t="shared" si="20"/>
        <v>0</v>
      </c>
      <c r="AG82" s="93">
        <f t="shared" si="34"/>
        <v>100</v>
      </c>
      <c r="AH82" s="93">
        <f t="shared" si="35"/>
        <v>71.428571428571431</v>
      </c>
    </row>
    <row r="83" spans="1:34" s="37" customFormat="1" x14ac:dyDescent="0.7">
      <c r="A83" s="45">
        <v>79</v>
      </c>
      <c r="B83" s="46" t="s">
        <v>80</v>
      </c>
      <c r="C83" s="47" t="s">
        <v>92</v>
      </c>
      <c r="D83" s="46" t="s">
        <v>194</v>
      </c>
      <c r="E83" s="86">
        <v>13</v>
      </c>
      <c r="F83" s="67">
        <v>6</v>
      </c>
      <c r="G83" s="49">
        <v>0.52</v>
      </c>
      <c r="H83" s="96">
        <v>-36473754.979999997</v>
      </c>
      <c r="I83" s="72" t="s">
        <v>6</v>
      </c>
      <c r="J83" s="87">
        <f t="shared" si="26"/>
        <v>50</v>
      </c>
      <c r="K83" s="87">
        <f t="shared" si="27"/>
        <v>100</v>
      </c>
      <c r="L83" s="87">
        <f t="shared" si="28"/>
        <v>100</v>
      </c>
      <c r="M83" s="87">
        <f t="shared" si="29"/>
        <v>0</v>
      </c>
      <c r="N83" s="88">
        <f t="shared" si="30"/>
        <v>71.428571428571431</v>
      </c>
      <c r="O83" s="67">
        <v>6</v>
      </c>
      <c r="P83" s="61">
        <f t="shared" si="31"/>
        <v>71.428571428571431</v>
      </c>
      <c r="Q83" s="52">
        <v>-3039479.5816666665</v>
      </c>
      <c r="R83" s="46"/>
      <c r="S83" s="97">
        <v>0</v>
      </c>
      <c r="T83" s="97">
        <v>1</v>
      </c>
      <c r="U83" s="97">
        <v>1</v>
      </c>
      <c r="V83" s="117">
        <v>1</v>
      </c>
      <c r="W83" s="97">
        <v>1</v>
      </c>
      <c r="X83" s="97">
        <v>1</v>
      </c>
      <c r="Y83" s="97">
        <v>0</v>
      </c>
      <c r="Z83" s="89">
        <f t="shared" si="32"/>
        <v>5</v>
      </c>
      <c r="AA83" s="93">
        <f t="shared" si="33"/>
        <v>0</v>
      </c>
      <c r="AB83" s="93">
        <f t="shared" si="16"/>
        <v>50</v>
      </c>
      <c r="AC83" s="93">
        <f t="shared" si="17"/>
        <v>50</v>
      </c>
      <c r="AD83" s="93">
        <f t="shared" si="18"/>
        <v>50</v>
      </c>
      <c r="AE83" s="93">
        <f t="shared" si="19"/>
        <v>50</v>
      </c>
      <c r="AF83" s="93">
        <f t="shared" si="20"/>
        <v>50</v>
      </c>
      <c r="AG83" s="93">
        <f t="shared" si="34"/>
        <v>0</v>
      </c>
      <c r="AH83" s="93">
        <f t="shared" si="35"/>
        <v>71.428571428571431</v>
      </c>
    </row>
    <row r="84" spans="1:34" s="37" customFormat="1" x14ac:dyDescent="0.7">
      <c r="A84" s="45">
        <v>80</v>
      </c>
      <c r="B84" s="46" t="s">
        <v>80</v>
      </c>
      <c r="C84" s="47" t="s">
        <v>93</v>
      </c>
      <c r="D84" s="46" t="s">
        <v>195</v>
      </c>
      <c r="E84" s="86">
        <v>6</v>
      </c>
      <c r="F84" s="59">
        <v>1</v>
      </c>
      <c r="G84" s="49">
        <v>2.2000000000000002</v>
      </c>
      <c r="H84" s="96">
        <v>-20845041.379999999</v>
      </c>
      <c r="I84" s="51"/>
      <c r="J84" s="87">
        <f t="shared" si="26"/>
        <v>100</v>
      </c>
      <c r="K84" s="87">
        <f t="shared" si="27"/>
        <v>100</v>
      </c>
      <c r="L84" s="87">
        <f t="shared" si="28"/>
        <v>0</v>
      </c>
      <c r="M84" s="87">
        <f t="shared" si="29"/>
        <v>0</v>
      </c>
      <c r="N84" s="88">
        <f t="shared" si="30"/>
        <v>57.142857142857139</v>
      </c>
      <c r="O84" s="59">
        <v>1</v>
      </c>
      <c r="P84" s="61">
        <f t="shared" si="31"/>
        <v>57.142857142857139</v>
      </c>
      <c r="Q84" s="50">
        <v>-1737086.7816666665</v>
      </c>
      <c r="R84" s="46"/>
      <c r="S84" s="97">
        <v>1</v>
      </c>
      <c r="T84" s="97">
        <v>1</v>
      </c>
      <c r="U84" s="97">
        <v>1</v>
      </c>
      <c r="V84" s="117">
        <v>1</v>
      </c>
      <c r="W84" s="97">
        <v>0</v>
      </c>
      <c r="X84" s="97">
        <v>0</v>
      </c>
      <c r="Y84" s="97">
        <v>0</v>
      </c>
      <c r="Z84" s="89">
        <f t="shared" si="32"/>
        <v>4</v>
      </c>
      <c r="AA84" s="93">
        <f t="shared" si="33"/>
        <v>50</v>
      </c>
      <c r="AB84" s="93">
        <f t="shared" si="16"/>
        <v>50</v>
      </c>
      <c r="AC84" s="93">
        <f t="shared" si="17"/>
        <v>50</v>
      </c>
      <c r="AD84" s="93">
        <f t="shared" si="18"/>
        <v>50</v>
      </c>
      <c r="AE84" s="93">
        <f t="shared" si="19"/>
        <v>0</v>
      </c>
      <c r="AF84" s="93">
        <f t="shared" si="20"/>
        <v>0</v>
      </c>
      <c r="AG84" s="93">
        <f t="shared" si="34"/>
        <v>0</v>
      </c>
      <c r="AH84" s="93">
        <f t="shared" si="35"/>
        <v>57.142857142857139</v>
      </c>
    </row>
    <row r="85" spans="1:34" s="37" customFormat="1" x14ac:dyDescent="0.7">
      <c r="A85" s="45">
        <v>81</v>
      </c>
      <c r="B85" s="46" t="s">
        <v>80</v>
      </c>
      <c r="C85" s="47" t="s">
        <v>94</v>
      </c>
      <c r="D85" s="46" t="s">
        <v>196</v>
      </c>
      <c r="E85" s="86">
        <v>13</v>
      </c>
      <c r="F85" s="60">
        <v>1</v>
      </c>
      <c r="G85" s="49">
        <v>0.96</v>
      </c>
      <c r="H85" s="96">
        <v>-26225784.530000001</v>
      </c>
      <c r="I85" s="51"/>
      <c r="J85" s="87">
        <f t="shared" si="26"/>
        <v>100</v>
      </c>
      <c r="K85" s="87">
        <f t="shared" si="27"/>
        <v>100</v>
      </c>
      <c r="L85" s="87">
        <f t="shared" si="28"/>
        <v>100</v>
      </c>
      <c r="M85" s="87">
        <f t="shared" si="29"/>
        <v>0</v>
      </c>
      <c r="N85" s="88">
        <f t="shared" si="30"/>
        <v>85.714285714285708</v>
      </c>
      <c r="O85" s="60">
        <v>1</v>
      </c>
      <c r="P85" s="61">
        <f t="shared" si="31"/>
        <v>85.714285714285708</v>
      </c>
      <c r="Q85" s="50">
        <v>-2185482.0441666669</v>
      </c>
      <c r="R85" s="46"/>
      <c r="S85" s="97">
        <v>1</v>
      </c>
      <c r="T85" s="97">
        <v>1</v>
      </c>
      <c r="U85" s="97">
        <v>1</v>
      </c>
      <c r="V85" s="117">
        <v>1</v>
      </c>
      <c r="W85" s="97">
        <v>1</v>
      </c>
      <c r="X85" s="97">
        <v>1</v>
      </c>
      <c r="Y85" s="97">
        <v>0</v>
      </c>
      <c r="Z85" s="89">
        <f t="shared" si="32"/>
        <v>6</v>
      </c>
      <c r="AA85" s="93">
        <f t="shared" si="33"/>
        <v>50</v>
      </c>
      <c r="AB85" s="93">
        <f t="shared" ref="AB85:AB92" si="36">IF(T85=1,50,0)</f>
        <v>50</v>
      </c>
      <c r="AC85" s="93">
        <f t="shared" ref="AC85:AC92" si="37">IF(U85=1,50,0)</f>
        <v>50</v>
      </c>
      <c r="AD85" s="93">
        <f t="shared" ref="AD85:AD92" si="38">IF(V85=1,50,0)</f>
        <v>50</v>
      </c>
      <c r="AE85" s="93">
        <f t="shared" ref="AE85:AE92" si="39">IF(W85=1,50,0)</f>
        <v>50</v>
      </c>
      <c r="AF85" s="93">
        <f t="shared" ref="AF85:AF92" si="40">IF(X85=1,50,0)</f>
        <v>50</v>
      </c>
      <c r="AG85" s="93">
        <f t="shared" si="34"/>
        <v>0</v>
      </c>
      <c r="AH85" s="93">
        <f t="shared" si="35"/>
        <v>85.714285714285708</v>
      </c>
    </row>
    <row r="86" spans="1:34" s="37" customFormat="1" x14ac:dyDescent="0.7">
      <c r="A86" s="45">
        <v>82</v>
      </c>
      <c r="B86" s="46" t="s">
        <v>80</v>
      </c>
      <c r="C86" s="47" t="s">
        <v>95</v>
      </c>
      <c r="D86" s="46" t="s">
        <v>197</v>
      </c>
      <c r="E86" s="86">
        <v>5</v>
      </c>
      <c r="F86" s="67">
        <v>6</v>
      </c>
      <c r="G86" s="49">
        <v>0.77</v>
      </c>
      <c r="H86" s="96">
        <v>-15015877.6</v>
      </c>
      <c r="I86" s="72" t="s">
        <v>6</v>
      </c>
      <c r="J86" s="87">
        <f t="shared" si="26"/>
        <v>50</v>
      </c>
      <c r="K86" s="87">
        <f t="shared" si="27"/>
        <v>100</v>
      </c>
      <c r="L86" s="87">
        <f t="shared" si="28"/>
        <v>100</v>
      </c>
      <c r="M86" s="87">
        <f t="shared" si="29"/>
        <v>100</v>
      </c>
      <c r="N86" s="88">
        <f t="shared" si="30"/>
        <v>85.714285714285708</v>
      </c>
      <c r="O86" s="67">
        <v>6</v>
      </c>
      <c r="P86" s="61">
        <f t="shared" si="31"/>
        <v>85.714285714285708</v>
      </c>
      <c r="Q86" s="50">
        <v>-1251323.1333333333</v>
      </c>
      <c r="R86" s="46"/>
      <c r="S86" s="97">
        <v>0</v>
      </c>
      <c r="T86" s="97">
        <v>1</v>
      </c>
      <c r="U86" s="97">
        <v>1</v>
      </c>
      <c r="V86" s="117">
        <v>1</v>
      </c>
      <c r="W86" s="97">
        <v>1</v>
      </c>
      <c r="X86" s="97">
        <v>1</v>
      </c>
      <c r="Y86" s="97">
        <v>1</v>
      </c>
      <c r="Z86" s="89">
        <f t="shared" si="32"/>
        <v>6</v>
      </c>
      <c r="AA86" s="93">
        <f t="shared" si="33"/>
        <v>0</v>
      </c>
      <c r="AB86" s="93">
        <f t="shared" si="36"/>
        <v>50</v>
      </c>
      <c r="AC86" s="93">
        <f t="shared" si="37"/>
        <v>50</v>
      </c>
      <c r="AD86" s="93">
        <f t="shared" si="38"/>
        <v>50</v>
      </c>
      <c r="AE86" s="93">
        <f t="shared" si="39"/>
        <v>50</v>
      </c>
      <c r="AF86" s="93">
        <f t="shared" si="40"/>
        <v>50</v>
      </c>
      <c r="AG86" s="93">
        <f t="shared" si="34"/>
        <v>100</v>
      </c>
      <c r="AH86" s="93">
        <f t="shared" si="35"/>
        <v>85.714285714285708</v>
      </c>
    </row>
    <row r="87" spans="1:34" s="37" customFormat="1" x14ac:dyDescent="0.7">
      <c r="A87" s="45">
        <v>83</v>
      </c>
      <c r="B87" s="46" t="s">
        <v>80</v>
      </c>
      <c r="C87" s="47" t="s">
        <v>96</v>
      </c>
      <c r="D87" s="46" t="s">
        <v>198</v>
      </c>
      <c r="E87" s="86">
        <v>5</v>
      </c>
      <c r="F87" s="74">
        <v>4</v>
      </c>
      <c r="G87" s="49">
        <v>0.54</v>
      </c>
      <c r="H87" s="96">
        <v>-9563692.2200000007</v>
      </c>
      <c r="I87" s="72" t="s">
        <v>6</v>
      </c>
      <c r="J87" s="87">
        <f t="shared" si="26"/>
        <v>0</v>
      </c>
      <c r="K87" s="87">
        <f t="shared" si="27"/>
        <v>100</v>
      </c>
      <c r="L87" s="87">
        <f t="shared" si="28"/>
        <v>100</v>
      </c>
      <c r="M87" s="87">
        <f t="shared" si="29"/>
        <v>0</v>
      </c>
      <c r="N87" s="88">
        <f t="shared" si="30"/>
        <v>57.142857142857139</v>
      </c>
      <c r="O87" s="74">
        <v>4</v>
      </c>
      <c r="P87" s="61">
        <f t="shared" si="31"/>
        <v>57.142857142857139</v>
      </c>
      <c r="Q87" s="50">
        <v>-796974.35166666668</v>
      </c>
      <c r="R87" s="46"/>
      <c r="S87" s="97">
        <v>0</v>
      </c>
      <c r="T87" s="97">
        <v>0</v>
      </c>
      <c r="U87" s="97">
        <v>1</v>
      </c>
      <c r="V87" s="117">
        <v>1</v>
      </c>
      <c r="W87" s="97">
        <v>1</v>
      </c>
      <c r="X87" s="97">
        <v>1</v>
      </c>
      <c r="Y87" s="97">
        <v>0</v>
      </c>
      <c r="Z87" s="89">
        <f t="shared" si="32"/>
        <v>4</v>
      </c>
      <c r="AA87" s="93">
        <f t="shared" si="33"/>
        <v>0</v>
      </c>
      <c r="AB87" s="93">
        <f t="shared" si="36"/>
        <v>0</v>
      </c>
      <c r="AC87" s="93">
        <f t="shared" si="37"/>
        <v>50</v>
      </c>
      <c r="AD87" s="93">
        <f t="shared" si="38"/>
        <v>50</v>
      </c>
      <c r="AE87" s="93">
        <f t="shared" si="39"/>
        <v>50</v>
      </c>
      <c r="AF87" s="93">
        <f t="shared" si="40"/>
        <v>50</v>
      </c>
      <c r="AG87" s="93">
        <f t="shared" si="34"/>
        <v>0</v>
      </c>
      <c r="AH87" s="93">
        <f t="shared" si="35"/>
        <v>57.142857142857139</v>
      </c>
    </row>
    <row r="88" spans="1:34" s="37" customFormat="1" x14ac:dyDescent="0.7">
      <c r="A88" s="45">
        <v>84</v>
      </c>
      <c r="B88" s="46" t="s">
        <v>80</v>
      </c>
      <c r="C88" s="47" t="s">
        <v>97</v>
      </c>
      <c r="D88" s="46" t="s">
        <v>199</v>
      </c>
      <c r="E88" s="86">
        <v>5</v>
      </c>
      <c r="F88" s="60">
        <v>1</v>
      </c>
      <c r="G88" s="49">
        <v>1.06</v>
      </c>
      <c r="H88" s="96">
        <v>-452744.43</v>
      </c>
      <c r="I88" s="51"/>
      <c r="J88" s="87">
        <f t="shared" si="26"/>
        <v>50</v>
      </c>
      <c r="K88" s="87">
        <f t="shared" si="27"/>
        <v>100</v>
      </c>
      <c r="L88" s="87">
        <f t="shared" si="28"/>
        <v>50</v>
      </c>
      <c r="M88" s="87">
        <f t="shared" si="29"/>
        <v>0</v>
      </c>
      <c r="N88" s="88">
        <f t="shared" si="30"/>
        <v>57.142857142857139</v>
      </c>
      <c r="O88" s="60">
        <v>1</v>
      </c>
      <c r="P88" s="61">
        <f t="shared" si="31"/>
        <v>57.142857142857139</v>
      </c>
      <c r="Q88" s="50">
        <v>-37728.702499999999</v>
      </c>
      <c r="R88" s="46"/>
      <c r="S88" s="97">
        <v>0</v>
      </c>
      <c r="T88" s="97">
        <v>1</v>
      </c>
      <c r="U88" s="97">
        <v>1</v>
      </c>
      <c r="V88" s="117">
        <v>1</v>
      </c>
      <c r="W88" s="97">
        <v>1</v>
      </c>
      <c r="X88" s="97">
        <v>0</v>
      </c>
      <c r="Y88" s="97">
        <v>0</v>
      </c>
      <c r="Z88" s="89">
        <f t="shared" si="32"/>
        <v>4</v>
      </c>
      <c r="AA88" s="93">
        <f t="shared" si="33"/>
        <v>0</v>
      </c>
      <c r="AB88" s="93">
        <f t="shared" si="36"/>
        <v>50</v>
      </c>
      <c r="AC88" s="93">
        <f t="shared" si="37"/>
        <v>50</v>
      </c>
      <c r="AD88" s="93">
        <f t="shared" si="38"/>
        <v>50</v>
      </c>
      <c r="AE88" s="93">
        <f t="shared" si="39"/>
        <v>50</v>
      </c>
      <c r="AF88" s="93">
        <f t="shared" si="40"/>
        <v>0</v>
      </c>
      <c r="AG88" s="93">
        <f t="shared" si="34"/>
        <v>0</v>
      </c>
      <c r="AH88" s="93">
        <f t="shared" si="35"/>
        <v>57.142857142857139</v>
      </c>
    </row>
    <row r="89" spans="1:34" s="37" customFormat="1" x14ac:dyDescent="0.7">
      <c r="A89" s="45">
        <v>85</v>
      </c>
      <c r="B89" s="46" t="s">
        <v>80</v>
      </c>
      <c r="C89" s="47" t="s">
        <v>98</v>
      </c>
      <c r="D89" s="46" t="s">
        <v>200</v>
      </c>
      <c r="E89" s="86">
        <v>5</v>
      </c>
      <c r="F89" s="73">
        <v>3</v>
      </c>
      <c r="G89" s="49">
        <v>0.82</v>
      </c>
      <c r="H89" s="96">
        <v>-9905845.4100000001</v>
      </c>
      <c r="I89" s="51"/>
      <c r="J89" s="87">
        <f t="shared" si="26"/>
        <v>50</v>
      </c>
      <c r="K89" s="87">
        <f t="shared" si="27"/>
        <v>100</v>
      </c>
      <c r="L89" s="87">
        <f t="shared" si="28"/>
        <v>100</v>
      </c>
      <c r="M89" s="87">
        <f t="shared" si="29"/>
        <v>100</v>
      </c>
      <c r="N89" s="88">
        <f t="shared" si="30"/>
        <v>85.714285714285708</v>
      </c>
      <c r="O89" s="73">
        <v>3</v>
      </c>
      <c r="P89" s="61">
        <f t="shared" si="31"/>
        <v>85.714285714285708</v>
      </c>
      <c r="Q89" s="52">
        <v>-825487.11750000005</v>
      </c>
      <c r="R89" s="46"/>
      <c r="S89" s="97">
        <v>0</v>
      </c>
      <c r="T89" s="97">
        <v>1</v>
      </c>
      <c r="U89" s="97">
        <v>1</v>
      </c>
      <c r="V89" s="117">
        <v>1</v>
      </c>
      <c r="W89" s="97">
        <v>1</v>
      </c>
      <c r="X89" s="97">
        <v>1</v>
      </c>
      <c r="Y89" s="97">
        <v>1</v>
      </c>
      <c r="Z89" s="89">
        <f t="shared" si="32"/>
        <v>6</v>
      </c>
      <c r="AA89" s="93">
        <f t="shared" si="33"/>
        <v>0</v>
      </c>
      <c r="AB89" s="93">
        <f t="shared" si="36"/>
        <v>50</v>
      </c>
      <c r="AC89" s="93">
        <f t="shared" si="37"/>
        <v>50</v>
      </c>
      <c r="AD89" s="93">
        <f t="shared" si="38"/>
        <v>50</v>
      </c>
      <c r="AE89" s="93">
        <f t="shared" si="39"/>
        <v>50</v>
      </c>
      <c r="AF89" s="93">
        <f t="shared" si="40"/>
        <v>50</v>
      </c>
      <c r="AG89" s="93">
        <f t="shared" si="34"/>
        <v>100</v>
      </c>
      <c r="AH89" s="93">
        <f t="shared" si="35"/>
        <v>85.714285714285708</v>
      </c>
    </row>
    <row r="90" spans="1:34" s="37" customFormat="1" x14ac:dyDescent="0.7">
      <c r="A90" s="45">
        <v>86</v>
      </c>
      <c r="B90" s="46" t="s">
        <v>80</v>
      </c>
      <c r="C90" s="47" t="s">
        <v>99</v>
      </c>
      <c r="D90" s="46" t="s">
        <v>201</v>
      </c>
      <c r="E90" s="86">
        <v>13</v>
      </c>
      <c r="F90" s="67">
        <v>6</v>
      </c>
      <c r="G90" s="62">
        <v>0.28999999999999998</v>
      </c>
      <c r="H90" s="96">
        <v>-32413352.489999998</v>
      </c>
      <c r="I90" s="68" t="s">
        <v>207</v>
      </c>
      <c r="J90" s="87">
        <f t="shared" si="26"/>
        <v>100</v>
      </c>
      <c r="K90" s="87">
        <f t="shared" si="27"/>
        <v>100</v>
      </c>
      <c r="L90" s="87">
        <f t="shared" si="28"/>
        <v>100</v>
      </c>
      <c r="M90" s="87">
        <f t="shared" si="29"/>
        <v>0</v>
      </c>
      <c r="N90" s="88">
        <f t="shared" si="30"/>
        <v>85.714285714285708</v>
      </c>
      <c r="O90" s="67">
        <v>6</v>
      </c>
      <c r="P90" s="61">
        <f t="shared" si="31"/>
        <v>85.714285714285708</v>
      </c>
      <c r="Q90" s="52">
        <v>-2701112.7075</v>
      </c>
      <c r="R90" s="46"/>
      <c r="S90" s="97">
        <v>1</v>
      </c>
      <c r="T90" s="97">
        <v>1</v>
      </c>
      <c r="U90" s="97">
        <v>1</v>
      </c>
      <c r="V90" s="117">
        <v>1</v>
      </c>
      <c r="W90" s="97">
        <v>1</v>
      </c>
      <c r="X90" s="97">
        <v>1</v>
      </c>
      <c r="Y90" s="97">
        <v>0</v>
      </c>
      <c r="Z90" s="89">
        <f t="shared" si="32"/>
        <v>6</v>
      </c>
      <c r="AA90" s="93">
        <f t="shared" si="33"/>
        <v>50</v>
      </c>
      <c r="AB90" s="93">
        <f t="shared" si="36"/>
        <v>50</v>
      </c>
      <c r="AC90" s="93">
        <f t="shared" si="37"/>
        <v>50</v>
      </c>
      <c r="AD90" s="93">
        <f t="shared" si="38"/>
        <v>50</v>
      </c>
      <c r="AE90" s="93">
        <f t="shared" si="39"/>
        <v>50</v>
      </c>
      <c r="AF90" s="93">
        <f t="shared" si="40"/>
        <v>50</v>
      </c>
      <c r="AG90" s="93">
        <f t="shared" si="34"/>
        <v>0</v>
      </c>
      <c r="AH90" s="93">
        <f t="shared" si="35"/>
        <v>85.714285714285708</v>
      </c>
    </row>
    <row r="91" spans="1:34" s="37" customFormat="1" x14ac:dyDescent="0.7">
      <c r="A91" s="45">
        <v>87</v>
      </c>
      <c r="B91" s="46" t="s">
        <v>80</v>
      </c>
      <c r="C91" s="47" t="s">
        <v>100</v>
      </c>
      <c r="D91" s="46" t="s">
        <v>202</v>
      </c>
      <c r="E91" s="86">
        <v>5</v>
      </c>
      <c r="F91" s="76">
        <v>5</v>
      </c>
      <c r="G91" s="49">
        <v>0.59</v>
      </c>
      <c r="H91" s="96">
        <v>-2132778.11</v>
      </c>
      <c r="I91" s="72" t="s">
        <v>6</v>
      </c>
      <c r="J91" s="87">
        <f t="shared" si="26"/>
        <v>50</v>
      </c>
      <c r="K91" s="87">
        <f t="shared" si="27"/>
        <v>100</v>
      </c>
      <c r="L91" s="87">
        <f t="shared" si="28"/>
        <v>100</v>
      </c>
      <c r="M91" s="87">
        <f t="shared" si="29"/>
        <v>0</v>
      </c>
      <c r="N91" s="88">
        <f t="shared" si="30"/>
        <v>71.428571428571431</v>
      </c>
      <c r="O91" s="76">
        <v>5</v>
      </c>
      <c r="P91" s="61">
        <f t="shared" si="31"/>
        <v>71.428571428571431</v>
      </c>
      <c r="Q91" s="50">
        <v>-177731.50916666666</v>
      </c>
      <c r="R91" s="46"/>
      <c r="S91" s="97">
        <v>0</v>
      </c>
      <c r="T91" s="97">
        <v>1</v>
      </c>
      <c r="U91" s="97">
        <v>1</v>
      </c>
      <c r="V91" s="117">
        <v>1</v>
      </c>
      <c r="W91" s="97">
        <v>1</v>
      </c>
      <c r="X91" s="97">
        <v>1</v>
      </c>
      <c r="Y91" s="97">
        <v>0</v>
      </c>
      <c r="Z91" s="89">
        <f t="shared" si="32"/>
        <v>5</v>
      </c>
      <c r="AA91" s="93">
        <f t="shared" si="33"/>
        <v>0</v>
      </c>
      <c r="AB91" s="93">
        <f t="shared" si="36"/>
        <v>50</v>
      </c>
      <c r="AC91" s="93">
        <f t="shared" si="37"/>
        <v>50</v>
      </c>
      <c r="AD91" s="93">
        <f t="shared" si="38"/>
        <v>50</v>
      </c>
      <c r="AE91" s="93">
        <f t="shared" si="39"/>
        <v>50</v>
      </c>
      <c r="AF91" s="93">
        <f t="shared" si="40"/>
        <v>50</v>
      </c>
      <c r="AG91" s="93">
        <f t="shared" si="34"/>
        <v>0</v>
      </c>
      <c r="AH91" s="93">
        <f t="shared" si="35"/>
        <v>71.428571428571431</v>
      </c>
    </row>
    <row r="92" spans="1:34" s="37" customFormat="1" x14ac:dyDescent="0.7">
      <c r="A92" s="45">
        <v>88</v>
      </c>
      <c r="B92" s="46" t="s">
        <v>80</v>
      </c>
      <c r="C92" s="47" t="s">
        <v>101</v>
      </c>
      <c r="D92" s="46" t="s">
        <v>203</v>
      </c>
      <c r="E92" s="86">
        <v>3</v>
      </c>
      <c r="F92" s="57">
        <v>1</v>
      </c>
      <c r="G92" s="49">
        <v>1.52</v>
      </c>
      <c r="H92" s="96">
        <v>-3755237.75</v>
      </c>
      <c r="I92" s="51"/>
      <c r="J92" s="87">
        <f t="shared" si="26"/>
        <v>50</v>
      </c>
      <c r="K92" s="87">
        <f t="shared" si="27"/>
        <v>100</v>
      </c>
      <c r="L92" s="87">
        <f t="shared" si="28"/>
        <v>100</v>
      </c>
      <c r="M92" s="87">
        <f t="shared" si="29"/>
        <v>0</v>
      </c>
      <c r="N92" s="88">
        <f t="shared" si="30"/>
        <v>71.428571428571431</v>
      </c>
      <c r="O92" s="57">
        <v>1</v>
      </c>
      <c r="P92" s="61">
        <f t="shared" si="31"/>
        <v>71.428571428571431</v>
      </c>
      <c r="Q92" s="52">
        <v>-312936.47916666669</v>
      </c>
      <c r="R92" s="46"/>
      <c r="S92" s="97">
        <v>0</v>
      </c>
      <c r="T92" s="97">
        <v>1</v>
      </c>
      <c r="U92" s="97">
        <v>1</v>
      </c>
      <c r="V92" s="117">
        <v>1</v>
      </c>
      <c r="W92" s="97">
        <v>1</v>
      </c>
      <c r="X92" s="97">
        <v>1</v>
      </c>
      <c r="Y92" s="97">
        <v>0</v>
      </c>
      <c r="Z92" s="89">
        <f t="shared" si="32"/>
        <v>5</v>
      </c>
      <c r="AA92" s="93">
        <f t="shared" si="33"/>
        <v>0</v>
      </c>
      <c r="AB92" s="93">
        <f t="shared" si="36"/>
        <v>50</v>
      </c>
      <c r="AC92" s="93">
        <f t="shared" si="37"/>
        <v>50</v>
      </c>
      <c r="AD92" s="93">
        <f t="shared" si="38"/>
        <v>50</v>
      </c>
      <c r="AE92" s="93">
        <f t="shared" si="39"/>
        <v>50</v>
      </c>
      <c r="AF92" s="93">
        <f t="shared" si="40"/>
        <v>50</v>
      </c>
      <c r="AG92" s="93">
        <f t="shared" si="34"/>
        <v>0</v>
      </c>
      <c r="AH92" s="93">
        <f t="shared" si="35"/>
        <v>71.428571428571431</v>
      </c>
    </row>
  </sheetData>
  <autoFilter ref="A4:AH92" xr:uid="{9127AFD1-C889-4BB3-9A95-55E412226D3B}"/>
  <mergeCells count="9">
    <mergeCell ref="S3:Z3"/>
    <mergeCell ref="AA3:AH3"/>
    <mergeCell ref="F3:I3"/>
    <mergeCell ref="O3:R3"/>
    <mergeCell ref="A3:A4"/>
    <mergeCell ref="B3:B4"/>
    <mergeCell ref="C3:C4"/>
    <mergeCell ref="D3:D4"/>
    <mergeCell ref="J3:N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B5995-7404-4D37-BC3E-BB44B75B408D}">
  <dimension ref="A1:AA90"/>
  <sheetViews>
    <sheetView zoomScale="80" zoomScaleNormal="80" workbookViewId="0">
      <selection activeCell="R3" sqref="R3:R90"/>
    </sheetView>
  </sheetViews>
  <sheetFormatPr defaultRowHeight="13.8" x14ac:dyDescent="0.25"/>
  <cols>
    <col min="1" max="1" width="8.796875" style="243"/>
    <col min="2" max="2" width="15.796875" style="243" customWidth="1"/>
    <col min="3" max="3" width="8.796875" style="243"/>
    <col min="4" max="4" width="25.796875" style="243" customWidth="1"/>
    <col min="5" max="6" width="8.796875" style="243"/>
    <col min="7" max="7" width="21.59765625" style="237" customWidth="1"/>
    <col min="8" max="10" width="11.3984375" style="243" customWidth="1"/>
    <col min="11" max="11" width="15.796875" style="243" customWidth="1"/>
    <col min="12" max="12" width="8.796875" style="243"/>
    <col min="13" max="13" width="4.5" style="243" customWidth="1"/>
    <col min="14" max="14" width="12.69921875" style="243" customWidth="1"/>
    <col min="15" max="17" width="8.796875" style="243"/>
    <col min="18" max="18" width="8.796875" style="271"/>
    <col min="19" max="16384" width="8.796875" style="243"/>
  </cols>
  <sheetData>
    <row r="1" spans="1:27" ht="24.6" x14ac:dyDescent="0.7">
      <c r="A1" s="234" t="s">
        <v>210</v>
      </c>
      <c r="B1" s="234" t="s">
        <v>211</v>
      </c>
      <c r="C1" s="234" t="s">
        <v>288</v>
      </c>
      <c r="D1" s="234" t="s">
        <v>289</v>
      </c>
      <c r="E1" s="235" t="s">
        <v>212</v>
      </c>
      <c r="F1" s="235" t="s">
        <v>0</v>
      </c>
      <c r="G1" s="236" t="s">
        <v>290</v>
      </c>
      <c r="H1" s="238" t="s">
        <v>291</v>
      </c>
      <c r="I1" s="238"/>
      <c r="J1" s="239" t="s">
        <v>292</v>
      </c>
      <c r="K1" s="240"/>
      <c r="L1" s="241" t="s">
        <v>286</v>
      </c>
      <c r="M1" s="245" t="s">
        <v>293</v>
      </c>
      <c r="N1" s="245"/>
      <c r="O1" s="245"/>
      <c r="P1" s="124"/>
      <c r="Q1" s="125"/>
      <c r="R1" s="268"/>
      <c r="S1" s="125"/>
      <c r="T1" s="125" t="s">
        <v>294</v>
      </c>
      <c r="U1" s="125"/>
      <c r="V1" s="125"/>
      <c r="W1" s="242"/>
      <c r="X1" s="242"/>
      <c r="Y1" s="242"/>
      <c r="Z1" s="125"/>
      <c r="AA1" s="125"/>
    </row>
    <row r="2" spans="1:27" ht="49.2" x14ac:dyDescent="0.25">
      <c r="A2" s="234"/>
      <c r="B2" s="234"/>
      <c r="C2" s="234"/>
      <c r="D2" s="234"/>
      <c r="E2" s="235"/>
      <c r="F2" s="235"/>
      <c r="G2" s="236"/>
      <c r="H2" s="126" t="s">
        <v>416</v>
      </c>
      <c r="I2" s="126" t="s">
        <v>417</v>
      </c>
      <c r="J2" s="127" t="s">
        <v>295</v>
      </c>
      <c r="K2" s="127" t="s">
        <v>296</v>
      </c>
      <c r="L2" s="128" t="s">
        <v>297</v>
      </c>
      <c r="M2" s="129"/>
      <c r="N2" s="130" t="s">
        <v>287</v>
      </c>
      <c r="O2" s="130" t="s">
        <v>298</v>
      </c>
      <c r="P2" s="131" t="s">
        <v>299</v>
      </c>
      <c r="Q2" s="132" t="s">
        <v>300</v>
      </c>
      <c r="R2" s="269" t="s">
        <v>301</v>
      </c>
      <c r="S2" s="133"/>
      <c r="T2" s="134" t="s">
        <v>302</v>
      </c>
      <c r="U2" s="125"/>
      <c r="V2" s="135" t="s">
        <v>303</v>
      </c>
      <c r="W2" s="125"/>
      <c r="X2" s="244" t="s">
        <v>419</v>
      </c>
      <c r="Y2" s="125"/>
      <c r="Z2" s="125"/>
      <c r="AA2" s="125"/>
    </row>
    <row r="3" spans="1:27" ht="24.6" x14ac:dyDescent="0.25">
      <c r="A3" s="136">
        <v>8</v>
      </c>
      <c r="B3" s="137" t="s">
        <v>7</v>
      </c>
      <c r="C3" s="136" t="s">
        <v>8</v>
      </c>
      <c r="D3" s="138" t="s">
        <v>304</v>
      </c>
      <c r="E3" s="136" t="s">
        <v>347</v>
      </c>
      <c r="F3" s="136">
        <v>19</v>
      </c>
      <c r="G3" s="139" t="s">
        <v>348</v>
      </c>
      <c r="H3" s="140">
        <v>41705.549999999996</v>
      </c>
      <c r="I3" s="140">
        <v>45931.35</v>
      </c>
      <c r="J3" s="141">
        <v>32249.78</v>
      </c>
      <c r="K3" s="141">
        <f t="shared" ref="K3:K66" si="0">SUM(I3-J3)</f>
        <v>13681.57</v>
      </c>
      <c r="L3" s="142">
        <f>IF(V3=0,1,IF(K3&gt;1,1,0))</f>
        <v>1</v>
      </c>
      <c r="M3" s="143"/>
      <c r="N3" s="143">
        <f>SUM(I3-H3)</f>
        <v>4225.8000000000029</v>
      </c>
      <c r="O3" s="143">
        <f>IFERROR((N3/H3)*100,0)</f>
        <v>10.13246438423664</v>
      </c>
      <c r="P3" s="131">
        <f t="shared" ref="P3:P66" si="1">IF(V3=0,1,IF(O3&gt;=5,1,0))</f>
        <v>1</v>
      </c>
      <c r="Q3" s="144">
        <f>SUM(L3,P3)</f>
        <v>2</v>
      </c>
      <c r="R3" s="270">
        <f t="shared" ref="R3:R66" si="2">IF(Q3&gt;=1,1,0)</f>
        <v>1</v>
      </c>
      <c r="S3" s="144"/>
      <c r="T3" s="134">
        <f>IF(AND(L3=0,P3=0),0,1)</f>
        <v>1</v>
      </c>
      <c r="U3" s="145" t="b">
        <f t="shared" ref="U3:U66" si="3">T3=R3</f>
        <v>1</v>
      </c>
      <c r="V3" s="134">
        <f>INDEX([1]Proflile67!$H:$H,MATCH([1]SumAdjRw!$C3,[1]Proflile67!$D:$D,0))</f>
        <v>798</v>
      </c>
    </row>
    <row r="4" spans="1:27" ht="24.6" x14ac:dyDescent="0.25">
      <c r="A4" s="136">
        <v>8</v>
      </c>
      <c r="B4" s="137" t="s">
        <v>7</v>
      </c>
      <c r="C4" s="136" t="s">
        <v>9</v>
      </c>
      <c r="D4" s="138" t="s">
        <v>307</v>
      </c>
      <c r="E4" s="136" t="s">
        <v>308</v>
      </c>
      <c r="F4" s="136">
        <v>10</v>
      </c>
      <c r="G4" s="139" t="s">
        <v>317</v>
      </c>
      <c r="H4" s="140">
        <v>1299.1500000000001</v>
      </c>
      <c r="I4" s="140">
        <v>1346.63</v>
      </c>
      <c r="J4" s="141">
        <v>2599.54</v>
      </c>
      <c r="K4" s="141">
        <f t="shared" si="0"/>
        <v>-1252.9099999999999</v>
      </c>
      <c r="L4" s="142">
        <f>IF(V4=0,1,IF(K4&gt;1,1,0))</f>
        <v>0</v>
      </c>
      <c r="M4" s="143"/>
      <c r="N4" s="143">
        <f>SUM(I4-H4)</f>
        <v>47.480000000000018</v>
      </c>
      <c r="O4" s="143">
        <f>IFERROR((N4/H4)*100,0)</f>
        <v>3.6546973020821318</v>
      </c>
      <c r="P4" s="131">
        <f t="shared" si="1"/>
        <v>0</v>
      </c>
      <c r="Q4" s="144">
        <f>SUM(L4,P4)</f>
        <v>0</v>
      </c>
      <c r="R4" s="270">
        <f t="shared" si="2"/>
        <v>0</v>
      </c>
      <c r="S4" s="144"/>
      <c r="T4" s="134">
        <f>IF(AND(L4=0,P4=0),0,1)</f>
        <v>0</v>
      </c>
      <c r="U4" s="145" t="b">
        <f t="shared" si="3"/>
        <v>1</v>
      </c>
      <c r="V4" s="134">
        <f>INDEX([1]Proflile67!$H:$H,MATCH([1]SumAdjRw!$C4,[1]Proflile67!$D:$D,0))</f>
        <v>90</v>
      </c>
    </row>
    <row r="5" spans="1:27" ht="24.6" x14ac:dyDescent="0.25">
      <c r="A5" s="136">
        <v>8</v>
      </c>
      <c r="B5" s="137" t="s">
        <v>7</v>
      </c>
      <c r="C5" s="136" t="s">
        <v>10</v>
      </c>
      <c r="D5" s="138" t="s">
        <v>310</v>
      </c>
      <c r="E5" s="136" t="s">
        <v>308</v>
      </c>
      <c r="F5" s="136">
        <v>13</v>
      </c>
      <c r="G5" s="139" t="s">
        <v>320</v>
      </c>
      <c r="H5" s="140">
        <v>1664.0599999999997</v>
      </c>
      <c r="I5" s="140">
        <v>1653.6899999999998</v>
      </c>
      <c r="J5" s="141">
        <v>2599.54</v>
      </c>
      <c r="K5" s="141">
        <f t="shared" si="0"/>
        <v>-945.85000000000014</v>
      </c>
      <c r="L5" s="142">
        <f>IF(V5=0,1,IF(K5&gt;1,1,0))</f>
        <v>0</v>
      </c>
      <c r="M5" s="143"/>
      <c r="N5" s="143">
        <f>SUM(I5-H5)</f>
        <v>-10.369999999999891</v>
      </c>
      <c r="O5" s="143">
        <f>IFERROR((N5/H5)*100,0)</f>
        <v>-0.62317464514500032</v>
      </c>
      <c r="P5" s="131">
        <f t="shared" si="1"/>
        <v>0</v>
      </c>
      <c r="Q5" s="144">
        <f>SUM(L5,P5)</f>
        <v>0</v>
      </c>
      <c r="R5" s="270">
        <f t="shared" si="2"/>
        <v>0</v>
      </c>
      <c r="S5" s="144"/>
      <c r="T5" s="134">
        <f>IF(AND(L5=0,P5=0),0,1)</f>
        <v>0</v>
      </c>
      <c r="U5" s="145" t="b">
        <f t="shared" si="3"/>
        <v>1</v>
      </c>
      <c r="V5" s="134">
        <f>INDEX([1]Proflile67!$H:$H,MATCH([1]SumAdjRw!$C5,[1]Proflile67!$D:$D,0))</f>
        <v>175</v>
      </c>
    </row>
    <row r="6" spans="1:27" ht="24.6" x14ac:dyDescent="0.25">
      <c r="A6" s="136">
        <v>8</v>
      </c>
      <c r="B6" s="137" t="s">
        <v>7</v>
      </c>
      <c r="C6" s="136" t="s">
        <v>11</v>
      </c>
      <c r="D6" s="138" t="s">
        <v>311</v>
      </c>
      <c r="E6" s="136" t="s">
        <v>308</v>
      </c>
      <c r="F6" s="136">
        <v>5</v>
      </c>
      <c r="G6" s="139" t="s">
        <v>312</v>
      </c>
      <c r="H6" s="140">
        <v>1777.92</v>
      </c>
      <c r="I6" s="140">
        <v>1966.7499999999998</v>
      </c>
      <c r="J6" s="141">
        <v>1735.23</v>
      </c>
      <c r="K6" s="141">
        <f t="shared" si="0"/>
        <v>231.51999999999975</v>
      </c>
      <c r="L6" s="142">
        <f>IF(V6=0,1,IF(K6&gt;1,1,0))</f>
        <v>1</v>
      </c>
      <c r="M6" s="143"/>
      <c r="N6" s="143">
        <f>SUM(I6-H6)</f>
        <v>188.8299999999997</v>
      </c>
      <c r="O6" s="143">
        <f>IFERROR((N6/H6)*100,0)</f>
        <v>10.620837832973345</v>
      </c>
      <c r="P6" s="131">
        <f t="shared" si="1"/>
        <v>1</v>
      </c>
      <c r="Q6" s="144">
        <f>SUM(L6,P6)</f>
        <v>2</v>
      </c>
      <c r="R6" s="270">
        <f t="shared" si="2"/>
        <v>1</v>
      </c>
      <c r="S6" s="144"/>
      <c r="T6" s="134">
        <f>IF(AND(L6=0,P6=0),0,1)</f>
        <v>1</v>
      </c>
      <c r="U6" s="145" t="b">
        <f t="shared" si="3"/>
        <v>1</v>
      </c>
      <c r="V6" s="134">
        <f>INDEX([1]Proflile67!$H:$H,MATCH([1]SumAdjRw!$C6,[1]Proflile67!$D:$D,0))</f>
        <v>30</v>
      </c>
    </row>
    <row r="7" spans="1:27" ht="24.6" x14ac:dyDescent="0.25">
      <c r="A7" s="136">
        <v>8</v>
      </c>
      <c r="B7" s="137" t="s">
        <v>7</v>
      </c>
      <c r="C7" s="136" t="s">
        <v>12</v>
      </c>
      <c r="D7" s="138" t="s">
        <v>313</v>
      </c>
      <c r="E7" s="136" t="s">
        <v>308</v>
      </c>
      <c r="F7" s="136">
        <v>13</v>
      </c>
      <c r="G7" s="139" t="s">
        <v>320</v>
      </c>
      <c r="H7" s="140">
        <v>972.22000000000025</v>
      </c>
      <c r="I7" s="140">
        <v>1280.9599999999998</v>
      </c>
      <c r="J7" s="141">
        <v>1735.23</v>
      </c>
      <c r="K7" s="141">
        <f t="shared" si="0"/>
        <v>-454.27000000000021</v>
      </c>
      <c r="L7" s="142">
        <f>IF(V7=0,1,IF(K7&gt;1,1,0))</f>
        <v>0</v>
      </c>
      <c r="M7" s="143"/>
      <c r="N7" s="143">
        <f>SUM(I7-H7)</f>
        <v>308.73999999999955</v>
      </c>
      <c r="O7" s="143">
        <f>IFERROR((N7/H7)*100,0)</f>
        <v>31.756186871284225</v>
      </c>
      <c r="P7" s="131">
        <f t="shared" si="1"/>
        <v>1</v>
      </c>
      <c r="Q7" s="144">
        <f>SUM(L7,P7)</f>
        <v>1</v>
      </c>
      <c r="R7" s="270">
        <f t="shared" si="2"/>
        <v>1</v>
      </c>
      <c r="S7" s="144"/>
      <c r="T7" s="134">
        <f>IF(AND(L7=0,P7=0),0,1)</f>
        <v>1</v>
      </c>
      <c r="U7" s="145" t="b">
        <f t="shared" si="3"/>
        <v>1</v>
      </c>
      <c r="V7" s="134">
        <f>INDEX([1]Proflile67!$H:$H,MATCH([1]SumAdjRw!$C7,[1]Proflile67!$D:$D,0))</f>
        <v>152</v>
      </c>
    </row>
    <row r="8" spans="1:27" ht="24.6" x14ac:dyDescent="0.25">
      <c r="A8" s="136">
        <v>8</v>
      </c>
      <c r="B8" s="137" t="s">
        <v>7</v>
      </c>
      <c r="C8" s="136" t="s">
        <v>13</v>
      </c>
      <c r="D8" s="138" t="s">
        <v>314</v>
      </c>
      <c r="E8" s="136" t="s">
        <v>308</v>
      </c>
      <c r="F8" s="136">
        <v>9</v>
      </c>
      <c r="G8" s="139" t="s">
        <v>402</v>
      </c>
      <c r="H8" s="140">
        <v>1863.1999999999998</v>
      </c>
      <c r="I8" s="140">
        <v>2238.86</v>
      </c>
      <c r="J8" s="141">
        <v>2599.54</v>
      </c>
      <c r="K8" s="141">
        <f t="shared" si="0"/>
        <v>-360.67999999999984</v>
      </c>
      <c r="L8" s="142">
        <f>IF(V8=0,1,IF(K8&gt;1,1,0))</f>
        <v>0</v>
      </c>
      <c r="M8" s="143"/>
      <c r="N8" s="143">
        <f>SUM(I8-H8)</f>
        <v>375.66000000000031</v>
      </c>
      <c r="O8" s="143">
        <f>IFERROR((N8/H8)*100,0)</f>
        <v>20.162086732503241</v>
      </c>
      <c r="P8" s="131">
        <f t="shared" si="1"/>
        <v>1</v>
      </c>
      <c r="Q8" s="144">
        <f>SUM(L8,P8)</f>
        <v>1</v>
      </c>
      <c r="R8" s="270">
        <f t="shared" si="2"/>
        <v>1</v>
      </c>
      <c r="S8" s="144"/>
      <c r="T8" s="134">
        <f>IF(AND(L8=0,P8=0),0,1)</f>
        <v>1</v>
      </c>
      <c r="U8" s="145" t="b">
        <f t="shared" si="3"/>
        <v>1</v>
      </c>
      <c r="V8" s="134">
        <f>INDEX([1]Proflile67!$H:$H,MATCH([1]SumAdjRw!$C8,[1]Proflile67!$D:$D,0))</f>
        <v>58</v>
      </c>
    </row>
    <row r="9" spans="1:27" ht="24.6" x14ac:dyDescent="0.25">
      <c r="A9" s="136">
        <v>8</v>
      </c>
      <c r="B9" s="137" t="s">
        <v>7</v>
      </c>
      <c r="C9" s="136" t="s">
        <v>14</v>
      </c>
      <c r="D9" s="138" t="s">
        <v>315</v>
      </c>
      <c r="E9" s="136" t="s">
        <v>305</v>
      </c>
      <c r="F9" s="136">
        <v>15</v>
      </c>
      <c r="G9" s="139" t="s">
        <v>356</v>
      </c>
      <c r="H9" s="140">
        <v>2246.88</v>
      </c>
      <c r="I9" s="140">
        <v>3543.83</v>
      </c>
      <c r="J9" s="141">
        <v>2599.54</v>
      </c>
      <c r="K9" s="141">
        <f t="shared" si="0"/>
        <v>944.29</v>
      </c>
      <c r="L9" s="142">
        <f>IF(V9=0,1,IF(K9&gt;1,1,0))</f>
        <v>1</v>
      </c>
      <c r="M9" s="143"/>
      <c r="N9" s="143">
        <f>SUM(I9-H9)</f>
        <v>1296.9499999999998</v>
      </c>
      <c r="O9" s="143">
        <f>IFERROR((N9/H9)*100,0)</f>
        <v>57.722263761304546</v>
      </c>
      <c r="P9" s="131">
        <f t="shared" si="1"/>
        <v>1</v>
      </c>
      <c r="Q9" s="144">
        <f>SUM(L9,P9)</f>
        <v>2</v>
      </c>
      <c r="R9" s="270">
        <f t="shared" si="2"/>
        <v>1</v>
      </c>
      <c r="S9" s="144"/>
      <c r="T9" s="134">
        <f>IF(AND(L9=0,P9=0),0,1)</f>
        <v>1</v>
      </c>
      <c r="U9" s="145" t="b">
        <f t="shared" si="3"/>
        <v>1</v>
      </c>
      <c r="V9" s="134">
        <f>INDEX([1]Proflile67!$H:$H,MATCH([1]SumAdjRw!$C9,[1]Proflile67!$D:$D,0))</f>
        <v>156</v>
      </c>
    </row>
    <row r="10" spans="1:27" ht="24.6" x14ac:dyDescent="0.25">
      <c r="A10" s="136">
        <v>8</v>
      </c>
      <c r="B10" s="137" t="s">
        <v>7</v>
      </c>
      <c r="C10" s="136" t="s">
        <v>15</v>
      </c>
      <c r="D10" s="138" t="s">
        <v>316</v>
      </c>
      <c r="E10" s="136" t="s">
        <v>308</v>
      </c>
      <c r="F10" s="136">
        <v>10</v>
      </c>
      <c r="G10" s="139" t="s">
        <v>317</v>
      </c>
      <c r="H10" s="140">
        <v>4378.6399999999994</v>
      </c>
      <c r="I10" s="140">
        <v>5163.3099999999995</v>
      </c>
      <c r="J10" s="141">
        <v>7189.8</v>
      </c>
      <c r="K10" s="141">
        <f t="shared" si="0"/>
        <v>-2026.4900000000007</v>
      </c>
      <c r="L10" s="142">
        <f>IF(V10=0,1,IF(K10&gt;1,1,0))</f>
        <v>0</v>
      </c>
      <c r="M10" s="143"/>
      <c r="N10" s="143">
        <f>SUM(I10-H10)</f>
        <v>784.67000000000007</v>
      </c>
      <c r="O10" s="143">
        <f>IFERROR((N10/H10)*100,0)</f>
        <v>17.920404509162665</v>
      </c>
      <c r="P10" s="131">
        <f t="shared" si="1"/>
        <v>1</v>
      </c>
      <c r="Q10" s="144">
        <f>SUM(L10,P10)</f>
        <v>1</v>
      </c>
      <c r="R10" s="270">
        <f t="shared" si="2"/>
        <v>1</v>
      </c>
      <c r="S10" s="144"/>
      <c r="T10" s="134">
        <f>IF(AND(L10=0,P10=0),0,1)</f>
        <v>1</v>
      </c>
      <c r="U10" s="145" t="b">
        <f t="shared" si="3"/>
        <v>1</v>
      </c>
      <c r="V10" s="134">
        <f>INDEX([1]Proflile67!$H:$H,MATCH([1]SumAdjRw!$C10,[1]Proflile67!$D:$D,0))</f>
        <v>60</v>
      </c>
    </row>
    <row r="11" spans="1:27" ht="24.6" x14ac:dyDescent="0.25">
      <c r="A11" s="136">
        <v>8</v>
      </c>
      <c r="B11" s="137" t="s">
        <v>7</v>
      </c>
      <c r="C11" s="136" t="s">
        <v>16</v>
      </c>
      <c r="D11" s="138" t="s">
        <v>318</v>
      </c>
      <c r="E11" s="136" t="s">
        <v>308</v>
      </c>
      <c r="F11" s="136">
        <v>10</v>
      </c>
      <c r="G11" s="139" t="s">
        <v>317</v>
      </c>
      <c r="H11" s="140">
        <v>1657.8399999999997</v>
      </c>
      <c r="I11" s="140">
        <v>2150.56</v>
      </c>
      <c r="J11" s="141">
        <v>2599.54</v>
      </c>
      <c r="K11" s="141">
        <f t="shared" si="0"/>
        <v>-448.98</v>
      </c>
      <c r="L11" s="142">
        <f>IF(V11=0,1,IF(K11&gt;1,1,0))</f>
        <v>0</v>
      </c>
      <c r="M11" s="143"/>
      <c r="N11" s="143">
        <f>SUM(I11-H11)</f>
        <v>492.72000000000025</v>
      </c>
      <c r="O11" s="143">
        <f>IFERROR((N11/H11)*100,0)</f>
        <v>29.7206002991845</v>
      </c>
      <c r="P11" s="131">
        <f t="shared" si="1"/>
        <v>1</v>
      </c>
      <c r="Q11" s="144">
        <f>SUM(L11,P11)</f>
        <v>1</v>
      </c>
      <c r="R11" s="270">
        <f t="shared" si="2"/>
        <v>1</v>
      </c>
      <c r="S11" s="144"/>
      <c r="T11" s="134">
        <f>IF(AND(L11=0,P11=0),0,1)</f>
        <v>1</v>
      </c>
      <c r="U11" s="145" t="b">
        <f t="shared" si="3"/>
        <v>1</v>
      </c>
      <c r="V11" s="134">
        <f>INDEX([1]Proflile67!$H:$H,MATCH([1]SumAdjRw!$C11,[1]Proflile67!$D:$D,0))</f>
        <v>81</v>
      </c>
    </row>
    <row r="12" spans="1:27" ht="24.6" x14ac:dyDescent="0.25">
      <c r="A12" s="136">
        <v>8</v>
      </c>
      <c r="B12" s="137" t="s">
        <v>7</v>
      </c>
      <c r="C12" s="136" t="s">
        <v>17</v>
      </c>
      <c r="D12" s="138" t="s">
        <v>319</v>
      </c>
      <c r="E12" s="136" t="s">
        <v>308</v>
      </c>
      <c r="F12" s="136">
        <v>6</v>
      </c>
      <c r="G12" s="139" t="s">
        <v>309</v>
      </c>
      <c r="H12" s="140">
        <v>1920.2700000000002</v>
      </c>
      <c r="I12" s="140">
        <v>3187.25</v>
      </c>
      <c r="J12" s="141">
        <v>2599.54</v>
      </c>
      <c r="K12" s="141">
        <f t="shared" si="0"/>
        <v>587.71</v>
      </c>
      <c r="L12" s="142">
        <f>IF(V12=0,1,IF(K12&gt;1,1,0))</f>
        <v>1</v>
      </c>
      <c r="M12" s="143"/>
      <c r="N12" s="143">
        <f>SUM(I12-H12)</f>
        <v>1266.9799999999998</v>
      </c>
      <c r="O12" s="143">
        <f>IFERROR((N12/H12)*100,0)</f>
        <v>65.979263332760468</v>
      </c>
      <c r="P12" s="131">
        <f t="shared" si="1"/>
        <v>1</v>
      </c>
      <c r="Q12" s="144">
        <f>SUM(L12,P12)</f>
        <v>2</v>
      </c>
      <c r="R12" s="270">
        <f t="shared" si="2"/>
        <v>1</v>
      </c>
      <c r="S12" s="144"/>
      <c r="T12" s="134">
        <f>IF(AND(L12=0,P12=0),0,1)</f>
        <v>1</v>
      </c>
      <c r="U12" s="145" t="b">
        <f t="shared" si="3"/>
        <v>1</v>
      </c>
      <c r="V12" s="134">
        <f>INDEX([1]Proflile67!$H:$H,MATCH([1]SumAdjRw!$C12,[1]Proflile67!$D:$D,0))</f>
        <v>60</v>
      </c>
    </row>
    <row r="13" spans="1:27" ht="24.6" x14ac:dyDescent="0.25">
      <c r="A13" s="136">
        <v>8</v>
      </c>
      <c r="B13" s="137" t="s">
        <v>7</v>
      </c>
      <c r="C13" s="136" t="s">
        <v>18</v>
      </c>
      <c r="D13" s="138" t="s">
        <v>401</v>
      </c>
      <c r="E13" s="136" t="s">
        <v>308</v>
      </c>
      <c r="F13" s="136">
        <v>9</v>
      </c>
      <c r="G13" s="139" t="s">
        <v>402</v>
      </c>
      <c r="H13" s="140">
        <v>11162.69</v>
      </c>
      <c r="I13" s="140">
        <v>13473.649999999998</v>
      </c>
      <c r="J13" s="141">
        <v>10555.38</v>
      </c>
      <c r="K13" s="141">
        <f t="shared" si="0"/>
        <v>2918.2699999999986</v>
      </c>
      <c r="L13" s="142">
        <f>IF(V13=0,1,IF(K13&gt;1,1,0))</f>
        <v>1</v>
      </c>
      <c r="M13" s="143"/>
      <c r="N13" s="143">
        <f>SUM(I13-H13)</f>
        <v>2310.9599999999973</v>
      </c>
      <c r="O13" s="143">
        <f>IFERROR((N13/H13)*100,0)</f>
        <v>20.702536754133611</v>
      </c>
      <c r="P13" s="131">
        <f t="shared" si="1"/>
        <v>1</v>
      </c>
      <c r="Q13" s="144">
        <f>SUM(L13,P13)</f>
        <v>2</v>
      </c>
      <c r="R13" s="270">
        <f t="shared" si="2"/>
        <v>1</v>
      </c>
      <c r="S13" s="144"/>
      <c r="T13" s="134">
        <f>IF(AND(L13=0,P13=0),0,1)</f>
        <v>1</v>
      </c>
      <c r="U13" s="145" t="b">
        <f t="shared" si="3"/>
        <v>1</v>
      </c>
      <c r="V13" s="134">
        <f>INDEX([1]Proflile67!$H:$H,MATCH([1]SumAdjRw!$C13,[1]Proflile67!$D:$D,0))</f>
        <v>34</v>
      </c>
    </row>
    <row r="14" spans="1:27" ht="24.6" x14ac:dyDescent="0.25">
      <c r="A14" s="136">
        <v>8</v>
      </c>
      <c r="B14" s="137" t="s">
        <v>7</v>
      </c>
      <c r="C14" s="136" t="s">
        <v>19</v>
      </c>
      <c r="D14" s="138" t="s">
        <v>321</v>
      </c>
      <c r="E14" s="136" t="s">
        <v>308</v>
      </c>
      <c r="F14" s="136">
        <v>5</v>
      </c>
      <c r="G14" s="139" t="s">
        <v>312</v>
      </c>
      <c r="H14" s="140">
        <v>793.74</v>
      </c>
      <c r="I14" s="140">
        <v>995.68</v>
      </c>
      <c r="J14" s="141">
        <v>761.07</v>
      </c>
      <c r="K14" s="141">
        <f t="shared" si="0"/>
        <v>234.6099999999999</v>
      </c>
      <c r="L14" s="142">
        <f>IF(V14=0,1,IF(K14&gt;1,1,0))</f>
        <v>1</v>
      </c>
      <c r="M14" s="143"/>
      <c r="N14" s="143">
        <f>SUM(I14-H14)</f>
        <v>201.93999999999994</v>
      </c>
      <c r="O14" s="143">
        <f>IFERROR((N14/H14)*100,0)</f>
        <v>25.441580366366811</v>
      </c>
      <c r="P14" s="131">
        <f t="shared" si="1"/>
        <v>1</v>
      </c>
      <c r="Q14" s="144">
        <f>SUM(L14,P14)</f>
        <v>2</v>
      </c>
      <c r="R14" s="270">
        <f t="shared" si="2"/>
        <v>1</v>
      </c>
      <c r="S14" s="144"/>
      <c r="T14" s="134">
        <f>IF(AND(L14=0,P14=0),0,1)</f>
        <v>1</v>
      </c>
      <c r="U14" s="145" t="b">
        <f t="shared" si="3"/>
        <v>1</v>
      </c>
      <c r="V14" s="134">
        <f>INDEX([1]Proflile67!$H:$H,MATCH([1]SumAdjRw!$C14,[1]Proflile67!$D:$D,0))</f>
        <v>34</v>
      </c>
    </row>
    <row r="15" spans="1:27" ht="24.6" x14ac:dyDescent="0.25">
      <c r="A15" s="136">
        <v>8</v>
      </c>
      <c r="B15" s="137" t="s">
        <v>20</v>
      </c>
      <c r="C15" s="136" t="s">
        <v>21</v>
      </c>
      <c r="D15" s="138" t="s">
        <v>323</v>
      </c>
      <c r="E15" s="136" t="s">
        <v>308</v>
      </c>
      <c r="F15" s="136">
        <v>9</v>
      </c>
      <c r="G15" s="139" t="s">
        <v>402</v>
      </c>
      <c r="H15" s="140">
        <v>29552.260000000006</v>
      </c>
      <c r="I15" s="140">
        <v>28937.29</v>
      </c>
      <c r="J15" s="141">
        <v>32249.78</v>
      </c>
      <c r="K15" s="141">
        <f t="shared" si="0"/>
        <v>-3312.489999999998</v>
      </c>
      <c r="L15" s="142">
        <f>IF(V15=0,1,IF(K15&gt;1,1,0))</f>
        <v>0</v>
      </c>
      <c r="M15" s="143"/>
      <c r="N15" s="143">
        <f>SUM(I15-H15)</f>
        <v>-614.9700000000048</v>
      </c>
      <c r="O15" s="143">
        <f>IFERROR((N15/H15)*100,0)</f>
        <v>-2.0809575985051723</v>
      </c>
      <c r="P15" s="131">
        <f t="shared" si="1"/>
        <v>0</v>
      </c>
      <c r="Q15" s="144">
        <f>SUM(L15,P15)</f>
        <v>0</v>
      </c>
      <c r="R15" s="270">
        <f t="shared" si="2"/>
        <v>0</v>
      </c>
      <c r="S15" s="144"/>
      <c r="T15" s="134">
        <f>IF(AND(L15=0,P15=0),0,1)</f>
        <v>0</v>
      </c>
      <c r="U15" s="145" t="b">
        <f t="shared" si="3"/>
        <v>1</v>
      </c>
      <c r="V15" s="134">
        <f>INDEX([1]Proflile67!$H:$H,MATCH([1]SumAdjRw!$C15,[1]Proflile67!$D:$D,0))</f>
        <v>30</v>
      </c>
    </row>
    <row r="16" spans="1:27" ht="24.6" x14ac:dyDescent="0.25">
      <c r="A16" s="136">
        <v>8</v>
      </c>
      <c r="B16" s="137" t="s">
        <v>20</v>
      </c>
      <c r="C16" s="136" t="s">
        <v>22</v>
      </c>
      <c r="D16" s="138" t="s">
        <v>324</v>
      </c>
      <c r="E16" s="136" t="s">
        <v>308</v>
      </c>
      <c r="F16" s="136">
        <v>5</v>
      </c>
      <c r="G16" s="139" t="s">
        <v>312</v>
      </c>
      <c r="H16" s="140">
        <v>2664.4200000000005</v>
      </c>
      <c r="I16" s="140">
        <v>2849.66</v>
      </c>
      <c r="J16" s="141">
        <v>2599.54</v>
      </c>
      <c r="K16" s="141">
        <f t="shared" si="0"/>
        <v>250.11999999999989</v>
      </c>
      <c r="L16" s="142">
        <f>IF(V16=0,1,IF(K16&gt;1,1,0))</f>
        <v>1</v>
      </c>
      <c r="M16" s="143"/>
      <c r="N16" s="143">
        <f>SUM(I16-H16)</f>
        <v>185.23999999999933</v>
      </c>
      <c r="O16" s="143">
        <f>IFERROR((N16/H16)*100,0)</f>
        <v>6.9523573610766807</v>
      </c>
      <c r="P16" s="131">
        <f t="shared" si="1"/>
        <v>1</v>
      </c>
      <c r="Q16" s="144">
        <f>SUM(L16,P16)</f>
        <v>2</v>
      </c>
      <c r="R16" s="270">
        <f t="shared" si="2"/>
        <v>1</v>
      </c>
      <c r="S16" s="144"/>
      <c r="T16" s="134">
        <f>IF(AND(L16=0,P16=0),0,1)</f>
        <v>1</v>
      </c>
      <c r="U16" s="145" t="b">
        <f t="shared" si="3"/>
        <v>1</v>
      </c>
      <c r="V16" s="134">
        <f>INDEX([1]Proflile67!$H:$H,MATCH([1]SumAdjRw!$C16,[1]Proflile67!$D:$D,0))</f>
        <v>30</v>
      </c>
    </row>
    <row r="17" spans="1:22" ht="24.6" x14ac:dyDescent="0.25">
      <c r="A17" s="136">
        <v>8</v>
      </c>
      <c r="B17" s="137" t="s">
        <v>20</v>
      </c>
      <c r="C17" s="136" t="s">
        <v>23</v>
      </c>
      <c r="D17" s="138" t="s">
        <v>325</v>
      </c>
      <c r="E17" s="136" t="s">
        <v>308</v>
      </c>
      <c r="F17" s="136">
        <v>5</v>
      </c>
      <c r="G17" s="139" t="s">
        <v>312</v>
      </c>
      <c r="H17" s="140">
        <v>5700.62</v>
      </c>
      <c r="I17" s="140">
        <v>6096.9199999999992</v>
      </c>
      <c r="J17" s="141">
        <v>3281.92</v>
      </c>
      <c r="K17" s="141">
        <f t="shared" si="0"/>
        <v>2814.9999999999991</v>
      </c>
      <c r="L17" s="142">
        <f>IF(V17=0,1,IF(K17&gt;1,1,0))</f>
        <v>1</v>
      </c>
      <c r="M17" s="143"/>
      <c r="N17" s="143">
        <f>SUM(I17-H17)</f>
        <v>396.29999999999927</v>
      </c>
      <c r="O17" s="143">
        <f>IFERROR((N17/H17)*100,0)</f>
        <v>6.9518754100431055</v>
      </c>
      <c r="P17" s="131">
        <f t="shared" si="1"/>
        <v>1</v>
      </c>
      <c r="Q17" s="144">
        <f>SUM(L17,P17)</f>
        <v>2</v>
      </c>
      <c r="R17" s="270">
        <f t="shared" si="2"/>
        <v>1</v>
      </c>
      <c r="S17" s="144"/>
      <c r="T17" s="134">
        <f>IF(AND(L17=0,P17=0),0,1)</f>
        <v>1</v>
      </c>
      <c r="U17" s="145" t="b">
        <f t="shared" si="3"/>
        <v>1</v>
      </c>
      <c r="V17" s="134">
        <f>INDEX([1]Proflile67!$H:$H,MATCH([1]SumAdjRw!$C17,[1]Proflile67!$D:$D,0))</f>
        <v>30</v>
      </c>
    </row>
    <row r="18" spans="1:22" ht="24.6" x14ac:dyDescent="0.25">
      <c r="A18" s="136">
        <v>8</v>
      </c>
      <c r="B18" s="137" t="s">
        <v>20</v>
      </c>
      <c r="C18" s="136" t="s">
        <v>24</v>
      </c>
      <c r="D18" s="138" t="s">
        <v>326</v>
      </c>
      <c r="E18" s="136" t="s">
        <v>308</v>
      </c>
      <c r="F18" s="136">
        <v>12</v>
      </c>
      <c r="G18" s="139" t="s">
        <v>343</v>
      </c>
      <c r="H18" s="140">
        <v>7293.5300000000007</v>
      </c>
      <c r="I18" s="140">
        <v>6947.42</v>
      </c>
      <c r="J18" s="141">
        <v>10555.38</v>
      </c>
      <c r="K18" s="141">
        <f t="shared" si="0"/>
        <v>-3607.9599999999991</v>
      </c>
      <c r="L18" s="142">
        <f>IF(V18=0,1,IF(K18&gt;1,1,0))</f>
        <v>0</v>
      </c>
      <c r="M18" s="143"/>
      <c r="N18" s="143">
        <f>SUM(I18-H18)</f>
        <v>-346.11000000000058</v>
      </c>
      <c r="O18" s="143">
        <f>IFERROR((N18/H18)*100,0)</f>
        <v>-4.7454387655908805</v>
      </c>
      <c r="P18" s="131">
        <f t="shared" si="1"/>
        <v>0</v>
      </c>
      <c r="Q18" s="144">
        <f>SUM(L18,P18)</f>
        <v>0</v>
      </c>
      <c r="R18" s="270">
        <f t="shared" si="2"/>
        <v>0</v>
      </c>
      <c r="S18" s="144"/>
      <c r="T18" s="134">
        <f>IF(AND(L18=0,P18=0),0,1)</f>
        <v>0</v>
      </c>
      <c r="U18" s="145" t="b">
        <f t="shared" si="3"/>
        <v>1</v>
      </c>
      <c r="V18" s="134">
        <f>INDEX([1]Proflile67!$H:$H,MATCH([1]SumAdjRw!$C18,[1]Proflile67!$D:$D,0))</f>
        <v>72</v>
      </c>
    </row>
    <row r="19" spans="1:22" ht="24.6" x14ac:dyDescent="0.25">
      <c r="A19" s="136">
        <v>8</v>
      </c>
      <c r="B19" s="137" t="s">
        <v>20</v>
      </c>
      <c r="C19" s="136" t="s">
        <v>25</v>
      </c>
      <c r="D19" s="138" t="s">
        <v>327</v>
      </c>
      <c r="E19" s="136" t="s">
        <v>308</v>
      </c>
      <c r="F19" s="136">
        <v>9</v>
      </c>
      <c r="G19" s="139" t="s">
        <v>402</v>
      </c>
      <c r="H19" s="140">
        <v>2085.2200000000003</v>
      </c>
      <c r="I19" s="140">
        <v>2903.87</v>
      </c>
      <c r="J19" s="141">
        <v>2599.54</v>
      </c>
      <c r="K19" s="141">
        <f t="shared" si="0"/>
        <v>304.32999999999993</v>
      </c>
      <c r="L19" s="142">
        <f>IF(V19=0,1,IF(K19&gt;1,1,0))</f>
        <v>1</v>
      </c>
      <c r="M19" s="143"/>
      <c r="N19" s="143">
        <f>SUM(I19-H19)</f>
        <v>818.64999999999964</v>
      </c>
      <c r="O19" s="143">
        <f>IFERROR((N19/H19)*100,0)</f>
        <v>39.259646464162032</v>
      </c>
      <c r="P19" s="131">
        <f t="shared" si="1"/>
        <v>1</v>
      </c>
      <c r="Q19" s="144">
        <f>SUM(L19,P19)</f>
        <v>2</v>
      </c>
      <c r="R19" s="270">
        <f t="shared" si="2"/>
        <v>1</v>
      </c>
      <c r="S19" s="144"/>
      <c r="T19" s="134">
        <f>IF(AND(L19=0,P19=0),0,1)</f>
        <v>1</v>
      </c>
      <c r="U19" s="145" t="b">
        <f t="shared" si="3"/>
        <v>1</v>
      </c>
      <c r="V19" s="134">
        <f>INDEX([1]Proflile67!$H:$H,MATCH([1]SumAdjRw!$C19,[1]Proflile67!$D:$D,0))</f>
        <v>30</v>
      </c>
    </row>
    <row r="20" spans="1:22" ht="24.6" x14ac:dyDescent="0.25">
      <c r="A20" s="136">
        <v>8</v>
      </c>
      <c r="B20" s="137" t="s">
        <v>20</v>
      </c>
      <c r="C20" s="136" t="s">
        <v>26</v>
      </c>
      <c r="D20" s="138" t="s">
        <v>328</v>
      </c>
      <c r="E20" s="136" t="s">
        <v>308</v>
      </c>
      <c r="F20" s="136">
        <v>2</v>
      </c>
      <c r="G20" s="139" t="s">
        <v>322</v>
      </c>
      <c r="H20" s="140">
        <v>2438.4299999999998</v>
      </c>
      <c r="I20" s="140">
        <v>3190.6700000000005</v>
      </c>
      <c r="J20" s="141">
        <v>2599.54</v>
      </c>
      <c r="K20" s="141">
        <f t="shared" si="0"/>
        <v>591.13000000000056</v>
      </c>
      <c r="L20" s="142">
        <f>IF(V20=0,1,IF(K20&gt;1,1,0))</f>
        <v>1</v>
      </c>
      <c r="M20" s="143"/>
      <c r="N20" s="143">
        <f>SUM(I20-H20)</f>
        <v>752.24000000000069</v>
      </c>
      <c r="O20" s="143">
        <f>IFERROR((N20/H20)*100,0)</f>
        <v>30.849357988541836</v>
      </c>
      <c r="P20" s="131">
        <f t="shared" si="1"/>
        <v>1</v>
      </c>
      <c r="Q20" s="144">
        <f>SUM(L20,P20)</f>
        <v>2</v>
      </c>
      <c r="R20" s="270">
        <f t="shared" si="2"/>
        <v>1</v>
      </c>
      <c r="S20" s="144"/>
      <c r="T20" s="134">
        <f>IF(AND(L20=0,P20=0),0,1)</f>
        <v>1</v>
      </c>
      <c r="U20" s="145" t="b">
        <f t="shared" si="3"/>
        <v>1</v>
      </c>
      <c r="V20" s="134">
        <f>INDEX([1]Proflile67!$H:$H,MATCH([1]SumAdjRw!$C20,[1]Proflile67!$D:$D,0))</f>
        <v>0</v>
      </c>
    </row>
    <row r="21" spans="1:22" ht="24.6" x14ac:dyDescent="0.25">
      <c r="A21" s="136">
        <v>8</v>
      </c>
      <c r="B21" s="137" t="s">
        <v>20</v>
      </c>
      <c r="C21" s="136" t="s">
        <v>27</v>
      </c>
      <c r="D21" s="138" t="s">
        <v>329</v>
      </c>
      <c r="E21" s="136" t="s">
        <v>308</v>
      </c>
      <c r="F21" s="136">
        <v>2</v>
      </c>
      <c r="G21" s="139" t="s">
        <v>322</v>
      </c>
      <c r="H21" s="140">
        <v>1700.9999999999998</v>
      </c>
      <c r="I21" s="140">
        <v>2167.9299999999998</v>
      </c>
      <c r="J21" s="141">
        <v>2599.54</v>
      </c>
      <c r="K21" s="141">
        <f t="shared" si="0"/>
        <v>-431.61000000000013</v>
      </c>
      <c r="L21" s="142">
        <f>IF(V21=0,1,IF(K21&gt;1,1,0))</f>
        <v>0</v>
      </c>
      <c r="M21" s="143"/>
      <c r="N21" s="143">
        <f>SUM(I21-H21)</f>
        <v>466.93000000000006</v>
      </c>
      <c r="O21" s="143">
        <f>IFERROR((N21/H21)*100,0)</f>
        <v>27.450323339212236</v>
      </c>
      <c r="P21" s="131">
        <f t="shared" si="1"/>
        <v>1</v>
      </c>
      <c r="Q21" s="144">
        <f>SUM(L21,P21)</f>
        <v>1</v>
      </c>
      <c r="R21" s="270">
        <f t="shared" si="2"/>
        <v>1</v>
      </c>
      <c r="S21" s="144"/>
      <c r="T21" s="134">
        <f>IF(AND(L21=0,P21=0),0,1)</f>
        <v>1</v>
      </c>
      <c r="U21" s="145" t="b">
        <f t="shared" si="3"/>
        <v>1</v>
      </c>
      <c r="V21" s="134">
        <f>INDEX([1]Proflile67!$H:$H,MATCH([1]SumAdjRw!$C21,[1]Proflile67!$D:$D,0))</f>
        <v>19</v>
      </c>
    </row>
    <row r="22" spans="1:22" ht="24.6" x14ac:dyDescent="0.25">
      <c r="A22" s="136">
        <v>8</v>
      </c>
      <c r="B22" s="137" t="s">
        <v>20</v>
      </c>
      <c r="C22" s="136" t="s">
        <v>28</v>
      </c>
      <c r="D22" s="138" t="s">
        <v>330</v>
      </c>
      <c r="E22" s="136" t="s">
        <v>347</v>
      </c>
      <c r="F22" s="136">
        <v>19</v>
      </c>
      <c r="G22" s="139" t="s">
        <v>348</v>
      </c>
      <c r="H22" s="140">
        <v>853.3599999999999</v>
      </c>
      <c r="I22" s="140">
        <v>957.21000000000015</v>
      </c>
      <c r="J22" s="141">
        <v>761.07</v>
      </c>
      <c r="K22" s="141">
        <f t="shared" si="0"/>
        <v>196.1400000000001</v>
      </c>
      <c r="L22" s="142">
        <f>IF(V22=0,1,IF(K22&gt;1,1,0))</f>
        <v>1</v>
      </c>
      <c r="M22" s="143"/>
      <c r="N22" s="143">
        <f>SUM(I22-H22)</f>
        <v>103.85000000000025</v>
      </c>
      <c r="O22" s="143">
        <f>IFERROR((N22/H22)*100,0)</f>
        <v>12.169541576825756</v>
      </c>
      <c r="P22" s="131">
        <f t="shared" si="1"/>
        <v>1</v>
      </c>
      <c r="Q22" s="144">
        <f>SUM(L22,P22)</f>
        <v>2</v>
      </c>
      <c r="R22" s="270">
        <f t="shared" si="2"/>
        <v>1</v>
      </c>
      <c r="S22" s="144"/>
      <c r="T22" s="134">
        <f>IF(AND(L22=0,P22=0),0,1)</f>
        <v>1</v>
      </c>
      <c r="U22" s="145" t="b">
        <f t="shared" si="3"/>
        <v>1</v>
      </c>
      <c r="V22" s="134">
        <f>INDEX([1]Proflile67!$H:$H,MATCH([1]SumAdjRw!$C22,[1]Proflile67!$D:$D,0))</f>
        <v>750</v>
      </c>
    </row>
    <row r="23" spans="1:22" ht="24.6" x14ac:dyDescent="0.25">
      <c r="A23" s="136">
        <v>8</v>
      </c>
      <c r="B23" s="137" t="s">
        <v>29</v>
      </c>
      <c r="C23" s="136" t="s">
        <v>30</v>
      </c>
      <c r="D23" s="138" t="s">
        <v>331</v>
      </c>
      <c r="E23" s="136" t="s">
        <v>305</v>
      </c>
      <c r="F23" s="136">
        <v>15</v>
      </c>
      <c r="G23" s="139" t="s">
        <v>356</v>
      </c>
      <c r="H23" s="140">
        <v>65556.209999999992</v>
      </c>
      <c r="I23" s="140">
        <v>65752.950000000012</v>
      </c>
      <c r="J23" s="141">
        <v>58122.09</v>
      </c>
      <c r="K23" s="141">
        <f t="shared" si="0"/>
        <v>7630.8600000000151</v>
      </c>
      <c r="L23" s="142">
        <f>IF(V23=0,1,IF(K23&gt;1,1,0))</f>
        <v>1</v>
      </c>
      <c r="M23" s="143"/>
      <c r="N23" s="143">
        <f>SUM(I23-H23)</f>
        <v>196.74000000001979</v>
      </c>
      <c r="O23" s="143">
        <f>IFERROR((N23/H23)*100,0)</f>
        <v>0.30010886840471679</v>
      </c>
      <c r="P23" s="131">
        <f t="shared" si="1"/>
        <v>0</v>
      </c>
      <c r="Q23" s="144">
        <f>SUM(L23,P23)</f>
        <v>1</v>
      </c>
      <c r="R23" s="270">
        <f t="shared" si="2"/>
        <v>1</v>
      </c>
      <c r="S23" s="144"/>
      <c r="T23" s="134">
        <f>IF(AND(L23=0,P23=0),0,1)</f>
        <v>1</v>
      </c>
      <c r="U23" s="145" t="b">
        <f t="shared" si="3"/>
        <v>1</v>
      </c>
      <c r="V23" s="134">
        <f>INDEX([1]Proflile67!$H:$H,MATCH([1]SumAdjRw!$C23,[1]Proflile67!$D:$D,0))</f>
        <v>242</v>
      </c>
    </row>
    <row r="24" spans="1:22" ht="24.6" x14ac:dyDescent="0.25">
      <c r="A24" s="136">
        <v>8</v>
      </c>
      <c r="B24" s="137" t="s">
        <v>29</v>
      </c>
      <c r="C24" s="136" t="s">
        <v>31</v>
      </c>
      <c r="D24" s="138" t="s">
        <v>333</v>
      </c>
      <c r="E24" s="136" t="s">
        <v>308</v>
      </c>
      <c r="F24" s="136">
        <v>6</v>
      </c>
      <c r="G24" s="139" t="s">
        <v>309</v>
      </c>
      <c r="H24" s="140">
        <v>2470.2900000000004</v>
      </c>
      <c r="I24" s="140">
        <v>2978.27</v>
      </c>
      <c r="J24" s="141">
        <v>1735.23</v>
      </c>
      <c r="K24" s="141">
        <f t="shared" si="0"/>
        <v>1243.04</v>
      </c>
      <c r="L24" s="142">
        <f>IF(V24=0,1,IF(K24&gt;1,1,0))</f>
        <v>1</v>
      </c>
      <c r="M24" s="143"/>
      <c r="N24" s="143">
        <f>SUM(I24-H24)</f>
        <v>507.97999999999956</v>
      </c>
      <c r="O24" s="143">
        <f>IFERROR((N24/H24)*100,0)</f>
        <v>20.563577555671582</v>
      </c>
      <c r="P24" s="131">
        <f t="shared" si="1"/>
        <v>1</v>
      </c>
      <c r="Q24" s="144">
        <f>SUM(L24,P24)</f>
        <v>2</v>
      </c>
      <c r="R24" s="270">
        <f t="shared" si="2"/>
        <v>1</v>
      </c>
      <c r="S24" s="144"/>
      <c r="T24" s="134">
        <f>IF(AND(L24=0,P24=0),0,1)</f>
        <v>1</v>
      </c>
      <c r="U24" s="145" t="b">
        <f t="shared" si="3"/>
        <v>1</v>
      </c>
      <c r="V24" s="134">
        <f>INDEX([1]Proflile67!$H:$H,MATCH([1]SumAdjRw!$C24,[1]Proflile67!$D:$D,0))</f>
        <v>60</v>
      </c>
    </row>
    <row r="25" spans="1:22" ht="24.6" x14ac:dyDescent="0.25">
      <c r="A25" s="136">
        <v>8</v>
      </c>
      <c r="B25" s="137" t="s">
        <v>29</v>
      </c>
      <c r="C25" s="136" t="s">
        <v>32</v>
      </c>
      <c r="D25" s="138" t="s">
        <v>334</v>
      </c>
      <c r="E25" s="136" t="s">
        <v>308</v>
      </c>
      <c r="F25" s="136">
        <v>12</v>
      </c>
      <c r="G25" s="139" t="s">
        <v>343</v>
      </c>
      <c r="H25" s="140">
        <v>3533.8</v>
      </c>
      <c r="I25" s="140">
        <v>4377.25</v>
      </c>
      <c r="J25" s="141">
        <v>2599.54</v>
      </c>
      <c r="K25" s="141">
        <f t="shared" si="0"/>
        <v>1777.71</v>
      </c>
      <c r="L25" s="142">
        <f>IF(V25=0,1,IF(K25&gt;1,1,0))</f>
        <v>1</v>
      </c>
      <c r="M25" s="143"/>
      <c r="N25" s="143">
        <f>SUM(I25-H25)</f>
        <v>843.44999999999982</v>
      </c>
      <c r="O25" s="143">
        <f>IFERROR((N25/H25)*100,0)</f>
        <v>23.868074027958567</v>
      </c>
      <c r="P25" s="131">
        <f t="shared" si="1"/>
        <v>1</v>
      </c>
      <c r="Q25" s="144">
        <f>SUM(L25,P25)</f>
        <v>2</v>
      </c>
      <c r="R25" s="270">
        <f t="shared" si="2"/>
        <v>1</v>
      </c>
      <c r="S25" s="144"/>
      <c r="T25" s="134">
        <f>IF(AND(L25=0,P25=0),0,1)</f>
        <v>1</v>
      </c>
      <c r="U25" s="145" t="b">
        <f t="shared" si="3"/>
        <v>1</v>
      </c>
      <c r="V25" s="134">
        <f>INDEX([1]Proflile67!$H:$H,MATCH([1]SumAdjRw!$C25,[1]Proflile67!$D:$D,0))</f>
        <v>95</v>
      </c>
    </row>
    <row r="26" spans="1:22" ht="24.6" x14ac:dyDescent="0.25">
      <c r="A26" s="136">
        <v>8</v>
      </c>
      <c r="B26" s="137" t="s">
        <v>29</v>
      </c>
      <c r="C26" s="136" t="s">
        <v>33</v>
      </c>
      <c r="D26" s="138" t="s">
        <v>335</v>
      </c>
      <c r="E26" s="136" t="s">
        <v>308</v>
      </c>
      <c r="F26" s="136">
        <v>6</v>
      </c>
      <c r="G26" s="139" t="s">
        <v>309</v>
      </c>
      <c r="H26" s="140">
        <v>3345.72</v>
      </c>
      <c r="I26" s="140">
        <v>4135.3200000000006</v>
      </c>
      <c r="J26" s="141">
        <v>2599.54</v>
      </c>
      <c r="K26" s="141">
        <f t="shared" si="0"/>
        <v>1535.7800000000007</v>
      </c>
      <c r="L26" s="142">
        <f>IF(V26=0,1,IF(K26&gt;1,1,0))</f>
        <v>1</v>
      </c>
      <c r="M26" s="143"/>
      <c r="N26" s="143">
        <f>SUM(I26-H26)</f>
        <v>789.60000000000082</v>
      </c>
      <c r="O26" s="143">
        <f>IFERROR((N26/H26)*100,0)</f>
        <v>23.600301280441904</v>
      </c>
      <c r="P26" s="131">
        <f t="shared" si="1"/>
        <v>1</v>
      </c>
      <c r="Q26" s="144">
        <f>SUM(L26,P26)</f>
        <v>2</v>
      </c>
      <c r="R26" s="270">
        <f t="shared" si="2"/>
        <v>1</v>
      </c>
      <c r="S26" s="144"/>
      <c r="T26" s="134">
        <f>IF(AND(L26=0,P26=0),0,1)</f>
        <v>1</v>
      </c>
      <c r="U26" s="145" t="b">
        <f t="shared" si="3"/>
        <v>1</v>
      </c>
      <c r="V26" s="134">
        <f>INDEX([1]Proflile67!$H:$H,MATCH([1]SumAdjRw!$C26,[1]Proflile67!$D:$D,0))</f>
        <v>60</v>
      </c>
    </row>
    <row r="27" spans="1:22" ht="24.6" x14ac:dyDescent="0.25">
      <c r="A27" s="136">
        <v>8</v>
      </c>
      <c r="B27" s="137" t="s">
        <v>29</v>
      </c>
      <c r="C27" s="136" t="s">
        <v>34</v>
      </c>
      <c r="D27" s="138" t="s">
        <v>336</v>
      </c>
      <c r="E27" s="136" t="s">
        <v>308</v>
      </c>
      <c r="F27" s="136">
        <v>6</v>
      </c>
      <c r="G27" s="139" t="s">
        <v>309</v>
      </c>
      <c r="H27" s="140">
        <v>894.34</v>
      </c>
      <c r="I27" s="140">
        <v>1067.7599999999998</v>
      </c>
      <c r="J27" s="141">
        <v>761.07</v>
      </c>
      <c r="K27" s="141">
        <f t="shared" si="0"/>
        <v>306.68999999999971</v>
      </c>
      <c r="L27" s="142">
        <f>IF(V27=0,1,IF(K27&gt;1,1,0))</f>
        <v>1</v>
      </c>
      <c r="M27" s="143"/>
      <c r="N27" s="143">
        <f>SUM(I27-H27)</f>
        <v>173.41999999999973</v>
      </c>
      <c r="O27" s="143">
        <f>IFERROR((N27/H27)*100,0)</f>
        <v>19.390835700069296</v>
      </c>
      <c r="P27" s="131">
        <f t="shared" si="1"/>
        <v>1</v>
      </c>
      <c r="Q27" s="144">
        <f>SUM(L27,P27)</f>
        <v>2</v>
      </c>
      <c r="R27" s="270">
        <f t="shared" si="2"/>
        <v>1</v>
      </c>
      <c r="S27" s="144"/>
      <c r="T27" s="134">
        <f>IF(AND(L27=0,P27=0),0,1)</f>
        <v>1</v>
      </c>
      <c r="U27" s="145" t="b">
        <f t="shared" si="3"/>
        <v>1</v>
      </c>
      <c r="V27" s="134">
        <f>INDEX([1]Proflile67!$H:$H,MATCH([1]SumAdjRw!$C27,[1]Proflile67!$D:$D,0))</f>
        <v>60</v>
      </c>
    </row>
    <row r="28" spans="1:22" ht="24.6" x14ac:dyDescent="0.25">
      <c r="A28" s="136">
        <v>8</v>
      </c>
      <c r="B28" s="137" t="s">
        <v>29</v>
      </c>
      <c r="C28" s="136" t="s">
        <v>35</v>
      </c>
      <c r="D28" s="138" t="s">
        <v>337</v>
      </c>
      <c r="E28" s="136" t="s">
        <v>308</v>
      </c>
      <c r="F28" s="136">
        <v>5</v>
      </c>
      <c r="G28" s="139" t="s">
        <v>312</v>
      </c>
      <c r="H28" s="140">
        <v>1772.42</v>
      </c>
      <c r="I28" s="140">
        <v>1984.0600000000002</v>
      </c>
      <c r="J28" s="141">
        <v>1735.23</v>
      </c>
      <c r="K28" s="141">
        <f t="shared" si="0"/>
        <v>248.83000000000015</v>
      </c>
      <c r="L28" s="142">
        <f>IF(V28=0,1,IF(K28&gt;1,1,0))</f>
        <v>1</v>
      </c>
      <c r="M28" s="143"/>
      <c r="N28" s="143">
        <f>SUM(I28-H28)</f>
        <v>211.6400000000001</v>
      </c>
      <c r="O28" s="143">
        <f>IFERROR((N28/H28)*100,0)</f>
        <v>11.940736394308352</v>
      </c>
      <c r="P28" s="131">
        <f t="shared" si="1"/>
        <v>1</v>
      </c>
      <c r="Q28" s="144">
        <f>SUM(L28,P28)</f>
        <v>2</v>
      </c>
      <c r="R28" s="270">
        <f t="shared" si="2"/>
        <v>1</v>
      </c>
      <c r="S28" s="144"/>
      <c r="T28" s="134">
        <f>IF(AND(L28=0,P28=0),0,1)</f>
        <v>1</v>
      </c>
      <c r="U28" s="145" t="b">
        <f t="shared" si="3"/>
        <v>1</v>
      </c>
      <c r="V28" s="134">
        <f>INDEX([1]Proflile67!$H:$H,MATCH([1]SumAdjRw!$C28,[1]Proflile67!$D:$D,0))</f>
        <v>37</v>
      </c>
    </row>
    <row r="29" spans="1:22" ht="24.6" x14ac:dyDescent="0.25">
      <c r="A29" s="136">
        <v>8</v>
      </c>
      <c r="B29" s="137" t="s">
        <v>29</v>
      </c>
      <c r="C29" s="136" t="s">
        <v>36</v>
      </c>
      <c r="D29" s="138" t="s">
        <v>338</v>
      </c>
      <c r="E29" s="136" t="s">
        <v>305</v>
      </c>
      <c r="F29" s="136">
        <v>15</v>
      </c>
      <c r="G29" s="139" t="s">
        <v>356</v>
      </c>
      <c r="H29" s="140">
        <v>2102.0499999999997</v>
      </c>
      <c r="I29" s="140">
        <v>2447.89</v>
      </c>
      <c r="J29" s="141">
        <v>1735.23</v>
      </c>
      <c r="K29" s="141">
        <f t="shared" si="0"/>
        <v>712.65999999999985</v>
      </c>
      <c r="L29" s="142">
        <f>IF(V29=0,1,IF(K29&gt;1,1,0))</f>
        <v>1</v>
      </c>
      <c r="M29" s="143"/>
      <c r="N29" s="143">
        <f>SUM(I29-H29)</f>
        <v>345.84000000000015</v>
      </c>
      <c r="O29" s="143">
        <f>IFERROR((N29/H29)*100,0)</f>
        <v>16.452510644370978</v>
      </c>
      <c r="P29" s="131">
        <f t="shared" si="1"/>
        <v>1</v>
      </c>
      <c r="Q29" s="144">
        <f>SUM(L29,P29)</f>
        <v>2</v>
      </c>
      <c r="R29" s="270">
        <f t="shared" si="2"/>
        <v>1</v>
      </c>
      <c r="S29" s="144"/>
      <c r="T29" s="134">
        <f>IF(AND(L29=0,P29=0),0,1)</f>
        <v>1</v>
      </c>
      <c r="U29" s="145" t="b">
        <f t="shared" si="3"/>
        <v>1</v>
      </c>
      <c r="V29" s="134">
        <f>INDEX([1]Proflile67!$H:$H,MATCH([1]SumAdjRw!$C29,[1]Proflile67!$D:$D,0))</f>
        <v>232</v>
      </c>
    </row>
    <row r="30" spans="1:22" ht="24.6" x14ac:dyDescent="0.25">
      <c r="A30" s="136">
        <v>8</v>
      </c>
      <c r="B30" s="137" t="s">
        <v>29</v>
      </c>
      <c r="C30" s="136" t="s">
        <v>37</v>
      </c>
      <c r="D30" s="138" t="s">
        <v>339</v>
      </c>
      <c r="E30" s="136" t="s">
        <v>308</v>
      </c>
      <c r="F30" s="136">
        <v>10</v>
      </c>
      <c r="G30" s="139" t="s">
        <v>317</v>
      </c>
      <c r="H30" s="140">
        <v>9321.42</v>
      </c>
      <c r="I30" s="140">
        <v>11552.38</v>
      </c>
      <c r="J30" s="141">
        <v>10555.38</v>
      </c>
      <c r="K30" s="141">
        <f t="shared" si="0"/>
        <v>997</v>
      </c>
      <c r="L30" s="142">
        <f>IF(V30=0,1,IF(K30&gt;1,1,0))</f>
        <v>1</v>
      </c>
      <c r="M30" s="143"/>
      <c r="N30" s="143">
        <f>SUM(I30-H30)</f>
        <v>2230.9599999999991</v>
      </c>
      <c r="O30" s="143">
        <f>IFERROR((N30/H30)*100,0)</f>
        <v>23.933692506077392</v>
      </c>
      <c r="P30" s="131">
        <f t="shared" si="1"/>
        <v>1</v>
      </c>
      <c r="Q30" s="144">
        <f>SUM(L30,P30)</f>
        <v>2</v>
      </c>
      <c r="R30" s="270">
        <f t="shared" si="2"/>
        <v>1</v>
      </c>
      <c r="S30" s="144"/>
      <c r="T30" s="134">
        <f>IF(AND(L30=0,P30=0),0,1)</f>
        <v>1</v>
      </c>
      <c r="U30" s="145" t="b">
        <f t="shared" si="3"/>
        <v>1</v>
      </c>
      <c r="V30" s="134">
        <f>INDEX([1]Proflile67!$H:$H,MATCH([1]SumAdjRw!$C30,[1]Proflile67!$D:$D,0))</f>
        <v>82</v>
      </c>
    </row>
    <row r="31" spans="1:22" ht="24.6" x14ac:dyDescent="0.25">
      <c r="A31" s="136">
        <v>8</v>
      </c>
      <c r="B31" s="137" t="s">
        <v>29</v>
      </c>
      <c r="C31" s="136" t="s">
        <v>38</v>
      </c>
      <c r="D31" s="138" t="s">
        <v>340</v>
      </c>
      <c r="E31" s="136" t="s">
        <v>308</v>
      </c>
      <c r="F31" s="136">
        <v>6</v>
      </c>
      <c r="G31" s="139" t="s">
        <v>309</v>
      </c>
      <c r="H31" s="140">
        <v>2153.44</v>
      </c>
      <c r="I31" s="140">
        <v>2476.4500000000003</v>
      </c>
      <c r="J31" s="141">
        <v>1735.23</v>
      </c>
      <c r="K31" s="141">
        <f t="shared" si="0"/>
        <v>741.22000000000025</v>
      </c>
      <c r="L31" s="142">
        <f>IF(V31=0,1,IF(K31&gt;1,1,0))</f>
        <v>1</v>
      </c>
      <c r="M31" s="143"/>
      <c r="N31" s="143">
        <f>SUM(I31-H31)</f>
        <v>323.01000000000022</v>
      </c>
      <c r="O31" s="143">
        <f>IFERROR((N31/H31)*100,0)</f>
        <v>14.999721376030919</v>
      </c>
      <c r="P31" s="131">
        <f t="shared" si="1"/>
        <v>1</v>
      </c>
      <c r="Q31" s="144">
        <f>SUM(L31,P31)</f>
        <v>2</v>
      </c>
      <c r="R31" s="270">
        <f t="shared" si="2"/>
        <v>1</v>
      </c>
      <c r="S31" s="144"/>
      <c r="T31" s="134">
        <f>IF(AND(L31=0,P31=0),0,1)</f>
        <v>1</v>
      </c>
      <c r="U31" s="145" t="b">
        <f t="shared" si="3"/>
        <v>1</v>
      </c>
      <c r="V31" s="134">
        <f>INDEX([1]Proflile67!$H:$H,MATCH([1]SumAdjRw!$C31,[1]Proflile67!$D:$D,0))</f>
        <v>60</v>
      </c>
    </row>
    <row r="32" spans="1:22" ht="24.6" x14ac:dyDescent="0.25">
      <c r="A32" s="136">
        <v>8</v>
      </c>
      <c r="B32" s="137" t="s">
        <v>29</v>
      </c>
      <c r="C32" s="136" t="s">
        <v>39</v>
      </c>
      <c r="D32" s="138" t="s">
        <v>341</v>
      </c>
      <c r="E32" s="136" t="s">
        <v>305</v>
      </c>
      <c r="F32" s="136">
        <v>15</v>
      </c>
      <c r="G32" s="139" t="s">
        <v>356</v>
      </c>
      <c r="H32" s="140">
        <v>2674.21</v>
      </c>
      <c r="I32" s="140">
        <v>3369.59</v>
      </c>
      <c r="J32" s="141">
        <v>1735.23</v>
      </c>
      <c r="K32" s="141">
        <f t="shared" si="0"/>
        <v>1634.3600000000001</v>
      </c>
      <c r="L32" s="142">
        <f>IF(V32=0,1,IF(K32&gt;1,1,0))</f>
        <v>1</v>
      </c>
      <c r="M32" s="143"/>
      <c r="N32" s="143">
        <f>SUM(I32-H32)</f>
        <v>695.38000000000011</v>
      </c>
      <c r="O32" s="143">
        <f>IFERROR((N32/H32)*100,0)</f>
        <v>26.003193466481694</v>
      </c>
      <c r="P32" s="131">
        <f t="shared" si="1"/>
        <v>1</v>
      </c>
      <c r="Q32" s="144">
        <f>SUM(L32,P32)</f>
        <v>2</v>
      </c>
      <c r="R32" s="270">
        <f t="shared" si="2"/>
        <v>1</v>
      </c>
      <c r="S32" s="144"/>
      <c r="T32" s="134">
        <f>IF(AND(L32=0,P32=0),0,1)</f>
        <v>1</v>
      </c>
      <c r="U32" s="145" t="b">
        <f t="shared" si="3"/>
        <v>1</v>
      </c>
      <c r="V32" s="134">
        <f>INDEX([1]Proflile67!$H:$H,MATCH([1]SumAdjRw!$C32,[1]Proflile67!$D:$D,0))</f>
        <v>196</v>
      </c>
    </row>
    <row r="33" spans="1:22" ht="24.6" x14ac:dyDescent="0.25">
      <c r="A33" s="136">
        <v>8</v>
      </c>
      <c r="B33" s="137" t="s">
        <v>29</v>
      </c>
      <c r="C33" s="136" t="s">
        <v>40</v>
      </c>
      <c r="D33" s="138" t="s">
        <v>342</v>
      </c>
      <c r="E33" s="136" t="s">
        <v>308</v>
      </c>
      <c r="F33" s="136">
        <v>6</v>
      </c>
      <c r="G33" s="139" t="s">
        <v>309</v>
      </c>
      <c r="H33" s="140">
        <v>2432.35</v>
      </c>
      <c r="I33" s="140">
        <v>3213.7599999999998</v>
      </c>
      <c r="J33" s="141">
        <v>2599.54</v>
      </c>
      <c r="K33" s="141">
        <f t="shared" si="0"/>
        <v>614.2199999999998</v>
      </c>
      <c r="L33" s="142">
        <f>IF(V33=0,1,IF(K33&gt;1,1,0))</f>
        <v>1</v>
      </c>
      <c r="M33" s="143"/>
      <c r="N33" s="143">
        <f>SUM(I33-H33)</f>
        <v>781.40999999999985</v>
      </c>
      <c r="O33" s="143">
        <f>IFERROR((N33/H33)*100,0)</f>
        <v>32.125722038357964</v>
      </c>
      <c r="P33" s="131">
        <f t="shared" si="1"/>
        <v>1</v>
      </c>
      <c r="Q33" s="144">
        <f>SUM(L33,P33)</f>
        <v>2</v>
      </c>
      <c r="R33" s="270">
        <f t="shared" si="2"/>
        <v>1</v>
      </c>
      <c r="S33" s="144"/>
      <c r="T33" s="134">
        <f>IF(AND(L33=0,P33=0),0,1)</f>
        <v>1</v>
      </c>
      <c r="U33" s="145" t="b">
        <f t="shared" si="3"/>
        <v>1</v>
      </c>
      <c r="V33" s="134">
        <f>INDEX([1]Proflile67!$H:$H,MATCH([1]SumAdjRw!$C33,[1]Proflile67!$D:$D,0))</f>
        <v>50</v>
      </c>
    </row>
    <row r="34" spans="1:22" ht="24.6" x14ac:dyDescent="0.25">
      <c r="A34" s="136">
        <v>8</v>
      </c>
      <c r="B34" s="137" t="s">
        <v>29</v>
      </c>
      <c r="C34" s="136" t="s">
        <v>41</v>
      </c>
      <c r="D34" s="138" t="s">
        <v>403</v>
      </c>
      <c r="E34" s="136" t="s">
        <v>305</v>
      </c>
      <c r="F34" s="136">
        <v>15</v>
      </c>
      <c r="G34" s="139" t="s">
        <v>356</v>
      </c>
      <c r="H34" s="140">
        <v>4562.9299999999994</v>
      </c>
      <c r="I34" s="140">
        <v>4392.96</v>
      </c>
      <c r="J34" s="141">
        <v>7189.8</v>
      </c>
      <c r="K34" s="141">
        <f t="shared" si="0"/>
        <v>-2796.84</v>
      </c>
      <c r="L34" s="142">
        <f>IF(V34=0,1,IF(K34&gt;1,1,0))</f>
        <v>0</v>
      </c>
      <c r="M34" s="143"/>
      <c r="N34" s="143">
        <f>SUM(I34-H34)</f>
        <v>-169.96999999999935</v>
      </c>
      <c r="O34" s="143">
        <f>IFERROR((N34/H34)*100,0)</f>
        <v>-3.7250187927493816</v>
      </c>
      <c r="P34" s="131">
        <f t="shared" si="1"/>
        <v>0</v>
      </c>
      <c r="Q34" s="144">
        <f>SUM(L34,P34)</f>
        <v>0</v>
      </c>
      <c r="R34" s="270">
        <f t="shared" si="2"/>
        <v>0</v>
      </c>
      <c r="S34" s="144"/>
      <c r="T34" s="134">
        <f>IF(AND(L34=0,P34=0),0,1)</f>
        <v>0</v>
      </c>
      <c r="U34" s="145" t="b">
        <f t="shared" si="3"/>
        <v>1</v>
      </c>
      <c r="V34" s="134">
        <f>INDEX([1]Proflile67!$H:$H,MATCH([1]SumAdjRw!$C34,[1]Proflile67!$D:$D,0))</f>
        <v>234</v>
      </c>
    </row>
    <row r="35" spans="1:22" ht="24.6" x14ac:dyDescent="0.25">
      <c r="A35" s="136">
        <v>8</v>
      </c>
      <c r="B35" s="137" t="s">
        <v>29</v>
      </c>
      <c r="C35" s="136" t="s">
        <v>42</v>
      </c>
      <c r="D35" s="138" t="s">
        <v>344</v>
      </c>
      <c r="E35" s="136" t="s">
        <v>308</v>
      </c>
      <c r="F35" s="136">
        <v>12</v>
      </c>
      <c r="G35" s="139" t="s">
        <v>343</v>
      </c>
      <c r="H35" s="140">
        <v>1884.32</v>
      </c>
      <c r="I35" s="140">
        <v>2144.65</v>
      </c>
      <c r="J35" s="141">
        <v>2599.54</v>
      </c>
      <c r="K35" s="141">
        <f t="shared" si="0"/>
        <v>-454.88999999999987</v>
      </c>
      <c r="L35" s="142">
        <f>IF(V35=0,1,IF(K35&gt;1,1,0))</f>
        <v>0</v>
      </c>
      <c r="M35" s="143"/>
      <c r="N35" s="143">
        <f>SUM(I35-H35)</f>
        <v>260.33000000000015</v>
      </c>
      <c r="O35" s="143">
        <f>IFERROR((N35/H35)*100,0)</f>
        <v>13.815593954317745</v>
      </c>
      <c r="P35" s="131">
        <f t="shared" si="1"/>
        <v>1</v>
      </c>
      <c r="Q35" s="144">
        <f>SUM(L35,P35)</f>
        <v>1</v>
      </c>
      <c r="R35" s="270">
        <f t="shared" si="2"/>
        <v>1</v>
      </c>
      <c r="S35" s="144"/>
      <c r="T35" s="134">
        <f>IF(AND(L35=0,P35=0),0,1)</f>
        <v>1</v>
      </c>
      <c r="U35" s="145" t="b">
        <f t="shared" si="3"/>
        <v>1</v>
      </c>
      <c r="V35" s="134">
        <f>INDEX([1]Proflile67!$H:$H,MATCH([1]SumAdjRw!$C35,[1]Proflile67!$D:$D,0))</f>
        <v>90</v>
      </c>
    </row>
    <row r="36" spans="1:22" ht="24.6" x14ac:dyDescent="0.25">
      <c r="A36" s="136">
        <v>8</v>
      </c>
      <c r="B36" s="137" t="s">
        <v>29</v>
      </c>
      <c r="C36" s="136" t="s">
        <v>43</v>
      </c>
      <c r="D36" s="138" t="s">
        <v>345</v>
      </c>
      <c r="E36" s="136" t="s">
        <v>308</v>
      </c>
      <c r="F36" s="136">
        <v>6</v>
      </c>
      <c r="G36" s="139" t="s">
        <v>309</v>
      </c>
      <c r="H36" s="140">
        <v>1482.19</v>
      </c>
      <c r="I36" s="140">
        <v>1761.5</v>
      </c>
      <c r="J36" s="141">
        <v>1735.23</v>
      </c>
      <c r="K36" s="141">
        <f t="shared" si="0"/>
        <v>26.269999999999982</v>
      </c>
      <c r="L36" s="142">
        <f>IF(V36=0,1,IF(K36&gt;1,1,0))</f>
        <v>1</v>
      </c>
      <c r="M36" s="143"/>
      <c r="N36" s="143">
        <f>SUM(I36-H36)</f>
        <v>279.30999999999995</v>
      </c>
      <c r="O36" s="143">
        <f>IFERROR((N36/H36)*100,0)</f>
        <v>18.844412659645521</v>
      </c>
      <c r="P36" s="131">
        <f t="shared" si="1"/>
        <v>1</v>
      </c>
      <c r="Q36" s="144">
        <f>SUM(L36,P36)</f>
        <v>2</v>
      </c>
      <c r="R36" s="270">
        <f t="shared" si="2"/>
        <v>1</v>
      </c>
      <c r="S36" s="144"/>
      <c r="T36" s="134">
        <f>IF(AND(L36=0,P36=0),0,1)</f>
        <v>1</v>
      </c>
      <c r="U36" s="145" t="b">
        <f t="shared" si="3"/>
        <v>1</v>
      </c>
      <c r="V36" s="134">
        <f>INDEX([1]Proflile67!$H:$H,MATCH([1]SumAdjRw!$C36,[1]Proflile67!$D:$D,0))</f>
        <v>76</v>
      </c>
    </row>
    <row r="37" spans="1:22" ht="24.6" x14ac:dyDescent="0.25">
      <c r="A37" s="136">
        <v>8</v>
      </c>
      <c r="B37" s="137" t="s">
        <v>44</v>
      </c>
      <c r="C37" s="136" t="s">
        <v>45</v>
      </c>
      <c r="D37" s="138" t="s">
        <v>346</v>
      </c>
      <c r="E37" s="136" t="s">
        <v>308</v>
      </c>
      <c r="F37" s="136">
        <v>5</v>
      </c>
      <c r="G37" s="139" t="s">
        <v>312</v>
      </c>
      <c r="H37" s="140">
        <v>117685.00999999998</v>
      </c>
      <c r="I37" s="140">
        <v>126365.09</v>
      </c>
      <c r="J37" s="141">
        <v>125237.58</v>
      </c>
      <c r="K37" s="141">
        <f t="shared" si="0"/>
        <v>1127.5099999999948</v>
      </c>
      <c r="L37" s="142">
        <f>IF(V37=0,1,IF(K37&gt;1,1,0))</f>
        <v>1</v>
      </c>
      <c r="M37" s="143"/>
      <c r="N37" s="143">
        <f>SUM(I37-H37)</f>
        <v>8680.0800000000163</v>
      </c>
      <c r="O37" s="143">
        <f>IFERROR((N37/H37)*100,0)</f>
        <v>7.3756887134563858</v>
      </c>
      <c r="P37" s="131">
        <f t="shared" si="1"/>
        <v>1</v>
      </c>
      <c r="Q37" s="144">
        <f>SUM(L37,P37)</f>
        <v>2</v>
      </c>
      <c r="R37" s="270">
        <f t="shared" si="2"/>
        <v>1</v>
      </c>
      <c r="S37" s="144"/>
      <c r="T37" s="134">
        <f>IF(AND(L37=0,P37=0),0,1)</f>
        <v>1</v>
      </c>
      <c r="U37" s="145" t="b">
        <f t="shared" si="3"/>
        <v>1</v>
      </c>
      <c r="V37" s="134">
        <f>INDEX([1]Proflile67!$H:$H,MATCH([1]SumAdjRw!$C37,[1]Proflile67!$D:$D,0))</f>
        <v>30</v>
      </c>
    </row>
    <row r="38" spans="1:22" ht="24.6" x14ac:dyDescent="0.25">
      <c r="A38" s="136">
        <v>8</v>
      </c>
      <c r="B38" s="137" t="s">
        <v>44</v>
      </c>
      <c r="C38" s="136" t="s">
        <v>46</v>
      </c>
      <c r="D38" s="138" t="s">
        <v>349</v>
      </c>
      <c r="E38" s="136" t="s">
        <v>308</v>
      </c>
      <c r="F38" s="136">
        <v>10</v>
      </c>
      <c r="G38" s="139" t="s">
        <v>317</v>
      </c>
      <c r="H38" s="140">
        <v>2417.0499999999997</v>
      </c>
      <c r="I38" s="140">
        <v>3772.99</v>
      </c>
      <c r="J38" s="141">
        <v>2599.54</v>
      </c>
      <c r="K38" s="141">
        <f t="shared" si="0"/>
        <v>1173.4499999999998</v>
      </c>
      <c r="L38" s="142">
        <f>IF(V38=0,1,IF(K38&gt;1,1,0))</f>
        <v>1</v>
      </c>
      <c r="M38" s="143"/>
      <c r="N38" s="143">
        <f>SUM(I38-H38)</f>
        <v>1355.94</v>
      </c>
      <c r="O38" s="143">
        <f>IFERROR((N38/H38)*100,0)</f>
        <v>56.098963612668342</v>
      </c>
      <c r="P38" s="131">
        <f t="shared" si="1"/>
        <v>1</v>
      </c>
      <c r="Q38" s="144">
        <f>SUM(L38,P38)</f>
        <v>2</v>
      </c>
      <c r="R38" s="270">
        <f t="shared" si="2"/>
        <v>1</v>
      </c>
      <c r="S38" s="144"/>
      <c r="T38" s="134">
        <f>IF(AND(L38=0,P38=0),0,1)</f>
        <v>1</v>
      </c>
      <c r="U38" s="145" t="b">
        <f t="shared" si="3"/>
        <v>1</v>
      </c>
      <c r="V38" s="134">
        <f>INDEX([1]Proflile67!$H:$H,MATCH([1]SumAdjRw!$C38,[1]Proflile67!$D:$D,0))</f>
        <v>64</v>
      </c>
    </row>
    <row r="39" spans="1:22" ht="24.6" x14ac:dyDescent="0.25">
      <c r="A39" s="136">
        <v>8</v>
      </c>
      <c r="B39" s="137" t="s">
        <v>44</v>
      </c>
      <c r="C39" s="136" t="s">
        <v>47</v>
      </c>
      <c r="D39" s="138" t="s">
        <v>350</v>
      </c>
      <c r="E39" s="136" t="s">
        <v>308</v>
      </c>
      <c r="F39" s="136">
        <v>9</v>
      </c>
      <c r="G39" s="139" t="s">
        <v>402</v>
      </c>
      <c r="H39" s="140">
        <v>1708.0299999999997</v>
      </c>
      <c r="I39" s="140">
        <v>2425.48</v>
      </c>
      <c r="J39" s="141">
        <v>1735.23</v>
      </c>
      <c r="K39" s="141">
        <f t="shared" si="0"/>
        <v>690.25</v>
      </c>
      <c r="L39" s="142">
        <f>IF(V39=0,1,IF(K39&gt;1,1,0))</f>
        <v>1</v>
      </c>
      <c r="M39" s="143"/>
      <c r="N39" s="143">
        <f>SUM(I39-H39)</f>
        <v>717.45000000000027</v>
      </c>
      <c r="O39" s="143">
        <f>IFERROR((N39/H39)*100,0)</f>
        <v>42.004531536331349</v>
      </c>
      <c r="P39" s="131">
        <f t="shared" si="1"/>
        <v>1</v>
      </c>
      <c r="Q39" s="144">
        <f>SUM(L39,P39)</f>
        <v>2</v>
      </c>
      <c r="R39" s="270">
        <f t="shared" si="2"/>
        <v>1</v>
      </c>
      <c r="S39" s="144"/>
      <c r="T39" s="134">
        <f>IF(AND(L39=0,P39=0),0,1)</f>
        <v>1</v>
      </c>
      <c r="U39" s="145" t="b">
        <f t="shared" si="3"/>
        <v>1</v>
      </c>
      <c r="V39" s="134">
        <f>INDEX([1]Proflile67!$H:$H,MATCH([1]SumAdjRw!$C39,[1]Proflile67!$D:$D,0))</f>
        <v>71</v>
      </c>
    </row>
    <row r="40" spans="1:22" ht="24.6" x14ac:dyDescent="0.25">
      <c r="A40" s="136">
        <v>8</v>
      </c>
      <c r="B40" s="137" t="s">
        <v>44</v>
      </c>
      <c r="C40" s="136" t="s">
        <v>48</v>
      </c>
      <c r="D40" s="138" t="s">
        <v>351</v>
      </c>
      <c r="E40" s="136" t="s">
        <v>308</v>
      </c>
      <c r="F40" s="136">
        <v>5</v>
      </c>
      <c r="G40" s="139" t="s">
        <v>312</v>
      </c>
      <c r="H40" s="140">
        <v>7084.7500000000009</v>
      </c>
      <c r="I40" s="140">
        <v>9246.77</v>
      </c>
      <c r="J40" s="141">
        <v>4869.8</v>
      </c>
      <c r="K40" s="141">
        <f t="shared" si="0"/>
        <v>4376.97</v>
      </c>
      <c r="L40" s="142">
        <f>IF(V40=0,1,IF(K40&gt;1,1,0))</f>
        <v>1</v>
      </c>
      <c r="M40" s="143"/>
      <c r="N40" s="143">
        <f>SUM(I40-H40)</f>
        <v>2162.0199999999995</v>
      </c>
      <c r="O40" s="143">
        <f>IFERROR((N40/H40)*100,0)</f>
        <v>30.516531987720093</v>
      </c>
      <c r="P40" s="131">
        <f t="shared" si="1"/>
        <v>1</v>
      </c>
      <c r="Q40" s="144">
        <f>SUM(L40,P40)</f>
        <v>2</v>
      </c>
      <c r="R40" s="270">
        <f t="shared" si="2"/>
        <v>1</v>
      </c>
      <c r="S40" s="144"/>
      <c r="T40" s="134">
        <f>IF(AND(L40=0,P40=0),0,1)</f>
        <v>1</v>
      </c>
      <c r="U40" s="145" t="b">
        <f t="shared" si="3"/>
        <v>1</v>
      </c>
      <c r="V40" s="134">
        <f>INDEX([1]Proflile67!$H:$H,MATCH([1]SumAdjRw!$C40,[1]Proflile67!$D:$D,0))</f>
        <v>30</v>
      </c>
    </row>
    <row r="41" spans="1:22" ht="24.6" x14ac:dyDescent="0.25">
      <c r="A41" s="136">
        <v>8</v>
      </c>
      <c r="B41" s="137" t="s">
        <v>44</v>
      </c>
      <c r="C41" s="136" t="s">
        <v>49</v>
      </c>
      <c r="D41" s="138" t="s">
        <v>352</v>
      </c>
      <c r="E41" s="136" t="s">
        <v>308</v>
      </c>
      <c r="F41" s="136">
        <v>6</v>
      </c>
      <c r="G41" s="139" t="s">
        <v>309</v>
      </c>
      <c r="H41" s="140">
        <v>6769.2899999999991</v>
      </c>
      <c r="I41" s="140">
        <v>9423.1600000000017</v>
      </c>
      <c r="J41" s="141">
        <v>10555.38</v>
      </c>
      <c r="K41" s="141">
        <f t="shared" si="0"/>
        <v>-1132.2199999999975</v>
      </c>
      <c r="L41" s="142">
        <f>IF(V41=0,1,IF(K41&gt;1,1,0))</f>
        <v>0</v>
      </c>
      <c r="M41" s="143"/>
      <c r="N41" s="143">
        <f>SUM(I41-H41)</f>
        <v>2653.8700000000026</v>
      </c>
      <c r="O41" s="143">
        <f>IFERROR((N41/H41)*100,0)</f>
        <v>39.204554687419261</v>
      </c>
      <c r="P41" s="131">
        <f t="shared" si="1"/>
        <v>1</v>
      </c>
      <c r="Q41" s="144">
        <f>SUM(L41,P41)</f>
        <v>1</v>
      </c>
      <c r="R41" s="270">
        <f t="shared" si="2"/>
        <v>1</v>
      </c>
      <c r="S41" s="144"/>
      <c r="T41" s="134">
        <f>IF(AND(L41=0,P41=0),0,1)</f>
        <v>1</v>
      </c>
      <c r="U41" s="145" t="b">
        <f t="shared" si="3"/>
        <v>1</v>
      </c>
      <c r="V41" s="134">
        <f>INDEX([1]Proflile67!$H:$H,MATCH([1]SumAdjRw!$C41,[1]Proflile67!$D:$D,0))</f>
        <v>45</v>
      </c>
    </row>
    <row r="42" spans="1:22" ht="24.6" x14ac:dyDescent="0.25">
      <c r="A42" s="136">
        <v>8</v>
      </c>
      <c r="B42" s="137" t="s">
        <v>44</v>
      </c>
      <c r="C42" s="136" t="s">
        <v>50</v>
      </c>
      <c r="D42" s="138" t="s">
        <v>353</v>
      </c>
      <c r="E42" s="136" t="s">
        <v>308</v>
      </c>
      <c r="F42" s="136">
        <v>5</v>
      </c>
      <c r="G42" s="139" t="s">
        <v>312</v>
      </c>
      <c r="H42" s="140">
        <v>1834.74</v>
      </c>
      <c r="I42" s="140">
        <v>2611.3300000000004</v>
      </c>
      <c r="J42" s="141">
        <v>2599.54</v>
      </c>
      <c r="K42" s="141">
        <f t="shared" si="0"/>
        <v>11.790000000000418</v>
      </c>
      <c r="L42" s="142">
        <f>IF(V42=0,1,IF(K42&gt;1,1,0))</f>
        <v>1</v>
      </c>
      <c r="M42" s="143"/>
      <c r="N42" s="143">
        <f>SUM(I42-H42)</f>
        <v>776.59000000000037</v>
      </c>
      <c r="O42" s="143">
        <f>IFERROR((N42/H42)*100,0)</f>
        <v>42.326978209446594</v>
      </c>
      <c r="P42" s="131">
        <f t="shared" si="1"/>
        <v>1</v>
      </c>
      <c r="Q42" s="144">
        <f>SUM(L42,P42)</f>
        <v>2</v>
      </c>
      <c r="R42" s="270">
        <f t="shared" si="2"/>
        <v>1</v>
      </c>
      <c r="S42" s="144"/>
      <c r="T42" s="134">
        <f>IF(AND(L42=0,P42=0),0,1)</f>
        <v>1</v>
      </c>
      <c r="U42" s="145" t="b">
        <f t="shared" si="3"/>
        <v>1</v>
      </c>
      <c r="V42" s="134">
        <f>INDEX([1]Proflile67!$H:$H,MATCH([1]SumAdjRw!$C42,[1]Proflile67!$D:$D,0))</f>
        <v>37</v>
      </c>
    </row>
    <row r="43" spans="1:22" ht="24.6" x14ac:dyDescent="0.25">
      <c r="A43" s="136">
        <v>8</v>
      </c>
      <c r="B43" s="137" t="s">
        <v>44</v>
      </c>
      <c r="C43" s="136" t="s">
        <v>51</v>
      </c>
      <c r="D43" s="138" t="s">
        <v>354</v>
      </c>
      <c r="E43" s="136" t="s">
        <v>308</v>
      </c>
      <c r="F43" s="136">
        <v>5</v>
      </c>
      <c r="G43" s="139" t="s">
        <v>312</v>
      </c>
      <c r="H43" s="140">
        <v>581.10000000000014</v>
      </c>
      <c r="I43" s="140">
        <v>837.78</v>
      </c>
      <c r="J43" s="141">
        <v>761.07</v>
      </c>
      <c r="K43" s="141">
        <f t="shared" si="0"/>
        <v>76.709999999999923</v>
      </c>
      <c r="L43" s="142">
        <f>IF(V43=0,1,IF(K43&gt;1,1,0))</f>
        <v>1</v>
      </c>
      <c r="M43" s="143"/>
      <c r="N43" s="143">
        <f>SUM(I43-H43)</f>
        <v>256.67999999999984</v>
      </c>
      <c r="O43" s="143">
        <f>IFERROR((N43/H43)*100,0)</f>
        <v>44.171399070727887</v>
      </c>
      <c r="P43" s="131">
        <f t="shared" si="1"/>
        <v>1</v>
      </c>
      <c r="Q43" s="144">
        <f>SUM(L43,P43)</f>
        <v>2</v>
      </c>
      <c r="R43" s="270">
        <f t="shared" si="2"/>
        <v>1</v>
      </c>
      <c r="S43" s="144"/>
      <c r="T43" s="134">
        <f>IF(AND(L43=0,P43=0),0,1)</f>
        <v>1</v>
      </c>
      <c r="U43" s="145" t="b">
        <f t="shared" si="3"/>
        <v>1</v>
      </c>
      <c r="V43" s="134">
        <f>INDEX([1]Proflile67!$H:$H,MATCH([1]SumAdjRw!$C43,[1]Proflile67!$D:$D,0))</f>
        <v>30</v>
      </c>
    </row>
    <row r="44" spans="1:22" ht="24.6" x14ac:dyDescent="0.25">
      <c r="A44" s="136">
        <v>8</v>
      </c>
      <c r="B44" s="137" t="s">
        <v>44</v>
      </c>
      <c r="C44" s="136" t="s">
        <v>52</v>
      </c>
      <c r="D44" s="138" t="s">
        <v>355</v>
      </c>
      <c r="E44" s="136" t="s">
        <v>308</v>
      </c>
      <c r="F44" s="136">
        <v>5</v>
      </c>
      <c r="G44" s="139" t="s">
        <v>312</v>
      </c>
      <c r="H44" s="140">
        <v>21069.370000000003</v>
      </c>
      <c r="I44" s="140">
        <v>27445.260000000002</v>
      </c>
      <c r="J44" s="141">
        <v>20972.35</v>
      </c>
      <c r="K44" s="141">
        <f t="shared" si="0"/>
        <v>6472.9100000000035</v>
      </c>
      <c r="L44" s="142">
        <f>IF(V44=0,1,IF(K44&gt;1,1,0))</f>
        <v>1</v>
      </c>
      <c r="M44" s="143"/>
      <c r="N44" s="143">
        <f>SUM(I44-H44)</f>
        <v>6375.8899999999994</v>
      </c>
      <c r="O44" s="143">
        <f>IFERROR((N44/H44)*100,0)</f>
        <v>30.261417403557861</v>
      </c>
      <c r="P44" s="131">
        <f t="shared" si="1"/>
        <v>1</v>
      </c>
      <c r="Q44" s="144">
        <f>SUM(L44,P44)</f>
        <v>2</v>
      </c>
      <c r="R44" s="270">
        <f t="shared" si="2"/>
        <v>1</v>
      </c>
      <c r="S44" s="144"/>
      <c r="T44" s="134">
        <f>IF(AND(L44=0,P44=0),0,1)</f>
        <v>1</v>
      </c>
      <c r="U44" s="145" t="b">
        <f t="shared" si="3"/>
        <v>1</v>
      </c>
      <c r="V44" s="134">
        <f>INDEX([1]Proflile67!$H:$H,MATCH([1]SumAdjRw!$C44,[1]Proflile67!$D:$D,0))</f>
        <v>31</v>
      </c>
    </row>
    <row r="45" spans="1:22" ht="24.6" x14ac:dyDescent="0.25">
      <c r="A45" s="136">
        <v>8</v>
      </c>
      <c r="B45" s="137" t="s">
        <v>44</v>
      </c>
      <c r="C45" s="136" t="s">
        <v>53</v>
      </c>
      <c r="D45" s="138" t="s">
        <v>357</v>
      </c>
      <c r="E45" s="136" t="s">
        <v>308</v>
      </c>
      <c r="F45" s="136">
        <v>2</v>
      </c>
      <c r="G45" s="139" t="s">
        <v>322</v>
      </c>
      <c r="H45" s="140">
        <v>2208.29</v>
      </c>
      <c r="I45" s="140">
        <v>2854.1000000000004</v>
      </c>
      <c r="J45" s="141">
        <v>2599.54</v>
      </c>
      <c r="K45" s="141">
        <f t="shared" si="0"/>
        <v>254.5600000000004</v>
      </c>
      <c r="L45" s="142">
        <f>IF(V45=0,1,IF(K45&gt;1,1,0))</f>
        <v>1</v>
      </c>
      <c r="M45" s="143"/>
      <c r="N45" s="143">
        <f>SUM(I45-H45)</f>
        <v>645.8100000000004</v>
      </c>
      <c r="O45" s="143">
        <f>IFERROR((N45/H45)*100,0)</f>
        <v>29.244800275326178</v>
      </c>
      <c r="P45" s="131">
        <f t="shared" si="1"/>
        <v>1</v>
      </c>
      <c r="Q45" s="144">
        <f>SUM(L45,P45)</f>
        <v>2</v>
      </c>
      <c r="R45" s="270">
        <f t="shared" si="2"/>
        <v>1</v>
      </c>
      <c r="S45" s="144"/>
      <c r="T45" s="134">
        <f>IF(AND(L45=0,P45=0),0,1)</f>
        <v>1</v>
      </c>
      <c r="U45" s="145" t="b">
        <f t="shared" si="3"/>
        <v>1</v>
      </c>
      <c r="V45" s="134">
        <f>INDEX([1]Proflile67!$H:$H,MATCH([1]SumAdjRw!$C45,[1]Proflile67!$D:$D,0))</f>
        <v>25</v>
      </c>
    </row>
    <row r="46" spans="1:22" ht="24.6" x14ac:dyDescent="0.25">
      <c r="A46" s="136">
        <v>8</v>
      </c>
      <c r="B46" s="137" t="s">
        <v>44</v>
      </c>
      <c r="C46" s="136" t="s">
        <v>54</v>
      </c>
      <c r="D46" s="138" t="s">
        <v>404</v>
      </c>
      <c r="E46" s="136" t="s">
        <v>305</v>
      </c>
      <c r="F46" s="136">
        <v>17</v>
      </c>
      <c r="G46" s="139" t="s">
        <v>332</v>
      </c>
      <c r="H46" s="140">
        <v>5669.72</v>
      </c>
      <c r="I46" s="140">
        <v>7801.01</v>
      </c>
      <c r="J46" s="141">
        <v>4869.8</v>
      </c>
      <c r="K46" s="141">
        <f t="shared" si="0"/>
        <v>2931.21</v>
      </c>
      <c r="L46" s="142">
        <f>IF(V46=0,1,IF(K46&gt;1,1,0))</f>
        <v>1</v>
      </c>
      <c r="M46" s="143"/>
      <c r="N46" s="143">
        <f>SUM(I46-H46)</f>
        <v>2131.29</v>
      </c>
      <c r="O46" s="143">
        <f>IFERROR((N46/H46)*100,0)</f>
        <v>37.590745221986268</v>
      </c>
      <c r="P46" s="131">
        <f t="shared" si="1"/>
        <v>1</v>
      </c>
      <c r="Q46" s="144">
        <f>SUM(L46,P46)</f>
        <v>2</v>
      </c>
      <c r="R46" s="270">
        <f t="shared" si="2"/>
        <v>1</v>
      </c>
      <c r="S46" s="144"/>
      <c r="T46" s="134">
        <f>IF(AND(L46=0,P46=0),0,1)</f>
        <v>1</v>
      </c>
      <c r="U46" s="145" t="b">
        <f t="shared" si="3"/>
        <v>1</v>
      </c>
      <c r="V46" s="134">
        <f>INDEX([1]Proflile67!$H:$H,MATCH([1]SumAdjRw!$C46,[1]Proflile67!$D:$D,0))</f>
        <v>557</v>
      </c>
    </row>
    <row r="47" spans="1:22" ht="24.6" x14ac:dyDescent="0.25">
      <c r="A47" s="136">
        <v>8</v>
      </c>
      <c r="B47" s="137" t="s">
        <v>44</v>
      </c>
      <c r="C47" s="136" t="s">
        <v>55</v>
      </c>
      <c r="D47" s="138" t="s">
        <v>358</v>
      </c>
      <c r="E47" s="136" t="s">
        <v>308</v>
      </c>
      <c r="F47" s="136">
        <v>5</v>
      </c>
      <c r="G47" s="139" t="s">
        <v>312</v>
      </c>
      <c r="H47" s="140">
        <v>4901.7100000000009</v>
      </c>
      <c r="I47" s="140">
        <v>7855.77</v>
      </c>
      <c r="J47" s="141">
        <v>4869.8</v>
      </c>
      <c r="K47" s="141">
        <f t="shared" si="0"/>
        <v>2985.9700000000003</v>
      </c>
      <c r="L47" s="142">
        <f>IF(V47=0,1,IF(K47&gt;1,1,0))</f>
        <v>1</v>
      </c>
      <c r="M47" s="143"/>
      <c r="N47" s="143">
        <f>SUM(I47-H47)</f>
        <v>2954.0599999999995</v>
      </c>
      <c r="O47" s="143">
        <f>IFERROR((N47/H47)*100,0)</f>
        <v>60.265907203812532</v>
      </c>
      <c r="P47" s="131">
        <f t="shared" si="1"/>
        <v>1</v>
      </c>
      <c r="Q47" s="144">
        <f>SUM(L47,P47)</f>
        <v>2</v>
      </c>
      <c r="R47" s="270">
        <f t="shared" si="2"/>
        <v>1</v>
      </c>
      <c r="S47" s="144"/>
      <c r="T47" s="134">
        <f>IF(AND(L47=0,P47=0),0,1)</f>
        <v>1</v>
      </c>
      <c r="U47" s="145" t="b">
        <f t="shared" si="3"/>
        <v>1</v>
      </c>
      <c r="V47" s="134">
        <f>INDEX([1]Proflile67!$H:$H,MATCH([1]SumAdjRw!$C47,[1]Proflile67!$D:$D,0))</f>
        <v>20</v>
      </c>
    </row>
    <row r="48" spans="1:22" ht="24.6" x14ac:dyDescent="0.25">
      <c r="A48" s="136">
        <v>8</v>
      </c>
      <c r="B48" s="137" t="s">
        <v>44</v>
      </c>
      <c r="C48" s="136" t="s">
        <v>56</v>
      </c>
      <c r="D48" s="138" t="s">
        <v>359</v>
      </c>
      <c r="E48" s="136" t="s">
        <v>308</v>
      </c>
      <c r="F48" s="136">
        <v>5</v>
      </c>
      <c r="G48" s="139" t="s">
        <v>312</v>
      </c>
      <c r="H48" s="140">
        <v>2073.69</v>
      </c>
      <c r="I48" s="140">
        <v>2726.4900000000002</v>
      </c>
      <c r="J48" s="141">
        <v>1735.23</v>
      </c>
      <c r="K48" s="141">
        <f t="shared" si="0"/>
        <v>991.26000000000022</v>
      </c>
      <c r="L48" s="142">
        <f>IF(V48=0,1,IF(K48&gt;1,1,0))</f>
        <v>1</v>
      </c>
      <c r="M48" s="143"/>
      <c r="N48" s="143">
        <f>SUM(I48-H48)</f>
        <v>652.80000000000018</v>
      </c>
      <c r="O48" s="143">
        <f>IFERROR((N48/H48)*100,0)</f>
        <v>31.480115157038906</v>
      </c>
      <c r="P48" s="131">
        <f t="shared" si="1"/>
        <v>1</v>
      </c>
      <c r="Q48" s="144">
        <f>SUM(L48,P48)</f>
        <v>2</v>
      </c>
      <c r="R48" s="270">
        <f t="shared" si="2"/>
        <v>1</v>
      </c>
      <c r="S48" s="144"/>
      <c r="T48" s="134">
        <f>IF(AND(L48=0,P48=0),0,1)</f>
        <v>1</v>
      </c>
      <c r="U48" s="145" t="b">
        <f t="shared" si="3"/>
        <v>1</v>
      </c>
      <c r="V48" s="134">
        <f>INDEX([1]Proflile67!$H:$H,MATCH([1]SumAdjRw!$C48,[1]Proflile67!$D:$D,0))</f>
        <v>33</v>
      </c>
    </row>
    <row r="49" spans="1:22" ht="24.6" x14ac:dyDescent="0.25">
      <c r="A49" s="136">
        <v>8</v>
      </c>
      <c r="B49" s="137" t="s">
        <v>44</v>
      </c>
      <c r="C49" s="136" t="s">
        <v>57</v>
      </c>
      <c r="D49" s="138" t="s">
        <v>360</v>
      </c>
      <c r="E49" s="136" t="s">
        <v>308</v>
      </c>
      <c r="F49" s="136">
        <v>5</v>
      </c>
      <c r="G49" s="139" t="s">
        <v>312</v>
      </c>
      <c r="H49" s="140">
        <v>1507.19</v>
      </c>
      <c r="I49" s="140">
        <v>1696.2699999999998</v>
      </c>
      <c r="J49" s="141">
        <v>1735.23</v>
      </c>
      <c r="K49" s="141">
        <f t="shared" si="0"/>
        <v>-38.960000000000264</v>
      </c>
      <c r="L49" s="142">
        <f>IF(V49=0,1,IF(K49&gt;1,1,0))</f>
        <v>0</v>
      </c>
      <c r="M49" s="143"/>
      <c r="N49" s="143">
        <f>SUM(I49-H49)</f>
        <v>189.0799999999997</v>
      </c>
      <c r="O49" s="143">
        <f>IFERROR((N49/H49)*100,0)</f>
        <v>12.545200007961816</v>
      </c>
      <c r="P49" s="131">
        <f t="shared" si="1"/>
        <v>1</v>
      </c>
      <c r="Q49" s="144">
        <f>SUM(L49,P49)</f>
        <v>1</v>
      </c>
      <c r="R49" s="270">
        <f t="shared" si="2"/>
        <v>1</v>
      </c>
      <c r="S49" s="144"/>
      <c r="T49" s="134">
        <f>IF(AND(L49=0,P49=0),0,1)</f>
        <v>1</v>
      </c>
      <c r="U49" s="145" t="b">
        <f t="shared" si="3"/>
        <v>1</v>
      </c>
      <c r="V49" s="134">
        <f>INDEX([1]Proflile67!$H:$H,MATCH([1]SumAdjRw!$C49,[1]Proflile67!$D:$D,0))</f>
        <v>69</v>
      </c>
    </row>
    <row r="50" spans="1:22" ht="24.6" x14ac:dyDescent="0.25">
      <c r="A50" s="136">
        <v>8</v>
      </c>
      <c r="B50" s="137" t="s">
        <v>44</v>
      </c>
      <c r="C50" s="136" t="s">
        <v>58</v>
      </c>
      <c r="D50" s="138" t="s">
        <v>361</v>
      </c>
      <c r="E50" s="136" t="s">
        <v>308</v>
      </c>
      <c r="F50" s="136">
        <v>9</v>
      </c>
      <c r="G50" s="139" t="s">
        <v>402</v>
      </c>
      <c r="H50" s="140">
        <v>2662</v>
      </c>
      <c r="I50" s="140">
        <v>3952.8200000000006</v>
      </c>
      <c r="J50" s="141">
        <v>1735.23</v>
      </c>
      <c r="K50" s="141">
        <f t="shared" si="0"/>
        <v>2217.5900000000006</v>
      </c>
      <c r="L50" s="142">
        <f>IF(V50=0,1,IF(K50&gt;1,1,0))</f>
        <v>1</v>
      </c>
      <c r="M50" s="143"/>
      <c r="N50" s="143">
        <f>SUM(I50-H50)</f>
        <v>1290.8200000000006</v>
      </c>
      <c r="O50" s="143">
        <f>IFERROR((N50/H50)*100,0)</f>
        <v>48.490608564988754</v>
      </c>
      <c r="P50" s="131">
        <f t="shared" si="1"/>
        <v>1</v>
      </c>
      <c r="Q50" s="144">
        <f>SUM(L50,P50)</f>
        <v>2</v>
      </c>
      <c r="R50" s="270">
        <f t="shared" si="2"/>
        <v>1</v>
      </c>
      <c r="S50" s="144"/>
      <c r="T50" s="134">
        <f>IF(AND(L50=0,P50=0),0,1)</f>
        <v>1</v>
      </c>
      <c r="U50" s="145" t="b">
        <f t="shared" si="3"/>
        <v>1</v>
      </c>
      <c r="V50" s="134">
        <f>INDEX([1]Proflile67!$H:$H,MATCH([1]SumAdjRw!$C50,[1]Proflile67!$D:$D,0))</f>
        <v>45</v>
      </c>
    </row>
    <row r="51" spans="1:22" ht="24.6" x14ac:dyDescent="0.25">
      <c r="A51" s="136">
        <v>8</v>
      </c>
      <c r="B51" s="137" t="s">
        <v>44</v>
      </c>
      <c r="C51" s="136" t="s">
        <v>59</v>
      </c>
      <c r="D51" s="138" t="s">
        <v>362</v>
      </c>
      <c r="E51" s="136" t="s">
        <v>308</v>
      </c>
      <c r="F51" s="136">
        <v>9</v>
      </c>
      <c r="G51" s="139" t="s">
        <v>402</v>
      </c>
      <c r="H51" s="140">
        <v>1496.8799999999999</v>
      </c>
      <c r="I51" s="140">
        <v>2707.79</v>
      </c>
      <c r="J51" s="141">
        <v>2599.54</v>
      </c>
      <c r="K51" s="141">
        <f t="shared" si="0"/>
        <v>108.25</v>
      </c>
      <c r="L51" s="142">
        <f>IF(V51=0,1,IF(K51&gt;1,1,0))</f>
        <v>1</v>
      </c>
      <c r="M51" s="143"/>
      <c r="N51" s="143">
        <f>SUM(I51-H51)</f>
        <v>1210.9100000000001</v>
      </c>
      <c r="O51" s="143">
        <f>IFERROR((N51/H51)*100,0)</f>
        <v>80.89559617337396</v>
      </c>
      <c r="P51" s="131">
        <f t="shared" si="1"/>
        <v>1</v>
      </c>
      <c r="Q51" s="144">
        <f>SUM(L51,P51)</f>
        <v>2</v>
      </c>
      <c r="R51" s="270">
        <f t="shared" si="2"/>
        <v>1</v>
      </c>
      <c r="S51" s="144"/>
      <c r="T51" s="134">
        <f>IF(AND(L51=0,P51=0),0,1)</f>
        <v>1</v>
      </c>
      <c r="U51" s="145" t="b">
        <f t="shared" si="3"/>
        <v>1</v>
      </c>
      <c r="V51" s="134">
        <f>INDEX([1]Proflile67!$H:$H,MATCH([1]SumAdjRw!$C51,[1]Proflile67!$D:$D,0))</f>
        <v>78</v>
      </c>
    </row>
    <row r="52" spans="1:22" ht="24.6" x14ac:dyDescent="0.25">
      <c r="A52" s="136">
        <v>8</v>
      </c>
      <c r="B52" s="137" t="s">
        <v>44</v>
      </c>
      <c r="C52" s="136" t="s">
        <v>60</v>
      </c>
      <c r="D52" s="138" t="s">
        <v>363</v>
      </c>
      <c r="E52" s="136" t="s">
        <v>308</v>
      </c>
      <c r="F52" s="136">
        <v>5</v>
      </c>
      <c r="G52" s="139" t="s">
        <v>312</v>
      </c>
      <c r="H52" s="140">
        <v>1720.67</v>
      </c>
      <c r="I52" s="140">
        <v>2322.7100000000005</v>
      </c>
      <c r="J52" s="141">
        <v>1735.23</v>
      </c>
      <c r="K52" s="141">
        <f t="shared" si="0"/>
        <v>587.48000000000047</v>
      </c>
      <c r="L52" s="142">
        <f>IF(V52=0,1,IF(K52&gt;1,1,0))</f>
        <v>1</v>
      </c>
      <c r="M52" s="143"/>
      <c r="N52" s="143">
        <f>SUM(I52-H52)</f>
        <v>602.04000000000042</v>
      </c>
      <c r="O52" s="143">
        <f>IFERROR((N52/H52)*100,0)</f>
        <v>34.988696263664757</v>
      </c>
      <c r="P52" s="131">
        <f t="shared" si="1"/>
        <v>1</v>
      </c>
      <c r="Q52" s="144">
        <f>SUM(L52,P52)</f>
        <v>2</v>
      </c>
      <c r="R52" s="270">
        <f t="shared" si="2"/>
        <v>1</v>
      </c>
      <c r="S52" s="144"/>
      <c r="T52" s="134">
        <f>IF(AND(L52=0,P52=0),0,1)</f>
        <v>1</v>
      </c>
      <c r="U52" s="145" t="b">
        <f t="shared" si="3"/>
        <v>1</v>
      </c>
      <c r="V52" s="134">
        <f>INDEX([1]Proflile67!$H:$H,MATCH([1]SumAdjRw!$C52,[1]Proflile67!$D:$D,0))</f>
        <v>30</v>
      </c>
    </row>
    <row r="53" spans="1:22" ht="24.6" x14ac:dyDescent="0.25">
      <c r="A53" s="136">
        <v>8</v>
      </c>
      <c r="B53" s="137" t="s">
        <v>44</v>
      </c>
      <c r="C53" s="136" t="s">
        <v>61</v>
      </c>
      <c r="D53" s="138" t="s">
        <v>405</v>
      </c>
      <c r="E53" s="136" t="s">
        <v>308</v>
      </c>
      <c r="F53" s="136">
        <v>5</v>
      </c>
      <c r="G53" s="139" t="s">
        <v>312</v>
      </c>
      <c r="H53" s="140">
        <v>23397.669999999995</v>
      </c>
      <c r="I53" s="140">
        <v>26197.26</v>
      </c>
      <c r="J53" s="141">
        <v>32249.78</v>
      </c>
      <c r="K53" s="141">
        <f t="shared" si="0"/>
        <v>-6052.52</v>
      </c>
      <c r="L53" s="142">
        <f>IF(V53=0,1,IF(K53&gt;1,1,0))</f>
        <v>0</v>
      </c>
      <c r="M53" s="143"/>
      <c r="N53" s="143">
        <f>SUM(I53-H53)</f>
        <v>2799.5900000000038</v>
      </c>
      <c r="O53" s="143">
        <f>IFERROR((N53/H53)*100,0)</f>
        <v>11.9652512408287</v>
      </c>
      <c r="P53" s="131">
        <f t="shared" si="1"/>
        <v>1</v>
      </c>
      <c r="Q53" s="144">
        <f>SUM(L53,P53)</f>
        <v>1</v>
      </c>
      <c r="R53" s="270">
        <f t="shared" si="2"/>
        <v>1</v>
      </c>
      <c r="S53" s="144"/>
      <c r="T53" s="134">
        <f>IF(AND(L53=0,P53=0),0,1)</f>
        <v>1</v>
      </c>
      <c r="U53" s="145" t="b">
        <f t="shared" si="3"/>
        <v>1</v>
      </c>
      <c r="V53" s="134">
        <f>INDEX([1]Proflile67!$H:$H,MATCH([1]SumAdjRw!$C53,[1]Proflile67!$D:$D,0))</f>
        <v>28</v>
      </c>
    </row>
    <row r="54" spans="1:22" ht="24.6" x14ac:dyDescent="0.25">
      <c r="A54" s="136">
        <v>8</v>
      </c>
      <c r="B54" s="137" t="s">
        <v>44</v>
      </c>
      <c r="C54" s="136" t="s">
        <v>62</v>
      </c>
      <c r="D54" s="138" t="s">
        <v>364</v>
      </c>
      <c r="E54" s="136" t="s">
        <v>308</v>
      </c>
      <c r="F54" s="136">
        <v>5</v>
      </c>
      <c r="G54" s="139" t="s">
        <v>312</v>
      </c>
      <c r="H54" s="140">
        <v>2462.1400000000003</v>
      </c>
      <c r="I54" s="140">
        <v>3029.7400000000007</v>
      </c>
      <c r="J54" s="141">
        <v>1735.23</v>
      </c>
      <c r="K54" s="141">
        <f t="shared" si="0"/>
        <v>1294.5100000000007</v>
      </c>
      <c r="L54" s="142">
        <f>IF(V54=0,1,IF(K54&gt;1,1,0))</f>
        <v>1</v>
      </c>
      <c r="M54" s="143"/>
      <c r="N54" s="143">
        <f>SUM(I54-H54)</f>
        <v>567.60000000000036</v>
      </c>
      <c r="O54" s="143">
        <f>IFERROR((N54/H54)*100,0)</f>
        <v>23.053116394681062</v>
      </c>
      <c r="P54" s="131">
        <f t="shared" si="1"/>
        <v>1</v>
      </c>
      <c r="Q54" s="144">
        <f>SUM(L54,P54)</f>
        <v>2</v>
      </c>
      <c r="R54" s="270">
        <f t="shared" si="2"/>
        <v>1</v>
      </c>
      <c r="S54" s="144"/>
      <c r="T54" s="134">
        <f>IF(AND(L54=0,P54=0),0,1)</f>
        <v>1</v>
      </c>
      <c r="U54" s="145" t="b">
        <f t="shared" si="3"/>
        <v>1</v>
      </c>
      <c r="V54" s="134">
        <f>INDEX([1]Proflile67!$H:$H,MATCH([1]SumAdjRw!$C54,[1]Proflile67!$D:$D,0))</f>
        <v>20</v>
      </c>
    </row>
    <row r="55" spans="1:22" ht="24.6" x14ac:dyDescent="0.25">
      <c r="A55" s="136">
        <v>8</v>
      </c>
      <c r="B55" s="137" t="s">
        <v>63</v>
      </c>
      <c r="C55" s="136" t="s">
        <v>64</v>
      </c>
      <c r="D55" s="138" t="s">
        <v>365</v>
      </c>
      <c r="E55" s="136" t="s">
        <v>308</v>
      </c>
      <c r="F55" s="136">
        <v>5</v>
      </c>
      <c r="G55" s="139" t="s">
        <v>312</v>
      </c>
      <c r="H55" s="140">
        <v>53114.80000000001</v>
      </c>
      <c r="I55" s="140">
        <v>57855.89</v>
      </c>
      <c r="J55" s="141">
        <v>58122.09</v>
      </c>
      <c r="K55" s="141">
        <f t="shared" si="0"/>
        <v>-266.19999999999709</v>
      </c>
      <c r="L55" s="142">
        <f>IF(V55=0,1,IF(K55&gt;1,1,0))</f>
        <v>0</v>
      </c>
      <c r="M55" s="143"/>
      <c r="N55" s="143">
        <f>SUM(I55-H55)</f>
        <v>4741.0899999999892</v>
      </c>
      <c r="O55" s="143">
        <f>IFERROR((N55/H55)*100,0)</f>
        <v>8.926118520638294</v>
      </c>
      <c r="P55" s="131">
        <f t="shared" si="1"/>
        <v>1</v>
      </c>
      <c r="Q55" s="144">
        <f>SUM(L55,P55)</f>
        <v>1</v>
      </c>
      <c r="R55" s="270">
        <f t="shared" si="2"/>
        <v>1</v>
      </c>
      <c r="S55" s="144"/>
      <c r="T55" s="134">
        <f>IF(AND(L55=0,P55=0),0,1)</f>
        <v>1</v>
      </c>
      <c r="U55" s="145" t="b">
        <f t="shared" si="3"/>
        <v>1</v>
      </c>
      <c r="V55" s="134">
        <f>INDEX([1]Proflile67!$H:$H,MATCH([1]SumAdjRw!$C55,[1]Proflile67!$D:$D,0))</f>
        <v>24</v>
      </c>
    </row>
    <row r="56" spans="1:22" ht="24.6" x14ac:dyDescent="0.25">
      <c r="A56" s="136">
        <v>8</v>
      </c>
      <c r="B56" s="137" t="s">
        <v>63</v>
      </c>
      <c r="C56" s="136" t="s">
        <v>65</v>
      </c>
      <c r="D56" s="138" t="s">
        <v>366</v>
      </c>
      <c r="E56" s="136" t="s">
        <v>308</v>
      </c>
      <c r="F56" s="136">
        <v>5</v>
      </c>
      <c r="G56" s="139" t="s">
        <v>312</v>
      </c>
      <c r="H56" s="140">
        <v>9449.3199999999979</v>
      </c>
      <c r="I56" s="140">
        <v>9021.5700000000015</v>
      </c>
      <c r="J56" s="141">
        <v>10555.38</v>
      </c>
      <c r="K56" s="141">
        <f t="shared" si="0"/>
        <v>-1533.8099999999977</v>
      </c>
      <c r="L56" s="142">
        <f>IF(V56=0,1,IF(K56&gt;1,1,0))</f>
        <v>0</v>
      </c>
      <c r="M56" s="143"/>
      <c r="N56" s="143">
        <f>SUM(I56-H56)</f>
        <v>-427.74999999999636</v>
      </c>
      <c r="O56" s="143">
        <f>IFERROR((N56/H56)*100,0)</f>
        <v>-4.5267807630601613</v>
      </c>
      <c r="P56" s="131">
        <f t="shared" si="1"/>
        <v>0</v>
      </c>
      <c r="Q56" s="144">
        <f>SUM(L56,P56)</f>
        <v>0</v>
      </c>
      <c r="R56" s="270">
        <f t="shared" si="2"/>
        <v>0</v>
      </c>
      <c r="S56" s="144"/>
      <c r="T56" s="134">
        <f>IF(AND(L56=0,P56=0),0,1)</f>
        <v>0</v>
      </c>
      <c r="U56" s="145" t="b">
        <f t="shared" si="3"/>
        <v>1</v>
      </c>
      <c r="V56" s="134">
        <f>INDEX([1]Proflile67!$H:$H,MATCH([1]SumAdjRw!$C56,[1]Proflile67!$D:$D,0))</f>
        <v>20</v>
      </c>
    </row>
    <row r="57" spans="1:22" ht="24.6" x14ac:dyDescent="0.25">
      <c r="A57" s="136">
        <v>8</v>
      </c>
      <c r="B57" s="137" t="s">
        <v>63</v>
      </c>
      <c r="C57" s="136" t="s">
        <v>66</v>
      </c>
      <c r="D57" s="138" t="s">
        <v>367</v>
      </c>
      <c r="E57" s="136" t="s">
        <v>308</v>
      </c>
      <c r="F57" s="136">
        <v>5</v>
      </c>
      <c r="G57" s="139" t="s">
        <v>312</v>
      </c>
      <c r="H57" s="140">
        <v>1429.13</v>
      </c>
      <c r="I57" s="140">
        <v>2570.2400000000002</v>
      </c>
      <c r="J57" s="141">
        <v>1735.23</v>
      </c>
      <c r="K57" s="141">
        <f t="shared" si="0"/>
        <v>835.01000000000022</v>
      </c>
      <c r="L57" s="142">
        <f>IF(V57=0,1,IF(K57&gt;1,1,0))</f>
        <v>1</v>
      </c>
      <c r="M57" s="143"/>
      <c r="N57" s="143">
        <f>SUM(I57-H57)</f>
        <v>1141.1100000000001</v>
      </c>
      <c r="O57" s="143">
        <f>IFERROR((N57/H57)*100,0)</f>
        <v>79.84648002630972</v>
      </c>
      <c r="P57" s="131">
        <f t="shared" si="1"/>
        <v>1</v>
      </c>
      <c r="Q57" s="144">
        <f>SUM(L57,P57)</f>
        <v>2</v>
      </c>
      <c r="R57" s="270">
        <f t="shared" si="2"/>
        <v>1</v>
      </c>
      <c r="S57" s="144"/>
      <c r="T57" s="134">
        <f>IF(AND(L57=0,P57=0),0,1)</f>
        <v>1</v>
      </c>
      <c r="U57" s="145" t="b">
        <f t="shared" si="3"/>
        <v>1</v>
      </c>
      <c r="V57" s="134">
        <f>INDEX([1]Proflile67!$H:$H,MATCH([1]SumAdjRw!$C57,[1]Proflile67!$D:$D,0))</f>
        <v>15</v>
      </c>
    </row>
    <row r="58" spans="1:22" ht="24.6" x14ac:dyDescent="0.25">
      <c r="A58" s="136">
        <v>8</v>
      </c>
      <c r="B58" s="137" t="s">
        <v>63</v>
      </c>
      <c r="C58" s="136" t="s">
        <v>67</v>
      </c>
      <c r="D58" s="138" t="s">
        <v>368</v>
      </c>
      <c r="E58" s="136" t="s">
        <v>308</v>
      </c>
      <c r="F58" s="136">
        <v>13</v>
      </c>
      <c r="G58" s="139" t="s">
        <v>320</v>
      </c>
      <c r="H58" s="140">
        <v>1844.58</v>
      </c>
      <c r="I58" s="140">
        <v>2941.18</v>
      </c>
      <c r="J58" s="141">
        <v>1735.23</v>
      </c>
      <c r="K58" s="141">
        <f t="shared" si="0"/>
        <v>1205.9499999999998</v>
      </c>
      <c r="L58" s="142">
        <f>IF(V58=0,1,IF(K58&gt;1,1,0))</f>
        <v>1</v>
      </c>
      <c r="M58" s="143"/>
      <c r="N58" s="143">
        <f>SUM(I58-H58)</f>
        <v>1096.5999999999999</v>
      </c>
      <c r="O58" s="143">
        <f>IFERROR((N58/H58)*100,0)</f>
        <v>59.449847661798351</v>
      </c>
      <c r="P58" s="131">
        <f t="shared" si="1"/>
        <v>1</v>
      </c>
      <c r="Q58" s="144">
        <f>SUM(L58,P58)</f>
        <v>2</v>
      </c>
      <c r="R58" s="270">
        <f t="shared" si="2"/>
        <v>1</v>
      </c>
      <c r="S58" s="144"/>
      <c r="T58" s="134">
        <f>IF(AND(L58=0,P58=0),0,1)</f>
        <v>1</v>
      </c>
      <c r="U58" s="145" t="b">
        <f t="shared" si="3"/>
        <v>1</v>
      </c>
      <c r="V58" s="134">
        <f>INDEX([1]Proflile67!$H:$H,MATCH([1]SumAdjRw!$C58,[1]Proflile67!$D:$D,0))</f>
        <v>120</v>
      </c>
    </row>
    <row r="59" spans="1:22" ht="24.6" x14ac:dyDescent="0.25">
      <c r="A59" s="136">
        <v>8</v>
      </c>
      <c r="B59" s="137" t="s">
        <v>63</v>
      </c>
      <c r="C59" s="136" t="s">
        <v>68</v>
      </c>
      <c r="D59" s="138" t="s">
        <v>406</v>
      </c>
      <c r="E59" s="136" t="s">
        <v>308</v>
      </c>
      <c r="F59" s="136">
        <v>5</v>
      </c>
      <c r="G59" s="139" t="s">
        <v>312</v>
      </c>
      <c r="H59" s="140">
        <v>29805.279999999999</v>
      </c>
      <c r="I59" s="140">
        <v>31110.699999999997</v>
      </c>
      <c r="J59" s="141">
        <v>20972.35</v>
      </c>
      <c r="K59" s="141">
        <f t="shared" si="0"/>
        <v>10138.349999999999</v>
      </c>
      <c r="L59" s="142">
        <f>IF(V59=0,1,IF(K59&gt;1,1,0))</f>
        <v>1</v>
      </c>
      <c r="M59" s="143"/>
      <c r="N59" s="143">
        <f>SUM(I59-H59)</f>
        <v>1305.4199999999983</v>
      </c>
      <c r="O59" s="143">
        <f>IFERROR((N59/H59)*100,0)</f>
        <v>4.379828003628881</v>
      </c>
      <c r="P59" s="131">
        <f t="shared" si="1"/>
        <v>0</v>
      </c>
      <c r="Q59" s="144">
        <f>SUM(L59,P59)</f>
        <v>1</v>
      </c>
      <c r="R59" s="270">
        <f t="shared" si="2"/>
        <v>1</v>
      </c>
      <c r="S59" s="144"/>
      <c r="T59" s="134">
        <f>IF(AND(L59=0,P59=0),0,1)</f>
        <v>1</v>
      </c>
      <c r="U59" s="145" t="b">
        <f t="shared" si="3"/>
        <v>1</v>
      </c>
      <c r="V59" s="134">
        <f>INDEX([1]Proflile67!$H:$H,MATCH([1]SumAdjRw!$C59,[1]Proflile67!$D:$D,0))</f>
        <v>34</v>
      </c>
    </row>
    <row r="60" spans="1:22" ht="24.6" x14ac:dyDescent="0.25">
      <c r="A60" s="136">
        <v>8</v>
      </c>
      <c r="B60" s="137" t="s">
        <v>63</v>
      </c>
      <c r="C60" s="136" t="s">
        <v>69</v>
      </c>
      <c r="D60" s="138" t="s">
        <v>369</v>
      </c>
      <c r="E60" s="136" t="s">
        <v>308</v>
      </c>
      <c r="F60" s="136">
        <v>5</v>
      </c>
      <c r="G60" s="139" t="s">
        <v>312</v>
      </c>
      <c r="H60" s="140">
        <v>1969.0499999999997</v>
      </c>
      <c r="I60" s="140">
        <v>2564.7000000000003</v>
      </c>
      <c r="J60" s="141">
        <v>1735.23</v>
      </c>
      <c r="K60" s="141">
        <f t="shared" si="0"/>
        <v>829.47000000000025</v>
      </c>
      <c r="L60" s="142">
        <f>IF(V60=0,1,IF(K60&gt;1,1,0))</f>
        <v>1</v>
      </c>
      <c r="M60" s="143"/>
      <c r="N60" s="143">
        <f>SUM(I60-H60)</f>
        <v>595.65000000000055</v>
      </c>
      <c r="O60" s="143">
        <f>IFERROR((N60/H60)*100,0)</f>
        <v>30.250628475660886</v>
      </c>
      <c r="P60" s="131">
        <f t="shared" si="1"/>
        <v>1</v>
      </c>
      <c r="Q60" s="144">
        <f>SUM(L60,P60)</f>
        <v>2</v>
      </c>
      <c r="R60" s="270">
        <f t="shared" si="2"/>
        <v>1</v>
      </c>
      <c r="S60" s="144"/>
      <c r="T60" s="134">
        <f>IF(AND(L60=0,P60=0),0,1)</f>
        <v>1</v>
      </c>
      <c r="U60" s="145" t="b">
        <f t="shared" si="3"/>
        <v>1</v>
      </c>
      <c r="V60" s="134">
        <f>INDEX([1]Proflile67!$H:$H,MATCH([1]SumAdjRw!$C60,[1]Proflile67!$D:$D,0))</f>
        <v>20</v>
      </c>
    </row>
    <row r="61" spans="1:22" ht="24.6" x14ac:dyDescent="0.25">
      <c r="A61" s="136">
        <v>8</v>
      </c>
      <c r="B61" s="137" t="s">
        <v>63</v>
      </c>
      <c r="C61" s="136" t="s">
        <v>70</v>
      </c>
      <c r="D61" s="138" t="s">
        <v>371</v>
      </c>
      <c r="E61" s="136" t="s">
        <v>305</v>
      </c>
      <c r="F61" s="136">
        <v>16</v>
      </c>
      <c r="G61" s="139" t="s">
        <v>306</v>
      </c>
      <c r="H61" s="140">
        <v>939.55</v>
      </c>
      <c r="I61" s="140">
        <v>1029.98</v>
      </c>
      <c r="J61" s="141">
        <v>761.07</v>
      </c>
      <c r="K61" s="141">
        <f t="shared" si="0"/>
        <v>268.90999999999997</v>
      </c>
      <c r="L61" s="142">
        <f>IF(V61=0,1,IF(K61&gt;1,1,0))</f>
        <v>1</v>
      </c>
      <c r="M61" s="143"/>
      <c r="N61" s="143">
        <f>SUM(I61-H61)</f>
        <v>90.430000000000064</v>
      </c>
      <c r="O61" s="143">
        <f>IFERROR((N61/H61)*100,0)</f>
        <v>9.6248203927412135</v>
      </c>
      <c r="P61" s="131">
        <f t="shared" si="1"/>
        <v>1</v>
      </c>
      <c r="Q61" s="144">
        <f>SUM(L61,P61)</f>
        <v>2</v>
      </c>
      <c r="R61" s="270">
        <f t="shared" si="2"/>
        <v>1</v>
      </c>
      <c r="S61" s="144"/>
      <c r="T61" s="134">
        <f>IF(AND(L61=0,P61=0),0,1)</f>
        <v>1</v>
      </c>
      <c r="U61" s="145" t="b">
        <f t="shared" si="3"/>
        <v>1</v>
      </c>
      <c r="V61" s="134">
        <f>INDEX([1]Proflile67!$H:$H,MATCH([1]SumAdjRw!$C61,[1]Proflile67!$D:$D,0))</f>
        <v>400</v>
      </c>
    </row>
    <row r="62" spans="1:22" ht="24.6" x14ac:dyDescent="0.25">
      <c r="A62" s="136">
        <v>8</v>
      </c>
      <c r="B62" s="137" t="s">
        <v>63</v>
      </c>
      <c r="C62" s="136" t="s">
        <v>71</v>
      </c>
      <c r="D62" s="138" t="s">
        <v>372</v>
      </c>
      <c r="E62" s="136" t="s">
        <v>305</v>
      </c>
      <c r="F62" s="136">
        <v>15</v>
      </c>
      <c r="G62" s="139" t="s">
        <v>356</v>
      </c>
      <c r="H62" s="140">
        <v>1114.5</v>
      </c>
      <c r="I62" s="140">
        <v>2389.86</v>
      </c>
      <c r="J62" s="141">
        <v>2599.54</v>
      </c>
      <c r="K62" s="141">
        <f t="shared" si="0"/>
        <v>-209.67999999999984</v>
      </c>
      <c r="L62" s="142">
        <f>IF(V62=0,1,IF(K62&gt;1,1,0))</f>
        <v>0</v>
      </c>
      <c r="M62" s="143"/>
      <c r="N62" s="143">
        <f>SUM(I62-H62)</f>
        <v>1275.3600000000001</v>
      </c>
      <c r="O62" s="143">
        <f>IFERROR((N62/H62)*100,0)</f>
        <v>114.43337819650068</v>
      </c>
      <c r="P62" s="131">
        <f t="shared" si="1"/>
        <v>1</v>
      </c>
      <c r="Q62" s="144">
        <f>SUM(L62,P62)</f>
        <v>1</v>
      </c>
      <c r="R62" s="270">
        <f t="shared" si="2"/>
        <v>1</v>
      </c>
      <c r="S62" s="144"/>
      <c r="T62" s="134">
        <f>IF(AND(L62=0,P62=0),0,1)</f>
        <v>1</v>
      </c>
      <c r="U62" s="145" t="b">
        <f t="shared" si="3"/>
        <v>1</v>
      </c>
      <c r="V62" s="134">
        <f>INDEX([1]Proflile67!$H:$H,MATCH([1]SumAdjRw!$C62,[1]Proflile67!$D:$D,0))</f>
        <v>231</v>
      </c>
    </row>
    <row r="63" spans="1:22" ht="24.6" x14ac:dyDescent="0.25">
      <c r="A63" s="136">
        <v>8</v>
      </c>
      <c r="B63" s="137" t="s">
        <v>63</v>
      </c>
      <c r="C63" s="136" t="s">
        <v>72</v>
      </c>
      <c r="D63" s="138" t="s">
        <v>373</v>
      </c>
      <c r="E63" s="136" t="s">
        <v>308</v>
      </c>
      <c r="F63" s="136">
        <v>6</v>
      </c>
      <c r="G63" s="139" t="s">
        <v>309</v>
      </c>
      <c r="H63" s="140">
        <v>1218.0700000000002</v>
      </c>
      <c r="I63" s="140">
        <v>1998.9900000000002</v>
      </c>
      <c r="J63" s="141">
        <v>1735.23</v>
      </c>
      <c r="K63" s="141">
        <f t="shared" si="0"/>
        <v>263.76000000000022</v>
      </c>
      <c r="L63" s="142">
        <f>IF(V63=0,1,IF(K63&gt;1,1,0))</f>
        <v>1</v>
      </c>
      <c r="M63" s="143"/>
      <c r="N63" s="143">
        <f>SUM(I63-H63)</f>
        <v>780.92000000000007</v>
      </c>
      <c r="O63" s="143">
        <f>IFERROR((N63/H63)*100,0)</f>
        <v>64.11125797367967</v>
      </c>
      <c r="P63" s="131">
        <f t="shared" si="1"/>
        <v>1</v>
      </c>
      <c r="Q63" s="144">
        <f>SUM(L63,P63)</f>
        <v>2</v>
      </c>
      <c r="R63" s="270">
        <f t="shared" si="2"/>
        <v>1</v>
      </c>
      <c r="S63" s="144"/>
      <c r="T63" s="134">
        <f>IF(AND(L63=0,P63=0),0,1)</f>
        <v>1</v>
      </c>
      <c r="U63" s="145" t="b">
        <f t="shared" si="3"/>
        <v>1</v>
      </c>
      <c r="V63" s="134">
        <f>INDEX([1]Proflile67!$H:$H,MATCH([1]SumAdjRw!$C63,[1]Proflile67!$D:$D,0))</f>
        <v>52</v>
      </c>
    </row>
    <row r="64" spans="1:22" ht="24.6" x14ac:dyDescent="0.25">
      <c r="A64" s="136">
        <v>8</v>
      </c>
      <c r="B64" s="137" t="s">
        <v>73</v>
      </c>
      <c r="C64" s="136" t="s">
        <v>74</v>
      </c>
      <c r="D64" s="138" t="s">
        <v>374</v>
      </c>
      <c r="E64" s="136" t="s">
        <v>308</v>
      </c>
      <c r="F64" s="136">
        <v>5</v>
      </c>
      <c r="G64" s="139" t="s">
        <v>312</v>
      </c>
      <c r="H64" s="140">
        <v>39788.740000000005</v>
      </c>
      <c r="I64" s="140">
        <v>40883.410000000003</v>
      </c>
      <c r="J64" s="141">
        <v>32249.78</v>
      </c>
      <c r="K64" s="141">
        <f t="shared" si="0"/>
        <v>8633.6300000000047</v>
      </c>
      <c r="L64" s="142">
        <f>IF(V64=0,1,IF(K64&gt;1,1,0))</f>
        <v>1</v>
      </c>
      <c r="M64" s="143"/>
      <c r="N64" s="143">
        <f>SUM(I64-H64)</f>
        <v>1094.6699999999983</v>
      </c>
      <c r="O64" s="143">
        <f>IFERROR((N64/H64)*100,0)</f>
        <v>2.7512054918049631</v>
      </c>
      <c r="P64" s="131">
        <f t="shared" si="1"/>
        <v>0</v>
      </c>
      <c r="Q64" s="144">
        <f>SUM(L64,P64)</f>
        <v>1</v>
      </c>
      <c r="R64" s="270">
        <f t="shared" si="2"/>
        <v>1</v>
      </c>
      <c r="S64" s="144"/>
      <c r="T64" s="134">
        <f>IF(AND(L64=0,P64=0),0,1)</f>
        <v>1</v>
      </c>
      <c r="U64" s="145" t="b">
        <f t="shared" si="3"/>
        <v>1</v>
      </c>
      <c r="V64" s="134">
        <f>INDEX([1]Proflile67!$H:$H,MATCH([1]SumAdjRw!$C64,[1]Proflile67!$D:$D,0))</f>
        <v>36</v>
      </c>
    </row>
    <row r="65" spans="1:22" ht="24.6" x14ac:dyDescent="0.25">
      <c r="A65" s="136">
        <v>8</v>
      </c>
      <c r="B65" s="137" t="s">
        <v>73</v>
      </c>
      <c r="C65" s="136" t="s">
        <v>75</v>
      </c>
      <c r="D65" s="138" t="s">
        <v>375</v>
      </c>
      <c r="E65" s="136" t="s">
        <v>308</v>
      </c>
      <c r="F65" s="136">
        <v>6</v>
      </c>
      <c r="G65" s="139" t="s">
        <v>309</v>
      </c>
      <c r="H65" s="140">
        <v>4483.41</v>
      </c>
      <c r="I65" s="140">
        <v>4578.17</v>
      </c>
      <c r="J65" s="141">
        <v>4869.8</v>
      </c>
      <c r="K65" s="141">
        <f t="shared" si="0"/>
        <v>-291.63000000000011</v>
      </c>
      <c r="L65" s="142">
        <f>IF(V65=0,1,IF(K65&gt;1,1,0))</f>
        <v>0</v>
      </c>
      <c r="M65" s="143"/>
      <c r="N65" s="143">
        <f>SUM(I65-H65)</f>
        <v>94.760000000000218</v>
      </c>
      <c r="O65" s="143">
        <f>IFERROR((N65/H65)*100,0)</f>
        <v>2.1135698051260139</v>
      </c>
      <c r="P65" s="131">
        <f t="shared" si="1"/>
        <v>0</v>
      </c>
      <c r="Q65" s="144">
        <f>SUM(L65,P65)</f>
        <v>0</v>
      </c>
      <c r="R65" s="270">
        <f t="shared" si="2"/>
        <v>0</v>
      </c>
      <c r="S65" s="144"/>
      <c r="T65" s="134">
        <f>IF(AND(L65=0,P65=0),0,1)</f>
        <v>0</v>
      </c>
      <c r="U65" s="145" t="b">
        <f t="shared" si="3"/>
        <v>1</v>
      </c>
      <c r="V65" s="134">
        <f>INDEX([1]Proflile67!$H:$H,MATCH([1]SumAdjRw!$C65,[1]Proflile67!$D:$D,0))</f>
        <v>60</v>
      </c>
    </row>
    <row r="66" spans="1:22" ht="24.6" x14ac:dyDescent="0.25">
      <c r="A66" s="136">
        <v>8</v>
      </c>
      <c r="B66" s="137" t="s">
        <v>73</v>
      </c>
      <c r="C66" s="136" t="s">
        <v>76</v>
      </c>
      <c r="D66" s="138" t="s">
        <v>376</v>
      </c>
      <c r="E66" s="136" t="s">
        <v>308</v>
      </c>
      <c r="F66" s="136">
        <v>6</v>
      </c>
      <c r="G66" s="139" t="s">
        <v>309</v>
      </c>
      <c r="H66" s="140">
        <v>2433.81</v>
      </c>
      <c r="I66" s="140">
        <v>2598.34</v>
      </c>
      <c r="J66" s="141">
        <v>2599.54</v>
      </c>
      <c r="K66" s="141">
        <f t="shared" si="0"/>
        <v>-1.1999999999998181</v>
      </c>
      <c r="L66" s="142">
        <f>IF(V66=0,1,IF(K66&gt;1,1,0))</f>
        <v>0</v>
      </c>
      <c r="M66" s="143"/>
      <c r="N66" s="143">
        <f>SUM(I66-H66)</f>
        <v>164.5300000000002</v>
      </c>
      <c r="O66" s="143">
        <f>IFERROR((N66/H66)*100,0)</f>
        <v>6.7601825943685094</v>
      </c>
      <c r="P66" s="131">
        <f t="shared" si="1"/>
        <v>1</v>
      </c>
      <c r="Q66" s="144">
        <f>SUM(L66,P66)</f>
        <v>1</v>
      </c>
      <c r="R66" s="270">
        <f t="shared" si="2"/>
        <v>1</v>
      </c>
      <c r="S66" s="144"/>
      <c r="T66" s="134">
        <f>IF(AND(L66=0,P66=0),0,1)</f>
        <v>1</v>
      </c>
      <c r="U66" s="145" t="b">
        <f t="shared" si="3"/>
        <v>1</v>
      </c>
      <c r="V66" s="134">
        <f>INDEX([1]Proflile67!$H:$H,MATCH([1]SumAdjRw!$C66,[1]Proflile67!$D:$D,0))</f>
        <v>33</v>
      </c>
    </row>
    <row r="67" spans="1:22" ht="24.6" x14ac:dyDescent="0.25">
      <c r="A67" s="136">
        <v>8</v>
      </c>
      <c r="B67" s="137" t="s">
        <v>73</v>
      </c>
      <c r="C67" s="136" t="s">
        <v>77</v>
      </c>
      <c r="D67" s="138" t="s">
        <v>377</v>
      </c>
      <c r="E67" s="136" t="s">
        <v>308</v>
      </c>
      <c r="F67" s="136">
        <v>5</v>
      </c>
      <c r="G67" s="139" t="s">
        <v>312</v>
      </c>
      <c r="H67" s="140">
        <v>6658.69</v>
      </c>
      <c r="I67" s="140">
        <v>6892.3099999999995</v>
      </c>
      <c r="J67" s="141">
        <v>7189.8</v>
      </c>
      <c r="K67" s="141">
        <f t="shared" ref="K67:K90" si="4">SUM(I67-J67)</f>
        <v>-297.49000000000069</v>
      </c>
      <c r="L67" s="142">
        <f>IF(V67=0,1,IF(K67&gt;1,1,0))</f>
        <v>0</v>
      </c>
      <c r="M67" s="143"/>
      <c r="N67" s="143">
        <f>SUM(I67-H67)</f>
        <v>233.61999999999989</v>
      </c>
      <c r="O67" s="143">
        <f>IFERROR((N67/H67)*100,0)</f>
        <v>3.5084979177585969</v>
      </c>
      <c r="P67" s="131">
        <f t="shared" ref="P67:P90" si="5">IF(V67=0,1,IF(O67&gt;=5,1,0))</f>
        <v>0</v>
      </c>
      <c r="Q67" s="144">
        <f>SUM(L67,P67)</f>
        <v>0</v>
      </c>
      <c r="R67" s="270">
        <f t="shared" ref="R67:R90" si="6">IF(Q67&gt;=1,1,0)</f>
        <v>0</v>
      </c>
      <c r="S67" s="144"/>
      <c r="T67" s="134">
        <f>IF(AND(L67=0,P67=0),0,1)</f>
        <v>0</v>
      </c>
      <c r="U67" s="145" t="b">
        <f t="shared" ref="U67:U90" si="7">T67=R67</f>
        <v>1</v>
      </c>
      <c r="V67" s="134">
        <f>INDEX([1]Proflile67!$H:$H,MATCH([1]SumAdjRw!$C67,[1]Proflile67!$D:$D,0))</f>
        <v>30</v>
      </c>
    </row>
    <row r="68" spans="1:22" ht="24.6" x14ac:dyDescent="0.25">
      <c r="A68" s="136">
        <v>8</v>
      </c>
      <c r="B68" s="137" t="s">
        <v>73</v>
      </c>
      <c r="C68" s="136" t="s">
        <v>78</v>
      </c>
      <c r="D68" s="138" t="s">
        <v>378</v>
      </c>
      <c r="E68" s="136" t="s">
        <v>308</v>
      </c>
      <c r="F68" s="136">
        <v>3</v>
      </c>
      <c r="G68" s="139" t="s">
        <v>370</v>
      </c>
      <c r="H68" s="140">
        <v>2261.2999999999997</v>
      </c>
      <c r="I68" s="140">
        <v>2306.8100000000004</v>
      </c>
      <c r="J68" s="141">
        <v>4869.8</v>
      </c>
      <c r="K68" s="141">
        <f t="shared" si="4"/>
        <v>-2562.9899999999998</v>
      </c>
      <c r="L68" s="142">
        <f>IF(V68=0,1,IF(K68&gt;1,1,0))</f>
        <v>1</v>
      </c>
      <c r="M68" s="143"/>
      <c r="N68" s="143">
        <f>SUM(I68-H68)</f>
        <v>45.510000000000673</v>
      </c>
      <c r="O68" s="143">
        <f>IFERROR((N68/H68)*100,0)</f>
        <v>2.0125591473931226</v>
      </c>
      <c r="P68" s="131">
        <f t="shared" si="5"/>
        <v>1</v>
      </c>
      <c r="Q68" s="144">
        <f>SUM(L68,P68)</f>
        <v>2</v>
      </c>
      <c r="R68" s="270">
        <f t="shared" si="6"/>
        <v>1</v>
      </c>
      <c r="S68" s="144"/>
      <c r="T68" s="134">
        <f>IF(AND(L68=0,P68=0),0,1)</f>
        <v>1</v>
      </c>
      <c r="U68" s="145" t="b">
        <f t="shared" si="7"/>
        <v>1</v>
      </c>
      <c r="V68" s="134">
        <f>INDEX([1]Proflile67!$H:$H,MATCH([1]SumAdjRw!$C68,[1]Proflile67!$D:$D,0))</f>
        <v>0</v>
      </c>
    </row>
    <row r="69" spans="1:22" ht="24.6" x14ac:dyDescent="0.25">
      <c r="A69" s="136">
        <v>8</v>
      </c>
      <c r="B69" s="137" t="s">
        <v>73</v>
      </c>
      <c r="C69" s="136" t="s">
        <v>79</v>
      </c>
      <c r="D69" s="138" t="s">
        <v>407</v>
      </c>
      <c r="E69" s="136" t="s">
        <v>308</v>
      </c>
      <c r="F69" s="136">
        <v>2</v>
      </c>
      <c r="G69" s="139" t="s">
        <v>322</v>
      </c>
      <c r="H69" s="140">
        <v>2401.8900000000003</v>
      </c>
      <c r="I69" s="140">
        <v>2461.2600000000002</v>
      </c>
      <c r="J69" s="141">
        <v>1735.23</v>
      </c>
      <c r="K69" s="141">
        <f t="shared" si="4"/>
        <v>726.0300000000002</v>
      </c>
      <c r="L69" s="142">
        <f>IF(V69=0,1,IF(K69&gt;1,1,0))</f>
        <v>1</v>
      </c>
      <c r="M69" s="143"/>
      <c r="N69" s="143">
        <f>SUM(I69-H69)</f>
        <v>59.369999999999891</v>
      </c>
      <c r="O69" s="143">
        <f>IFERROR((N69/H69)*100,0)</f>
        <v>2.4718034547793564</v>
      </c>
      <c r="P69" s="131">
        <f t="shared" si="5"/>
        <v>1</v>
      </c>
      <c r="Q69" s="144">
        <f>SUM(L69,P69)</f>
        <v>2</v>
      </c>
      <c r="R69" s="270">
        <f t="shared" si="6"/>
        <v>1</v>
      </c>
      <c r="S69" s="144"/>
      <c r="T69" s="134">
        <f>IF(AND(L69=0,P69=0),0,1)</f>
        <v>1</v>
      </c>
      <c r="U69" s="145" t="b">
        <f t="shared" si="7"/>
        <v>1</v>
      </c>
      <c r="V69" s="134">
        <f>INDEX([1]Proflile67!$H:$H,MATCH([1]SumAdjRw!$C69,[1]Proflile67!$D:$D,0))</f>
        <v>0</v>
      </c>
    </row>
    <row r="70" spans="1:22" ht="24.6" x14ac:dyDescent="0.25">
      <c r="A70" s="136">
        <v>8</v>
      </c>
      <c r="B70" s="137" t="s">
        <v>80</v>
      </c>
      <c r="C70" s="136" t="s">
        <v>81</v>
      </c>
      <c r="D70" s="138" t="s">
        <v>379</v>
      </c>
      <c r="E70" s="136" t="s">
        <v>305</v>
      </c>
      <c r="F70" s="136">
        <v>17</v>
      </c>
      <c r="G70" s="139" t="s">
        <v>332</v>
      </c>
      <c r="H70" s="140">
        <v>194342.83</v>
      </c>
      <c r="I70" s="140">
        <v>204501.56000000003</v>
      </c>
      <c r="J70" s="141">
        <v>197088.48</v>
      </c>
      <c r="K70" s="141">
        <f t="shared" si="4"/>
        <v>7413.0800000000163</v>
      </c>
      <c r="L70" s="142">
        <f>IF(V70=0,1,IF(K70&gt;1,1,0))</f>
        <v>1</v>
      </c>
      <c r="M70" s="143"/>
      <c r="N70" s="143">
        <f>SUM(I70-H70)</f>
        <v>10158.73000000004</v>
      </c>
      <c r="O70" s="143">
        <f>IFERROR((N70/H70)*100,0)</f>
        <v>5.2272214004499373</v>
      </c>
      <c r="P70" s="131">
        <f t="shared" si="5"/>
        <v>1</v>
      </c>
      <c r="Q70" s="144">
        <f>SUM(L70,P70)</f>
        <v>2</v>
      </c>
      <c r="R70" s="270">
        <f t="shared" si="6"/>
        <v>1</v>
      </c>
      <c r="S70" s="144"/>
      <c r="T70" s="134">
        <f>IF(AND(L70=0,P70=0),0,1)</f>
        <v>1</v>
      </c>
      <c r="U70" s="145" t="b">
        <f t="shared" si="7"/>
        <v>1</v>
      </c>
      <c r="V70" s="134">
        <f>INDEX([1]Proflile67!$H:$H,MATCH([1]SumAdjRw!$C70,[1]Proflile67!$D:$D,0))</f>
        <v>568</v>
      </c>
    </row>
    <row r="71" spans="1:22" ht="24.6" x14ac:dyDescent="0.25">
      <c r="A71" s="136">
        <v>8</v>
      </c>
      <c r="B71" s="137" t="s">
        <v>80</v>
      </c>
      <c r="C71" s="136" t="s">
        <v>82</v>
      </c>
      <c r="D71" s="138" t="s">
        <v>380</v>
      </c>
      <c r="E71" s="136" t="s">
        <v>308</v>
      </c>
      <c r="F71" s="136">
        <v>6</v>
      </c>
      <c r="G71" s="139" t="s">
        <v>309</v>
      </c>
      <c r="H71" s="140">
        <v>2955.8100000000004</v>
      </c>
      <c r="I71" s="140">
        <v>3494.2099999999996</v>
      </c>
      <c r="J71" s="141">
        <v>4869.8</v>
      </c>
      <c r="K71" s="141">
        <f t="shared" si="4"/>
        <v>-1375.5900000000006</v>
      </c>
      <c r="L71" s="142">
        <f>IF(V71=0,1,IF(K71&gt;1,1,0))</f>
        <v>0</v>
      </c>
      <c r="M71" s="143"/>
      <c r="N71" s="143">
        <f>SUM(I71-H71)</f>
        <v>538.39999999999918</v>
      </c>
      <c r="O71" s="143">
        <f>IFERROR((N71/H71)*100,0)</f>
        <v>18.214973222230086</v>
      </c>
      <c r="P71" s="131">
        <f t="shared" si="5"/>
        <v>1</v>
      </c>
      <c r="Q71" s="144">
        <f>SUM(L71,P71)</f>
        <v>1</v>
      </c>
      <c r="R71" s="270">
        <f t="shared" si="6"/>
        <v>1</v>
      </c>
      <c r="S71" s="144"/>
      <c r="T71" s="134">
        <f>IF(AND(L71=0,P71=0),0,1)</f>
        <v>1</v>
      </c>
      <c r="U71" s="145" t="b">
        <f t="shared" si="7"/>
        <v>1</v>
      </c>
      <c r="V71" s="134">
        <f>INDEX([1]Proflile67!$H:$H,MATCH([1]SumAdjRw!$C71,[1]Proflile67!$D:$D,0))</f>
        <v>41</v>
      </c>
    </row>
    <row r="72" spans="1:22" ht="24.6" x14ac:dyDescent="0.25">
      <c r="A72" s="136">
        <v>8</v>
      </c>
      <c r="B72" s="137" t="s">
        <v>80</v>
      </c>
      <c r="C72" s="136" t="s">
        <v>83</v>
      </c>
      <c r="D72" s="138" t="s">
        <v>381</v>
      </c>
      <c r="E72" s="136" t="s">
        <v>308</v>
      </c>
      <c r="F72" s="136">
        <v>6</v>
      </c>
      <c r="G72" s="139" t="s">
        <v>309</v>
      </c>
      <c r="H72" s="140">
        <v>2907.02</v>
      </c>
      <c r="I72" s="140">
        <v>3278.7400000000002</v>
      </c>
      <c r="J72" s="141">
        <v>3281.92</v>
      </c>
      <c r="K72" s="141">
        <f t="shared" si="4"/>
        <v>-3.1799999999998363</v>
      </c>
      <c r="L72" s="142">
        <f>IF(V72=0,1,IF(K72&gt;1,1,0))</f>
        <v>0</v>
      </c>
      <c r="M72" s="143"/>
      <c r="N72" s="143">
        <f>SUM(I72-H72)</f>
        <v>371.72000000000025</v>
      </c>
      <c r="O72" s="143">
        <f>IFERROR((N72/H72)*100,0)</f>
        <v>12.78697772977139</v>
      </c>
      <c r="P72" s="131">
        <f t="shared" si="5"/>
        <v>1</v>
      </c>
      <c r="Q72" s="144">
        <f>SUM(L72,P72)</f>
        <v>1</v>
      </c>
      <c r="R72" s="270">
        <f t="shared" si="6"/>
        <v>1</v>
      </c>
      <c r="S72" s="144"/>
      <c r="T72" s="134">
        <f>IF(AND(L72=0,P72=0),0,1)</f>
        <v>1</v>
      </c>
      <c r="U72" s="145" t="b">
        <f t="shared" si="7"/>
        <v>1</v>
      </c>
      <c r="V72" s="134">
        <f>INDEX([1]Proflile67!$H:$H,MATCH([1]SumAdjRw!$C72,[1]Proflile67!$D:$D,0))</f>
        <v>39</v>
      </c>
    </row>
    <row r="73" spans="1:22" ht="24.6" x14ac:dyDescent="0.25">
      <c r="A73" s="136">
        <v>8</v>
      </c>
      <c r="B73" s="137" t="s">
        <v>80</v>
      </c>
      <c r="C73" s="136" t="s">
        <v>84</v>
      </c>
      <c r="D73" s="138" t="s">
        <v>382</v>
      </c>
      <c r="E73" s="136" t="s">
        <v>308</v>
      </c>
      <c r="F73" s="136">
        <v>6</v>
      </c>
      <c r="G73" s="139" t="s">
        <v>309</v>
      </c>
      <c r="H73" s="140">
        <v>28568.47</v>
      </c>
      <c r="I73" s="140">
        <v>30474.39</v>
      </c>
      <c r="J73" s="141">
        <v>32249.78</v>
      </c>
      <c r="K73" s="141">
        <f t="shared" si="4"/>
        <v>-1775.3899999999994</v>
      </c>
      <c r="L73" s="142">
        <f>IF(V73=0,1,IF(K73&gt;1,1,0))</f>
        <v>0</v>
      </c>
      <c r="M73" s="143"/>
      <c r="N73" s="143">
        <f>SUM(I73-H73)</f>
        <v>1905.9199999999983</v>
      </c>
      <c r="O73" s="143">
        <f>IFERROR((N73/H73)*100,0)</f>
        <v>6.6714108245908799</v>
      </c>
      <c r="P73" s="131">
        <f t="shared" si="5"/>
        <v>1</v>
      </c>
      <c r="Q73" s="144">
        <f>SUM(L73,P73)</f>
        <v>1</v>
      </c>
      <c r="R73" s="270">
        <f t="shared" si="6"/>
        <v>1</v>
      </c>
      <c r="S73" s="144"/>
      <c r="T73" s="134">
        <f>IF(AND(L73=0,P73=0),0,1)</f>
        <v>1</v>
      </c>
      <c r="U73" s="145" t="b">
        <f t="shared" si="7"/>
        <v>1</v>
      </c>
      <c r="V73" s="134">
        <f>INDEX([1]Proflile67!$H:$H,MATCH([1]SumAdjRw!$C73,[1]Proflile67!$D:$D,0))</f>
        <v>64</v>
      </c>
    </row>
    <row r="74" spans="1:22" ht="24.6" x14ac:dyDescent="0.25">
      <c r="A74" s="136">
        <v>8</v>
      </c>
      <c r="B74" s="137" t="s">
        <v>80</v>
      </c>
      <c r="C74" s="136" t="s">
        <v>85</v>
      </c>
      <c r="D74" s="138" t="s">
        <v>383</v>
      </c>
      <c r="E74" s="136" t="s">
        <v>308</v>
      </c>
      <c r="F74" s="136">
        <v>6</v>
      </c>
      <c r="G74" s="139" t="s">
        <v>309</v>
      </c>
      <c r="H74" s="140">
        <v>316.77000000000004</v>
      </c>
      <c r="I74" s="140">
        <v>512.34999999999991</v>
      </c>
      <c r="J74" s="141">
        <v>761.07</v>
      </c>
      <c r="K74" s="141">
        <f t="shared" si="4"/>
        <v>-248.72000000000014</v>
      </c>
      <c r="L74" s="142">
        <f>IF(V74=0,1,IF(K74&gt;1,1,0))</f>
        <v>0</v>
      </c>
      <c r="M74" s="143"/>
      <c r="N74" s="143">
        <f>SUM(I74-H74)</f>
        <v>195.57999999999987</v>
      </c>
      <c r="O74" s="143">
        <f>IFERROR((N74/H74)*100,0)</f>
        <v>61.74195788742616</v>
      </c>
      <c r="P74" s="131">
        <f t="shared" si="5"/>
        <v>1</v>
      </c>
      <c r="Q74" s="144">
        <f>SUM(L74,P74)</f>
        <v>1</v>
      </c>
      <c r="R74" s="270">
        <f t="shared" si="6"/>
        <v>1</v>
      </c>
      <c r="S74" s="144"/>
      <c r="T74" s="134">
        <f>IF(AND(L74=0,P74=0),0,1)</f>
        <v>1</v>
      </c>
      <c r="U74" s="145" t="b">
        <f t="shared" si="7"/>
        <v>1</v>
      </c>
      <c r="V74" s="134">
        <f>INDEX([1]Proflile67!$H:$H,MATCH([1]SumAdjRw!$C74,[1]Proflile67!$D:$D,0))</f>
        <v>55</v>
      </c>
    </row>
    <row r="75" spans="1:22" ht="24.6" x14ac:dyDescent="0.25">
      <c r="A75" s="136">
        <v>8</v>
      </c>
      <c r="B75" s="137" t="s">
        <v>80</v>
      </c>
      <c r="C75" s="136" t="s">
        <v>86</v>
      </c>
      <c r="D75" s="138" t="s">
        <v>384</v>
      </c>
      <c r="E75" s="136" t="s">
        <v>308</v>
      </c>
      <c r="F75" s="136">
        <v>6</v>
      </c>
      <c r="G75" s="139" t="s">
        <v>309</v>
      </c>
      <c r="H75" s="140">
        <v>2453.9699999999998</v>
      </c>
      <c r="I75" s="140">
        <v>3020.36</v>
      </c>
      <c r="J75" s="141">
        <v>2599.54</v>
      </c>
      <c r="K75" s="141">
        <f t="shared" si="4"/>
        <v>420.82000000000016</v>
      </c>
      <c r="L75" s="142">
        <f>IF(V75=0,1,IF(K75&gt;1,1,0))</f>
        <v>1</v>
      </c>
      <c r="M75" s="143"/>
      <c r="N75" s="143">
        <f>SUM(I75-H75)</f>
        <v>566.39000000000033</v>
      </c>
      <c r="O75" s="143">
        <f>IFERROR((N75/H75)*100,0)</f>
        <v>23.080559257040647</v>
      </c>
      <c r="P75" s="131">
        <f t="shared" si="5"/>
        <v>1</v>
      </c>
      <c r="Q75" s="144">
        <f>SUM(L75,P75)</f>
        <v>2</v>
      </c>
      <c r="R75" s="270">
        <f t="shared" si="6"/>
        <v>1</v>
      </c>
      <c r="S75" s="144"/>
      <c r="T75" s="134">
        <f>IF(AND(L75=0,P75=0),0,1)</f>
        <v>1</v>
      </c>
      <c r="U75" s="145" t="b">
        <f t="shared" si="7"/>
        <v>1</v>
      </c>
      <c r="V75" s="134">
        <f>INDEX([1]Proflile67!$H:$H,MATCH([1]SumAdjRw!$C75,[1]Proflile67!$D:$D,0))</f>
        <v>36</v>
      </c>
    </row>
    <row r="76" spans="1:22" ht="24.6" x14ac:dyDescent="0.25">
      <c r="A76" s="136">
        <v>8</v>
      </c>
      <c r="B76" s="137" t="s">
        <v>80</v>
      </c>
      <c r="C76" s="136" t="s">
        <v>87</v>
      </c>
      <c r="D76" s="138" t="s">
        <v>385</v>
      </c>
      <c r="E76" s="136" t="s">
        <v>308</v>
      </c>
      <c r="F76" s="136">
        <v>5</v>
      </c>
      <c r="G76" s="139" t="s">
        <v>312</v>
      </c>
      <c r="H76" s="140">
        <v>11308.219999999998</v>
      </c>
      <c r="I76" s="140">
        <v>14313.080000000002</v>
      </c>
      <c r="J76" s="141">
        <v>10555.38</v>
      </c>
      <c r="K76" s="141">
        <f t="shared" si="4"/>
        <v>3757.7000000000025</v>
      </c>
      <c r="L76" s="142">
        <f>IF(V76=0,1,IF(K76&gt;1,1,0))</f>
        <v>1</v>
      </c>
      <c r="M76" s="143"/>
      <c r="N76" s="143">
        <f>SUM(I76-H76)</f>
        <v>3004.8600000000042</v>
      </c>
      <c r="O76" s="143">
        <f>IFERROR((N76/H76)*100,0)</f>
        <v>26.572351793651034</v>
      </c>
      <c r="P76" s="131">
        <f t="shared" si="5"/>
        <v>1</v>
      </c>
      <c r="Q76" s="144">
        <f>SUM(L76,P76)</f>
        <v>2</v>
      </c>
      <c r="R76" s="270">
        <f t="shared" si="6"/>
        <v>1</v>
      </c>
      <c r="S76" s="144"/>
      <c r="T76" s="134">
        <f>IF(AND(L76=0,P76=0),0,1)</f>
        <v>1</v>
      </c>
      <c r="U76" s="145" t="b">
        <f t="shared" si="7"/>
        <v>1</v>
      </c>
      <c r="V76" s="134">
        <f>INDEX([1]Proflile67!$H:$H,MATCH([1]SumAdjRw!$C76,[1]Proflile67!$D:$D,0))</f>
        <v>32</v>
      </c>
    </row>
    <row r="77" spans="1:22" ht="24.6" x14ac:dyDescent="0.25">
      <c r="A77" s="136">
        <v>8</v>
      </c>
      <c r="B77" s="137" t="s">
        <v>80</v>
      </c>
      <c r="C77" s="136" t="s">
        <v>88</v>
      </c>
      <c r="D77" s="138" t="s">
        <v>386</v>
      </c>
      <c r="E77" s="136" t="s">
        <v>308</v>
      </c>
      <c r="F77" s="136">
        <v>9</v>
      </c>
      <c r="G77" s="139" t="s">
        <v>402</v>
      </c>
      <c r="H77" s="140">
        <v>1614.27</v>
      </c>
      <c r="I77" s="140">
        <v>1841.5000000000002</v>
      </c>
      <c r="J77" s="141">
        <v>1735.23</v>
      </c>
      <c r="K77" s="141">
        <f t="shared" si="4"/>
        <v>106.27000000000021</v>
      </c>
      <c r="L77" s="142">
        <f>IF(V77=0,1,IF(K77&gt;1,1,0))</f>
        <v>1</v>
      </c>
      <c r="M77" s="143"/>
      <c r="N77" s="143">
        <f>SUM(I77-H77)</f>
        <v>227.23000000000025</v>
      </c>
      <c r="O77" s="143">
        <f>IFERROR((N77/H77)*100,0)</f>
        <v>14.076331716503452</v>
      </c>
      <c r="P77" s="131">
        <f t="shared" si="5"/>
        <v>1</v>
      </c>
      <c r="Q77" s="144">
        <f>SUM(L77,P77)</f>
        <v>2</v>
      </c>
      <c r="R77" s="270">
        <f t="shared" si="6"/>
        <v>1</v>
      </c>
      <c r="S77" s="144"/>
      <c r="T77" s="134">
        <f>IF(AND(L77=0,P77=0),0,1)</f>
        <v>1</v>
      </c>
      <c r="U77" s="145" t="b">
        <f t="shared" si="7"/>
        <v>1</v>
      </c>
      <c r="V77" s="134">
        <f>INDEX([1]Proflile67!$H:$H,MATCH([1]SumAdjRw!$C77,[1]Proflile67!$D:$D,0))</f>
        <v>38</v>
      </c>
    </row>
    <row r="78" spans="1:22" ht="24.6" x14ac:dyDescent="0.25">
      <c r="A78" s="136">
        <v>8</v>
      </c>
      <c r="B78" s="137" t="s">
        <v>80</v>
      </c>
      <c r="C78" s="136" t="s">
        <v>89</v>
      </c>
      <c r="D78" s="138" t="s">
        <v>387</v>
      </c>
      <c r="E78" s="136" t="s">
        <v>305</v>
      </c>
      <c r="F78" s="136">
        <v>16</v>
      </c>
      <c r="G78" s="139" t="s">
        <v>306</v>
      </c>
      <c r="H78" s="140">
        <v>1311.78</v>
      </c>
      <c r="I78" s="140">
        <v>1495.0499999999997</v>
      </c>
      <c r="J78" s="141">
        <v>1735.23</v>
      </c>
      <c r="K78" s="141">
        <f t="shared" si="4"/>
        <v>-240.18000000000029</v>
      </c>
      <c r="L78" s="142">
        <f>IF(V78=0,1,IF(K78&gt;1,1,0))</f>
        <v>0</v>
      </c>
      <c r="M78" s="143"/>
      <c r="N78" s="143">
        <f>SUM(I78-H78)</f>
        <v>183.26999999999975</v>
      </c>
      <c r="O78" s="143">
        <f>IFERROR((N78/H78)*100,0)</f>
        <v>13.971092713717221</v>
      </c>
      <c r="P78" s="131">
        <f t="shared" si="5"/>
        <v>1</v>
      </c>
      <c r="Q78" s="144">
        <f>SUM(L78,P78)</f>
        <v>1</v>
      </c>
      <c r="R78" s="270">
        <f t="shared" si="6"/>
        <v>1</v>
      </c>
      <c r="S78" s="144"/>
      <c r="T78" s="134">
        <f>IF(AND(L78=0,P78=0),0,1)</f>
        <v>1</v>
      </c>
      <c r="U78" s="145" t="b">
        <f t="shared" si="7"/>
        <v>1</v>
      </c>
      <c r="V78" s="134">
        <f>INDEX([1]Proflile67!$H:$H,MATCH([1]SumAdjRw!$C78,[1]Proflile67!$D:$D,0))</f>
        <v>154</v>
      </c>
    </row>
    <row r="79" spans="1:22" ht="24.6" x14ac:dyDescent="0.25">
      <c r="A79" s="136">
        <v>8</v>
      </c>
      <c r="B79" s="137" t="s">
        <v>80</v>
      </c>
      <c r="C79" s="136" t="s">
        <v>90</v>
      </c>
      <c r="D79" s="138" t="s">
        <v>388</v>
      </c>
      <c r="E79" s="136" t="s">
        <v>308</v>
      </c>
      <c r="F79" s="136">
        <v>5</v>
      </c>
      <c r="G79" s="139" t="s">
        <v>312</v>
      </c>
      <c r="H79" s="140">
        <v>1985.1200000000001</v>
      </c>
      <c r="I79" s="140">
        <v>2232.44</v>
      </c>
      <c r="J79" s="141">
        <v>2599.54</v>
      </c>
      <c r="K79" s="141">
        <f t="shared" si="4"/>
        <v>-367.09999999999991</v>
      </c>
      <c r="L79" s="142">
        <f>IF(V79=0,1,IF(K79&gt;1,1,0))</f>
        <v>0</v>
      </c>
      <c r="M79" s="143"/>
      <c r="N79" s="143">
        <f>SUM(I79-H79)</f>
        <v>247.31999999999994</v>
      </c>
      <c r="O79" s="143">
        <f>IFERROR((N79/H79)*100,0)</f>
        <v>12.458692673490768</v>
      </c>
      <c r="P79" s="131">
        <f t="shared" si="5"/>
        <v>1</v>
      </c>
      <c r="Q79" s="144">
        <f>SUM(L79,P79)</f>
        <v>1</v>
      </c>
      <c r="R79" s="270">
        <f t="shared" si="6"/>
        <v>1</v>
      </c>
      <c r="S79" s="144"/>
      <c r="T79" s="134">
        <f>IF(AND(L79=0,P79=0),0,1)</f>
        <v>1</v>
      </c>
      <c r="U79" s="145" t="b">
        <f t="shared" si="7"/>
        <v>1</v>
      </c>
      <c r="V79" s="134">
        <f>INDEX([1]Proflile67!$H:$H,MATCH([1]SumAdjRw!$C79,[1]Proflile67!$D:$D,0))</f>
        <v>35</v>
      </c>
    </row>
    <row r="80" spans="1:22" ht="24.6" x14ac:dyDescent="0.25">
      <c r="A80" s="136">
        <v>8</v>
      </c>
      <c r="B80" s="137" t="s">
        <v>80</v>
      </c>
      <c r="C80" s="136" t="s">
        <v>91</v>
      </c>
      <c r="D80" s="138" t="s">
        <v>389</v>
      </c>
      <c r="E80" s="136" t="s">
        <v>308</v>
      </c>
      <c r="F80" s="136">
        <v>9</v>
      </c>
      <c r="G80" s="139" t="s">
        <v>402</v>
      </c>
      <c r="H80" s="140">
        <v>3394.78</v>
      </c>
      <c r="I80" s="140">
        <v>4388.8999999999996</v>
      </c>
      <c r="J80" s="141">
        <v>3281.92</v>
      </c>
      <c r="K80" s="141">
        <f t="shared" si="4"/>
        <v>1106.9799999999996</v>
      </c>
      <c r="L80" s="142">
        <f>IF(V80=0,1,IF(K80&gt;1,1,0))</f>
        <v>1</v>
      </c>
      <c r="M80" s="143"/>
      <c r="N80" s="143">
        <f>SUM(I80-H80)</f>
        <v>994.11999999999944</v>
      </c>
      <c r="O80" s="143">
        <f>IFERROR((N80/H80)*100,0)</f>
        <v>29.283782748808445</v>
      </c>
      <c r="P80" s="131">
        <f t="shared" si="5"/>
        <v>1</v>
      </c>
      <c r="Q80" s="144">
        <f>SUM(L80,P80)</f>
        <v>2</v>
      </c>
      <c r="R80" s="270">
        <f t="shared" si="6"/>
        <v>1</v>
      </c>
      <c r="S80" s="144"/>
      <c r="T80" s="134">
        <f>IF(AND(L80=0,P80=0),0,1)</f>
        <v>1</v>
      </c>
      <c r="U80" s="145" t="b">
        <f t="shared" si="7"/>
        <v>1</v>
      </c>
      <c r="V80" s="134">
        <f>INDEX([1]Proflile67!$H:$H,MATCH([1]SumAdjRw!$C80,[1]Proflile67!$D:$D,0))</f>
        <v>58</v>
      </c>
    </row>
    <row r="81" spans="1:22" ht="24.6" x14ac:dyDescent="0.25">
      <c r="A81" s="136">
        <v>8</v>
      </c>
      <c r="B81" s="137" t="s">
        <v>80</v>
      </c>
      <c r="C81" s="136" t="s">
        <v>92</v>
      </c>
      <c r="D81" s="138" t="s">
        <v>390</v>
      </c>
      <c r="E81" s="136" t="s">
        <v>308</v>
      </c>
      <c r="F81" s="136">
        <v>13</v>
      </c>
      <c r="G81" s="139" t="s">
        <v>320</v>
      </c>
      <c r="H81" s="140">
        <v>10295.280000000001</v>
      </c>
      <c r="I81" s="140">
        <v>11548.469999999998</v>
      </c>
      <c r="J81" s="141">
        <v>10555.38</v>
      </c>
      <c r="K81" s="141">
        <f t="shared" si="4"/>
        <v>993.08999999999833</v>
      </c>
      <c r="L81" s="142">
        <f>IF(V81=0,1,IF(K81&gt;1,1,0))</f>
        <v>1</v>
      </c>
      <c r="M81" s="143"/>
      <c r="N81" s="143">
        <f>SUM(I81-H81)</f>
        <v>1253.1899999999969</v>
      </c>
      <c r="O81" s="143">
        <f>IFERROR((N81/H81)*100,0)</f>
        <v>12.172471268387037</v>
      </c>
      <c r="P81" s="131">
        <f t="shared" si="5"/>
        <v>1</v>
      </c>
      <c r="Q81" s="144">
        <f>SUM(L81,P81)</f>
        <v>2</v>
      </c>
      <c r="R81" s="270">
        <f t="shared" si="6"/>
        <v>1</v>
      </c>
      <c r="S81" s="144"/>
      <c r="T81" s="134">
        <f>IF(AND(L81=0,P81=0),0,1)</f>
        <v>1</v>
      </c>
      <c r="U81" s="145" t="b">
        <f t="shared" si="7"/>
        <v>1</v>
      </c>
      <c r="V81" s="134">
        <f>INDEX([1]Proflile67!$H:$H,MATCH([1]SumAdjRw!$C81,[1]Proflile67!$D:$D,0))</f>
        <v>115</v>
      </c>
    </row>
    <row r="82" spans="1:22" ht="24.6" x14ac:dyDescent="0.25">
      <c r="A82" s="136">
        <v>8</v>
      </c>
      <c r="B82" s="137" t="s">
        <v>80</v>
      </c>
      <c r="C82" s="136" t="s">
        <v>93</v>
      </c>
      <c r="D82" s="138" t="s">
        <v>391</v>
      </c>
      <c r="E82" s="136" t="s">
        <v>308</v>
      </c>
      <c r="F82" s="136">
        <v>5</v>
      </c>
      <c r="G82" s="139" t="s">
        <v>312</v>
      </c>
      <c r="H82" s="140">
        <v>3881.91</v>
      </c>
      <c r="I82" s="140">
        <v>4010.7</v>
      </c>
      <c r="J82" s="141">
        <v>2599.54</v>
      </c>
      <c r="K82" s="141">
        <f t="shared" si="4"/>
        <v>1411.1599999999999</v>
      </c>
      <c r="L82" s="142">
        <f>IF(V82=0,1,IF(K82&gt;1,1,0))</f>
        <v>1</v>
      </c>
      <c r="M82" s="143"/>
      <c r="N82" s="143">
        <f>SUM(I82-H82)</f>
        <v>128.78999999999996</v>
      </c>
      <c r="O82" s="143">
        <f>IFERROR((N82/H82)*100,0)</f>
        <v>3.3176967008508687</v>
      </c>
      <c r="P82" s="131">
        <f t="shared" si="5"/>
        <v>0</v>
      </c>
      <c r="Q82" s="144">
        <f>SUM(L82,P82)</f>
        <v>1</v>
      </c>
      <c r="R82" s="270">
        <f t="shared" si="6"/>
        <v>1</v>
      </c>
      <c r="S82" s="144"/>
      <c r="T82" s="134">
        <f>IF(AND(L82=0,P82=0),0,1)</f>
        <v>1</v>
      </c>
      <c r="U82" s="145" t="b">
        <f t="shared" si="7"/>
        <v>1</v>
      </c>
      <c r="V82" s="134">
        <f>INDEX([1]Proflile67!$H:$H,MATCH([1]SumAdjRw!$C82,[1]Proflile67!$D:$D,0))</f>
        <v>34</v>
      </c>
    </row>
    <row r="83" spans="1:22" ht="24.6" x14ac:dyDescent="0.25">
      <c r="A83" s="136">
        <v>8</v>
      </c>
      <c r="B83" s="137" t="s">
        <v>80</v>
      </c>
      <c r="C83" s="136" t="s">
        <v>94</v>
      </c>
      <c r="D83" s="138" t="s">
        <v>392</v>
      </c>
      <c r="E83" s="136" t="s">
        <v>308</v>
      </c>
      <c r="F83" s="136">
        <v>6</v>
      </c>
      <c r="G83" s="139" t="s">
        <v>309</v>
      </c>
      <c r="H83" s="140">
        <v>7897.58</v>
      </c>
      <c r="I83" s="140">
        <v>7979.98</v>
      </c>
      <c r="J83" s="141">
        <v>10555.38</v>
      </c>
      <c r="K83" s="141">
        <f t="shared" si="4"/>
        <v>-2575.3999999999996</v>
      </c>
      <c r="L83" s="142">
        <f>IF(V83=0,1,IF(K83&gt;1,1,0))</f>
        <v>0</v>
      </c>
      <c r="M83" s="143"/>
      <c r="N83" s="143">
        <f>SUM(I83-H83)</f>
        <v>82.399999999999636</v>
      </c>
      <c r="O83" s="143">
        <f>IFERROR((N83/H83)*100,0)</f>
        <v>1.0433575854882082</v>
      </c>
      <c r="P83" s="131">
        <f t="shared" si="5"/>
        <v>0</v>
      </c>
      <c r="Q83" s="144">
        <f>SUM(L83,P83)</f>
        <v>0</v>
      </c>
      <c r="R83" s="270">
        <f t="shared" si="6"/>
        <v>0</v>
      </c>
      <c r="S83" s="144"/>
      <c r="T83" s="134">
        <f>IF(AND(L83=0,P83=0),0,1)</f>
        <v>0</v>
      </c>
      <c r="U83" s="145" t="b">
        <f t="shared" si="7"/>
        <v>1</v>
      </c>
      <c r="V83" s="134">
        <f>INDEX([1]Proflile67!$H:$H,MATCH([1]SumAdjRw!$C83,[1]Proflile67!$D:$D,0))</f>
        <v>30</v>
      </c>
    </row>
    <row r="84" spans="1:22" ht="24.6" x14ac:dyDescent="0.25">
      <c r="A84" s="136">
        <v>8</v>
      </c>
      <c r="B84" s="137" t="s">
        <v>80</v>
      </c>
      <c r="C84" s="136" t="s">
        <v>95</v>
      </c>
      <c r="D84" s="138" t="s">
        <v>393</v>
      </c>
      <c r="E84" s="136" t="s">
        <v>308</v>
      </c>
      <c r="F84" s="136">
        <v>5</v>
      </c>
      <c r="G84" s="139" t="s">
        <v>312</v>
      </c>
      <c r="H84" s="140">
        <v>1495.3199999999997</v>
      </c>
      <c r="I84" s="140">
        <v>1584.9499999999998</v>
      </c>
      <c r="J84" s="141">
        <v>1735.23</v>
      </c>
      <c r="K84" s="141">
        <f t="shared" si="4"/>
        <v>-150.2800000000002</v>
      </c>
      <c r="L84" s="142">
        <f>IF(V84=0,1,IF(K84&gt;1,1,0))</f>
        <v>0</v>
      </c>
      <c r="M84" s="143"/>
      <c r="N84" s="143">
        <f>SUM(I84-H84)</f>
        <v>89.630000000000109</v>
      </c>
      <c r="O84" s="143">
        <f>IFERROR((N84/H84)*100,0)</f>
        <v>5.9940347216649359</v>
      </c>
      <c r="P84" s="131">
        <f t="shared" si="5"/>
        <v>1</v>
      </c>
      <c r="Q84" s="144">
        <f>SUM(L84,P84)</f>
        <v>1</v>
      </c>
      <c r="R84" s="270">
        <f t="shared" si="6"/>
        <v>1</v>
      </c>
      <c r="S84" s="144"/>
      <c r="T84" s="134">
        <f>IF(AND(L84=0,P84=0),0,1)</f>
        <v>1</v>
      </c>
      <c r="U84" s="145" t="b">
        <f t="shared" si="7"/>
        <v>1</v>
      </c>
      <c r="V84" s="134">
        <f>INDEX([1]Proflile67!$H:$H,MATCH([1]SumAdjRw!$C84,[1]Proflile67!$D:$D,0))</f>
        <v>29</v>
      </c>
    </row>
    <row r="85" spans="1:22" ht="24.6" x14ac:dyDescent="0.25">
      <c r="A85" s="136">
        <v>8</v>
      </c>
      <c r="B85" s="137" t="s">
        <v>80</v>
      </c>
      <c r="C85" s="136" t="s">
        <v>96</v>
      </c>
      <c r="D85" s="138" t="s">
        <v>394</v>
      </c>
      <c r="E85" s="136" t="s">
        <v>347</v>
      </c>
      <c r="F85" s="136">
        <v>19</v>
      </c>
      <c r="G85" s="139" t="s">
        <v>348</v>
      </c>
      <c r="H85" s="140">
        <v>1134.78</v>
      </c>
      <c r="I85" s="140">
        <v>1640.35</v>
      </c>
      <c r="J85" s="141">
        <v>1735.23</v>
      </c>
      <c r="K85" s="141">
        <f t="shared" si="4"/>
        <v>-94.880000000000109</v>
      </c>
      <c r="L85" s="142">
        <f>IF(V85=0,1,IF(K85&gt;1,1,0))</f>
        <v>0</v>
      </c>
      <c r="M85" s="143"/>
      <c r="N85" s="143">
        <f>SUM(I85-H85)</f>
        <v>505.56999999999994</v>
      </c>
      <c r="O85" s="143">
        <f>IFERROR((N85/H85)*100,0)</f>
        <v>44.552248012830674</v>
      </c>
      <c r="P85" s="131">
        <f t="shared" si="5"/>
        <v>1</v>
      </c>
      <c r="Q85" s="144">
        <f>SUM(L85,P85)</f>
        <v>1</v>
      </c>
      <c r="R85" s="270">
        <f t="shared" si="6"/>
        <v>1</v>
      </c>
      <c r="S85" s="144"/>
      <c r="T85" s="134">
        <f>IF(AND(L85=0,P85=0),0,1)</f>
        <v>1</v>
      </c>
      <c r="U85" s="145" t="b">
        <f t="shared" si="7"/>
        <v>1</v>
      </c>
      <c r="V85" s="134">
        <f>INDEX([1]Proflile67!$H:$H,MATCH([1]SumAdjRw!$C85,[1]Proflile67!$D:$D,0))</f>
        <v>745</v>
      </c>
    </row>
    <row r="86" spans="1:22" ht="24.6" x14ac:dyDescent="0.25">
      <c r="A86" s="136">
        <v>8</v>
      </c>
      <c r="B86" s="137" t="s">
        <v>80</v>
      </c>
      <c r="C86" s="136" t="s">
        <v>97</v>
      </c>
      <c r="D86" s="138" t="s">
        <v>395</v>
      </c>
      <c r="E86" s="136" t="s">
        <v>308</v>
      </c>
      <c r="F86" s="136">
        <v>5</v>
      </c>
      <c r="G86" s="139" t="s">
        <v>312</v>
      </c>
      <c r="H86" s="140">
        <v>1266.8600000000001</v>
      </c>
      <c r="I86" s="140">
        <v>2345.69</v>
      </c>
      <c r="J86" s="141">
        <v>1735.23</v>
      </c>
      <c r="K86" s="141">
        <f t="shared" si="4"/>
        <v>610.46</v>
      </c>
      <c r="L86" s="142">
        <f>IF(V86=0,1,IF(K86&gt;1,1,0))</f>
        <v>1</v>
      </c>
      <c r="M86" s="143"/>
      <c r="N86" s="143">
        <f>SUM(I86-H86)</f>
        <v>1078.83</v>
      </c>
      <c r="O86" s="143">
        <f>IFERROR((N86/H86)*100,0)</f>
        <v>85.157791705476512</v>
      </c>
      <c r="P86" s="131">
        <f t="shared" si="5"/>
        <v>1</v>
      </c>
      <c r="Q86" s="144">
        <f>SUM(L86,P86)</f>
        <v>2</v>
      </c>
      <c r="R86" s="270">
        <f t="shared" si="6"/>
        <v>1</v>
      </c>
      <c r="S86" s="144"/>
      <c r="T86" s="134">
        <f>IF(AND(L86=0,P86=0),0,1)</f>
        <v>1</v>
      </c>
      <c r="U86" s="145" t="b">
        <f t="shared" si="7"/>
        <v>1</v>
      </c>
      <c r="V86" s="134">
        <f>INDEX([1]Proflile67!$H:$H,MATCH([1]SumAdjRw!$C86,[1]Proflile67!$D:$D,0))</f>
        <v>30</v>
      </c>
    </row>
    <row r="87" spans="1:22" ht="24.6" x14ac:dyDescent="0.25">
      <c r="A87" s="136">
        <v>8</v>
      </c>
      <c r="B87" s="137" t="s">
        <v>80</v>
      </c>
      <c r="C87" s="136" t="s">
        <v>98</v>
      </c>
      <c r="D87" s="138" t="s">
        <v>396</v>
      </c>
      <c r="E87" s="136" t="s">
        <v>308</v>
      </c>
      <c r="F87" s="136">
        <v>13</v>
      </c>
      <c r="G87" s="139" t="s">
        <v>320</v>
      </c>
      <c r="H87" s="140">
        <v>1629.0200000000002</v>
      </c>
      <c r="I87" s="140">
        <v>1845.28</v>
      </c>
      <c r="J87" s="141">
        <v>1735.23</v>
      </c>
      <c r="K87" s="141">
        <f t="shared" si="4"/>
        <v>110.04999999999995</v>
      </c>
      <c r="L87" s="142">
        <f>IF(V87=0,1,IF(K87&gt;1,1,0))</f>
        <v>1</v>
      </c>
      <c r="M87" s="143"/>
      <c r="N87" s="143">
        <f>SUM(I87-H87)</f>
        <v>216.25999999999976</v>
      </c>
      <c r="O87" s="143">
        <f>IFERROR((N87/H87)*100,0)</f>
        <v>13.275466231231031</v>
      </c>
      <c r="P87" s="131">
        <f t="shared" si="5"/>
        <v>1</v>
      </c>
      <c r="Q87" s="144">
        <f>SUM(L87,P87)</f>
        <v>2</v>
      </c>
      <c r="R87" s="270">
        <f t="shared" si="6"/>
        <v>1</v>
      </c>
      <c r="S87" s="144"/>
      <c r="T87" s="134">
        <f>IF(AND(L87=0,P87=0),0,1)</f>
        <v>1</v>
      </c>
      <c r="U87" s="145" t="b">
        <f t="shared" si="7"/>
        <v>1</v>
      </c>
      <c r="V87" s="134">
        <f>INDEX([1]Proflile67!$H:$H,MATCH([1]SumAdjRw!$C87,[1]Proflile67!$D:$D,0))</f>
        <v>152</v>
      </c>
    </row>
    <row r="88" spans="1:22" ht="24.6" x14ac:dyDescent="0.25">
      <c r="A88" s="136">
        <v>8</v>
      </c>
      <c r="B88" s="137" t="s">
        <v>80</v>
      </c>
      <c r="C88" s="136" t="s">
        <v>99</v>
      </c>
      <c r="D88" s="138" t="s">
        <v>408</v>
      </c>
      <c r="E88" s="136" t="s">
        <v>308</v>
      </c>
      <c r="F88" s="136">
        <v>5</v>
      </c>
      <c r="G88" s="139" t="s">
        <v>312</v>
      </c>
      <c r="H88" s="140">
        <v>11763.539999999999</v>
      </c>
      <c r="I88" s="140">
        <v>13302.37</v>
      </c>
      <c r="J88" s="141">
        <v>10555.38</v>
      </c>
      <c r="K88" s="141">
        <f t="shared" si="4"/>
        <v>2746.9900000000016</v>
      </c>
      <c r="L88" s="142">
        <f>IF(V88=0,1,IF(K88&gt;1,1,0))</f>
        <v>1</v>
      </c>
      <c r="M88" s="143"/>
      <c r="N88" s="143">
        <f>SUM(I88-H88)</f>
        <v>1538.8300000000017</v>
      </c>
      <c r="O88" s="143">
        <f>IFERROR((N88/H88)*100,0)</f>
        <v>13.081351361919982</v>
      </c>
      <c r="P88" s="131">
        <f t="shared" si="5"/>
        <v>1</v>
      </c>
      <c r="Q88" s="144">
        <f>SUM(L88,P88)</f>
        <v>2</v>
      </c>
      <c r="R88" s="270">
        <f t="shared" si="6"/>
        <v>1</v>
      </c>
      <c r="S88" s="144"/>
      <c r="T88" s="134">
        <f>IF(AND(L88=0,P88=0),0,1)</f>
        <v>1</v>
      </c>
      <c r="U88" s="145" t="b">
        <f t="shared" si="7"/>
        <v>1</v>
      </c>
      <c r="V88" s="134">
        <f>INDEX([1]Proflile67!$H:$H,MATCH([1]SumAdjRw!$C88,[1]Proflile67!$D:$D,0))</f>
        <v>30</v>
      </c>
    </row>
    <row r="89" spans="1:22" ht="24.6" x14ac:dyDescent="0.25">
      <c r="A89" s="136">
        <v>8</v>
      </c>
      <c r="B89" s="137" t="s">
        <v>80</v>
      </c>
      <c r="C89" s="136" t="s">
        <v>100</v>
      </c>
      <c r="D89" s="138" t="s">
        <v>397</v>
      </c>
      <c r="E89" s="136" t="s">
        <v>308</v>
      </c>
      <c r="F89" s="136">
        <v>6</v>
      </c>
      <c r="G89" s="139" t="s">
        <v>309</v>
      </c>
      <c r="H89" s="140">
        <v>1273.3400000000001</v>
      </c>
      <c r="I89" s="140">
        <v>1530.23</v>
      </c>
      <c r="J89" s="141">
        <v>1735.23</v>
      </c>
      <c r="K89" s="141">
        <f t="shared" si="4"/>
        <v>-205</v>
      </c>
      <c r="L89" s="142">
        <f>IF(V89=0,1,IF(K89&gt;1,1,0))</f>
        <v>0</v>
      </c>
      <c r="M89" s="143"/>
      <c r="N89" s="143">
        <f>SUM(I89-H89)</f>
        <v>256.88999999999987</v>
      </c>
      <c r="O89" s="143">
        <f>IFERROR((N89/H89)*100,0)</f>
        <v>20.174501704179548</v>
      </c>
      <c r="P89" s="131">
        <f t="shared" si="5"/>
        <v>1</v>
      </c>
      <c r="Q89" s="144">
        <f>SUM(L89,P89)</f>
        <v>1</v>
      </c>
      <c r="R89" s="270">
        <f t="shared" si="6"/>
        <v>1</v>
      </c>
      <c r="S89" s="144"/>
      <c r="T89" s="134">
        <f>IF(AND(L89=0,P89=0),0,1)</f>
        <v>1</v>
      </c>
      <c r="U89" s="145" t="b">
        <f t="shared" si="7"/>
        <v>1</v>
      </c>
      <c r="V89" s="134">
        <f>INDEX([1]Proflile67!$H:$H,MATCH([1]SumAdjRw!$C89,[1]Proflile67!$D:$D,0))</f>
        <v>40</v>
      </c>
    </row>
    <row r="90" spans="1:22" ht="24.6" x14ac:dyDescent="0.25">
      <c r="A90" s="136">
        <v>8</v>
      </c>
      <c r="B90" s="137" t="s">
        <v>80</v>
      </c>
      <c r="C90" s="136" t="s">
        <v>101</v>
      </c>
      <c r="D90" s="138" t="s">
        <v>398</v>
      </c>
      <c r="E90" s="136" t="s">
        <v>308</v>
      </c>
      <c r="F90" s="136">
        <v>5</v>
      </c>
      <c r="G90" s="139" t="s">
        <v>312</v>
      </c>
      <c r="H90" s="140">
        <v>1089.05</v>
      </c>
      <c r="I90" s="140">
        <v>1421.25</v>
      </c>
      <c r="J90" s="141">
        <v>1142.31</v>
      </c>
      <c r="K90" s="141">
        <f t="shared" si="4"/>
        <v>278.94000000000005</v>
      </c>
      <c r="L90" s="142">
        <f>IF(V90=0,1,IF(K90&gt;1,1,0))</f>
        <v>1</v>
      </c>
      <c r="M90" s="143"/>
      <c r="N90" s="143">
        <f>SUM(I90-H90)</f>
        <v>332.20000000000005</v>
      </c>
      <c r="O90" s="143">
        <f>IFERROR((N90/H90)*100,0)</f>
        <v>30.503649970157483</v>
      </c>
      <c r="P90" s="131">
        <f t="shared" si="5"/>
        <v>1</v>
      </c>
      <c r="Q90" s="144">
        <f>SUM(L90,P90)</f>
        <v>2</v>
      </c>
      <c r="R90" s="270">
        <f t="shared" si="6"/>
        <v>1</v>
      </c>
      <c r="S90" s="144"/>
      <c r="T90" s="134">
        <f>IF(AND(L90=0,P90=0),0,1)</f>
        <v>1</v>
      </c>
      <c r="U90" s="145" t="b">
        <f t="shared" si="7"/>
        <v>1</v>
      </c>
      <c r="V90" s="134">
        <f>INDEX([1]Proflile67!$H:$H,MATCH([1]SumAdjRw!$C90,[1]Proflile67!$D:$D,0))</f>
        <v>32</v>
      </c>
    </row>
  </sheetData>
  <autoFilter ref="A2:AA2" xr:uid="{B89B5995-7404-4D37-BC3E-BB44B75B408D}"/>
  <mergeCells count="8">
    <mergeCell ref="G1:G2"/>
    <mergeCell ref="M1:O1"/>
    <mergeCell ref="A1:A2"/>
    <mergeCell ref="B1:B2"/>
    <mergeCell ref="C1:C2"/>
    <mergeCell ref="D1:D2"/>
    <mergeCell ref="E1:E2"/>
    <mergeCell ref="F1:F2"/>
  </mergeCells>
  <conditionalFormatting sqref="V3:V90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10</vt:i4>
      </vt:variant>
    </vt:vector>
  </HeadingPairs>
  <TitlesOfParts>
    <vt:vector size="10" baseType="lpstr">
      <vt:lpstr>เกณฑ์การประเมิน</vt:lpstr>
      <vt:lpstr>เปรียบเทียบแนวโน้มก.ย66และก.ย67</vt:lpstr>
      <vt:lpstr>FEED ก.ย.67</vt:lpstr>
      <vt:lpstr>FEED ส.ค.67 </vt:lpstr>
      <vt:lpstr>FEED ก.ค.67</vt:lpstr>
      <vt:lpstr>FEED มิ.ย.67</vt:lpstr>
      <vt:lpstr>FEED พ.ค.67 </vt:lpstr>
      <vt:lpstr>FEED ก.ย.66</vt:lpstr>
      <vt:lpstr>SumAdjRW Q4Y67</vt:lpstr>
      <vt:lpstr>อัตราครองเตียงQ4Y67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r8way 05</dc:creator>
  <cp:lastModifiedBy>BD LENOVO</cp:lastModifiedBy>
  <dcterms:created xsi:type="dcterms:W3CDTF">2024-06-03T06:27:57Z</dcterms:created>
  <dcterms:modified xsi:type="dcterms:W3CDTF">2024-11-08T09:13:12Z</dcterms:modified>
</cp:coreProperties>
</file>